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namedSheetViews/namedSheetView1.xml" ContentType="application/vnd.ms-excel.namedsheetview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namedSheetViews/namedSheetView2.xml" ContentType="application/vnd.ms-excel.namedsheetviews+xml"/>
  <Override PartName="/xl/drawings/drawing1.xml" ContentType="application/vnd.openxmlformats-officedocument.drawing+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ocumenttasks/documenttask2.xml" ContentType="application/vnd.ms-excel.documenttasks+xml"/>
  <Override PartName="/xl/namedSheetViews/namedSheetView3.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updateLinks="always" codeName="ThisWorkbook" defaultThemeVersion="166925"/>
  <mc:AlternateContent xmlns:mc="http://schemas.openxmlformats.org/markup-compatibility/2006">
    <mc:Choice Requires="x15">
      <x15ac:absPath xmlns:x15ac="http://schemas.microsoft.com/office/spreadsheetml/2010/11/ac" url="C:\Innovative Analyst\Hackathon\"/>
    </mc:Choice>
  </mc:AlternateContent>
  <xr:revisionPtr revIDLastSave="0" documentId="8_{C16DE6B6-5708-4524-9FAC-9E8255F97A7B}" xr6:coauthVersionLast="47" xr6:coauthVersionMax="47" xr10:uidLastSave="{00000000-0000-0000-0000-000000000000}"/>
  <bookViews>
    <workbookView xWindow="-110" yWindow="-110" windowWidth="25820" windowHeight="15500" xr2:uid="{380304BA-4C71-4C19-8BAF-EC0628791001}"/>
  </bookViews>
  <sheets>
    <sheet name="Staffing" sheetId="7" r:id="rId1"/>
    <sheet name="Data" sheetId="6" r:id="rId2"/>
    <sheet name="CP-ACM" sheetId="1" r:id="rId3"/>
    <sheet name="Sheet1" sheetId="10" r:id="rId4"/>
    <sheet name="Field Noting" sheetId="9" r:id="rId5"/>
    <sheet name="Nicor Initiated" sheetId="4" r:id="rId6"/>
    <sheet name="DBE Summary" sheetId="11" r:id="rId7"/>
  </sheets>
  <externalReferences>
    <externalReference r:id="rId8"/>
    <externalReference r:id="rId9"/>
  </externalReferences>
  <definedNames>
    <definedName name="_xlnm._FilterDatabase" localSheetId="2" hidden="1">'CP-ACM'!$A$2:$B$2</definedName>
    <definedName name="_xlnm._FilterDatabase" localSheetId="5" hidden="1">'Nicor Initiated'!#REF!</definedName>
    <definedName name="_xlnm._FilterDatabase" localSheetId="0" hidden="1">Staffing!$O$241:$O$241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187" i="9" l="1"/>
  <c r="AP187" i="9"/>
  <c r="AO187" i="9"/>
  <c r="AN187" i="9"/>
  <c r="AM187" i="9"/>
  <c r="AL187" i="9"/>
  <c r="AP123" i="9"/>
  <c r="AO123" i="9"/>
  <c r="AN123" i="9"/>
  <c r="AM123" i="9"/>
  <c r="AL123" i="9"/>
  <c r="AQ123" i="9" s="1"/>
  <c r="AN185" i="9"/>
  <c r="AO185" i="9"/>
  <c r="AP185" i="9"/>
  <c r="AQ185" i="9"/>
  <c r="AN186" i="9"/>
  <c r="AO186" i="9"/>
  <c r="AP186" i="9"/>
  <c r="AQ186" i="9"/>
  <c r="AN188" i="9"/>
  <c r="AO188" i="9"/>
  <c r="AP188" i="9"/>
  <c r="AQ188" i="9"/>
  <c r="AL185" i="9"/>
  <c r="AM185" i="9" s="1"/>
  <c r="AL186" i="9"/>
  <c r="AM186" i="9" s="1"/>
  <c r="AL188" i="9"/>
  <c r="AM188" i="9" s="1"/>
  <c r="BA290" i="4"/>
  <c r="BB290" i="4" s="1"/>
  <c r="BC290" i="4"/>
  <c r="BD290" i="4"/>
  <c r="BE290" i="4"/>
  <c r="BF290" i="4"/>
  <c r="BG290" i="4"/>
  <c r="BH290" i="4"/>
  <c r="BA289" i="4"/>
  <c r="BB289" i="4"/>
  <c r="BC289" i="4"/>
  <c r="BD289" i="4"/>
  <c r="BE289" i="4"/>
  <c r="BF289" i="4"/>
  <c r="BG289" i="4"/>
  <c r="BH289" i="4"/>
  <c r="AL174" i="9"/>
  <c r="AQ174" i="9" s="1"/>
  <c r="AM174" i="9"/>
  <c r="AN174" i="9"/>
  <c r="AO174" i="9"/>
  <c r="AP174" i="9"/>
  <c r="G288" i="4"/>
  <c r="BH288" i="4"/>
  <c r="BG288" i="4"/>
  <c r="BF288" i="4"/>
  <c r="BE288" i="4"/>
  <c r="BD288" i="4"/>
  <c r="BC288" i="4"/>
  <c r="BA288" i="4"/>
  <c r="BB288" i="4" s="1"/>
  <c r="AQ21" i="9"/>
  <c r="AP21" i="9"/>
  <c r="AO21" i="9"/>
  <c r="AN21" i="9"/>
  <c r="AL21" i="9"/>
  <c r="AM21" i="9" s="1"/>
  <c r="AL153" i="9" l="1"/>
  <c r="AM153" i="9" s="1"/>
  <c r="AN153" i="9"/>
  <c r="AO153" i="9"/>
  <c r="AP153" i="9"/>
  <c r="AQ153" i="9"/>
  <c r="Q121" i="7"/>
  <c r="Q104" i="7" l="1"/>
  <c r="AL149" i="9" l="1"/>
  <c r="AM149" i="9" s="1"/>
  <c r="AN149" i="9"/>
  <c r="AO149" i="9"/>
  <c r="AP149" i="9"/>
  <c r="AQ149" i="9"/>
  <c r="AL184" i="9"/>
  <c r="AM184" i="9" s="1"/>
  <c r="AN184" i="9"/>
  <c r="AO184" i="9"/>
  <c r="AP184" i="9"/>
  <c r="AQ184" i="9"/>
  <c r="BA287" i="4"/>
  <c r="BB287" i="4"/>
  <c r="BC287" i="4"/>
  <c r="BD287" i="4"/>
  <c r="BE287" i="4"/>
  <c r="BF287" i="4"/>
  <c r="BG287" i="4"/>
  <c r="BH287" i="4"/>
  <c r="AL86" i="9"/>
  <c r="AL27" i="9"/>
  <c r="AM27" i="9" s="1"/>
  <c r="AN27" i="9"/>
  <c r="AO27" i="9"/>
  <c r="AP27" i="9"/>
  <c r="AQ27" i="9"/>
  <c r="BA286" i="4" l="1"/>
  <c r="BB286" i="4"/>
  <c r="BC286" i="4"/>
  <c r="BD286" i="4"/>
  <c r="BE286" i="4"/>
  <c r="BF286" i="4"/>
  <c r="BG286" i="4"/>
  <c r="BH286" i="4"/>
  <c r="AP62" i="9"/>
  <c r="AO62" i="9"/>
  <c r="AN62" i="9"/>
  <c r="AM62" i="9"/>
  <c r="AL62" i="9"/>
  <c r="AQ62" i="9" s="1"/>
  <c r="BA285" i="4" l="1"/>
  <c r="BB285" i="4" s="1"/>
  <c r="BC285" i="4"/>
  <c r="BD285" i="4"/>
  <c r="BE285" i="4"/>
  <c r="BF285" i="4"/>
  <c r="BG285" i="4"/>
  <c r="BH285" i="4"/>
  <c r="D9" i="11"/>
  <c r="BA284" i="4"/>
  <c r="D10" i="11"/>
  <c r="D12" i="11"/>
  <c r="AN61" i="9"/>
  <c r="AO61" i="9"/>
  <c r="AP61" i="9"/>
  <c r="AM61" i="9"/>
  <c r="AL61" i="9"/>
  <c r="AQ61" i="9" s="1"/>
  <c r="AP63" i="9"/>
  <c r="AO63" i="9"/>
  <c r="AN63" i="9"/>
  <c r="AM63" i="9"/>
  <c r="AL63" i="9"/>
  <c r="AQ63" i="9" s="1"/>
  <c r="AQ18" i="9" l="1"/>
  <c r="AP18" i="9"/>
  <c r="AO18" i="9"/>
  <c r="AN18" i="9"/>
  <c r="AL18" i="9"/>
  <c r="AM18" i="9" s="1"/>
  <c r="AQ28" i="9" l="1"/>
  <c r="AP28" i="9"/>
  <c r="AM22" i="9"/>
  <c r="AL28" i="9"/>
  <c r="AO28" i="9" s="1"/>
  <c r="AL22" i="9"/>
  <c r="AM28" i="9"/>
  <c r="AN28" i="9"/>
  <c r="AQ167" i="9"/>
  <c r="AP167" i="9"/>
  <c r="AO167" i="9"/>
  <c r="AN167" i="9"/>
  <c r="AL167" i="9"/>
  <c r="AM167" i="9" s="1"/>
  <c r="BH283" i="4"/>
  <c r="BG283" i="4"/>
  <c r="BF283" i="4"/>
  <c r="BE283" i="4"/>
  <c r="BD283" i="4"/>
  <c r="BC283" i="4"/>
  <c r="BA283" i="4"/>
  <c r="D11" i="11" s="1"/>
  <c r="BB283" i="4" l="1"/>
  <c r="D13" i="11"/>
  <c r="AE111" i="9"/>
  <c r="BA279" i="4" l="1"/>
  <c r="BB279" i="4" s="1"/>
  <c r="BC279" i="4"/>
  <c r="BD279" i="4"/>
  <c r="BE279" i="4"/>
  <c r="BF279" i="4"/>
  <c r="BG279" i="4"/>
  <c r="BH279" i="4"/>
  <c r="BA270" i="4"/>
  <c r="BB270" i="4" s="1"/>
  <c r="BC270" i="4"/>
  <c r="BD270" i="4"/>
  <c r="BE270" i="4"/>
  <c r="BF270" i="4"/>
  <c r="BG270" i="4"/>
  <c r="BH270" i="4"/>
  <c r="BA282" i="4"/>
  <c r="BB282" i="4" s="1"/>
  <c r="BC282" i="4"/>
  <c r="BD282" i="4"/>
  <c r="BE282" i="4"/>
  <c r="BF282" i="4"/>
  <c r="BG282" i="4"/>
  <c r="BH282" i="4"/>
  <c r="AQ94" i="9"/>
  <c r="AP94" i="9"/>
  <c r="AO94" i="9"/>
  <c r="AN94" i="9"/>
  <c r="AL94" i="9"/>
  <c r="AM94" i="9" s="1"/>
  <c r="AE16" i="9"/>
  <c r="AL16" i="9" s="1"/>
  <c r="AQ16" i="9" s="1"/>
  <c r="AP118" i="9"/>
  <c r="AO118" i="9"/>
  <c r="AN118" i="9"/>
  <c r="AM118" i="9"/>
  <c r="AL118" i="9"/>
  <c r="AQ118" i="9" s="1"/>
  <c r="AP16" i="9"/>
  <c r="AO16" i="9"/>
  <c r="AN16" i="9"/>
  <c r="AM16" i="9"/>
  <c r="AL170" i="9" l="1"/>
  <c r="BA268" i="4"/>
  <c r="BB268" i="4" s="1"/>
  <c r="BC268" i="4"/>
  <c r="BD268" i="4"/>
  <c r="BE268" i="4"/>
  <c r="BF268" i="4"/>
  <c r="BG268" i="4"/>
  <c r="BH268" i="4"/>
  <c r="BA280" i="4"/>
  <c r="BB280" i="4" s="1"/>
  <c r="BC280" i="4"/>
  <c r="BD280" i="4"/>
  <c r="BE280" i="4"/>
  <c r="BF280" i="4"/>
  <c r="BG280" i="4"/>
  <c r="BH280" i="4"/>
  <c r="BH269" i="4"/>
  <c r="BG269" i="4"/>
  <c r="BF269" i="4"/>
  <c r="BE269" i="4"/>
  <c r="BD269" i="4"/>
  <c r="BC269" i="4"/>
  <c r="BA269" i="4"/>
  <c r="BB269" i="4" s="1"/>
  <c r="AQ143" i="9"/>
  <c r="AP143" i="9"/>
  <c r="AO143" i="9"/>
  <c r="AN143" i="9"/>
  <c r="AL143" i="9"/>
  <c r="AM143" i="9" s="1"/>
  <c r="AL182" i="9"/>
  <c r="AM182" i="9" s="1"/>
  <c r="AN182" i="9"/>
  <c r="AO182" i="9"/>
  <c r="AP182" i="9"/>
  <c r="AQ182" i="9"/>
  <c r="AL151" i="9"/>
  <c r="AM151" i="9" s="1"/>
  <c r="AN151" i="9"/>
  <c r="AO151" i="9"/>
  <c r="AP151" i="9"/>
  <c r="AQ151" i="9"/>
  <c r="BH281" i="4"/>
  <c r="BG281" i="4"/>
  <c r="BF281" i="4"/>
  <c r="BE281" i="4"/>
  <c r="BC281" i="4"/>
  <c r="BA281" i="4"/>
  <c r="BD281" i="4" s="1"/>
  <c r="AL76" i="9"/>
  <c r="AQ76" i="9" s="1"/>
  <c r="AM76" i="9"/>
  <c r="AN76" i="9"/>
  <c r="AO76" i="9"/>
  <c r="AP76" i="9"/>
  <c r="BA265" i="4"/>
  <c r="BB265" i="4" s="1"/>
  <c r="BC265" i="4"/>
  <c r="BD265" i="4"/>
  <c r="BE265" i="4"/>
  <c r="BF265" i="4"/>
  <c r="BG265" i="4"/>
  <c r="BH265" i="4"/>
  <c r="BA275" i="4"/>
  <c r="BB275" i="4"/>
  <c r="BC275" i="4"/>
  <c r="BD275" i="4"/>
  <c r="BE275" i="4"/>
  <c r="BF275" i="4"/>
  <c r="BG275" i="4"/>
  <c r="BH275" i="4"/>
  <c r="AP183" i="9"/>
  <c r="AO183" i="9"/>
  <c r="AN183" i="9"/>
  <c r="AM183" i="9"/>
  <c r="AQ183" i="9"/>
  <c r="BB281" i="4" l="1"/>
  <c r="AP144" i="9"/>
  <c r="AO144" i="9"/>
  <c r="AN144" i="9"/>
  <c r="AM144" i="9"/>
  <c r="AL144" i="9"/>
  <c r="AQ144" i="9" s="1"/>
  <c r="BH266" i="4"/>
  <c r="BG266" i="4"/>
  <c r="BF266" i="4"/>
  <c r="BE266" i="4"/>
  <c r="BD266" i="4"/>
  <c r="BC266" i="4"/>
  <c r="BA266" i="4"/>
  <c r="BB266" i="4" s="1"/>
  <c r="H5" i="11"/>
  <c r="H6" i="11"/>
  <c r="H7" i="11"/>
  <c r="H8" i="11"/>
  <c r="H9" i="11"/>
  <c r="H10" i="11"/>
  <c r="H11" i="11"/>
  <c r="H12" i="11"/>
  <c r="H13" i="11"/>
  <c r="H4" i="11"/>
  <c r="J5" i="11"/>
  <c r="J6" i="11"/>
  <c r="J7" i="11"/>
  <c r="J8" i="11"/>
  <c r="J9" i="11"/>
  <c r="J10" i="11"/>
  <c r="J11" i="11"/>
  <c r="J12" i="11"/>
  <c r="J13" i="11"/>
  <c r="J4" i="11"/>
  <c r="I7" i="11"/>
  <c r="I6" i="11"/>
  <c r="I4" i="11"/>
  <c r="B8" i="11"/>
  <c r="AL79" i="9"/>
  <c r="AL29" i="9"/>
  <c r="AM29" i="9" s="1"/>
  <c r="AN29" i="9"/>
  <c r="AO29" i="9"/>
  <c r="AP29" i="9"/>
  <c r="AQ29" i="9"/>
  <c r="AQ59" i="9"/>
  <c r="AP59" i="9"/>
  <c r="AO59" i="9"/>
  <c r="AN59" i="9"/>
  <c r="AM59" i="9"/>
  <c r="N8" i="11" l="1"/>
  <c r="K4" i="11"/>
  <c r="K7" i="11"/>
  <c r="K6" i="11"/>
  <c r="AM79" i="9"/>
  <c r="AN79" i="9"/>
  <c r="AO79" i="9"/>
  <c r="AP79" i="9"/>
  <c r="AQ79" i="9"/>
  <c r="AL78" i="9"/>
  <c r="AM78" i="9" s="1"/>
  <c r="AN78" i="9"/>
  <c r="AO78" i="9"/>
  <c r="AP78" i="9"/>
  <c r="AQ78" i="9"/>
  <c r="AQ171" i="9"/>
  <c r="AP171" i="9"/>
  <c r="AN171" i="9"/>
  <c r="AM171" i="9"/>
  <c r="AL171" i="9"/>
  <c r="AO171" i="9" s="1"/>
  <c r="AL150" i="9"/>
  <c r="AM150" i="9" s="1"/>
  <c r="AN150" i="9"/>
  <c r="AO150" i="9"/>
  <c r="AP150" i="9"/>
  <c r="AQ150" i="9"/>
  <c r="AL60" i="9"/>
  <c r="AQ60" i="9" s="1"/>
  <c r="AM60" i="9"/>
  <c r="AN60" i="9"/>
  <c r="AO60" i="9"/>
  <c r="AP60" i="9"/>
  <c r="AL121" i="9" l="1"/>
  <c r="AM121" i="9" s="1"/>
  <c r="AN121" i="9"/>
  <c r="AO121" i="9"/>
  <c r="AP121" i="9"/>
  <c r="AQ121" i="9"/>
  <c r="D5" i="11"/>
  <c r="P5" i="11" s="1"/>
  <c r="D8" i="11"/>
  <c r="P8" i="11" s="1"/>
  <c r="P9" i="11"/>
  <c r="P10" i="11"/>
  <c r="P11" i="11"/>
  <c r="P12" i="11"/>
  <c r="P13" i="11"/>
  <c r="D4" i="11"/>
  <c r="P4" i="11" s="1"/>
  <c r="B5" i="11"/>
  <c r="N5" i="11" s="1"/>
  <c r="B6" i="11"/>
  <c r="N6" i="11" s="1"/>
  <c r="B7" i="11"/>
  <c r="N7" i="11" s="1"/>
  <c r="B9" i="11"/>
  <c r="N9" i="11" s="1"/>
  <c r="B10" i="11"/>
  <c r="N10" i="11" s="1"/>
  <c r="B11" i="11"/>
  <c r="N11" i="11" s="1"/>
  <c r="B12" i="11"/>
  <c r="N12" i="11" s="1"/>
  <c r="B13" i="11"/>
  <c r="N13" i="11" s="1"/>
  <c r="B4" i="11"/>
  <c r="N4" i="11" s="1"/>
  <c r="AP7" i="9"/>
  <c r="AO7" i="9"/>
  <c r="AN7" i="9"/>
  <c r="AM7" i="9"/>
  <c r="AL7" i="9"/>
  <c r="AQ7" i="9" s="1"/>
  <c r="AP6" i="9"/>
  <c r="AO6" i="9"/>
  <c r="AN6" i="9"/>
  <c r="AM6" i="9"/>
  <c r="AL6" i="9"/>
  <c r="AQ6" i="9" s="1"/>
  <c r="AP101" i="9"/>
  <c r="AO101" i="9"/>
  <c r="AN101" i="9"/>
  <c r="AM101" i="9"/>
  <c r="AL101" i="9"/>
  <c r="AQ101" i="9" s="1"/>
  <c r="AP46" i="9"/>
  <c r="AO46" i="9"/>
  <c r="AN46" i="9"/>
  <c r="AM46" i="9"/>
  <c r="AL46" i="9"/>
  <c r="AQ46" i="9" s="1"/>
  <c r="AP103" i="9"/>
  <c r="AO103" i="9"/>
  <c r="AN103" i="9"/>
  <c r="AM103" i="9"/>
  <c r="AL103" i="9"/>
  <c r="AQ103" i="9" s="1"/>
  <c r="AP11" i="9"/>
  <c r="AO11" i="9"/>
  <c r="AN11" i="9"/>
  <c r="AM11" i="9"/>
  <c r="AL11" i="9"/>
  <c r="AQ11" i="9" s="1"/>
  <c r="AP115" i="9"/>
  <c r="AO115" i="9"/>
  <c r="AN115" i="9"/>
  <c r="AM115" i="9"/>
  <c r="AL115" i="9"/>
  <c r="AQ115" i="9" s="1"/>
  <c r="AP114" i="9"/>
  <c r="AO114" i="9"/>
  <c r="AN114" i="9"/>
  <c r="AM114" i="9"/>
  <c r="AL114" i="9"/>
  <c r="AQ114" i="9" s="1"/>
  <c r="AP54" i="9"/>
  <c r="AO54" i="9"/>
  <c r="AN54" i="9"/>
  <c r="AM54" i="9"/>
  <c r="AL54" i="9"/>
  <c r="AQ54" i="9" s="1"/>
  <c r="AP119" i="9"/>
  <c r="AO119" i="9"/>
  <c r="AN119" i="9"/>
  <c r="AM119" i="9"/>
  <c r="AL119" i="9"/>
  <c r="AQ119" i="9" s="1"/>
  <c r="AP112" i="9"/>
  <c r="AO112" i="9"/>
  <c r="AN112" i="9"/>
  <c r="AM112" i="9"/>
  <c r="AL112" i="9"/>
  <c r="AQ112" i="9" s="1"/>
  <c r="AP52" i="9"/>
  <c r="AO52" i="9"/>
  <c r="AN52" i="9"/>
  <c r="AM52" i="9"/>
  <c r="AL52" i="9"/>
  <c r="AQ52" i="9" s="1"/>
  <c r="AP55" i="9"/>
  <c r="AO55" i="9"/>
  <c r="AN55" i="9"/>
  <c r="AM55" i="9"/>
  <c r="AL55" i="9"/>
  <c r="AQ55" i="9" s="1"/>
  <c r="AP111" i="9"/>
  <c r="AO111" i="9"/>
  <c r="AN111" i="9"/>
  <c r="AM111" i="9"/>
  <c r="AL111" i="9"/>
  <c r="AQ111" i="9" s="1"/>
  <c r="AO22" i="9"/>
  <c r="AN22" i="9"/>
  <c r="AQ22" i="9"/>
  <c r="AL110" i="9" l="1"/>
  <c r="AQ110" i="9" s="1"/>
  <c r="AM110" i="9"/>
  <c r="AN110" i="9"/>
  <c r="AO110" i="9"/>
  <c r="AP110" i="9"/>
  <c r="AP22" i="9"/>
  <c r="AL169" i="9"/>
  <c r="AM169" i="9" s="1"/>
  <c r="AN169" i="9"/>
  <c r="AO169" i="9"/>
  <c r="AP169" i="9"/>
  <c r="AQ169" i="9"/>
  <c r="AQ24" i="9"/>
  <c r="AO24" i="9"/>
  <c r="AN24" i="9"/>
  <c r="AL24" i="9"/>
  <c r="AM24" i="9" s="1"/>
  <c r="AP24" i="9"/>
  <c r="BA263" i="4"/>
  <c r="BB263" i="4" s="1"/>
  <c r="BC263" i="4"/>
  <c r="BD263" i="4"/>
  <c r="BE263" i="4"/>
  <c r="BF263" i="4"/>
  <c r="BG263" i="4"/>
  <c r="BH263" i="4"/>
  <c r="BH264" i="4"/>
  <c r="BG264" i="4"/>
  <c r="BF264" i="4"/>
  <c r="BE264" i="4"/>
  <c r="BC264" i="4"/>
  <c r="BB264" i="4"/>
  <c r="BA264" i="4"/>
  <c r="BD264" i="4" s="1"/>
  <c r="BA272" i="4"/>
  <c r="BB272" i="4"/>
  <c r="BC272" i="4"/>
  <c r="BD272" i="4"/>
  <c r="BE272" i="4"/>
  <c r="BF272" i="4"/>
  <c r="BG272" i="4"/>
  <c r="BH272" i="4"/>
  <c r="AQ148" i="9"/>
  <c r="AP148" i="9"/>
  <c r="AO148" i="9"/>
  <c r="AN148" i="9"/>
  <c r="AL148" i="9"/>
  <c r="AM148" i="9" s="1"/>
  <c r="AQ181" i="9" l="1"/>
  <c r="AM181" i="9"/>
  <c r="AN181" i="9"/>
  <c r="AO181" i="9"/>
  <c r="AP181" i="9"/>
  <c r="AL25" i="9"/>
  <c r="AM25" i="9" s="1"/>
  <c r="AN25" i="9"/>
  <c r="AO25" i="9"/>
  <c r="AP25" i="9"/>
  <c r="AQ25" i="9"/>
  <c r="BA262" i="4"/>
  <c r="BD262" i="4" s="1"/>
  <c r="BB262" i="4"/>
  <c r="BC262" i="4"/>
  <c r="BE262" i="4"/>
  <c r="BF262" i="4"/>
  <c r="BG262" i="4"/>
  <c r="BH262" i="4"/>
  <c r="AL120" i="9"/>
  <c r="AM120" i="9" s="1"/>
  <c r="AN120" i="9"/>
  <c r="AO120" i="9"/>
  <c r="AP120" i="9"/>
  <c r="AQ120" i="9"/>
  <c r="AQ57" i="9"/>
  <c r="AP57" i="9"/>
  <c r="AO57" i="9"/>
  <c r="AN57" i="9"/>
  <c r="AL57" i="9"/>
  <c r="AM57" i="9" s="1"/>
  <c r="BA258" i="4" l="1"/>
  <c r="BB258" i="4" s="1"/>
  <c r="BC258" i="4"/>
  <c r="BD258" i="4"/>
  <c r="BE258" i="4"/>
  <c r="BF258" i="4"/>
  <c r="BG258" i="4"/>
  <c r="BH258" i="4"/>
  <c r="BA278" i="4"/>
  <c r="BB278" i="4"/>
  <c r="BC278" i="4"/>
  <c r="BD278" i="4"/>
  <c r="BE278" i="4"/>
  <c r="BF278" i="4"/>
  <c r="BG278" i="4"/>
  <c r="BH278" i="4"/>
  <c r="BA257" i="4"/>
  <c r="BB257" i="4" s="1"/>
  <c r="BC257" i="4"/>
  <c r="BD257" i="4"/>
  <c r="BE257" i="4"/>
  <c r="BF257" i="4"/>
  <c r="BG257" i="4"/>
  <c r="BH257" i="4"/>
  <c r="BA256" i="4"/>
  <c r="BB256" i="4" s="1"/>
  <c r="BC256" i="4"/>
  <c r="BD256" i="4"/>
  <c r="BE256" i="4"/>
  <c r="BF256" i="4"/>
  <c r="BG256" i="4"/>
  <c r="BH256" i="4"/>
  <c r="AM170" i="9"/>
  <c r="AN170" i="9"/>
  <c r="AO170" i="9"/>
  <c r="AP170" i="9"/>
  <c r="AQ170" i="9"/>
  <c r="BA261" i="4"/>
  <c r="BB261" i="4" s="1"/>
  <c r="BC261" i="4"/>
  <c r="BD261" i="4"/>
  <c r="BE261" i="4"/>
  <c r="BF261" i="4"/>
  <c r="BG261" i="4"/>
  <c r="BH261" i="4"/>
  <c r="BH259" i="4"/>
  <c r="BA276" i="4"/>
  <c r="BB276" i="4" s="1"/>
  <c r="BC276" i="4"/>
  <c r="BD276" i="4"/>
  <c r="BE276" i="4"/>
  <c r="BF276" i="4"/>
  <c r="BG276" i="4"/>
  <c r="BH276" i="4"/>
  <c r="AL37" i="9"/>
  <c r="AL99" i="9"/>
  <c r="AL40" i="9"/>
  <c r="AL180" i="9"/>
  <c r="AL38" i="9"/>
  <c r="AL160" i="9"/>
  <c r="AL117" i="9"/>
  <c r="AQ26" i="9"/>
  <c r="AO26" i="9"/>
  <c r="AN26" i="9"/>
  <c r="AL26" i="9"/>
  <c r="AL113" i="9"/>
  <c r="AL30" i="9"/>
  <c r="AL122" i="9"/>
  <c r="I13" i="11" s="1"/>
  <c r="K13" i="11" s="1"/>
  <c r="AN122" i="9"/>
  <c r="AO122" i="9"/>
  <c r="AP122" i="9"/>
  <c r="AQ122" i="9"/>
  <c r="AL91" i="9"/>
  <c r="AM91" i="9" s="1"/>
  <c r="AN91" i="9"/>
  <c r="AO91" i="9"/>
  <c r="AP91" i="9"/>
  <c r="AQ91" i="9"/>
  <c r="AQ77" i="9"/>
  <c r="AP77" i="9"/>
  <c r="AO77" i="9"/>
  <c r="AN77" i="9"/>
  <c r="AL77" i="9"/>
  <c r="AM77" i="9" s="1"/>
  <c r="BH255" i="4"/>
  <c r="BG255" i="4"/>
  <c r="BG259" i="4"/>
  <c r="BF255" i="4"/>
  <c r="BF259" i="4"/>
  <c r="BE255" i="4"/>
  <c r="BE259" i="4"/>
  <c r="BD255" i="4"/>
  <c r="BD259" i="4"/>
  <c r="BC255" i="4"/>
  <c r="BC259" i="4"/>
  <c r="BA255" i="4"/>
  <c r="BB255" i="4" s="1"/>
  <c r="BA259" i="4"/>
  <c r="BB259" i="4" s="1"/>
  <c r="BH254" i="4"/>
  <c r="BG254" i="4"/>
  <c r="BF254" i="4"/>
  <c r="BE254" i="4"/>
  <c r="BD254" i="4"/>
  <c r="BC254" i="4"/>
  <c r="BA254" i="4"/>
  <c r="BB254" i="4" s="1"/>
  <c r="BB294" i="4" l="1"/>
  <c r="AM122" i="9"/>
  <c r="I8" i="11"/>
  <c r="K8" i="11" s="1"/>
  <c r="AM26" i="9"/>
  <c r="BB284" i="4"/>
  <c r="BC284" i="4"/>
  <c r="BD284" i="4"/>
  <c r="BE284" i="4"/>
  <c r="BF284" i="4"/>
  <c r="BG284" i="4"/>
  <c r="BH284" i="4"/>
  <c r="AL164" i="9"/>
  <c r="AM164" i="9" s="1"/>
  <c r="AN164" i="9"/>
  <c r="AO164" i="9"/>
  <c r="AP164" i="9"/>
  <c r="AQ164" i="9"/>
  <c r="BA253" i="4"/>
  <c r="BC253" i="4"/>
  <c r="BD253" i="4"/>
  <c r="BE253" i="4"/>
  <c r="BF253" i="4"/>
  <c r="BG253" i="4"/>
  <c r="BH253" i="4"/>
  <c r="BA267" i="4"/>
  <c r="BB267" i="4" s="1"/>
  <c r="BC267" i="4"/>
  <c r="BD267" i="4"/>
  <c r="BE267" i="4"/>
  <c r="BF267" i="4"/>
  <c r="BG267" i="4"/>
  <c r="BH267" i="4"/>
  <c r="AL75" i="9"/>
  <c r="AM113" i="9"/>
  <c r="AN113" i="9"/>
  <c r="AO113" i="9"/>
  <c r="AP113" i="9"/>
  <c r="AQ113" i="9"/>
  <c r="AP26" i="9"/>
  <c r="AQ117" i="9"/>
  <c r="AM117" i="9"/>
  <c r="AN117" i="9"/>
  <c r="AO117" i="9"/>
  <c r="AP117" i="9"/>
  <c r="I19" i="7"/>
  <c r="AL15" i="9"/>
  <c r="AL14" i="9"/>
  <c r="AL13" i="9"/>
  <c r="AM14" i="9"/>
  <c r="AM15" i="9"/>
  <c r="AN14" i="9"/>
  <c r="AN15" i="9"/>
  <c r="AO14" i="9"/>
  <c r="AO15" i="9"/>
  <c r="AP14" i="9"/>
  <c r="AP15" i="9"/>
  <c r="AM13" i="9"/>
  <c r="AN13" i="9"/>
  <c r="AO13" i="9"/>
  <c r="AP13" i="9"/>
  <c r="AQ129" i="9"/>
  <c r="AP129" i="9"/>
  <c r="AO129" i="9"/>
  <c r="AN129" i="9"/>
  <c r="AL129" i="9"/>
  <c r="AM129" i="9" s="1"/>
  <c r="AQ126" i="9"/>
  <c r="AP126" i="9"/>
  <c r="AO126" i="9"/>
  <c r="AN126" i="9"/>
  <c r="AL126" i="9"/>
  <c r="AM126" i="9" s="1"/>
  <c r="AM30" i="9"/>
  <c r="BA260" i="4"/>
  <c r="D7" i="11" s="1"/>
  <c r="P7" i="11" s="1"/>
  <c r="BC260" i="4"/>
  <c r="BD260" i="4"/>
  <c r="BE260" i="4"/>
  <c r="BF260" i="4"/>
  <c r="BG260" i="4"/>
  <c r="BH260" i="4"/>
  <c r="AM116" i="9"/>
  <c r="AN116" i="9"/>
  <c r="AO116" i="9"/>
  <c r="AP116" i="9"/>
  <c r="AQ116" i="9"/>
  <c r="AP30" i="9"/>
  <c r="AL73" i="9"/>
  <c r="AM93" i="9"/>
  <c r="AN93" i="9"/>
  <c r="AO93" i="9"/>
  <c r="AP93" i="9"/>
  <c r="AQ93" i="9"/>
  <c r="AL108" i="9"/>
  <c r="Q114" i="7"/>
  <c r="D3" i="11"/>
  <c r="B3" i="11"/>
  <c r="BB253" i="4" l="1"/>
  <c r="D6" i="11"/>
  <c r="P6" i="11" s="1"/>
  <c r="AQ75" i="9"/>
  <c r="BB260" i="4"/>
  <c r="M21" i="10"/>
  <c r="I21" i="10"/>
  <c r="BA252" i="4"/>
  <c r="BB252" i="4" s="1"/>
  <c r="BC252" i="4"/>
  <c r="BD252" i="4"/>
  <c r="BE252" i="4"/>
  <c r="BF252" i="4"/>
  <c r="BG252" i="4"/>
  <c r="BH252" i="4"/>
  <c r="BA248" i="4"/>
  <c r="BB248" i="4" s="1"/>
  <c r="BC248" i="4"/>
  <c r="BD248" i="4"/>
  <c r="BE248" i="4"/>
  <c r="BF248" i="4"/>
  <c r="BG248" i="4"/>
  <c r="BH248" i="4"/>
  <c r="BA250" i="4"/>
  <c r="BB250" i="4" s="1"/>
  <c r="BC250" i="4"/>
  <c r="BD250" i="4"/>
  <c r="BE250" i="4"/>
  <c r="BF250" i="4"/>
  <c r="BG250" i="4"/>
  <c r="BH250" i="4"/>
  <c r="AL107" i="9"/>
  <c r="AM107" i="9" s="1"/>
  <c r="AN107" i="9"/>
  <c r="AO107" i="9"/>
  <c r="AP107" i="9"/>
  <c r="AQ107" i="9"/>
  <c r="AL168" i="9"/>
  <c r="I11" i="11" s="1"/>
  <c r="K11" i="11" s="1"/>
  <c r="AN168" i="9"/>
  <c r="AO168" i="9"/>
  <c r="AP168" i="9"/>
  <c r="AQ168" i="9"/>
  <c r="BA249" i="4"/>
  <c r="BB249" i="4" s="1"/>
  <c r="BC249" i="4"/>
  <c r="BD249" i="4"/>
  <c r="BE249" i="4"/>
  <c r="BF249" i="4"/>
  <c r="BG249" i="4"/>
  <c r="BH249" i="4"/>
  <c r="BA251" i="4"/>
  <c r="BB251" i="4" s="1"/>
  <c r="BC251" i="4"/>
  <c r="BD251" i="4"/>
  <c r="BE251" i="4"/>
  <c r="BF251" i="4"/>
  <c r="BG251" i="4"/>
  <c r="BH251" i="4"/>
  <c r="I18" i="7"/>
  <c r="BG236" i="4"/>
  <c r="BF236" i="4"/>
  <c r="BE236" i="4"/>
  <c r="BD236" i="4"/>
  <c r="BC236" i="4"/>
  <c r="BB236" i="4"/>
  <c r="BA236" i="4"/>
  <c r="BA243" i="4"/>
  <c r="BB243" i="4" s="1"/>
  <c r="BC243" i="4"/>
  <c r="BD243" i="4"/>
  <c r="BE243" i="4"/>
  <c r="BF243" i="4"/>
  <c r="BG243" i="4"/>
  <c r="BH243" i="4"/>
  <c r="BA244" i="4"/>
  <c r="BB244" i="4" s="1"/>
  <c r="BC244" i="4"/>
  <c r="BD244" i="4"/>
  <c r="BE244" i="4"/>
  <c r="BF244" i="4"/>
  <c r="BG244" i="4"/>
  <c r="BH244" i="4"/>
  <c r="BA242" i="4"/>
  <c r="BB242" i="4" s="1"/>
  <c r="BC242" i="4"/>
  <c r="BD242" i="4"/>
  <c r="BE242" i="4"/>
  <c r="BF242" i="4"/>
  <c r="BG242" i="4"/>
  <c r="BH242" i="4"/>
  <c r="AL127" i="9"/>
  <c r="AM127" i="9" s="1"/>
  <c r="AN127" i="9"/>
  <c r="AO127" i="9"/>
  <c r="AP127" i="9"/>
  <c r="AQ127" i="9"/>
  <c r="AQ140" i="9"/>
  <c r="AP140" i="9"/>
  <c r="AO140" i="9"/>
  <c r="AN140" i="9"/>
  <c r="AL140" i="9"/>
  <c r="AM140" i="9" s="1"/>
  <c r="AL17" i="9"/>
  <c r="AN17" i="9"/>
  <c r="AO17" i="9"/>
  <c r="AP17" i="9"/>
  <c r="AQ17" i="9"/>
  <c r="AQ23" i="9"/>
  <c r="AP23" i="9"/>
  <c r="AO23" i="9"/>
  <c r="AN23" i="9"/>
  <c r="AL23" i="9"/>
  <c r="AM23" i="9" s="1"/>
  <c r="AL53" i="9"/>
  <c r="AM53" i="9" s="1"/>
  <c r="AN53" i="9"/>
  <c r="AO53" i="9"/>
  <c r="AP53" i="9"/>
  <c r="AQ53" i="9"/>
  <c r="AL69" i="9"/>
  <c r="AM69" i="9" s="1"/>
  <c r="AN69" i="9"/>
  <c r="AO69" i="9"/>
  <c r="AP69" i="9"/>
  <c r="AQ69" i="9"/>
  <c r="BH3" i="4"/>
  <c r="BH4" i="4"/>
  <c r="BH5" i="4"/>
  <c r="BH6" i="4"/>
  <c r="BH7" i="4"/>
  <c r="BH8" i="4"/>
  <c r="BH9" i="4"/>
  <c r="BH10" i="4"/>
  <c r="BH11" i="4"/>
  <c r="BH12" i="4"/>
  <c r="BH13" i="4"/>
  <c r="BH14" i="4"/>
  <c r="BH15" i="4"/>
  <c r="BH16" i="4"/>
  <c r="BH17" i="4"/>
  <c r="BH18" i="4"/>
  <c r="BH19" i="4"/>
  <c r="BH20" i="4"/>
  <c r="BH21" i="4"/>
  <c r="BH22" i="4"/>
  <c r="BH23" i="4"/>
  <c r="BH24" i="4"/>
  <c r="BH25" i="4"/>
  <c r="BH26" i="4"/>
  <c r="BH27" i="4"/>
  <c r="BH28" i="4"/>
  <c r="BH29" i="4"/>
  <c r="BH30" i="4"/>
  <c r="BH31" i="4"/>
  <c r="BH32" i="4"/>
  <c r="BH34" i="4"/>
  <c r="BH33" i="4"/>
  <c r="BH35" i="4"/>
  <c r="BH36" i="4"/>
  <c r="BH37" i="4"/>
  <c r="BH38" i="4"/>
  <c r="BH39" i="4"/>
  <c r="BH40" i="4"/>
  <c r="BH41" i="4"/>
  <c r="BH42" i="4"/>
  <c r="BH43" i="4"/>
  <c r="BH44" i="4"/>
  <c r="BH45" i="4"/>
  <c r="BH46" i="4"/>
  <c r="BH47" i="4"/>
  <c r="BH48" i="4"/>
  <c r="BH49" i="4"/>
  <c r="BH50" i="4"/>
  <c r="BH51" i="4"/>
  <c r="BH53" i="4"/>
  <c r="BH52" i="4"/>
  <c r="BH54" i="4"/>
  <c r="BH55" i="4"/>
  <c r="BH56" i="4"/>
  <c r="BH57" i="4"/>
  <c r="BH58" i="4"/>
  <c r="BH59" i="4"/>
  <c r="BH60" i="4"/>
  <c r="BH61" i="4"/>
  <c r="BH62" i="4"/>
  <c r="BH63" i="4"/>
  <c r="BH64" i="4"/>
  <c r="BH65" i="4"/>
  <c r="BH66" i="4"/>
  <c r="BH67" i="4"/>
  <c r="BH68" i="4"/>
  <c r="BH71" i="4"/>
  <c r="BH69" i="4"/>
  <c r="BH70" i="4"/>
  <c r="BH72" i="4"/>
  <c r="BH73" i="4"/>
  <c r="BH74" i="4"/>
  <c r="BH75" i="4"/>
  <c r="BH77" i="4"/>
  <c r="BH76" i="4"/>
  <c r="BH78" i="4"/>
  <c r="BH79" i="4"/>
  <c r="BH80" i="4"/>
  <c r="BH83" i="4"/>
  <c r="BH81" i="4"/>
  <c r="BH82" i="4"/>
  <c r="BH84" i="4"/>
  <c r="BH85" i="4"/>
  <c r="BH86" i="4"/>
  <c r="BH87" i="4"/>
  <c r="BH88" i="4"/>
  <c r="BH91" i="4"/>
  <c r="BH89" i="4"/>
  <c r="BH90" i="4"/>
  <c r="BH92" i="4"/>
  <c r="BH93" i="4"/>
  <c r="BH95" i="4"/>
  <c r="BH96" i="4"/>
  <c r="BH97" i="4"/>
  <c r="BH98" i="4"/>
  <c r="BH99" i="4"/>
  <c r="BH100" i="4"/>
  <c r="BH101" i="4"/>
  <c r="BH94" i="4"/>
  <c r="BH110" i="4"/>
  <c r="BH102" i="4"/>
  <c r="BH106" i="4"/>
  <c r="BH111" i="4"/>
  <c r="BH103" i="4"/>
  <c r="BH105" i="4"/>
  <c r="BH104" i="4"/>
  <c r="BH107" i="4"/>
  <c r="BH108" i="4"/>
  <c r="BH109" i="4"/>
  <c r="BH112" i="4"/>
  <c r="BH113" i="4"/>
  <c r="BH114" i="4"/>
  <c r="BH115" i="4"/>
  <c r="BH116" i="4"/>
  <c r="BH117" i="4"/>
  <c r="BH118" i="4"/>
  <c r="BH119" i="4"/>
  <c r="BH120" i="4"/>
  <c r="BH121" i="4"/>
  <c r="BH122" i="4"/>
  <c r="BH123" i="4"/>
  <c r="BH124" i="4"/>
  <c r="BH127" i="4"/>
  <c r="BH128" i="4"/>
  <c r="BH125" i="4"/>
  <c r="BH126" i="4"/>
  <c r="BH130" i="4"/>
  <c r="BH129" i="4"/>
  <c r="BH131" i="4"/>
  <c r="BH135" i="4"/>
  <c r="BH132" i="4"/>
  <c r="BH133" i="4"/>
  <c r="BH134" i="4"/>
  <c r="BH136" i="4"/>
  <c r="BH139" i="4"/>
  <c r="BH137" i="4"/>
  <c r="BH141" i="4"/>
  <c r="BH140" i="4"/>
  <c r="BH138" i="4"/>
  <c r="BH142" i="4"/>
  <c r="BH143" i="4"/>
  <c r="BH144" i="4"/>
  <c r="BH147" i="4"/>
  <c r="BH148" i="4"/>
  <c r="BH145" i="4"/>
  <c r="BH146" i="4"/>
  <c r="BH152" i="4"/>
  <c r="BH151" i="4"/>
  <c r="BH154" i="4"/>
  <c r="BH153" i="4"/>
  <c r="BH149" i="4"/>
  <c r="BH150" i="4"/>
  <c r="BH160" i="4"/>
  <c r="BH157" i="4"/>
  <c r="BH161" i="4"/>
  <c r="BH158" i="4"/>
  <c r="BH159" i="4"/>
  <c r="BH155" i="4"/>
  <c r="BH156" i="4"/>
  <c r="BH167" i="4"/>
  <c r="BH163" i="4"/>
  <c r="BH166" i="4"/>
  <c r="BH165" i="4"/>
  <c r="BH169" i="4"/>
  <c r="BH164" i="4"/>
  <c r="BH162" i="4"/>
  <c r="BH168" i="4"/>
  <c r="BH171" i="4"/>
  <c r="BH170" i="4"/>
  <c r="BH173" i="4"/>
  <c r="BH172" i="4"/>
  <c r="BH271" i="4"/>
  <c r="BH176" i="4"/>
  <c r="BH174" i="4"/>
  <c r="BH175" i="4"/>
  <c r="BH177" i="4"/>
  <c r="BH179" i="4"/>
  <c r="BH180" i="4"/>
  <c r="BH181" i="4"/>
  <c r="BH182" i="4"/>
  <c r="BH183" i="4"/>
  <c r="BH184" i="4"/>
  <c r="BH185" i="4"/>
  <c r="BH186" i="4"/>
  <c r="BH187" i="4"/>
  <c r="BH225" i="4"/>
  <c r="BH188" i="4"/>
  <c r="BH189" i="4"/>
  <c r="BH190" i="4"/>
  <c r="BH191" i="4"/>
  <c r="BH192" i="4"/>
  <c r="BH193" i="4"/>
  <c r="BH194" i="4"/>
  <c r="BH195" i="4"/>
  <c r="BH196" i="4"/>
  <c r="BH197" i="4"/>
  <c r="BH198" i="4"/>
  <c r="BH199" i="4"/>
  <c r="BH200" i="4"/>
  <c r="BH201" i="4"/>
  <c r="BH204" i="4"/>
  <c r="BH202" i="4"/>
  <c r="BH205" i="4"/>
  <c r="BH206" i="4"/>
  <c r="BH211" i="4"/>
  <c r="BH207" i="4"/>
  <c r="BH208" i="4"/>
  <c r="BH210" i="4"/>
  <c r="BH212" i="4"/>
  <c r="BH213" i="4"/>
  <c r="BH209" i="4"/>
  <c r="BH203" i="4"/>
  <c r="BH214" i="4"/>
  <c r="BH215" i="4"/>
  <c r="BH216" i="4"/>
  <c r="BH217" i="4"/>
  <c r="BH218" i="4"/>
  <c r="BH219" i="4"/>
  <c r="BH220" i="4"/>
  <c r="BH221" i="4"/>
  <c r="BH222" i="4"/>
  <c r="BH224" i="4"/>
  <c r="BH223" i="4"/>
  <c r="BH226" i="4"/>
  <c r="BH227" i="4"/>
  <c r="BH228" i="4"/>
  <c r="BH239" i="4"/>
  <c r="BH245" i="4"/>
  <c r="BH229" i="4"/>
  <c r="BH230" i="4"/>
  <c r="BH247" i="4"/>
  <c r="BH273" i="4"/>
  <c r="BH274" i="4"/>
  <c r="BH178" i="4"/>
  <c r="BH277" i="4"/>
  <c r="BH246" i="4"/>
  <c r="BH231" i="4"/>
  <c r="BH241" i="4"/>
  <c r="BH232" i="4"/>
  <c r="BH233" i="4"/>
  <c r="BH234" i="4"/>
  <c r="BH235" i="4"/>
  <c r="BH238" i="4"/>
  <c r="BH240" i="4"/>
  <c r="BG237" i="4"/>
  <c r="BG3" i="4"/>
  <c r="BG4" i="4"/>
  <c r="BG5" i="4"/>
  <c r="BG6" i="4"/>
  <c r="BG7" i="4"/>
  <c r="BG8" i="4"/>
  <c r="BG9" i="4"/>
  <c r="BG10" i="4"/>
  <c r="BG11" i="4"/>
  <c r="BG12" i="4"/>
  <c r="BG13" i="4"/>
  <c r="BG14" i="4"/>
  <c r="BG15" i="4"/>
  <c r="BG16" i="4"/>
  <c r="BG17" i="4"/>
  <c r="BG18" i="4"/>
  <c r="BG19" i="4"/>
  <c r="BG20" i="4"/>
  <c r="BG21" i="4"/>
  <c r="BG22" i="4"/>
  <c r="BG23" i="4"/>
  <c r="BG24" i="4"/>
  <c r="BG25" i="4"/>
  <c r="BG26" i="4"/>
  <c r="BG27" i="4"/>
  <c r="BG28" i="4"/>
  <c r="BG29" i="4"/>
  <c r="BG30" i="4"/>
  <c r="BG31" i="4"/>
  <c r="BG32" i="4"/>
  <c r="BG34" i="4"/>
  <c r="BG33" i="4"/>
  <c r="BG35" i="4"/>
  <c r="BG36" i="4"/>
  <c r="BG37" i="4"/>
  <c r="BG38" i="4"/>
  <c r="BG39" i="4"/>
  <c r="BG40" i="4"/>
  <c r="BG41" i="4"/>
  <c r="BG42" i="4"/>
  <c r="BG43" i="4"/>
  <c r="BG44" i="4"/>
  <c r="BG45" i="4"/>
  <c r="BG46" i="4"/>
  <c r="BG47" i="4"/>
  <c r="BG48" i="4"/>
  <c r="BG49" i="4"/>
  <c r="BG50" i="4"/>
  <c r="BG51" i="4"/>
  <c r="BG53" i="4"/>
  <c r="BG52" i="4"/>
  <c r="BG54" i="4"/>
  <c r="BG55" i="4"/>
  <c r="BG56" i="4"/>
  <c r="BG57" i="4"/>
  <c r="BG58" i="4"/>
  <c r="BG59" i="4"/>
  <c r="BG60" i="4"/>
  <c r="BG61" i="4"/>
  <c r="BG62" i="4"/>
  <c r="BG63" i="4"/>
  <c r="BG64" i="4"/>
  <c r="BG65" i="4"/>
  <c r="BG66" i="4"/>
  <c r="BG67" i="4"/>
  <c r="BG68" i="4"/>
  <c r="BG71" i="4"/>
  <c r="BG69" i="4"/>
  <c r="BG70" i="4"/>
  <c r="BG72" i="4"/>
  <c r="BG73" i="4"/>
  <c r="BG74" i="4"/>
  <c r="BG75" i="4"/>
  <c r="BG77" i="4"/>
  <c r="BG76" i="4"/>
  <c r="BG78" i="4"/>
  <c r="BG79" i="4"/>
  <c r="BG80" i="4"/>
  <c r="BG83" i="4"/>
  <c r="BG81" i="4"/>
  <c r="BG82" i="4"/>
  <c r="BG84" i="4"/>
  <c r="BG85" i="4"/>
  <c r="BG86" i="4"/>
  <c r="BG87" i="4"/>
  <c r="BG88" i="4"/>
  <c r="BG91" i="4"/>
  <c r="BG89" i="4"/>
  <c r="BG90" i="4"/>
  <c r="BG92" i="4"/>
  <c r="BG93" i="4"/>
  <c r="BG95" i="4"/>
  <c r="BG96" i="4"/>
  <c r="BG97" i="4"/>
  <c r="BG98" i="4"/>
  <c r="BG99" i="4"/>
  <c r="BG100" i="4"/>
  <c r="BG101" i="4"/>
  <c r="BG94" i="4"/>
  <c r="BG110" i="4"/>
  <c r="BG102" i="4"/>
  <c r="BG106" i="4"/>
  <c r="BG111" i="4"/>
  <c r="BG103" i="4"/>
  <c r="BG105" i="4"/>
  <c r="BG104" i="4"/>
  <c r="BG107" i="4"/>
  <c r="BG108" i="4"/>
  <c r="BG109" i="4"/>
  <c r="BG112" i="4"/>
  <c r="BG113" i="4"/>
  <c r="BG114" i="4"/>
  <c r="BG115" i="4"/>
  <c r="BG116" i="4"/>
  <c r="BG117" i="4"/>
  <c r="BG118" i="4"/>
  <c r="BG119" i="4"/>
  <c r="BG120" i="4"/>
  <c r="BG121" i="4"/>
  <c r="BG122" i="4"/>
  <c r="BG123" i="4"/>
  <c r="BG124" i="4"/>
  <c r="BG127" i="4"/>
  <c r="BG128" i="4"/>
  <c r="BG125" i="4"/>
  <c r="BG126" i="4"/>
  <c r="BG130" i="4"/>
  <c r="BG129" i="4"/>
  <c r="BG131" i="4"/>
  <c r="BG135" i="4"/>
  <c r="BG132" i="4"/>
  <c r="BG133" i="4"/>
  <c r="BG134" i="4"/>
  <c r="BG136" i="4"/>
  <c r="BG139" i="4"/>
  <c r="BG137" i="4"/>
  <c r="BG141" i="4"/>
  <c r="BG140" i="4"/>
  <c r="BG138" i="4"/>
  <c r="BG142" i="4"/>
  <c r="BG143" i="4"/>
  <c r="BG144" i="4"/>
  <c r="BG147" i="4"/>
  <c r="BG148" i="4"/>
  <c r="BG145" i="4"/>
  <c r="BG146" i="4"/>
  <c r="BG152" i="4"/>
  <c r="BG151" i="4"/>
  <c r="BG154" i="4"/>
  <c r="BG153" i="4"/>
  <c r="BG149" i="4"/>
  <c r="BG150" i="4"/>
  <c r="BG160" i="4"/>
  <c r="BG157" i="4"/>
  <c r="BG161" i="4"/>
  <c r="BG158" i="4"/>
  <c r="BG159" i="4"/>
  <c r="BG155" i="4"/>
  <c r="BG156" i="4"/>
  <c r="BG167" i="4"/>
  <c r="BG163" i="4"/>
  <c r="BG166" i="4"/>
  <c r="BG165" i="4"/>
  <c r="BG169" i="4"/>
  <c r="BG164" i="4"/>
  <c r="BG162" i="4"/>
  <c r="BG168" i="4"/>
  <c r="BG171" i="4"/>
  <c r="BG170" i="4"/>
  <c r="BG173" i="4"/>
  <c r="BG172" i="4"/>
  <c r="BG271" i="4"/>
  <c r="BG176" i="4"/>
  <c r="BG174" i="4"/>
  <c r="BG175" i="4"/>
  <c r="BG177" i="4"/>
  <c r="BG179" i="4"/>
  <c r="BG180" i="4"/>
  <c r="BG181" i="4"/>
  <c r="BG182" i="4"/>
  <c r="BG183" i="4"/>
  <c r="BG184" i="4"/>
  <c r="BG185" i="4"/>
  <c r="BG186" i="4"/>
  <c r="BG187" i="4"/>
  <c r="BG225" i="4"/>
  <c r="BG188" i="4"/>
  <c r="BG189" i="4"/>
  <c r="BG190" i="4"/>
  <c r="BG191" i="4"/>
  <c r="BG192" i="4"/>
  <c r="BG193" i="4"/>
  <c r="BG194" i="4"/>
  <c r="BG195" i="4"/>
  <c r="BG196" i="4"/>
  <c r="BG197" i="4"/>
  <c r="BG198" i="4"/>
  <c r="BG199" i="4"/>
  <c r="BG200" i="4"/>
  <c r="BG201" i="4"/>
  <c r="BG204" i="4"/>
  <c r="BG202" i="4"/>
  <c r="BG205" i="4"/>
  <c r="BG206" i="4"/>
  <c r="BG211" i="4"/>
  <c r="BG207" i="4"/>
  <c r="BG208" i="4"/>
  <c r="BG210" i="4"/>
  <c r="BG212" i="4"/>
  <c r="BG213" i="4"/>
  <c r="BG209" i="4"/>
  <c r="BG203" i="4"/>
  <c r="BG214" i="4"/>
  <c r="BG215" i="4"/>
  <c r="BG216" i="4"/>
  <c r="BG217" i="4"/>
  <c r="BG218" i="4"/>
  <c r="BG219" i="4"/>
  <c r="BG220" i="4"/>
  <c r="BG221" i="4"/>
  <c r="BG222" i="4"/>
  <c r="BG224" i="4"/>
  <c r="BG223" i="4"/>
  <c r="BG226" i="4"/>
  <c r="BG227" i="4"/>
  <c r="BG228" i="4"/>
  <c r="BG239" i="4"/>
  <c r="BG245" i="4"/>
  <c r="BG229" i="4"/>
  <c r="BG230" i="4"/>
  <c r="BG247" i="4"/>
  <c r="BG273" i="4"/>
  <c r="BG274" i="4"/>
  <c r="BG178" i="4"/>
  <c r="BG277" i="4"/>
  <c r="BG246" i="4"/>
  <c r="BG231" i="4"/>
  <c r="BG241" i="4"/>
  <c r="BG232" i="4"/>
  <c r="BG233" i="4"/>
  <c r="BG234" i="4"/>
  <c r="BG235" i="4"/>
  <c r="BG238" i="4"/>
  <c r="BG240" i="4"/>
  <c r="BA237" i="4"/>
  <c r="BH237" i="4" s="1"/>
  <c r="BB237" i="4"/>
  <c r="BC237" i="4"/>
  <c r="BD237" i="4"/>
  <c r="BE237" i="4"/>
  <c r="BF237" i="4"/>
  <c r="BF240" i="4"/>
  <c r="BE240" i="4"/>
  <c r="BD240" i="4"/>
  <c r="BC240" i="4"/>
  <c r="BA240" i="4"/>
  <c r="BB240" i="4" s="1"/>
  <c r="BA238" i="4"/>
  <c r="BD238" i="4" s="1"/>
  <c r="BB238" i="4"/>
  <c r="BC238" i="4"/>
  <c r="BE238" i="4"/>
  <c r="BF238" i="4"/>
  <c r="AL141" i="9"/>
  <c r="AM141" i="9" s="1"/>
  <c r="AN141" i="9"/>
  <c r="AO141" i="9"/>
  <c r="AP141" i="9"/>
  <c r="AQ141" i="9"/>
  <c r="AL19" i="9"/>
  <c r="AM19" i="9" s="1"/>
  <c r="AN19" i="9"/>
  <c r="AO19" i="9"/>
  <c r="AP19" i="9"/>
  <c r="AQ19" i="9"/>
  <c r="BA235" i="4"/>
  <c r="BB235" i="4" s="1"/>
  <c r="BC235" i="4"/>
  <c r="BD235" i="4"/>
  <c r="BE235" i="4"/>
  <c r="BF235" i="4"/>
  <c r="AL74" i="9"/>
  <c r="AM74" i="9" s="1"/>
  <c r="AN74" i="9"/>
  <c r="AO74" i="9"/>
  <c r="AP74" i="9"/>
  <c r="AQ74" i="9"/>
  <c r="AL88" i="9"/>
  <c r="AQ88" i="9" s="1"/>
  <c r="AM88" i="9"/>
  <c r="AN88" i="9"/>
  <c r="AO88" i="9"/>
  <c r="AP88" i="9"/>
  <c r="AL83" i="9"/>
  <c r="AQ83" i="9" s="1"/>
  <c r="AM83" i="9"/>
  <c r="AN83" i="9"/>
  <c r="AO83" i="9"/>
  <c r="AP83" i="9"/>
  <c r="AL85" i="9"/>
  <c r="AQ85" i="9" s="1"/>
  <c r="AM85" i="9"/>
  <c r="AN85" i="9"/>
  <c r="AO85" i="9"/>
  <c r="AP85" i="9"/>
  <c r="BA234" i="4"/>
  <c r="BB234" i="4" s="1"/>
  <c r="BC234" i="4"/>
  <c r="BD234" i="4"/>
  <c r="BE234" i="4"/>
  <c r="BF234" i="4"/>
  <c r="BA233" i="4"/>
  <c r="BB233" i="4" s="1"/>
  <c r="BC233" i="4"/>
  <c r="BD233" i="4"/>
  <c r="BE233" i="4"/>
  <c r="BF233" i="4"/>
  <c r="BA232" i="4"/>
  <c r="BB232" i="4" s="1"/>
  <c r="BC232" i="4"/>
  <c r="BD232" i="4"/>
  <c r="BE232" i="4"/>
  <c r="BF232" i="4"/>
  <c r="AL165" i="9"/>
  <c r="AM165" i="9" s="1"/>
  <c r="AN165" i="9"/>
  <c r="AO165" i="9"/>
  <c r="AP165" i="9"/>
  <c r="AQ165" i="9"/>
  <c r="BA247" i="4"/>
  <c r="BB247" i="4" s="1"/>
  <c r="BC247" i="4"/>
  <c r="BD247" i="4"/>
  <c r="BE247" i="4"/>
  <c r="BF247" i="4"/>
  <c r="AL139" i="9"/>
  <c r="AM139" i="9" s="1"/>
  <c r="AN139" i="9"/>
  <c r="AO139" i="9"/>
  <c r="AP139" i="9"/>
  <c r="AQ139" i="9"/>
  <c r="BA230" i="4"/>
  <c r="BD230" i="4" s="1"/>
  <c r="BB230" i="4"/>
  <c r="BC230" i="4"/>
  <c r="BE230" i="4"/>
  <c r="BF230" i="4"/>
  <c r="BA229" i="4"/>
  <c r="BB229" i="4" s="1"/>
  <c r="BA241" i="4"/>
  <c r="BB241" i="4" s="1"/>
  <c r="BC229" i="4"/>
  <c r="BC241" i="4"/>
  <c r="BD229" i="4"/>
  <c r="BD241" i="4"/>
  <c r="BE229" i="4"/>
  <c r="BE241" i="4"/>
  <c r="BF229" i="4"/>
  <c r="BF241" i="4"/>
  <c r="BC246" i="4"/>
  <c r="BD246" i="4"/>
  <c r="BE246" i="4"/>
  <c r="BF246" i="4"/>
  <c r="AP82" i="9"/>
  <c r="AP89" i="9"/>
  <c r="AP84" i="9"/>
  <c r="AP90" i="9"/>
  <c r="AL20" i="9"/>
  <c r="AN20" i="9"/>
  <c r="AO20" i="9"/>
  <c r="AP20" i="9"/>
  <c r="AQ20" i="9"/>
  <c r="AQ97" i="9"/>
  <c r="AQ95" i="9"/>
  <c r="AO97" i="9"/>
  <c r="AO95" i="9"/>
  <c r="AN97" i="9"/>
  <c r="AN95" i="9"/>
  <c r="AL97" i="9"/>
  <c r="AL95" i="9"/>
  <c r="AL96" i="9"/>
  <c r="AQ31" i="9"/>
  <c r="AP31" i="9"/>
  <c r="AO31" i="9"/>
  <c r="AN31" i="9"/>
  <c r="AL31" i="9"/>
  <c r="AM31" i="9" s="1"/>
  <c r="AP95" i="9"/>
  <c r="AP97" i="9"/>
  <c r="BA239" i="4"/>
  <c r="BC239" i="4" s="1"/>
  <c r="BB239" i="4"/>
  <c r="BD239" i="4"/>
  <c r="BE239" i="4"/>
  <c r="BF239" i="4"/>
  <c r="BA226" i="4"/>
  <c r="BB226" i="4" s="1"/>
  <c r="BC226" i="4"/>
  <c r="BD226" i="4"/>
  <c r="BE226" i="4"/>
  <c r="BF226" i="4"/>
  <c r="BA228" i="4"/>
  <c r="BB228" i="4" s="1"/>
  <c r="BC228" i="4"/>
  <c r="BD228" i="4"/>
  <c r="BE228" i="4"/>
  <c r="BF228" i="4"/>
  <c r="BA227" i="4"/>
  <c r="BB227" i="4" s="1"/>
  <c r="BC227" i="4"/>
  <c r="BD227" i="4"/>
  <c r="BE227" i="4"/>
  <c r="BF227" i="4"/>
  <c r="AL47" i="9"/>
  <c r="AQ47" i="9" s="1"/>
  <c r="AM47" i="9"/>
  <c r="AN47" i="9"/>
  <c r="AO47" i="9"/>
  <c r="AP47" i="9"/>
  <c r="AQ73" i="9"/>
  <c r="AP73" i="9"/>
  <c r="AO73" i="9"/>
  <c r="AN73" i="9"/>
  <c r="AM73" i="9"/>
  <c r="AM75" i="9"/>
  <c r="AN75" i="9"/>
  <c r="AO75" i="9"/>
  <c r="AP75" i="9"/>
  <c r="BA231" i="4"/>
  <c r="BB231" i="4" s="1"/>
  <c r="BA225" i="4"/>
  <c r="BB225" i="4" s="1"/>
  <c r="BC245" i="4"/>
  <c r="BF245" i="4"/>
  <c r="BE245" i="4"/>
  <c r="BD245" i="4"/>
  <c r="BB245" i="4"/>
  <c r="AL48" i="9"/>
  <c r="AM48" i="9" s="1"/>
  <c r="AL138" i="9"/>
  <c r="AM138" i="9" s="1"/>
  <c r="AQ48" i="9"/>
  <c r="AP48" i="9"/>
  <c r="AO48" i="9"/>
  <c r="AN48" i="9"/>
  <c r="AQ172" i="9"/>
  <c r="AP172" i="9"/>
  <c r="AO172" i="9"/>
  <c r="AN172" i="9"/>
  <c r="AL172" i="9"/>
  <c r="AQ109" i="9"/>
  <c r="AP109" i="9"/>
  <c r="AO109" i="9"/>
  <c r="AN109" i="9"/>
  <c r="AL109" i="9"/>
  <c r="AM109" i="9" s="1"/>
  <c r="AQ108" i="9"/>
  <c r="AP108" i="9"/>
  <c r="AO108" i="9"/>
  <c r="AN108" i="9"/>
  <c r="AM108" i="9"/>
  <c r="BF231" i="4"/>
  <c r="BF225" i="4"/>
  <c r="BE231" i="4"/>
  <c r="BE225" i="4"/>
  <c r="BD231" i="4"/>
  <c r="BD225" i="4"/>
  <c r="BC231" i="4"/>
  <c r="BC225" i="4"/>
  <c r="BB218" i="4"/>
  <c r="BC218" i="4"/>
  <c r="BD218" i="4"/>
  <c r="BE218" i="4"/>
  <c r="BF218" i="4"/>
  <c r="BF217" i="4"/>
  <c r="BE217" i="4"/>
  <c r="BD217" i="4"/>
  <c r="BC217" i="4"/>
  <c r="BA217" i="4"/>
  <c r="BB217" i="4" s="1"/>
  <c r="BA160" i="4"/>
  <c r="BA220" i="4"/>
  <c r="BA221" i="4"/>
  <c r="AQ173" i="9"/>
  <c r="AP173" i="9"/>
  <c r="AO173" i="9"/>
  <c r="AN173" i="9"/>
  <c r="AL173" i="9"/>
  <c r="AQ12" i="9"/>
  <c r="AP12" i="9"/>
  <c r="AO12" i="9"/>
  <c r="AN12" i="9"/>
  <c r="AL12" i="9"/>
  <c r="AM12" i="9" s="1"/>
  <c r="AQ86" i="9"/>
  <c r="AP86" i="9"/>
  <c r="AO86" i="9"/>
  <c r="AN86" i="9"/>
  <c r="AM86" i="9"/>
  <c r="BA224" i="4"/>
  <c r="AQ87" i="9"/>
  <c r="AP87" i="9"/>
  <c r="AO87" i="9"/>
  <c r="AN87" i="9"/>
  <c r="AL87" i="9"/>
  <c r="AM87" i="9" s="1"/>
  <c r="AQ137" i="9"/>
  <c r="AP137" i="9"/>
  <c r="AO137" i="9"/>
  <c r="AN137" i="9"/>
  <c r="AL137" i="9"/>
  <c r="AM137" i="9" s="1"/>
  <c r="AQ138" i="9"/>
  <c r="AP138" i="9"/>
  <c r="AO138" i="9"/>
  <c r="AN138" i="9"/>
  <c r="AM95" i="9" l="1"/>
  <c r="I10" i="11"/>
  <c r="K10" i="11" s="1"/>
  <c r="AM97" i="9"/>
  <c r="I12" i="11"/>
  <c r="K12" i="11" s="1"/>
  <c r="AM168" i="9"/>
  <c r="AM173" i="9"/>
  <c r="C5" i="11"/>
  <c r="AM20" i="9"/>
  <c r="AM17" i="9"/>
  <c r="BB246" i="4"/>
  <c r="BH236" i="4"/>
  <c r="AM172" i="9"/>
  <c r="C3" i="11"/>
  <c r="E3" i="11" s="1"/>
  <c r="BB224" i="4"/>
  <c r="BC224" i="4"/>
  <c r="BD224" i="4"/>
  <c r="BE224" i="4"/>
  <c r="BF224" i="4"/>
  <c r="AL58" i="9"/>
  <c r="AM58" i="9" s="1"/>
  <c r="AN58" i="9"/>
  <c r="AO58" i="9"/>
  <c r="AP58" i="9"/>
  <c r="AQ58" i="9"/>
  <c r="AQ100" i="9"/>
  <c r="AP100" i="9"/>
  <c r="AO100" i="9"/>
  <c r="AN100" i="9"/>
  <c r="AL100" i="9"/>
  <c r="AM100" i="9" s="1"/>
  <c r="AM43" i="9"/>
  <c r="AN43" i="9"/>
  <c r="AO43" i="9"/>
  <c r="AP43" i="9"/>
  <c r="AL43" i="9"/>
  <c r="AQ43" i="9" s="1"/>
  <c r="AL130" i="9"/>
  <c r="AL105" i="9"/>
  <c r="AQ105" i="9" s="1"/>
  <c r="AM105" i="9"/>
  <c r="AN105" i="9"/>
  <c r="AO105" i="9"/>
  <c r="AP105" i="9"/>
  <c r="AH222" i="4"/>
  <c r="AM130" i="9" l="1"/>
  <c r="I9" i="11"/>
  <c r="K9" i="11" s="1"/>
  <c r="BB221" i="4"/>
  <c r="BC221" i="4"/>
  <c r="BD221" i="4"/>
  <c r="BE221" i="4"/>
  <c r="BF221" i="4"/>
  <c r="AQ125" i="9"/>
  <c r="AP125" i="9"/>
  <c r="AO125" i="9"/>
  <c r="AN125" i="9"/>
  <c r="AL125" i="9"/>
  <c r="AM125" i="9" s="1"/>
  <c r="AL45" i="9"/>
  <c r="AQ45" i="9" s="1"/>
  <c r="AM45" i="9"/>
  <c r="AN45" i="9"/>
  <c r="AO45" i="9"/>
  <c r="AP45" i="9"/>
  <c r="AM40" i="9"/>
  <c r="AN40" i="9"/>
  <c r="AO40" i="9"/>
  <c r="AP40" i="9"/>
  <c r="AQ40" i="9"/>
  <c r="AM49" i="9"/>
  <c r="AN49" i="9"/>
  <c r="AO49" i="9"/>
  <c r="AP49" i="9"/>
  <c r="AQ49" i="9"/>
  <c r="AL64" i="9"/>
  <c r="AL136" i="9"/>
  <c r="BA219" i="4" l="1"/>
  <c r="BD219" i="4" s="1"/>
  <c r="BB219" i="4"/>
  <c r="BC219" i="4"/>
  <c r="BE219" i="4"/>
  <c r="BF219" i="4"/>
  <c r="AL162" i="9"/>
  <c r="AM162" i="9" s="1"/>
  <c r="AN162" i="9"/>
  <c r="AO162" i="9"/>
  <c r="AP162" i="9"/>
  <c r="AQ162" i="9"/>
  <c r="BA216" i="4"/>
  <c r="BD216" i="4" s="1"/>
  <c r="BB216" i="4"/>
  <c r="BC216" i="4"/>
  <c r="BE216" i="4"/>
  <c r="BF216" i="4"/>
  <c r="BA214" i="4"/>
  <c r="BB214" i="4" s="1"/>
  <c r="BA215" i="4"/>
  <c r="BD215" i="4" s="1"/>
  <c r="BB215" i="4"/>
  <c r="BC215" i="4"/>
  <c r="BE215" i="4"/>
  <c r="BF215" i="4"/>
  <c r="BA223" i="4"/>
  <c r="BB223" i="4" s="1"/>
  <c r="BC223" i="4"/>
  <c r="BD223" i="4"/>
  <c r="BE223" i="4"/>
  <c r="BF223" i="4"/>
  <c r="AL222" i="4"/>
  <c r="BC214" i="4"/>
  <c r="BD214" i="4"/>
  <c r="BE214" i="4"/>
  <c r="BF214" i="4"/>
  <c r="BF213" i="4"/>
  <c r="BE213" i="4"/>
  <c r="BC213" i="4"/>
  <c r="BB213" i="4"/>
  <c r="BA213" i="4"/>
  <c r="BD213" i="4" s="1"/>
  <c r="BA212" i="4"/>
  <c r="BD212" i="4" s="1"/>
  <c r="BB212" i="4"/>
  <c r="BC212" i="4"/>
  <c r="BE212" i="4"/>
  <c r="BF212" i="4"/>
  <c r="AL8" i="9"/>
  <c r="AQ8" i="9" s="1"/>
  <c r="AM8" i="9"/>
  <c r="AM136" i="9"/>
  <c r="AN8" i="9"/>
  <c r="AN136" i="9"/>
  <c r="AO8" i="9"/>
  <c r="AO136" i="9"/>
  <c r="AP8" i="9"/>
  <c r="AP136" i="9"/>
  <c r="AQ136" i="9"/>
  <c r="BA210" i="4"/>
  <c r="BD210" i="4" s="1"/>
  <c r="BB210" i="4"/>
  <c r="BC210" i="4"/>
  <c r="BE210" i="4"/>
  <c r="BF210" i="4"/>
  <c r="BB220" i="4"/>
  <c r="BC220" i="4"/>
  <c r="BD220" i="4"/>
  <c r="BE220" i="4"/>
  <c r="BF220" i="4"/>
  <c r="AL42" i="9"/>
  <c r="AQ42" i="9" s="1"/>
  <c r="AM42" i="9"/>
  <c r="AN42" i="9"/>
  <c r="AO42" i="9"/>
  <c r="AP42" i="9"/>
  <c r="BA209" i="4"/>
  <c r="BD209" i="4" s="1"/>
  <c r="BB209" i="4"/>
  <c r="BC209" i="4"/>
  <c r="BE209" i="4"/>
  <c r="BF209" i="4"/>
  <c r="BA207" i="4"/>
  <c r="BB207" i="4" s="1"/>
  <c r="BC207" i="4"/>
  <c r="BD207" i="4"/>
  <c r="BE207" i="4"/>
  <c r="BF207" i="4"/>
  <c r="AL51" i="9"/>
  <c r="AM51" i="9" s="1"/>
  <c r="AN51" i="9"/>
  <c r="AO51" i="9"/>
  <c r="AP51" i="9"/>
  <c r="AQ51" i="9"/>
  <c r="AQ96" i="9"/>
  <c r="AP96" i="9"/>
  <c r="AO96" i="9"/>
  <c r="AN96" i="9"/>
  <c r="AM96" i="9"/>
  <c r="BA208" i="4"/>
  <c r="BB208" i="4" s="1"/>
  <c r="BC208" i="4"/>
  <c r="BD208" i="4"/>
  <c r="BE208" i="4"/>
  <c r="BF208" i="4"/>
  <c r="BA222" i="4"/>
  <c r="BB222" i="4" s="1"/>
  <c r="BC222" i="4"/>
  <c r="BD222" i="4"/>
  <c r="BE222" i="4"/>
  <c r="BF222" i="4"/>
  <c r="BA211" i="4"/>
  <c r="BD211" i="4" s="1"/>
  <c r="BB211" i="4"/>
  <c r="BC211" i="4"/>
  <c r="BE211" i="4"/>
  <c r="BF211" i="4"/>
  <c r="BA206" i="4"/>
  <c r="BD206" i="4" s="1"/>
  <c r="BB206" i="4"/>
  <c r="BC206" i="4"/>
  <c r="BE206" i="4"/>
  <c r="BF206" i="4"/>
  <c r="AQ130" i="9"/>
  <c r="AQ92" i="9"/>
  <c r="AQ102" i="9"/>
  <c r="AQ64" i="9"/>
  <c r="AP130" i="9"/>
  <c r="AP92" i="9"/>
  <c r="AP102" i="9"/>
  <c r="AP64" i="9"/>
  <c r="AO130" i="9"/>
  <c r="AO92" i="9"/>
  <c r="AO102" i="9"/>
  <c r="AO64" i="9"/>
  <c r="AN130" i="9"/>
  <c r="AN92" i="9"/>
  <c r="AN102" i="9"/>
  <c r="AN64" i="9"/>
  <c r="AQ41" i="9"/>
  <c r="AP41" i="9"/>
  <c r="AO41" i="9"/>
  <c r="AN41" i="9"/>
  <c r="AQ50" i="9"/>
  <c r="AP50" i="9"/>
  <c r="AO50" i="9"/>
  <c r="AN50" i="9"/>
  <c r="AQ145" i="9"/>
  <c r="AP145" i="9"/>
  <c r="AO145" i="9"/>
  <c r="AN145" i="9"/>
  <c r="AQ160" i="9"/>
  <c r="AP160" i="9"/>
  <c r="AO160" i="9"/>
  <c r="AN160" i="9"/>
  <c r="AL102" i="9"/>
  <c r="AM102" i="9" s="1"/>
  <c r="AM64" i="9"/>
  <c r="AL135" i="9"/>
  <c r="AN135" i="9"/>
  <c r="AO135" i="9"/>
  <c r="AP135" i="9"/>
  <c r="AQ135" i="9"/>
  <c r="BA204" i="4"/>
  <c r="BC204" i="4" s="1"/>
  <c r="BB204" i="4"/>
  <c r="BD204" i="4"/>
  <c r="BE204" i="4"/>
  <c r="BF204" i="4"/>
  <c r="BA205" i="4"/>
  <c r="BB205" i="4" s="1"/>
  <c r="BC205" i="4"/>
  <c r="BD205" i="4"/>
  <c r="BE205" i="4"/>
  <c r="BF205" i="4"/>
  <c r="BA203" i="4"/>
  <c r="BB203" i="4" s="1"/>
  <c r="BC203" i="4"/>
  <c r="BD203" i="4"/>
  <c r="BE203" i="4"/>
  <c r="BF203" i="4"/>
  <c r="AL106" i="9"/>
  <c r="AM106" i="9" s="1"/>
  <c r="AN106" i="9"/>
  <c r="AO106" i="9"/>
  <c r="AP106" i="9"/>
  <c r="AQ106" i="9"/>
  <c r="AL156" i="9"/>
  <c r="AL72" i="9"/>
  <c r="AM72" i="9" s="1"/>
  <c r="AL104" i="9"/>
  <c r="AM104" i="9" s="1"/>
  <c r="AL142" i="9"/>
  <c r="C12" i="11" s="1"/>
  <c r="O12" i="11" s="1"/>
  <c r="AL152" i="9"/>
  <c r="C8" i="11" s="1"/>
  <c r="AL161" i="9"/>
  <c r="AM161" i="9" s="1"/>
  <c r="AL71" i="9"/>
  <c r="AN71" i="9" s="1"/>
  <c r="AL146" i="9"/>
  <c r="AL56" i="9"/>
  <c r="AL128" i="9"/>
  <c r="AL4" i="9"/>
  <c r="AM4" i="9" s="1"/>
  <c r="AL44" i="9"/>
  <c r="AM44" i="9" s="1"/>
  <c r="AL9" i="9"/>
  <c r="AQ142" i="9"/>
  <c r="AP142" i="9"/>
  <c r="AO142" i="9"/>
  <c r="AN142" i="9"/>
  <c r="AQ152" i="9"/>
  <c r="AP152" i="9"/>
  <c r="AO152" i="9"/>
  <c r="AN152" i="9"/>
  <c r="AN72" i="9"/>
  <c r="AO72" i="9"/>
  <c r="AP72" i="9"/>
  <c r="AQ72" i="9"/>
  <c r="AN104" i="9"/>
  <c r="AO104" i="9"/>
  <c r="AP104" i="9"/>
  <c r="AQ104" i="9"/>
  <c r="AM128" i="9"/>
  <c r="AN56" i="9"/>
  <c r="AN128" i="9"/>
  <c r="AN4" i="9"/>
  <c r="AO56" i="9"/>
  <c r="AO128" i="9"/>
  <c r="AO4" i="9"/>
  <c r="AP56" i="9"/>
  <c r="AP4" i="9"/>
  <c r="AQ56" i="9"/>
  <c r="AQ128" i="9"/>
  <c r="AQ4" i="9"/>
  <c r="BA197" i="4"/>
  <c r="BB197" i="4" s="1"/>
  <c r="BC197" i="4"/>
  <c r="BD197" i="4"/>
  <c r="BE197" i="4"/>
  <c r="BF197" i="4"/>
  <c r="BA200" i="4"/>
  <c r="BB200" i="4" s="1"/>
  <c r="BC200" i="4"/>
  <c r="BD200" i="4"/>
  <c r="BE200" i="4"/>
  <c r="BF200" i="4"/>
  <c r="AN146" i="9"/>
  <c r="AO146" i="9"/>
  <c r="AP146" i="9"/>
  <c r="AQ146" i="9"/>
  <c r="AN161" i="9"/>
  <c r="AO161" i="9"/>
  <c r="AP161" i="9"/>
  <c r="AQ161" i="9"/>
  <c r="AL166" i="9"/>
  <c r="C10" i="11" s="1"/>
  <c r="AN166" i="9"/>
  <c r="AO166" i="9"/>
  <c r="AP166" i="9"/>
  <c r="AQ166" i="9"/>
  <c r="AM71" i="9"/>
  <c r="AO71" i="9"/>
  <c r="AP71" i="9"/>
  <c r="AQ71" i="9"/>
  <c r="AN44" i="9"/>
  <c r="AO44" i="9"/>
  <c r="AP44" i="9"/>
  <c r="AQ44" i="9"/>
  <c r="AM9" i="9"/>
  <c r="AN9" i="9"/>
  <c r="AO9" i="9"/>
  <c r="AP9" i="9"/>
  <c r="AQ9" i="9"/>
  <c r="AL5" i="9"/>
  <c r="AM5" i="9" s="1"/>
  <c r="AN5" i="9"/>
  <c r="AO5" i="9"/>
  <c r="AP5" i="9"/>
  <c r="AQ5" i="9"/>
  <c r="BA199" i="4"/>
  <c r="BC199" i="4" s="1"/>
  <c r="BB199" i="4"/>
  <c r="BD199" i="4"/>
  <c r="BE199" i="4"/>
  <c r="BF199" i="4"/>
  <c r="AL175" i="9"/>
  <c r="AQ175" i="9" s="1"/>
  <c r="AM175" i="9"/>
  <c r="AN175" i="9"/>
  <c r="AO175" i="9"/>
  <c r="AP175" i="9"/>
  <c r="AL70" i="9"/>
  <c r="AM70" i="9" s="1"/>
  <c r="AN70" i="9"/>
  <c r="AO70" i="9"/>
  <c r="AP70" i="9"/>
  <c r="AQ70" i="9"/>
  <c r="AL147" i="9"/>
  <c r="AN147" i="9"/>
  <c r="AO147" i="9"/>
  <c r="AP147" i="9"/>
  <c r="AQ147" i="9"/>
  <c r="BA198" i="4"/>
  <c r="BD198" i="4" s="1"/>
  <c r="BB198" i="4"/>
  <c r="BC198" i="4"/>
  <c r="BE198" i="4"/>
  <c r="BF198" i="4"/>
  <c r="AM37" i="9"/>
  <c r="BA196" i="4"/>
  <c r="BD196" i="4" s="1"/>
  <c r="BB196" i="4"/>
  <c r="BC196" i="4"/>
  <c r="BE196" i="4"/>
  <c r="BF196" i="4"/>
  <c r="BA201" i="4"/>
  <c r="BC201" i="4" s="1"/>
  <c r="BB201" i="4"/>
  <c r="BD201" i="4"/>
  <c r="BE201" i="4"/>
  <c r="BF201" i="4"/>
  <c r="AQ178" i="9"/>
  <c r="AP178" i="9"/>
  <c r="AO178" i="9"/>
  <c r="AN178" i="9"/>
  <c r="AL178" i="9"/>
  <c r="AM178" i="9" s="1"/>
  <c r="AL179" i="9"/>
  <c r="AM179" i="9" s="1"/>
  <c r="AN179" i="9"/>
  <c r="AO179" i="9"/>
  <c r="AP179" i="9"/>
  <c r="AQ179" i="9"/>
  <c r="BA4" i="4"/>
  <c r="BC4" i="4" s="1"/>
  <c r="BA3" i="4"/>
  <c r="BA5" i="4"/>
  <c r="BA155" i="4"/>
  <c r="BA195" i="4"/>
  <c r="BD195" i="4" s="1"/>
  <c r="BB195" i="4"/>
  <c r="BC195" i="4"/>
  <c r="BE195" i="4"/>
  <c r="BF195" i="4"/>
  <c r="BA188" i="4"/>
  <c r="Q10" i="11" l="1"/>
  <c r="O10" i="11"/>
  <c r="Q8" i="11"/>
  <c r="O8" i="11"/>
  <c r="AP128" i="9"/>
  <c r="I5" i="11"/>
  <c r="O5" i="11" s="1"/>
  <c r="C9" i="11"/>
  <c r="E12" i="11"/>
  <c r="Q12" i="11"/>
  <c r="AM146" i="9"/>
  <c r="AM166" i="9"/>
  <c r="C13" i="11"/>
  <c r="O13" i="11" s="1"/>
  <c r="AM135" i="9"/>
  <c r="E10" i="11"/>
  <c r="AM56" i="9"/>
  <c r="C6" i="11"/>
  <c r="O6" i="11" s="1"/>
  <c r="E8" i="11"/>
  <c r="AM152" i="9"/>
  <c r="AM142" i="9"/>
  <c r="AM147" i="9"/>
  <c r="E5" i="11"/>
  <c r="AL98" i="9"/>
  <c r="AN98" i="9"/>
  <c r="AO98" i="9"/>
  <c r="AP98" i="9"/>
  <c r="AQ98" i="9"/>
  <c r="T3" i="7"/>
  <c r="AL163" i="9"/>
  <c r="AN163" i="9"/>
  <c r="AO163" i="9"/>
  <c r="AP163" i="9"/>
  <c r="AQ163" i="9"/>
  <c r="AL65" i="9"/>
  <c r="AL132" i="9"/>
  <c r="C11" i="11" s="1"/>
  <c r="O11" i="11" s="1"/>
  <c r="AL154" i="9"/>
  <c r="AL32" i="9"/>
  <c r="AL3" i="9"/>
  <c r="AL66" i="9"/>
  <c r="AL34" i="9"/>
  <c r="AL33" i="9"/>
  <c r="AL133" i="9"/>
  <c r="AL36" i="9"/>
  <c r="AL155" i="9"/>
  <c r="AL35" i="9"/>
  <c r="AL177" i="9"/>
  <c r="AL67" i="9"/>
  <c r="AL176" i="9"/>
  <c r="AL158" i="9"/>
  <c r="AL124" i="9"/>
  <c r="AL10" i="9"/>
  <c r="AL68" i="9"/>
  <c r="AL39" i="9"/>
  <c r="AL157" i="9"/>
  <c r="AL159" i="9"/>
  <c r="AL134" i="9"/>
  <c r="AQ65" i="9"/>
  <c r="AQ132" i="9"/>
  <c r="AQ154" i="9"/>
  <c r="AQ32" i="9"/>
  <c r="AQ3" i="9"/>
  <c r="AQ66" i="9"/>
  <c r="AQ34" i="9"/>
  <c r="AQ33" i="9"/>
  <c r="AQ133" i="9"/>
  <c r="AQ36" i="9"/>
  <c r="AQ155" i="9"/>
  <c r="AQ35" i="9"/>
  <c r="AQ177" i="9"/>
  <c r="AQ67" i="9"/>
  <c r="AQ176" i="9"/>
  <c r="AQ158" i="9"/>
  <c r="AQ124" i="9"/>
  <c r="AQ10" i="9"/>
  <c r="AQ68" i="9"/>
  <c r="AQ39" i="9"/>
  <c r="AQ157" i="9"/>
  <c r="AQ134" i="9"/>
  <c r="AQ131" i="9"/>
  <c r="AP65" i="9"/>
  <c r="AP132" i="9"/>
  <c r="AP154" i="9"/>
  <c r="AP32" i="9"/>
  <c r="AP3" i="9"/>
  <c r="AP66" i="9"/>
  <c r="AP34" i="9"/>
  <c r="AP33" i="9"/>
  <c r="AP133" i="9"/>
  <c r="AP36" i="9"/>
  <c r="AP155" i="9"/>
  <c r="AP35" i="9"/>
  <c r="AP177" i="9"/>
  <c r="AP67" i="9"/>
  <c r="AP176" i="9"/>
  <c r="AP158" i="9"/>
  <c r="AP124" i="9"/>
  <c r="AP10" i="9"/>
  <c r="AP68" i="9"/>
  <c r="AP39" i="9"/>
  <c r="AP157" i="9"/>
  <c r="AP159" i="9"/>
  <c r="AP156" i="9"/>
  <c r="AP134" i="9"/>
  <c r="AP131" i="9"/>
  <c r="AO65" i="9"/>
  <c r="AO132" i="9"/>
  <c r="AO154" i="9"/>
  <c r="AO3" i="9"/>
  <c r="AO66" i="9"/>
  <c r="AO34" i="9"/>
  <c r="AO33" i="9"/>
  <c r="AO36" i="9"/>
  <c r="AO155" i="9"/>
  <c r="AO35" i="9"/>
  <c r="AO177" i="9"/>
  <c r="AO67" i="9"/>
  <c r="AO176" i="9"/>
  <c r="AO158" i="9"/>
  <c r="AO124" i="9"/>
  <c r="AO10" i="9"/>
  <c r="AO68" i="9"/>
  <c r="AO39" i="9"/>
  <c r="AO157" i="9"/>
  <c r="AO159" i="9"/>
  <c r="AO156" i="9"/>
  <c r="AO134" i="9"/>
  <c r="AN65" i="9"/>
  <c r="AN132" i="9"/>
  <c r="AN154" i="9"/>
  <c r="AN32" i="9"/>
  <c r="AN3" i="9"/>
  <c r="AN66" i="9"/>
  <c r="AN34" i="9"/>
  <c r="AN33" i="9"/>
  <c r="AN133" i="9"/>
  <c r="AN155" i="9"/>
  <c r="AN35" i="9"/>
  <c r="AN177" i="9"/>
  <c r="AN67" i="9"/>
  <c r="AN176" i="9"/>
  <c r="AN158" i="9"/>
  <c r="AN124" i="9"/>
  <c r="AN10" i="9"/>
  <c r="AN68" i="9"/>
  <c r="AN39" i="9"/>
  <c r="AN157" i="9"/>
  <c r="AN159" i="9"/>
  <c r="AN156" i="9"/>
  <c r="AN134" i="9"/>
  <c r="AM32" i="9"/>
  <c r="AM133" i="9"/>
  <c r="AM36" i="9"/>
  <c r="AM159" i="9"/>
  <c r="AM156" i="9"/>
  <c r="AM131" i="9"/>
  <c r="AL131" i="9"/>
  <c r="AN131" i="9"/>
  <c r="BA191" i="4"/>
  <c r="BC191" i="4" s="1"/>
  <c r="BB191" i="4"/>
  <c r="BD191" i="4"/>
  <c r="BE191" i="4"/>
  <c r="BF191" i="4"/>
  <c r="BB271" i="4"/>
  <c r="BC271" i="4"/>
  <c r="BD271" i="4"/>
  <c r="BE271" i="4"/>
  <c r="BF271" i="4"/>
  <c r="BB273" i="4"/>
  <c r="BC273" i="4"/>
  <c r="BD273" i="4"/>
  <c r="BE273" i="4"/>
  <c r="BF273" i="4"/>
  <c r="BB274" i="4"/>
  <c r="BC274" i="4"/>
  <c r="BD274" i="4"/>
  <c r="BE274" i="4"/>
  <c r="BF274" i="4"/>
  <c r="BB277" i="4"/>
  <c r="BD277" i="4"/>
  <c r="BE277" i="4"/>
  <c r="BF277" i="4"/>
  <c r="BB190" i="4"/>
  <c r="BD190" i="4"/>
  <c r="BE190" i="4"/>
  <c r="BF190" i="4"/>
  <c r="BB193" i="4"/>
  <c r="BD193" i="4"/>
  <c r="BE193" i="4"/>
  <c r="BF193" i="4"/>
  <c r="BB194" i="4"/>
  <c r="BC194" i="4"/>
  <c r="BE194" i="4"/>
  <c r="BF194" i="4"/>
  <c r="BB192" i="4"/>
  <c r="BC192" i="4"/>
  <c r="BE192" i="4"/>
  <c r="BF192" i="4"/>
  <c r="BB187" i="4"/>
  <c r="BC187" i="4"/>
  <c r="BD187" i="4"/>
  <c r="BE187" i="4"/>
  <c r="BC188" i="4"/>
  <c r="BD188" i="4"/>
  <c r="BE188" i="4"/>
  <c r="BF188" i="4"/>
  <c r="BB202" i="4"/>
  <c r="BC202" i="4"/>
  <c r="BD202" i="4"/>
  <c r="BE202" i="4"/>
  <c r="BF202" i="4"/>
  <c r="BB189" i="4"/>
  <c r="BC189" i="4"/>
  <c r="BE189" i="4"/>
  <c r="BF189" i="4"/>
  <c r="BA193" i="4"/>
  <c r="BC193" i="4" s="1"/>
  <c r="BA192" i="4"/>
  <c r="BD192" i="4" s="1"/>
  <c r="BA187" i="4"/>
  <c r="BF187" i="4" s="1"/>
  <c r="BA277" i="4"/>
  <c r="BC277" i="4" s="1"/>
  <c r="Q9" i="11" l="1"/>
  <c r="O9" i="11"/>
  <c r="E9" i="11"/>
  <c r="K5" i="11"/>
  <c r="Q5" i="11"/>
  <c r="E11" i="11"/>
  <c r="Q11" i="11"/>
  <c r="E6" i="11"/>
  <c r="Q6" i="11"/>
  <c r="E13" i="11"/>
  <c r="Q13" i="11"/>
  <c r="C4" i="11"/>
  <c r="O4" i="11" s="1"/>
  <c r="C7" i="11"/>
  <c r="O7" i="11" s="1"/>
  <c r="AM68" i="9"/>
  <c r="AQ156" i="9"/>
  <c r="AO131" i="9"/>
  <c r="AM163" i="9"/>
  <c r="AQ159" i="9"/>
  <c r="AM98" i="9"/>
  <c r="AM134" i="9"/>
  <c r="AM157" i="9"/>
  <c r="AM39" i="9"/>
  <c r="AM10" i="9"/>
  <c r="AM124" i="9"/>
  <c r="AM158" i="9"/>
  <c r="AM176" i="9"/>
  <c r="AM67" i="9"/>
  <c r="AM177" i="9"/>
  <c r="AM35" i="9"/>
  <c r="AM155" i="9"/>
  <c r="AN36" i="9"/>
  <c r="AO133" i="9"/>
  <c r="AM33" i="9"/>
  <c r="AM34" i="9"/>
  <c r="AM66" i="9"/>
  <c r="AM3" i="9"/>
  <c r="AO32" i="9"/>
  <c r="AM154" i="9"/>
  <c r="AM132" i="9"/>
  <c r="AM65" i="9"/>
  <c r="BA194" i="4"/>
  <c r="BD194" i="4" s="1"/>
  <c r="BA177" i="4"/>
  <c r="E7" i="11" l="1"/>
  <c r="Q7" i="11"/>
  <c r="E4" i="11"/>
  <c r="Q4" i="11"/>
  <c r="BD189" i="4"/>
  <c r="AL188" i="4"/>
  <c r="BA190" i="4"/>
  <c r="BB188" i="4"/>
  <c r="BF186" i="4"/>
  <c r="BE186" i="4"/>
  <c r="BC186" i="4"/>
  <c r="BB186" i="4"/>
  <c r="BA186" i="4"/>
  <c r="BD186" i="4" s="1"/>
  <c r="BA183" i="4"/>
  <c r="BB183" i="4" s="1"/>
  <c r="BC183" i="4"/>
  <c r="BD183" i="4"/>
  <c r="BE183" i="4"/>
  <c r="BF183" i="4"/>
  <c r="BA185" i="4"/>
  <c r="BD185" i="4" s="1"/>
  <c r="BB185" i="4"/>
  <c r="BC185" i="4"/>
  <c r="BE185" i="4"/>
  <c r="BF185" i="4"/>
  <c r="BA184" i="4"/>
  <c r="BB184" i="4" s="1"/>
  <c r="BC184" i="4"/>
  <c r="BD184" i="4"/>
  <c r="BE184" i="4"/>
  <c r="BF184" i="4"/>
  <c r="BA182" i="4"/>
  <c r="BC182" i="4" s="1"/>
  <c r="BA180" i="4"/>
  <c r="BA181" i="4"/>
  <c r="BB181" i="4" s="1"/>
  <c r="BC181" i="4"/>
  <c r="BD181" i="4"/>
  <c r="BE181" i="4"/>
  <c r="BF181" i="4"/>
  <c r="BB182" i="4"/>
  <c r="BD182" i="4"/>
  <c r="BE182" i="4"/>
  <c r="BF182" i="4"/>
  <c r="BF179" i="4"/>
  <c r="BE179" i="4"/>
  <c r="BD179" i="4"/>
  <c r="BB179" i="4"/>
  <c r="BA179" i="4"/>
  <c r="BC179" i="4" s="1"/>
  <c r="BB177" i="4"/>
  <c r="BC177" i="4"/>
  <c r="BD177" i="4"/>
  <c r="BE177" i="4"/>
  <c r="BF177" i="4"/>
  <c r="BA175" i="4"/>
  <c r="BB175" i="4" s="1"/>
  <c r="BC175" i="4"/>
  <c r="BD175" i="4"/>
  <c r="BE175" i="4"/>
  <c r="BF175" i="4"/>
  <c r="BA174" i="4"/>
  <c r="BD174" i="4" s="1"/>
  <c r="BB174" i="4"/>
  <c r="BC174" i="4"/>
  <c r="BE174" i="4"/>
  <c r="BF174" i="4"/>
  <c r="BC190" i="4" l="1"/>
  <c r="BA176" i="4"/>
  <c r="BF173" i="4"/>
  <c r="BE173" i="4"/>
  <c r="BC173" i="4"/>
  <c r="BB173" i="4"/>
  <c r="BA173" i="4"/>
  <c r="BD173" i="4" s="1"/>
  <c r="BA172" i="4"/>
  <c r="BB172" i="4"/>
  <c r="BC172" i="4"/>
  <c r="BE172" i="4"/>
  <c r="BF172" i="4"/>
  <c r="BF168" i="4"/>
  <c r="BE168" i="4"/>
  <c r="BD168" i="4"/>
  <c r="BB168" i="4"/>
  <c r="BA168" i="4"/>
  <c r="BC168" i="4" s="1"/>
  <c r="BA162" i="4"/>
  <c r="BB162" i="4" s="1"/>
  <c r="BC162" i="4"/>
  <c r="BD162" i="4"/>
  <c r="BE162" i="4"/>
  <c r="BF162" i="4"/>
  <c r="BF169" i="4"/>
  <c r="BE169" i="4"/>
  <c r="BC169" i="4"/>
  <c r="BB169" i="4"/>
  <c r="BA169" i="4"/>
  <c r="BD169" i="4" s="1"/>
  <c r="BA170" i="4"/>
  <c r="BD170" i="4" s="1"/>
  <c r="BB170" i="4"/>
  <c r="BC170" i="4"/>
  <c r="BE170" i="4"/>
  <c r="BF170" i="4"/>
  <c r="BA166" i="4"/>
  <c r="BB166" i="4" s="1"/>
  <c r="BA156" i="4"/>
  <c r="BD156" i="4" s="1"/>
  <c r="BB156" i="4"/>
  <c r="BC156" i="4"/>
  <c r="BE156" i="4"/>
  <c r="BF156" i="4"/>
  <c r="BD155" i="4"/>
  <c r="BB155" i="4"/>
  <c r="BC155" i="4"/>
  <c r="BE155" i="4"/>
  <c r="BF155" i="4"/>
  <c r="BA165" i="4"/>
  <c r="BC165" i="4" s="1"/>
  <c r="BB165" i="4"/>
  <c r="BD165" i="4"/>
  <c r="BE165" i="4"/>
  <c r="BF165" i="4"/>
  <c r="BL138" i="4"/>
  <c r="BK95" i="4"/>
  <c r="BA164" i="4"/>
  <c r="BB164" i="4" s="1"/>
  <c r="BC164" i="4"/>
  <c r="BD164" i="4"/>
  <c r="BE164" i="4"/>
  <c r="BF164" i="4"/>
  <c r="BC166" i="4"/>
  <c r="BD166" i="4"/>
  <c r="BE166" i="4"/>
  <c r="BF166" i="4"/>
  <c r="BA163" i="4"/>
  <c r="BB163" i="4" s="1"/>
  <c r="BC163" i="4"/>
  <c r="BD163" i="4"/>
  <c r="BE163" i="4"/>
  <c r="BF163" i="4"/>
  <c r="BA167" i="4"/>
  <c r="BE167" i="4" s="1"/>
  <c r="BB167" i="4"/>
  <c r="BC167" i="4"/>
  <c r="BD167" i="4"/>
  <c r="BF167" i="4"/>
  <c r="BA150" i="4"/>
  <c r="BB150" i="4" s="1"/>
  <c r="BC150" i="4"/>
  <c r="BD150" i="4"/>
  <c r="BE150" i="4"/>
  <c r="BF150" i="4"/>
  <c r="BA159" i="4"/>
  <c r="BE159" i="4" s="1"/>
  <c r="BB159" i="4"/>
  <c r="BC159" i="4"/>
  <c r="BD159" i="4"/>
  <c r="BF159" i="4"/>
  <c r="BA158" i="4"/>
  <c r="BB158" i="4" s="1"/>
  <c r="BC158" i="4"/>
  <c r="BD158" i="4"/>
  <c r="BE158" i="4"/>
  <c r="BF158" i="4"/>
  <c r="BA171" i="4"/>
  <c r="BB171" i="4" s="1"/>
  <c r="BC171" i="4"/>
  <c r="BD171" i="4"/>
  <c r="BE171" i="4"/>
  <c r="BF171" i="4"/>
  <c r="BA161" i="4"/>
  <c r="BD161" i="4" s="1"/>
  <c r="BB161" i="4"/>
  <c r="BC161" i="4"/>
  <c r="BE161" i="4"/>
  <c r="BF161" i="4"/>
  <c r="BA157" i="4"/>
  <c r="BB157" i="4" s="1"/>
  <c r="BC157" i="4"/>
  <c r="BD157" i="4"/>
  <c r="BE157" i="4"/>
  <c r="BF157" i="4"/>
  <c r="BC160" i="4"/>
  <c r="BD160" i="4"/>
  <c r="BE160" i="4"/>
  <c r="BF160" i="4"/>
  <c r="BA149" i="4"/>
  <c r="BF149" i="4" s="1"/>
  <c r="BB149" i="4"/>
  <c r="BC149" i="4"/>
  <c r="BD149" i="4"/>
  <c r="BE149" i="4"/>
  <c r="BA153" i="4"/>
  <c r="BD153" i="4" s="1"/>
  <c r="BB153" i="4"/>
  <c r="BC153" i="4"/>
  <c r="BE153" i="4"/>
  <c r="BF153" i="4"/>
  <c r="AL152" i="4"/>
  <c r="BA152" i="4" s="1"/>
  <c r="BC152" i="4" s="1"/>
  <c r="BA151" i="4"/>
  <c r="BB151" i="4" s="1"/>
  <c r="BC151" i="4"/>
  <c r="BD151" i="4"/>
  <c r="BE151" i="4"/>
  <c r="BF151" i="4"/>
  <c r="BA154" i="4"/>
  <c r="BB154" i="4" s="1"/>
  <c r="BC154" i="4"/>
  <c r="BD154" i="4"/>
  <c r="BE154" i="4"/>
  <c r="BF154" i="4"/>
  <c r="BA144" i="4"/>
  <c r="BD144" i="4" s="1"/>
  <c r="BB144" i="4"/>
  <c r="BC144" i="4"/>
  <c r="BE144" i="4"/>
  <c r="BF144" i="4"/>
  <c r="BA148" i="4"/>
  <c r="BB152" i="4"/>
  <c r="BD152" i="4"/>
  <c r="BE152" i="4"/>
  <c r="BF152" i="4"/>
  <c r="BB148" i="4"/>
  <c r="BC148" i="4"/>
  <c r="BD148" i="4"/>
  <c r="BE148" i="4"/>
  <c r="BF148" i="4"/>
  <c r="AL147" i="4"/>
  <c r="BA147" i="4" s="1"/>
  <c r="BF146" i="4"/>
  <c r="BE146" i="4"/>
  <c r="BC146" i="4"/>
  <c r="BB146" i="4"/>
  <c r="BA146" i="4"/>
  <c r="BD146" i="4" s="1"/>
  <c r="BF133" i="4"/>
  <c r="BA145" i="4"/>
  <c r="BB145" i="4" s="1"/>
  <c r="BC145" i="4"/>
  <c r="BD145" i="4"/>
  <c r="BE145" i="4"/>
  <c r="BF145" i="4"/>
  <c r="BA6" i="4"/>
  <c r="BA7" i="4"/>
  <c r="BA8" i="4"/>
  <c r="BA10" i="4"/>
  <c r="BA9" i="4"/>
  <c r="BA11" i="4"/>
  <c r="BA12" i="4"/>
  <c r="BA13" i="4"/>
  <c r="BA14" i="4"/>
  <c r="BA15" i="4"/>
  <c r="BA17" i="4"/>
  <c r="BA16" i="4"/>
  <c r="BA21" i="4"/>
  <c r="BA20" i="4"/>
  <c r="BA19" i="4"/>
  <c r="BA22" i="4"/>
  <c r="BA18" i="4"/>
  <c r="BA23" i="4"/>
  <c r="BA24" i="4"/>
  <c r="BA25" i="4"/>
  <c r="BA27" i="4"/>
  <c r="BA28" i="4"/>
  <c r="BA29" i="4"/>
  <c r="BA30" i="4"/>
  <c r="BA31" i="4"/>
  <c r="BA32" i="4"/>
  <c r="BA112" i="4"/>
  <c r="BA34" i="4"/>
  <c r="BA118" i="4"/>
  <c r="BA114" i="4"/>
  <c r="BA37" i="4"/>
  <c r="BA36" i="4"/>
  <c r="BA35" i="4"/>
  <c r="BA115" i="4"/>
  <c r="BA38" i="4"/>
  <c r="BA39" i="4"/>
  <c r="BA41" i="4"/>
  <c r="BA42" i="4"/>
  <c r="BA44" i="4"/>
  <c r="BA40" i="4"/>
  <c r="BA47" i="4"/>
  <c r="BA53" i="4"/>
  <c r="BA43" i="4"/>
  <c r="BA45" i="4"/>
  <c r="BA46" i="4"/>
  <c r="BA273" i="4"/>
  <c r="BA50" i="4"/>
  <c r="BA52" i="4"/>
  <c r="BA51" i="4"/>
  <c r="BA48" i="4"/>
  <c r="BA49" i="4"/>
  <c r="BA55" i="4"/>
  <c r="BA54" i="4"/>
  <c r="BA58" i="4"/>
  <c r="BA61" i="4"/>
  <c r="BA56" i="4"/>
  <c r="BA57" i="4"/>
  <c r="BA59" i="4"/>
  <c r="BA60" i="4"/>
  <c r="BA73" i="4"/>
  <c r="BA72" i="4"/>
  <c r="BA62" i="4"/>
  <c r="BA63" i="4"/>
  <c r="BA65" i="4"/>
  <c r="BA64" i="4"/>
  <c r="BA66" i="4"/>
  <c r="BA67" i="4"/>
  <c r="BA68" i="4"/>
  <c r="BA74" i="4"/>
  <c r="BA71" i="4"/>
  <c r="BA69" i="4"/>
  <c r="BA75" i="4"/>
  <c r="BA70" i="4"/>
  <c r="BA77" i="4"/>
  <c r="BA76" i="4"/>
  <c r="BA83" i="4"/>
  <c r="BA81" i="4"/>
  <c r="BA82" i="4"/>
  <c r="BA78" i="4"/>
  <c r="BA84" i="4"/>
  <c r="BA79" i="4"/>
  <c r="BA80" i="4"/>
  <c r="BA85" i="4"/>
  <c r="BA86" i="4"/>
  <c r="BA87" i="4"/>
  <c r="BA88" i="4"/>
  <c r="BA93" i="4"/>
  <c r="BA91" i="4"/>
  <c r="BA89" i="4"/>
  <c r="BA90" i="4"/>
  <c r="BA92" i="4"/>
  <c r="BA95" i="4"/>
  <c r="BA96" i="4"/>
  <c r="BA97" i="4"/>
  <c r="BA98" i="4"/>
  <c r="BA110" i="4"/>
  <c r="BA99" i="4"/>
  <c r="BA100" i="4"/>
  <c r="BA101" i="4"/>
  <c r="BA94" i="4"/>
  <c r="BA102" i="4"/>
  <c r="BA106" i="4"/>
  <c r="BA111" i="4"/>
  <c r="BA127" i="4"/>
  <c r="BA103" i="4"/>
  <c r="BA105" i="4"/>
  <c r="BA104" i="4"/>
  <c r="BA107" i="4"/>
  <c r="BA108" i="4"/>
  <c r="BA109" i="4"/>
  <c r="BA128" i="4"/>
  <c r="BA120" i="4"/>
  <c r="BA121" i="4"/>
  <c r="BA119" i="4"/>
  <c r="BA124" i="4"/>
  <c r="BA122" i="4"/>
  <c r="BA117" i="4"/>
  <c r="BA113" i="4"/>
  <c r="BA116" i="4"/>
  <c r="BA123" i="4"/>
  <c r="BA131" i="4"/>
  <c r="BA139" i="4"/>
  <c r="BA137" i="4"/>
  <c r="BA130" i="4"/>
  <c r="BD130" i="4" s="1"/>
  <c r="BA178" i="4"/>
  <c r="BB178" i="4" s="1"/>
  <c r="BA135" i="4"/>
  <c r="BA132" i="4"/>
  <c r="BD132" i="4" s="1"/>
  <c r="BA125" i="4"/>
  <c r="BD125" i="4" s="1"/>
  <c r="BA126" i="4"/>
  <c r="BB126" i="4" s="1"/>
  <c r="BA133" i="4"/>
  <c r="BD133" i="4" s="1"/>
  <c r="BA141" i="4"/>
  <c r="BE141" i="4" s="1"/>
  <c r="BA140" i="4"/>
  <c r="BB140" i="4" s="1"/>
  <c r="BA271" i="4"/>
  <c r="BA134" i="4"/>
  <c r="BA274" i="4"/>
  <c r="BA138" i="4"/>
  <c r="BB138" i="4" s="1"/>
  <c r="BA129" i="4"/>
  <c r="BB129" i="4" s="1"/>
  <c r="BA136" i="4"/>
  <c r="BB136" i="4" s="1"/>
  <c r="BA142" i="4"/>
  <c r="BB142" i="4" s="1"/>
  <c r="BA143" i="4"/>
  <c r="BB143" i="4" s="1"/>
  <c r="BC143" i="4"/>
  <c r="BD143" i="4"/>
  <c r="BE143" i="4"/>
  <c r="BF143" i="4"/>
  <c r="BC142" i="4"/>
  <c r="BD142" i="4"/>
  <c r="BE142" i="4"/>
  <c r="BF142" i="4"/>
  <c r="BC178" i="4"/>
  <c r="BD178" i="4"/>
  <c r="BE178" i="4"/>
  <c r="BF178" i="4"/>
  <c r="U124" i="4"/>
  <c r="U122" i="4"/>
  <c r="U123" i="4"/>
  <c r="U121" i="4"/>
  <c r="U120" i="4"/>
  <c r="U119" i="4"/>
  <c r="BC129" i="4"/>
  <c r="BD129" i="4"/>
  <c r="BE129" i="4"/>
  <c r="BF129" i="4"/>
  <c r="BC136" i="4"/>
  <c r="BD136" i="4"/>
  <c r="BE136" i="4"/>
  <c r="BF136" i="4"/>
  <c r="BC138" i="4"/>
  <c r="BD138" i="4"/>
  <c r="BE138" i="4"/>
  <c r="BF138" i="4"/>
  <c r="BD135" i="4"/>
  <c r="BD126" i="4"/>
  <c r="BD141" i="4"/>
  <c r="BD140" i="4"/>
  <c r="BC130" i="4"/>
  <c r="BC132" i="4"/>
  <c r="BC125" i="4"/>
  <c r="BC126" i="4"/>
  <c r="BC133" i="4"/>
  <c r="BC141" i="4"/>
  <c r="BC140" i="4"/>
  <c r="BC134" i="4"/>
  <c r="BB130" i="4"/>
  <c r="BB135" i="4"/>
  <c r="BB132" i="4"/>
  <c r="BB125" i="4"/>
  <c r="BB133" i="4"/>
  <c r="BB141" i="4"/>
  <c r="BB134" i="4"/>
  <c r="BE130" i="4"/>
  <c r="BE135" i="4"/>
  <c r="BE132" i="4"/>
  <c r="BE125" i="4"/>
  <c r="BE126" i="4"/>
  <c r="BE133" i="4"/>
  <c r="BE140" i="4"/>
  <c r="BE134" i="4"/>
  <c r="BF130" i="4"/>
  <c r="BF135" i="4"/>
  <c r="BF132" i="4"/>
  <c r="BF125" i="4"/>
  <c r="BF126" i="4"/>
  <c r="BF141" i="4"/>
  <c r="BF140" i="4"/>
  <c r="BF134" i="4"/>
  <c r="BD172" i="4" l="1"/>
  <c r="BC135" i="4"/>
  <c r="BE137" i="4"/>
  <c r="BD137" i="4"/>
  <c r="BC137" i="4"/>
  <c r="BB137" i="4"/>
  <c r="BF137" i="4"/>
  <c r="BF139" i="4" l="1"/>
  <c r="BB139" i="4"/>
  <c r="BC139" i="4"/>
  <c r="BD139" i="4"/>
  <c r="BE139" i="4"/>
  <c r="BE131" i="4"/>
  <c r="BB131" i="4"/>
  <c r="BC131" i="4"/>
  <c r="BD131" i="4"/>
  <c r="BF131" i="4"/>
  <c r="BD123" i="4"/>
  <c r="BB123" i="4"/>
  <c r="BC123" i="4"/>
  <c r="BE123" i="4"/>
  <c r="BF123" i="4"/>
  <c r="BF113" i="4"/>
  <c r="BE113" i="4"/>
  <c r="BD113" i="4"/>
  <c r="BC113" i="4"/>
  <c r="BB113" i="4"/>
  <c r="BF117" i="4"/>
  <c r="BE117" i="4"/>
  <c r="BC117" i="4"/>
  <c r="BB117" i="4"/>
  <c r="BD117" i="4"/>
  <c r="BF116" i="4"/>
  <c r="BE116" i="4"/>
  <c r="BD116" i="4"/>
  <c r="BC116" i="4"/>
  <c r="BB116" i="4"/>
  <c r="BF122" i="4"/>
  <c r="BE122" i="4"/>
  <c r="BD122" i="4"/>
  <c r="BC122" i="4"/>
  <c r="BB122" i="4"/>
  <c r="BB124" i="4"/>
  <c r="BC124" i="4"/>
  <c r="BD124" i="4"/>
  <c r="BE124" i="4"/>
  <c r="BF124" i="4"/>
  <c r="BF120" i="4"/>
  <c r="BB120" i="4"/>
  <c r="BC120" i="4"/>
  <c r="BD120" i="4"/>
  <c r="BE120" i="4"/>
  <c r="BF121" i="4"/>
  <c r="BB121" i="4"/>
  <c r="BC121" i="4"/>
  <c r="BD121" i="4"/>
  <c r="BE121" i="4"/>
  <c r="BB119" i="4"/>
  <c r="BC119" i="4"/>
  <c r="BD119" i="4"/>
  <c r="BE119" i="4"/>
  <c r="BF119" i="4"/>
  <c r="BD109" i="4"/>
  <c r="BB109" i="4"/>
  <c r="BC109" i="4"/>
  <c r="BE109" i="4"/>
  <c r="BF109" i="4"/>
  <c r="BE108" i="4"/>
  <c r="BD108" i="4"/>
  <c r="BC108" i="4"/>
  <c r="BB108" i="4"/>
  <c r="BF108" i="4"/>
  <c r="BF128" i="4"/>
  <c r="BE128" i="4"/>
  <c r="BD128" i="4"/>
  <c r="BC128" i="4"/>
  <c r="BB128" i="4"/>
  <c r="BF107" i="4"/>
  <c r="BB107" i="4"/>
  <c r="BC107" i="4"/>
  <c r="BD107" i="4"/>
  <c r="BE107" i="4"/>
  <c r="AL111" i="4"/>
  <c r="BE104" i="4"/>
  <c r="BB104" i="4"/>
  <c r="BC104" i="4"/>
  <c r="BD104" i="4"/>
  <c r="BF104" i="4"/>
  <c r="BF103" i="4"/>
  <c r="BD103" i="4"/>
  <c r="BC103" i="4"/>
  <c r="BB103" i="4"/>
  <c r="BE103" i="4"/>
  <c r="BF106" i="4"/>
  <c r="BE106" i="4"/>
  <c r="BD106" i="4"/>
  <c r="BC106" i="4"/>
  <c r="BB106" i="4"/>
  <c r="BF111" i="4"/>
  <c r="BE111" i="4"/>
  <c r="BD111" i="4"/>
  <c r="BC111" i="4"/>
  <c r="BB111" i="4"/>
  <c r="BF105" i="4"/>
  <c r="BE105" i="4"/>
  <c r="BD105" i="4"/>
  <c r="BC105" i="4"/>
  <c r="BB105" i="4"/>
  <c r="BF127" i="4"/>
  <c r="BE127" i="4"/>
  <c r="BD127" i="4"/>
  <c r="BB127" i="4"/>
  <c r="BC127" i="4"/>
  <c r="BF102" i="4"/>
  <c r="BE102" i="4"/>
  <c r="BC102" i="4"/>
  <c r="BB102" i="4"/>
  <c r="BD100" i="4"/>
  <c r="BB100" i="4"/>
  <c r="BC100" i="4"/>
  <c r="BE100" i="4"/>
  <c r="BF100" i="4"/>
  <c r="BD101" i="4"/>
  <c r="BB101" i="4"/>
  <c r="BC101" i="4"/>
  <c r="BE101" i="4"/>
  <c r="BF101" i="4"/>
  <c r="BD99" i="4"/>
  <c r="BB99" i="4"/>
  <c r="BC99" i="4"/>
  <c r="BE99" i="4"/>
  <c r="BF99" i="4"/>
  <c r="BF147" i="4"/>
  <c r="BE147" i="4"/>
  <c r="BD147" i="4"/>
  <c r="BC147" i="4"/>
  <c r="BB147" i="4"/>
  <c r="BD110" i="4"/>
  <c r="BB110" i="4"/>
  <c r="BC110" i="4"/>
  <c r="BE110" i="4"/>
  <c r="BF110" i="4"/>
  <c r="BD97" i="4"/>
  <c r="BB97" i="4"/>
  <c r="BC97" i="4"/>
  <c r="BE97" i="4"/>
  <c r="BF97" i="4"/>
  <c r="BF96" i="4"/>
  <c r="BB96" i="4"/>
  <c r="BC96" i="4"/>
  <c r="BD96" i="4"/>
  <c r="BE96" i="4"/>
  <c r="BD95" i="4"/>
  <c r="BB95" i="4"/>
  <c r="BC95" i="4"/>
  <c r="BE95" i="4"/>
  <c r="BF95" i="4"/>
  <c r="BD94" i="4"/>
  <c r="BB94" i="4"/>
  <c r="BC94" i="4"/>
  <c r="BE94" i="4"/>
  <c r="BF94" i="4"/>
  <c r="BB98" i="4"/>
  <c r="BC98" i="4"/>
  <c r="BD98" i="4"/>
  <c r="BE98" i="4"/>
  <c r="BF98" i="4"/>
  <c r="BD92" i="4"/>
  <c r="BB92" i="4"/>
  <c r="BC92" i="4"/>
  <c r="BE92" i="4"/>
  <c r="BF92" i="4"/>
  <c r="BC91" i="4"/>
  <c r="BB91" i="4"/>
  <c r="BD91" i="4"/>
  <c r="BE91" i="4"/>
  <c r="BF91" i="4"/>
  <c r="BB89" i="4"/>
  <c r="BC89" i="4"/>
  <c r="BD89" i="4"/>
  <c r="BE89" i="4"/>
  <c r="BF89" i="4"/>
  <c r="BB90" i="4"/>
  <c r="BC90" i="4"/>
  <c r="BD90" i="4"/>
  <c r="BE90" i="4"/>
  <c r="BF90" i="4"/>
  <c r="BB93" i="4"/>
  <c r="BC93" i="4"/>
  <c r="BD93" i="4"/>
  <c r="BE93" i="4"/>
  <c r="BF93" i="4"/>
  <c r="BB88" i="4"/>
  <c r="BC88" i="4"/>
  <c r="BD88" i="4"/>
  <c r="BE88" i="4"/>
  <c r="BF88" i="4"/>
  <c r="BB87" i="4"/>
  <c r="BC87" i="4"/>
  <c r="BD87" i="4"/>
  <c r="BE87" i="4"/>
  <c r="BF87" i="4"/>
  <c r="AP86" i="4"/>
  <c r="BB86" i="4"/>
  <c r="BC86" i="4"/>
  <c r="BD86" i="4"/>
  <c r="BE86" i="4"/>
  <c r="BF86" i="4"/>
  <c r="BF85" i="4"/>
  <c r="BB85" i="4"/>
  <c r="BC85" i="4"/>
  <c r="BD85" i="4"/>
  <c r="BE85" i="4"/>
  <c r="BB78" i="4"/>
  <c r="BC78" i="4"/>
  <c r="BD78" i="4"/>
  <c r="BE78" i="4"/>
  <c r="BF78" i="4"/>
  <c r="BF80" i="4"/>
  <c r="BB80" i="4"/>
  <c r="BC80" i="4"/>
  <c r="BD80" i="4"/>
  <c r="BE80" i="4"/>
  <c r="BF84" i="4"/>
  <c r="BB84" i="4"/>
  <c r="BC84" i="4"/>
  <c r="BD84" i="4"/>
  <c r="BE84" i="4"/>
  <c r="BD67" i="4"/>
  <c r="BB67" i="4"/>
  <c r="BC67" i="4"/>
  <c r="BE67" i="4"/>
  <c r="BF67" i="4"/>
  <c r="BF79" i="4"/>
  <c r="BB79" i="4"/>
  <c r="BC79" i="4"/>
  <c r="BD79" i="4"/>
  <c r="BE79" i="4"/>
  <c r="BD68" i="4"/>
  <c r="BB68" i="4"/>
  <c r="BC68" i="4"/>
  <c r="BE68" i="4"/>
  <c r="BF68" i="4"/>
  <c r="BF82" i="4"/>
  <c r="BB82" i="4"/>
  <c r="BC82" i="4"/>
  <c r="BD82" i="4"/>
  <c r="BE82" i="4"/>
  <c r="BC81" i="4"/>
  <c r="BB81" i="4"/>
  <c r="BD81" i="4"/>
  <c r="BE81" i="4"/>
  <c r="BF81" i="4"/>
  <c r="BF83" i="4"/>
  <c r="BE83" i="4"/>
  <c r="BC83" i="4"/>
  <c r="BB83" i="4"/>
  <c r="BD83" i="4"/>
  <c r="BD76" i="4"/>
  <c r="BB76" i="4"/>
  <c r="BC76" i="4"/>
  <c r="BE76" i="4"/>
  <c r="BF76" i="4"/>
  <c r="AH75" i="4"/>
  <c r="BF3" i="4" l="1"/>
  <c r="BF4" i="4"/>
  <c r="BF5" i="4"/>
  <c r="BF6" i="4"/>
  <c r="BF7" i="4"/>
  <c r="BF8" i="4"/>
  <c r="BF10" i="4"/>
  <c r="BF9" i="4"/>
  <c r="BF11" i="4"/>
  <c r="BF12" i="4"/>
  <c r="BF13" i="4"/>
  <c r="BF14" i="4"/>
  <c r="BF15" i="4"/>
  <c r="BF17" i="4"/>
  <c r="BF16" i="4"/>
  <c r="BF19" i="4"/>
  <c r="BF20" i="4"/>
  <c r="BF21" i="4"/>
  <c r="BF26" i="4"/>
  <c r="BF22" i="4"/>
  <c r="BF18" i="4"/>
  <c r="BF28" i="4"/>
  <c r="BF27" i="4"/>
  <c r="BF25" i="4"/>
  <c r="BF24" i="4"/>
  <c r="BF23" i="4"/>
  <c r="BF29" i="4"/>
  <c r="BF30" i="4"/>
  <c r="BF31" i="4"/>
  <c r="BF32" i="4"/>
  <c r="BF112" i="4"/>
  <c r="BF34" i="4"/>
  <c r="BF118" i="4"/>
  <c r="BF33" i="4"/>
  <c r="BF114" i="4"/>
  <c r="BF37" i="4"/>
  <c r="BF36" i="4"/>
  <c r="BF35" i="4"/>
  <c r="BF115" i="4"/>
  <c r="BF38" i="4"/>
  <c r="BF39" i="4"/>
  <c r="BF41" i="4"/>
  <c r="BF42" i="4"/>
  <c r="BF44" i="4"/>
  <c r="BF40" i="4"/>
  <c r="BF47" i="4"/>
  <c r="BF53" i="4"/>
  <c r="BF43" i="4"/>
  <c r="BF45" i="4"/>
  <c r="BF46" i="4"/>
  <c r="BF50" i="4"/>
  <c r="BF52" i="4"/>
  <c r="BF49" i="4"/>
  <c r="BF51" i="4"/>
  <c r="BF48" i="4"/>
  <c r="BF55" i="4"/>
  <c r="BF54" i="4"/>
  <c r="BF58" i="4"/>
  <c r="BF61" i="4"/>
  <c r="BF56" i="4"/>
  <c r="BF57" i="4"/>
  <c r="BF60" i="4"/>
  <c r="BF59" i="4"/>
  <c r="BF73" i="4"/>
  <c r="BF72" i="4"/>
  <c r="BF62" i="4"/>
  <c r="BF63" i="4"/>
  <c r="BF65" i="4"/>
  <c r="BF64" i="4"/>
  <c r="BF66" i="4"/>
  <c r="BF71" i="4"/>
  <c r="BF75" i="4"/>
  <c r="BF70" i="4"/>
  <c r="BF77" i="4"/>
  <c r="BD75" i="4"/>
  <c r="BF69" i="4"/>
  <c r="BB70" i="4"/>
  <c r="BD77" i="4"/>
  <c r="BF74" i="4"/>
  <c r="BB77" i="4"/>
  <c r="BC77" i="4"/>
  <c r="BE77" i="4"/>
  <c r="BC70" i="4"/>
  <c r="BD70" i="4"/>
  <c r="BE70" i="4"/>
  <c r="BB69" i="4"/>
  <c r="BC69" i="4"/>
  <c r="BD69" i="4"/>
  <c r="BE69" i="4"/>
  <c r="BB75" i="4"/>
  <c r="BC75" i="4"/>
  <c r="BE75" i="4"/>
  <c r="BB74" i="4" l="1"/>
  <c r="BC74" i="4"/>
  <c r="BD74" i="4"/>
  <c r="BE74" i="4"/>
  <c r="BD65" i="4"/>
  <c r="BB65" i="4"/>
  <c r="BC65" i="4"/>
  <c r="BE65" i="4"/>
  <c r="BB66" i="4"/>
  <c r="BC66" i="4"/>
  <c r="BD66" i="4"/>
  <c r="BE66" i="4"/>
  <c r="BB64" i="4"/>
  <c r="BC64" i="4"/>
  <c r="BD64" i="4"/>
  <c r="BE64" i="4"/>
  <c r="BB63" i="4"/>
  <c r="BC63" i="4"/>
  <c r="BD63" i="4"/>
  <c r="BE63" i="4"/>
  <c r="BD73" i="4"/>
  <c r="BB73" i="4"/>
  <c r="BC73" i="4"/>
  <c r="BE73" i="4"/>
  <c r="BD72" i="4"/>
  <c r="BB72" i="4"/>
  <c r="BC72" i="4"/>
  <c r="BE72" i="4"/>
  <c r="BD62" i="4"/>
  <c r="BB62" i="4"/>
  <c r="BC62" i="4"/>
  <c r="BE62" i="4"/>
  <c r="BD59" i="4"/>
  <c r="BB59" i="4"/>
  <c r="BE60" i="4"/>
  <c r="BB60" i="4"/>
  <c r="BC60" i="4"/>
  <c r="BD60" i="4"/>
  <c r="BC56" i="4"/>
  <c r="BD56" i="4"/>
  <c r="BE56" i="4"/>
  <c r="BB61" i="4"/>
  <c r="BC61" i="4"/>
  <c r="BD61" i="4"/>
  <c r="BE61" i="4"/>
  <c r="BD57" i="4"/>
  <c r="BB57" i="4"/>
  <c r="BC57" i="4"/>
  <c r="BE57" i="4"/>
  <c r="BB56" i="4"/>
  <c r="BC58" i="4"/>
  <c r="BB58" i="4"/>
  <c r="BD58" i="4"/>
  <c r="BE58" i="4"/>
  <c r="BD54" i="4"/>
  <c r="BB54" i="4"/>
  <c r="BC54" i="4"/>
  <c r="BE54" i="4"/>
  <c r="BE42" i="4"/>
  <c r="BC42" i="4"/>
  <c r="BB42" i="4"/>
  <c r="BD42" i="4"/>
  <c r="BE41" i="4"/>
  <c r="BC41" i="4"/>
  <c r="BB41" i="4"/>
  <c r="BD41" i="4"/>
  <c r="BE38" i="4"/>
  <c r="BC38" i="4"/>
  <c r="BB38" i="4"/>
  <c r="BD38" i="4"/>
  <c r="BE39" i="4"/>
  <c r="BC39" i="4"/>
  <c r="BB39" i="4"/>
  <c r="BD39" i="4"/>
  <c r="BC59" i="4" l="1"/>
  <c r="BE59" i="4"/>
  <c r="BB50" i="4"/>
  <c r="BC50" i="4"/>
  <c r="BD50" i="4"/>
  <c r="BE50" i="4"/>
  <c r="BD55" i="4"/>
  <c r="BB55" i="4"/>
  <c r="BC55" i="4"/>
  <c r="BE55" i="4"/>
  <c r="BE49" i="4"/>
  <c r="BB49" i="4"/>
  <c r="BC49" i="4"/>
  <c r="BD49" i="4"/>
  <c r="BC51" i="4"/>
  <c r="BD51" i="4"/>
  <c r="BE51" i="4"/>
  <c r="BD48" i="4"/>
  <c r="BB48" i="4"/>
  <c r="BC48" i="4"/>
  <c r="BE48" i="4"/>
  <c r="BB52" i="4"/>
  <c r="BC52" i="4"/>
  <c r="BD52" i="4"/>
  <c r="BE52" i="4"/>
  <c r="BB43" i="4"/>
  <c r="BC43" i="4"/>
  <c r="BE43" i="4"/>
  <c r="BE45" i="4"/>
  <c r="BC45" i="4"/>
  <c r="BB45" i="4"/>
  <c r="BD45" i="4"/>
  <c r="BE47" i="4"/>
  <c r="BB47" i="4"/>
  <c r="BC47" i="4"/>
  <c r="BD47" i="4"/>
  <c r="BD40" i="4"/>
  <c r="BC53" i="4"/>
  <c r="BD46" i="4"/>
  <c r="BB40" i="4"/>
  <c r="BB53" i="4"/>
  <c r="BB46" i="4"/>
  <c r="BB71" i="4"/>
  <c r="BC40" i="4"/>
  <c r="BC46" i="4"/>
  <c r="BC71" i="4"/>
  <c r="BD53" i="4"/>
  <c r="BD71" i="4"/>
  <c r="BE40" i="4"/>
  <c r="BE53" i="4"/>
  <c r="BE46" i="4"/>
  <c r="BE71" i="4"/>
  <c r="BE44" i="4"/>
  <c r="BD37" i="4"/>
  <c r="BB37" i="4"/>
  <c r="BC37" i="4"/>
  <c r="BE37" i="4"/>
  <c r="BD112" i="4"/>
  <c r="BB112" i="4"/>
  <c r="BC112" i="4"/>
  <c r="BE112" i="4"/>
  <c r="BB114" i="4"/>
  <c r="BC114" i="4"/>
  <c r="BD114" i="4"/>
  <c r="BE114" i="4"/>
  <c r="BE32" i="4"/>
  <c r="BC32" i="4"/>
  <c r="BB32" i="4"/>
  <c r="BD32" i="4"/>
  <c r="BB36" i="4"/>
  <c r="BC36" i="4"/>
  <c r="BD36" i="4"/>
  <c r="BE36" i="4"/>
  <c r="BB115" i="4"/>
  <c r="BC115" i="4"/>
  <c r="BD115" i="4"/>
  <c r="BE115" i="4"/>
  <c r="BC35" i="4"/>
  <c r="BD35" i="4"/>
  <c r="BE35" i="4"/>
  <c r="BD34" i="4"/>
  <c r="BB34" i="4"/>
  <c r="BC34" i="4"/>
  <c r="BE34" i="4"/>
  <c r="AL33" i="4"/>
  <c r="BA33" i="4" s="1"/>
  <c r="BB33" i="4"/>
  <c r="BD33" i="4"/>
  <c r="BE33" i="4"/>
  <c r="BC118" i="4"/>
  <c r="BB118" i="4"/>
  <c r="BD118" i="4"/>
  <c r="BE118" i="4"/>
  <c r="BC31" i="4"/>
  <c r="BB31" i="4"/>
  <c r="BD31" i="4"/>
  <c r="BE31" i="4"/>
  <c r="BB30" i="4"/>
  <c r="BC30" i="4"/>
  <c r="BD30" i="4"/>
  <c r="BE30" i="4"/>
  <c r="BB29" i="4"/>
  <c r="BC29" i="4"/>
  <c r="BD29" i="4"/>
  <c r="BE29" i="4"/>
  <c r="BC28" i="4"/>
  <c r="BD28" i="4"/>
  <c r="BE28" i="4"/>
  <c r="BC27" i="4"/>
  <c r="BD27" i="4"/>
  <c r="BE27" i="4"/>
  <c r="BC25" i="4"/>
  <c r="BD25" i="4"/>
  <c r="BE25" i="4"/>
  <c r="BC24" i="4"/>
  <c r="BD24" i="4"/>
  <c r="BE24" i="4"/>
  <c r="BC23" i="4"/>
  <c r="BD23" i="4"/>
  <c r="BE23" i="4"/>
  <c r="BB27" i="4"/>
  <c r="BB25" i="4"/>
  <c r="BB24" i="4"/>
  <c r="BB23" i="4"/>
  <c r="BE18" i="4"/>
  <c r="BE22" i="4"/>
  <c r="BE26" i="4"/>
  <c r="BE19" i="4"/>
  <c r="BE20" i="4"/>
  <c r="BE21" i="4"/>
  <c r="BE16" i="4"/>
  <c r="BE17" i="4"/>
  <c r="BE15" i="4"/>
  <c r="BE14" i="4"/>
  <c r="BE11" i="4"/>
  <c r="BE12" i="4"/>
  <c r="BE13" i="4"/>
  <c r="BE9" i="4"/>
  <c r="BE10" i="4"/>
  <c r="BE5" i="4"/>
  <c r="BE6" i="4"/>
  <c r="BE7" i="4"/>
  <c r="BE4" i="4"/>
  <c r="BD22" i="4"/>
  <c r="BD26" i="4"/>
  <c r="BD19" i="4"/>
  <c r="BD20" i="4"/>
  <c r="BD21" i="4"/>
  <c r="BD17" i="4"/>
  <c r="BD15" i="4"/>
  <c r="BD11" i="4"/>
  <c r="BD12" i="4"/>
  <c r="BD13" i="4"/>
  <c r="BD10" i="4"/>
  <c r="BD8" i="4"/>
  <c r="BD5" i="4"/>
  <c r="BD6" i="4"/>
  <c r="BD7" i="4"/>
  <c r="BD4" i="4"/>
  <c r="BD3" i="4"/>
  <c r="BC18" i="4"/>
  <c r="BC22" i="4"/>
  <c r="BC16" i="4"/>
  <c r="BC15" i="4"/>
  <c r="BC14" i="4"/>
  <c r="BC11" i="4"/>
  <c r="BC12" i="4"/>
  <c r="BC13" i="4"/>
  <c r="BC9" i="4"/>
  <c r="BC8" i="4"/>
  <c r="BC5" i="4"/>
  <c r="BC6" i="4"/>
  <c r="BC7" i="4"/>
  <c r="BC3" i="4"/>
  <c r="BB18" i="4"/>
  <c r="BB26" i="4"/>
  <c r="BB19" i="4"/>
  <c r="BB20" i="4"/>
  <c r="BB21" i="4"/>
  <c r="BB16" i="4"/>
  <c r="BB17" i="4"/>
  <c r="BB14" i="4"/>
  <c r="BB9" i="4"/>
  <c r="BB10" i="4"/>
  <c r="BB8" i="4"/>
  <c r="BB4" i="4"/>
  <c r="BB3" i="4"/>
  <c r="BB51" i="4" l="1"/>
  <c r="BD43" i="4"/>
  <c r="BB35" i="4"/>
  <c r="BB28" i="4"/>
  <c r="AL26" i="4"/>
  <c r="BB22" i="4"/>
  <c r="BC19" i="4"/>
  <c r="BC20" i="4"/>
  <c r="BC21" i="4"/>
  <c r="BA26" i="4" l="1"/>
  <c r="BC33" i="4"/>
  <c r="BD18" i="4"/>
  <c r="BC17" i="4"/>
  <c r="BC26" i="4" l="1"/>
  <c r="BD16" i="4"/>
  <c r="BB15" i="4" l="1"/>
  <c r="BB11" i="4"/>
  <c r="BB12" i="4"/>
  <c r="BB13" i="4"/>
  <c r="BD14" i="4" l="1"/>
  <c r="BB5" i="4"/>
  <c r="BB6" i="4"/>
  <c r="BB7" i="4"/>
  <c r="BE3" i="4"/>
  <c r="BC10" i="4" l="1"/>
  <c r="BD9" i="4"/>
  <c r="BE8" i="4"/>
  <c r="AM3" i="1"/>
  <c r="AA9" i="4"/>
  <c r="AA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Betland, Joseph</author>
    <author>tc={B1410AC5-C13A-4BE3-AD99-680237FCD42D}</author>
    <author>tc={3E4261C6-52DE-41DD-8631-7E4538892E83}</author>
    <author>tc={2C3E6ECF-F8F6-4A1C-93CD-570B17F383E7}</author>
    <author>tc={92CFD2E3-58D0-42FC-BA13-A306CF403E5C}</author>
    <author>tc={117997C7-40F7-4DBF-8D6C-93DE0D34CCD0}</author>
    <author>tc={150EF440-B8D1-4B39-AD47-A7A290941B05}</author>
    <author>tc={C56A1B28-B27A-4AC0-BBE9-F319C9B56A9A}</author>
    <author>tc={21BCECF6-75CE-4319-8CAC-C3DFC79B5AF8}</author>
    <author>tc={6123A1AE-F780-406D-9F98-DB98F3D82BD7}</author>
    <author>tc={B3EDC1CF-8056-4B79-AEE8-C6D020FB6032}</author>
    <author>tc={BE90CAE7-6F03-430F-A695-137B742933BF}</author>
    <author>tc={5987E2C6-1D65-4532-836E-48FEDEE3889E}</author>
    <author>tc={80F22A8F-771F-4E2B-B39F-FDA1199D47E1}</author>
    <author>tc={626CB6DC-2304-4135-BAA1-2DAFACE9640E}</author>
    <author>tc={A1D69546-6A55-49E9-8EDA-4C6A15AA2E00}</author>
    <author>tc={502A570A-7C79-48E8-988C-28A1AFDA159C}</author>
    <author>tc={531D7310-2B5D-4FCF-B308-4C20016E3F10}</author>
    <author>tc={47AC1EBB-9FFF-4CF1-BF27-1406DC864006}</author>
    <author>tc={E285C726-9063-4EC3-B9D1-602F3B097A05}</author>
    <author>LaPorte, Marissa</author>
    <author>tc={45EDA5CD-B75C-4CF2-865E-57E916E6B6D2}</author>
    <author>tc={E498A5E1-F5D7-491D-BCA6-4A19D7E8F69F}</author>
    <author>tc={B78EC646-1DB2-4E6C-BF82-ADA5E3ABB960}</author>
    <author>tc={6ABDA45A-AFC9-4DAD-9A28-C985B228AC2B}</author>
    <author>tc={A72E662F-CE79-4110-95FB-E7780ABE4326}</author>
    <author>tc={65472444-55FE-4E1A-850D-E343B9C20EB3}</author>
    <author>tc={87EDFB57-41E9-497B-B193-54DFA373EFC3}</author>
    <author>tc={D795B0D4-B198-4AF8-8F41-724851F389FF}</author>
    <author>tc={9F90437F-F413-4C29-BEC3-77974176321D}</author>
    <author>tc={3402BC48-6B71-40FC-8A99-2203CACD55E9}</author>
    <author>tc={4F98F323-996C-4FC0-A24C-411964B181C5}</author>
  </authors>
  <commentList>
    <comment ref="F1" authorId="0" shapeId="0" xr:uid="{0BAD49DF-A216-4FC1-AE4E-34D4E0018568}">
      <text>
        <r>
          <rPr>
            <sz val="11"/>
            <color theme="1"/>
            <rFont val="Calibri"/>
            <family val="2"/>
          </rPr>
          <t>Betland, Joseph:
-BL
-BL/D
-Conflict Analysis
-Permitting
-LG Drawing</t>
        </r>
      </text>
    </comment>
    <comment ref="Q1" authorId="1" shapeId="0" xr:uid="{B1410AC5-C13A-4BE3-AD99-680237FCD42D}">
      <text>
        <t>[Threaded comment]
Your version of Excel allows you to read this threaded comment; however, any edits to it will get removed if the file is opened in a newer version of Excel. Learn more: https://go.microsoft.com/fwlink/?linkid=870924
Comment:
    @Bruce, Logan  could you please adjust these Anticipated Fee numbers to match our 2025 - 3rd Party Review numbers so that we can make sure everything is syncing up? Would be great to make sure that the reported month is matching as well. 
Reply:
    do you want all these numbers updated? or just the red ones? are we updating based on what has been billed or is this based off of what hasn't been invoiced and someone has entered? 
Reply:
    for projects that have been completed and invoiced i'd ideally like to have these numbers match up with the actual invoices instead of being the "anticipated fee" so that our DBE summary matches up with what we report in Steering Committee. Does that help? Looping in @Dina, Eric  as well
Reply:
    not totally. Since there are multiple invoices for certain sites and duplicate sites on this list I am not really sure what goes in each spot. @Dina, Eric, let me know if you have some time to discuss. 
Reply:
    Maybe we all discuss next week quickly just to get on the same page</t>
      </text>
    </comment>
    <comment ref="C5" authorId="2" shapeId="0" xr:uid="{3E4261C6-52DE-41DD-8631-7E4538892E83}">
      <text>
        <t>[Threaded comment]
Your version of Excel allows you to read this threaded comment; however, any edits to it will get removed if the file is opened in a newer version of Excel. Learn more: https://go.microsoft.com/fwlink/?linkid=870924
Comment:
    @Corbi, Camille - Please fill out this row.</t>
      </text>
    </comment>
    <comment ref="J12" authorId="3" shapeId="0" xr:uid="{2C3E6ECF-F8F6-4A1C-93CD-570B17F383E7}">
      <text>
        <t>[Threaded comment]
Your version of Excel allows you to read this threaded comment; however, any edits to it will get removed if the file is opened in a newer version of Excel. Learn more: https://go.microsoft.com/fwlink/?linkid=870924
Comment:
    @Corbi, Camille updated from 9/2 to 9/10. Shactee said they coordinated this with you already but wanted to give you a heads up if not.</t>
      </text>
    </comment>
    <comment ref="N62" authorId="4" shapeId="0" xr:uid="{92CFD2E3-58D0-42FC-BA13-A306CF403E5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@Roman, Madeline any update on this?
Reply:
    Last f/u 5/23. SysPlan generally takes a few weeks to create</t>
      </text>
    </comment>
    <comment ref="Q69" authorId="5" shapeId="0" xr:uid="{117997C7-40F7-4DBF-8D6C-93DE0D34CCD0}">
      <text>
        <t xml:space="preserve">[Threaded comment]
Your version of Excel allows you to read this threaded comment; however, any edits to it will get removed if the file is opened in a newer version of Excel. Learn more: https://go.microsoft.com/fwlink/?linkid=870924
Comment:
    @Chamernik, Conner  why N/A?
Reply:
    Combined BL/D cost. Cell Q73 shows the cost and has a note that says it accounts for the BL as well </t>
      </text>
    </comment>
    <comment ref="Q70" authorId="6" shapeId="0" xr:uid="{150EF440-B8D1-4B39-AD47-A7A290941B05}">
      <text>
        <t>[Threaded comment]
Your version of Excel allows you to read this threaded comment; however, any edits to it will get removed if the file is opened in a newer version of Excel. Learn more: https://go.microsoft.com/fwlink/?linkid=870924
Comment:
    BL/D combined</t>
      </text>
    </comment>
    <comment ref="P83" authorId="7" shapeId="0" xr:uid="{C56A1B28-B27A-4AC0-BBE9-F319C9B56A9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@Ekstrom, Ethan plz fill this out</t>
      </text>
    </comment>
    <comment ref="B84" authorId="8" shapeId="0" xr:uid="{21BCECF6-75CE-4319-8CAC-C3DFC79B5AF8}">
      <text>
        <t>[Threaded comment]
Your version of Excel allows you to read this threaded comment; however, any edits to it will get removed if the file is opened in a newer version of Excel. Learn more: https://go.microsoft.com/fwlink/?linkid=870924
Comment:
    @Ekstrom, Ethan 
Reply:
    most likely going to shactee, could you fill out the anticipated fee and as much as possible? no need to include anticipated dates. if we dont send to shactee, we can delete later on</t>
      </text>
    </comment>
    <comment ref="Q98" authorId="9" shapeId="0" xr:uid="{6123A1AE-F780-406D-9F98-DB98F3D82BD7}">
      <text>
        <t xml:space="preserve">[Threaded comment]
Your version of Excel allows you to read this threaded comment; however, any edits to it will get removed if the file is opened in a newer version of Excel. Learn more: https://go.microsoft.com/fwlink/?linkid=870924
Comment:
    @Holstead, Julia  please clean up the red cells here (even if projects were in the past) - this is really important to get our forecasting correct for monthly reporting.
</t>
      </text>
    </comment>
    <comment ref="Q104" authorId="10" shapeId="0" xr:uid="{B3EDC1CF-8056-4B79-AEE8-C6D020FB6032}">
      <text>
        <t>[Threaded comment]
Your version of Excel allows you to read this threaded comment; however, any edits to it will get removed if the file is opened in a newer version of Excel. Learn more: https://go.microsoft.com/fwlink/?linkid=870924
Comment:
    @Roman, Madeline  please clean up the red cells here (even if projects were in the past) - this is really important to get our forecasting correct for monthly reporting.
Reply:
    they should be all filled out now and highlighted yellow</t>
      </text>
    </comment>
    <comment ref="J114" authorId="11" shapeId="0" xr:uid="{BE90CAE7-6F03-430F-A695-137B742933BF}">
      <text>
        <t>[Threaded comment]
Your version of Excel allows you to read this threaded comment; however, any edits to it will get removed if the file is opened in a newer version of Excel. Learn more: https://go.microsoft.com/fwlink/?linkid=870924
Comment:
    Was on hold for several months</t>
      </text>
    </comment>
    <comment ref="L115" authorId="12" shapeId="0" xr:uid="{5987E2C6-1D65-4532-836E-48FEDEE3889E}">
      <text>
        <t>[Threaded comment]
Your version of Excel allows you to read this threaded comment; however, any edits to it will get removed if the file is opened in a newer version of Excel. Learn more: https://go.microsoft.com/fwlink/?linkid=870924
Comment:
    sent comments to shactee 6/16</t>
      </text>
    </comment>
    <comment ref="J116" authorId="13" shapeId="0" xr:uid="{80F22A8F-771F-4E2B-B39F-FDA1199D47E1}">
      <text>
        <t>[Threaded comment]
Your version of Excel allows you to read this threaded comment; however, any edits to it will get removed if the file is opened in a newer version of Excel. Learn more: https://go.microsoft.com/fwlink/?linkid=870924
Comment:
    updated from 7/1/2025</t>
      </text>
    </comment>
    <comment ref="L118" authorId="14" shapeId="0" xr:uid="{626CB6DC-2304-4135-BAA1-2DAFACE9640E}">
      <text>
        <t>[Threaded comment]
Your version of Excel allows you to read this threaded comment; however, any edits to it will get removed if the file is opened in a newer version of Excel. Learn more: https://go.microsoft.com/fwlink/?linkid=870924
Comment:
    Has not been reviewed due to project being on hold for rescoping</t>
      </text>
    </comment>
    <comment ref="L121" authorId="15" shapeId="0" xr:uid="{A1D69546-6A55-49E9-8EDA-4C6A15AA2E00}">
      <text>
        <t>[Threaded comment]
Your version of Excel allows you to read this threaded comment; however, any edits to it will get removed if the file is opened in a newer version of Excel. Learn more: https://go.microsoft.com/fwlink/?linkid=870924
Comment:
    Madie send comments to Shactee on 5/13/25</t>
      </text>
    </comment>
    <comment ref="J122" authorId="16" shapeId="0" xr:uid="{502A570A-7C79-48E8-988C-28A1AFDA159C}">
      <text>
        <t>[Threaded comment]
Your version of Excel allows you to read this threaded comment; however, any edits to it will get removed if the file is opened in a newer version of Excel. Learn more: https://go.microsoft.com/fwlink/?linkid=870924
Comment:
    updated from 6/4/2025 due to workload</t>
      </text>
    </comment>
    <comment ref="M125" authorId="17" shapeId="0" xr:uid="{531D7310-2B5D-4FCF-B308-4C20016E3F1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@Roman, Madeline plz fil out</t>
      </text>
    </comment>
    <comment ref="Q131" authorId="18" shapeId="0" xr:uid="{47AC1EBB-9FFF-4CF1-BF27-1406DC864006}">
      <text>
        <t>[Threaded comment]
Your version of Excel allows you to read this threaded comment; however, any edits to it will get removed if the file is opened in a newer version of Excel. Learn more: https://go.microsoft.com/fwlink/?linkid=870924
Comment:
    @Purtell, Tim  seeing a lot of red over here so it’s hard to see if your projections are correct - are you able to work with Madie/Julia to fill these out?</t>
      </text>
    </comment>
    <comment ref="Q133" authorId="19" shapeId="0" xr:uid="{E285C726-9063-4EC3-B9D1-602F3B097A05}">
      <text>
        <t xml:space="preserve">[Threaded comment]
Your version of Excel allows you to read this threaded comment; however, any edits to it will get removed if the file is opened in a newer version of Excel. Learn more: https://go.microsoft.com/fwlink/?linkid=870924
Comment:
    @LaPorte, Marissa  please clean up the red cells here (even if projects were in the past) - this is really important to get our forecasting correct for monthly reporting.
</t>
      </text>
    </comment>
    <comment ref="J135" authorId="20" shapeId="0" xr:uid="{620D4DD2-023C-4D18-B6D8-9F25ACC6BCE3}">
      <text>
        <r>
          <rPr>
            <sz val="11"/>
            <color theme="1"/>
            <rFont val="Calibri"/>
            <family val="2"/>
          </rPr>
          <t>LaPorte, Marissa:
Originally asked for 8/25/25</t>
        </r>
      </text>
    </comment>
    <comment ref="Q140" authorId="20" shapeId="0" xr:uid="{D3CE6BBB-E19C-4274-9C1B-F98BA98176DB}">
      <text>
        <r>
          <rPr>
            <b/>
            <sz val="9"/>
            <color indexed="81"/>
            <rFont val="Tahoma"/>
            <family val="2"/>
          </rPr>
          <t>LaPorte, Marissa:</t>
        </r>
        <r>
          <rPr>
            <sz val="9"/>
            <color indexed="81"/>
            <rFont val="Tahoma"/>
            <family val="2"/>
          </rPr>
          <t xml:space="preserve">
avg ~$1,500 per project and only 20 continuing as TWVs</t>
        </r>
      </text>
    </comment>
    <comment ref="J179" authorId="21" shapeId="0" xr:uid="{45EDA5CD-B75C-4CF2-865E-57E916E6B6D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@Hopkins, Matt can you fill this out?</t>
      </text>
    </comment>
    <comment ref="G181" authorId="22" shapeId="0" xr:uid="{E498A5E1-F5D7-491D-BCA6-4A19D7E8F69F}">
      <text>
        <t>[Threaded comment]
Your version of Excel allows you to read this threaded comment; however, any edits to it will get removed if the file is opened in a newer version of Excel. Learn more: https://go.microsoft.com/fwlink/?linkid=870924
Comment:
    @Welz, Matt  can you work with @Dina, Eric  to enter in the information here for the training we are having Helix do, how much fee it is, and when we think we’re going to be invoiced it and report to Nicor?</t>
      </text>
    </comment>
    <comment ref="Q181" authorId="23" shapeId="0" xr:uid="{B78EC646-1DB2-4E6C-BF82-ADA5E3ABB960}">
      <text>
        <t>[Threaded comment]
Your version of Excel allows you to read this threaded comment; however, any edits to it will get removed if the file is opened in a newer version of Excel. Learn more: https://go.microsoft.com/fwlink/?linkid=870924
Comment:
    CPM $20,000
Reply:
    @Welz, Matt  shouldn’t this be more like 20k?
Reply:
    No idea
Reply:
    Can you help me find out since you're taking point on this coordination? I believe that Eric noted it was approximately $20k
Reply:
    I'd stick w/ $10k for now.  I can ask Jason where their spend is when I talk to him next.</t>
      </text>
    </comment>
    <comment ref="R181" authorId="24" shapeId="0" xr:uid="{6ABDA45A-AFC9-4DAD-9A28-C985B228AC2B}">
      <text>
        <t>[Threaded comment]
Your version of Excel allows you to read this threaded comment; however, any edits to it will get removed if the file is opened in a newer version of Excel. Learn more: https://go.microsoft.com/fwlink/?linkid=870924
Comment:
    @Welz, Matt  are these dates accurate? essentially, put in the date you anticipate this being done</t>
      </text>
    </comment>
    <comment ref="N197" authorId="25" shapeId="0" xr:uid="{A72E662F-CE79-4110-95FB-E7780ABE4326}">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@Stanley, Mark any update on this for shactee?
Reply:
    Nothing yet, will likely send to Shactee for drafting but will need to review scope with Nicor and send for Survey. All pending a site visit.
Reply:
    @Stanley, Mark Any update on this?
Reply:
    Still planning on sending to Shactee for B&amp;D. Survey schedule will give us our timeline. </t>
      </text>
    </comment>
    <comment ref="C211" authorId="26" shapeId="0" xr:uid="{65472444-55FE-4E1A-850D-E343B9C20EB3}">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@Castellon, Randy fill out red cells
</t>
      </text>
    </comment>
    <comment ref="C212" authorId="27" shapeId="0" xr:uid="{87EDFB57-41E9-497B-B193-54DFA373EFC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@Castellon, Randy PLZ FILL OUT RED CELLS</t>
      </text>
    </comment>
    <comment ref="H237" authorId="28" shapeId="0" xr:uid="{D795B0D4-B198-4AF8-8F41-724851F389F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@Lierow, Taylor can you make sure the dates are updated when youre able to?
Reply:
    This is correct</t>
      </text>
    </comment>
    <comment ref="G250" authorId="29" shapeId="0" xr:uid="{9F90437F-F413-4C29-BEC3-77974176321D}">
      <text>
        <t>[Threaded comment]
Your version of Excel allows you to read this threaded comment; however, any edits to it will get removed if the file is opened in a newer version of Excel. Learn more: https://go.microsoft.com/fwlink/?linkid=870924
Comment:
    @McTigue, Thomas - Can you fill out/update the line for the -1 and -2?</t>
      </text>
    </comment>
    <comment ref="Q256" authorId="30" shapeId="0" xr:uid="{3402BC48-6B71-40FC-8A99-2203CACD55E9}">
      <text>
        <t>[Threaded comment]
Your version of Excel allows you to read this threaded comment; however, any edits to it will get removed if the file is opened in a newer version of Excel. Learn more: https://go.microsoft.com/fwlink/?linkid=870924
Comment:
    @McTigue, Thomas  please clean up the red cells here (even if projects were in the past) - this is really important to get our forecasting correct for monthly reporting.
Reply:
    Yep my bad, updated now</t>
      </text>
    </comment>
    <comment ref="F258" authorId="31" shapeId="0" xr:uid="{4F98F323-996C-4FC0-A24C-411964B181C5}">
      <text>
        <t>[Threaded comment]
Your version of Excel allows you to read this threaded comment; however, any edits to it will get removed if the file is opened in a newer version of Excel. Learn more: https://go.microsoft.com/fwlink/?linkid=870924
Comment:
    are these baselines or just QCs
Reply:
    @McTigue, Thomas 
Reply:
    drafting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tc={67D70A58-893E-48E3-B7ED-6930ACE71725}</author>
    <author>Whitson, Bryan</author>
  </authors>
  <commentList>
    <comment ref="R2" authorId="0" shapeId="0" xr:uid="{67D70A58-893E-48E3-B7ED-6930ACE71725}">
      <text>
        <t>[Threaded comment]
Your version of Excel allows you to read this threaded comment; however, any edits to it will get removed if the file is opened in a newer version of Excel. Learn more: https://go.microsoft.com/fwlink/?linkid=870924
Comment:
    Subcoord and subconsultant tasks should be opened once we provide NTP and have both executed IPO and WO Forms</t>
      </text>
    </comment>
    <comment ref="U2" authorId="1" shapeId="0" xr:uid="{AC14D712-4D71-4EC0-A475-E00DCC3AA8E1}">
      <text>
        <r>
          <rPr>
            <sz val="11"/>
            <color theme="1"/>
            <rFont val="Calibri"/>
            <family val="2"/>
          </rPr>
          <t>Whitson, Bryan:
TBD = Ready to bill to Nicor
N = Hold off on billing to Nicor
DATE = Month it was billed to Nicor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tc={6F1B2E45-E4FB-4056-8563-8F4909033A2C}</author>
    <author>Dina, Eric</author>
    <author>tc={F59373AF-DEF8-4D53-B11E-5CD4F085F555}</author>
    <author>tc={0085E8FB-EBC2-4812-8ADB-4A7DBF5021B4}</author>
    <author>tc={9C3DA061-C730-4F9B-A3C7-B6706A1BC23D}</author>
    <author>tc={190A0401-B2D9-4DB2-BBC9-570E735DA01A}</author>
    <author>tc={A13F4671-9770-4A68-8CB8-EE17415221F1}</author>
    <author>tc={1F114FBB-E4C3-4BE2-9E35-439EB197E786}</author>
    <author>tc={E45E558A-C752-456C-A57E-0FFF28406D12}</author>
    <author>tc={828B72EB-0500-4C96-92BC-D31E2AEE9EA8}</author>
    <author>tc={B410B226-790E-468F-93D3-F63E8325EE2B}</author>
    <author>tc={CB8705AC-4598-4B33-984C-88E5BA2DE6FC}</author>
  </authors>
  <commentList>
    <comment ref="I1" authorId="0" shapeId="0" xr:uid="{6F1B2E45-E4FB-4056-8563-8F4909033A2C}">
      <text>
        <t>[Threaded comment]
Your version of Excel allows you to read this threaded comment; however, any edits to it will get removed if the file is opened in a newer version of Excel. Learn more: https://go.microsoft.com/fwlink/?linkid=870924
Comment:
    Pulls the invoice amount from Completed Projects</t>
      </text>
    </comment>
    <comment ref="J1" authorId="1" shapeId="0" xr:uid="{C26DCB7F-536F-4ADE-8E9C-CB172477769F}">
      <text>
        <r>
          <rPr>
            <sz val="11"/>
            <color theme="1"/>
            <rFont val="Calibri"/>
            <family val="2"/>
            <scheme val="minor"/>
          </rPr>
          <t>Dina, Eric:
Report Nicor spend as soon as we're invoiced.  Report internal spend the month that the project fee is invoiced.</t>
        </r>
      </text>
    </comment>
    <comment ref="E3" authorId="2" shapeId="0" xr:uid="{F59373AF-DEF8-4D53-B11E-5CD4F085F555}">
      <text>
        <t>[Threaded comment]
Your version of Excel allows you to read this threaded comment; however, any edits to it will get removed if the file is opened in a newer version of Excel. Learn more: https://go.microsoft.com/fwlink/?linkid=870924
Comment:
    @Bruce, Logan /@Rojas, Taylor - Please check this row. The amount looks to be an estimated fee minus an amount actually invoiced but it takes away an amount from COR1061 not COR1062?</t>
      </text>
    </comment>
    <comment ref="E4" authorId="3" shapeId="0" xr:uid="{0085E8FB-EBC2-4812-8ADB-4A7DBF5021B4}">
      <text>
        <t>[Threaded comment]
Your version of Excel allows you to read this threaded comment; however, any edits to it will get removed if the file is opened in a newer version of Excel. Learn more: https://go.microsoft.com/fwlink/?linkid=870924
Comment:
    @Bruce, Logan /@Rojas, Taylor - Can you check this row. I think this one might be completely messed up?</t>
      </text>
    </comment>
    <comment ref="A5" authorId="4" shapeId="0" xr:uid="{9C3DA061-C730-4F9B-A3C7-B6706A1BC23D}">
      <text>
        <t>[Threaded comment]
Your version of Excel allows you to read this threaded comment; however, any edits to it will get removed if the file is opened in a newer version of Excel. Learn more: https://go.microsoft.com/fwlink/?linkid=870924
Comment:
    @Bruce, Logan / @Rojas, Taylor - can you confirm if this is just an estimate/can be deleted? Looks like it is.
Reply:
    this can probably be deleted. looks too round of a number. has to be an estimate someone entered</t>
      </text>
    </comment>
    <comment ref="A6" authorId="5" shapeId="0" xr:uid="{190A0401-B2D9-4DB2-BBC9-570E735DA01A}">
      <text>
        <t>[Threaded comment]
Your version of Excel allows you to read this threaded comment; however, any edits to it will get removed if the file is opened in a newer version of Excel. Learn more: https://go.microsoft.com/fwlink/?linkid=870924
Comment:
    @Bruce, Logan  / @Rojas, Taylor  - can you confirm if this is just an estimate/can be deleted? Looks like it is.
Reply:
    this was from their 6,540.50 estimate minus the 634.50 they billed in December</t>
      </text>
    </comment>
    <comment ref="J7" authorId="6" shapeId="0" xr:uid="{A13F4671-9770-4A68-8CB8-EE17415221F1}">
      <text>
        <t>[Threaded comment]
Your version of Excel allows you to read this threaded comment; however, any edits to it will get removed if the file is opened in a newer version of Excel. Learn more: https://go.microsoft.com/fwlink/?linkid=870924
Comment:
    ADA Surveys</t>
      </text>
    </comment>
    <comment ref="K7" authorId="7" shapeId="0" xr:uid="{1F114FBB-E4C3-4BE2-9E35-439EB197E786}">
      <text>
        <t>[Threaded comment]
Your version of Excel allows you to read this threaded comment; however, any edits to it will get removed if the file is opened in a newer version of Excel. Learn more: https://go.microsoft.com/fwlink/?linkid=870924
Comment:
    Estimated 1500/project. Likely low</t>
      </text>
    </comment>
    <comment ref="L7" authorId="8" shapeId="0" xr:uid="{E45E558A-C752-456C-A57E-0FFF28406D12}">
      <text>
        <t>[Threaded comment]
Your version of Excel allows you to read this threaded comment; however, any edits to it will get removed if the file is opened in a newer version of Excel. Learn more: https://go.microsoft.com/fwlink/?linkid=870924
Comment:
    Forecasting subbing out 2</t>
      </text>
    </comment>
    <comment ref="B17" authorId="9" shapeId="0" xr:uid="{828B72EB-0500-4C96-92BC-D31E2AEE9EA8}">
      <text>
        <t>[Threaded comment]
Your version of Excel allows you to read this threaded comment; however, any edits to it will get removed if the file is opened in a newer version of Excel. Learn more: https://go.microsoft.com/fwlink/?linkid=870924
Comment:
    @Bruce, Logan /@Rojas, Taylor  - can you please look into the red cells in this row? Im concerned that we reported staffing spend in Jan that wasn’t real. If this isnt real spend, please just respond to this comment.
Reply:
    this was an estimate amount from Shactee. we have not received an invoice for this exact amount. this should not have been reported as their is not an invoice actually attached to it and it is not IPO related.</t>
      </text>
    </comment>
    <comment ref="L17" authorId="10" shapeId="0" xr:uid="{B410B226-790E-468F-93D3-F63E8325EE2B}">
      <text>
        <t>[Threaded comment]
Your version of Excel allows you to read this threaded comment; however, any edits to it will get removed if the file is opened in a newer version of Excel. Learn more: https://go.microsoft.com/fwlink/?linkid=870924
Comment:
    @Betland, Joseph / @Dina, Eric - FYI pending Logan/Taylors findings to the left, this may have been mis-reported in Jan.
Reply:
    will check it out once it's all done</t>
      </text>
    </comment>
    <comment ref="H21" authorId="11" shapeId="0" xr:uid="{CB8705AC-4598-4B33-984C-88E5BA2DE6FC}">
      <text>
        <t>[Threaded comment]
Your version of Excel allows you to read this threaded comment; however, any edits to it will get removed if the file is opened in a newer version of Excel. Learn more: https://go.microsoft.com/fwlink/?linkid=870924
Comment:
    DOT TR
Reply:
    Updated to next year since we haven't released this yet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tc={723C9E79-43C3-499B-9709-9BE734CC6BAC}</author>
    <author>tc={C2113C1C-BC1D-4DDD-B92F-B5A4885B2EB1}</author>
    <author>tc={6FCC5535-8633-4754-9D2B-2D81E9D3F527}</author>
    <author>tc={6004FEC2-97AB-4338-9197-00FD2B803171}</author>
    <author>tc={4A6F9E18-0A72-4C1F-9CF7-5D862FFF0D03}</author>
    <author>tc={BFE259A5-DA72-4D04-A08A-DEC5DE64124B}</author>
    <author>tc={CBAD4702-CBA9-4B9E-BBE2-72DAE9EB08D6}</author>
    <author>tc={5E0A9F4C-EA32-4E4B-BA91-EC7E503B37F2}</author>
    <author>tc={C1D071FD-829B-4939-89B4-7EDF980B665D}</author>
    <author>tc={0B1A8E04-EF1B-4B81-A65C-7E01207F1F98}</author>
    <author>tc={12D018CC-5E43-47DA-ADBC-24DDCC82B7F9}</author>
    <author>tc={19A673BA-31C8-4B6C-A712-B893139F1441}</author>
    <author>tc={B3B822C6-F50A-41DC-9DCB-F6E48DBECEC5}</author>
    <author>tc={707C49BA-D0BC-4D20-BB14-02E80ED48D43}</author>
    <author>tc={4E1DFED8-9CCB-4C2A-AC0F-1B78FD4D97E8}</author>
    <author>tc={DC20CF68-8FEC-47E8-8A67-B280BB533796}</author>
    <author>tc={5F1AA7B9-8233-48F6-A3BE-D2B7C3B0ABB5}</author>
    <author>tc={CA6AD5BE-9EEB-4914-B9E7-35E4679B7283}</author>
    <author>tc={657F9673-702E-4123-961C-4E3C5C826D33}</author>
    <author>tc={375F6B5D-18FB-4006-9DE6-CDB9CA2E43BA}</author>
    <author>tc={47887BD9-44FD-49DD-8764-FEA0917576A7}</author>
    <author>tc={BCC472B7-CD1F-4D8D-AFFF-2F466EDE2E27}</author>
    <author>tc={D5E7F286-FC31-4205-B6D5-A14BC4F0A1FC}</author>
    <author>tc={D1AB1F36-635E-4B78-8862-00D54C41A87C}</author>
    <author>tc={269A865C-B244-49F5-B3AF-5AE0B1172057}</author>
    <author>tc={AF45F8E9-1575-4481-B7B6-5D5435B5ECFB}</author>
    <author>tc={42A9C539-A89C-46A7-BB07-97B3E86627A1}</author>
    <author>tc={11E4162F-B98B-436A-9A69-44152203B5AA}</author>
    <author>tc={B2B2CDF3-C97D-40AD-A40C-D89F8D8DCEE0}</author>
  </authors>
  <commentList>
    <comment ref="E2" authorId="0" shapeId="0" xr:uid="{723C9E79-43C3-499B-9709-9BE734CC6BAC}">
      <text>
        <t>[Threaded comment]
Your version of Excel allows you to read this threaded comment; however, any edits to it will get removed if the file is opened in a newer version of Excel. Learn more: https://go.microsoft.com/fwlink/?linkid=870924
Comment:
    @Lierow, Taylor  @Corbi, Camille  @Hopkins, Matt  @Chamernik, Conner  @Ekstrom, Ethan  @Kulach, Caroline  can we note these as “Redline Locates” when they are just for redlines?</t>
      </text>
    </comment>
    <comment ref="L2" authorId="1" shapeId="0" xr:uid="{C2113C1C-BC1D-4DDD-B92F-B5A4885B2EB1}">
      <text>
        <t xml:space="preserve">[Threaded comment]
Your version of Excel allows you to read this threaded comment; however, any edits to it will get removed if the file is opened in a newer version of Excel. Learn more: https://go.microsoft.com/fwlink/?linkid=870924
Comment:
    Change to "TBD" when ready to bill. Not billing until project is released. </t>
      </text>
    </comment>
    <comment ref="AL6" authorId="2" shapeId="0" xr:uid="{6FCC5535-8633-4754-9D2B-2D81E9D3F527}">
      <text>
        <t>[Threaded comment]
Your version of Excel allows you to read this threaded comment; however, any edits to it will get removed if the file is opened in a newer version of Excel. Learn more: https://go.microsoft.com/fwlink/?linkid=870924
Comment:
    @Betland, Joseph This appears to have been reported in Sept 2024.  These values can be added but will no longer be needed for forecasting.</t>
      </text>
    </comment>
    <comment ref="AL7" authorId="3" shapeId="0" xr:uid="{6004FEC2-97AB-4338-9197-00FD2B803171}">
      <text>
        <t>[Threaded comment]
Your version of Excel allows you to read this threaded comment; however, any edits to it will get removed if the file is opened in a newer version of Excel. Learn more: https://go.microsoft.com/fwlink/?linkid=870924
Comment:
    @Corbi, Camille  do we have an approximate value for these two redline locates projects?
Reply:
    Joey - This appears to have been reported in Sept 2024.  These values can be added but will no longer be needed for forecasting.</t>
      </text>
    </comment>
    <comment ref="I13" authorId="4" shapeId="0" xr:uid="{4A6F9E18-0A72-4C1F-9CF7-5D862FFF0D03}">
      <text>
        <t>[Threaded comment]
Your version of Excel allows you to read this threaded comment; however, any edits to it will get removed if the file is opened in a newer version of Excel. Learn more: https://go.microsoft.com/fwlink/?linkid=870924
Comment:
    @Corbi, Camille  please update these rows</t>
      </text>
    </comment>
    <comment ref="K19" authorId="5" shapeId="0" xr:uid="{BFE259A5-DA72-4D04-A08A-DEC5DE64124B}">
      <text>
        <t>[Threaded comment]
Your version of Excel allows you to read this threaded comment; however, any edits to it will get removed if the file is opened in a newer version of Excel. Learn more: https://go.microsoft.com/fwlink/?linkid=870924
Comment:
    Pulling ahead</t>
      </text>
    </comment>
    <comment ref="K20" authorId="6" shapeId="0" xr:uid="{CBAD4702-CBA9-4B9E-BBE2-72DAE9EB08D6}">
      <text>
        <t>[Threaded comment]
Your version of Excel allows you to read this threaded comment; however, any edits to it will get removed if the file is opened in a newer version of Excel. Learn more: https://go.microsoft.com/fwlink/?linkid=870924
Comment:
    Pulling ahead</t>
      </text>
    </comment>
    <comment ref="AL26" authorId="7" shapeId="0" xr:uid="{5E0A9F4C-EA32-4E4B-BA91-EC7E503B37F2}">
      <text>
        <t>[Threaded comment]
Your version of Excel allows you to read this threaded comment; however, any edits to it will get removed if the file is opened in a newer version of Excel. Learn more: https://go.microsoft.com/fwlink/?linkid=870924
Comment:
    @Kulach, Caroline  we got invoiced for $7670, is that accurate?
Reply:
    Yes, that is what the IPO stated.
Reply:
    ok please fill it in so that we can reference it here</t>
      </text>
    </comment>
    <comment ref="K61" authorId="8" shapeId="0" xr:uid="{C1D071FD-829B-4939-89B4-7EDF980B665D}">
      <text>
        <t>[Threaded comment]
Your version of Excel allows you to read this threaded comment; however, any edits to it will get removed if the file is opened in a newer version of Excel. Learn more: https://go.microsoft.com/fwlink/?linkid=870924
Comment:
    @Castellon, Randy FYI this will be reported with your project release</t>
      </text>
    </comment>
    <comment ref="AL62" authorId="9" shapeId="0" xr:uid="{0B1A8E04-EF1B-4B81-A65C-7E01207F1F98}">
      <text>
        <t>[Threaded comment]
Your version of Excel allows you to read this threaded comment; however, any edits to it will get removed if the file is opened in a newer version of Excel. Learn more: https://go.microsoft.com/fwlink/?linkid=870924
Comment:
    @Chamernik, Conner  do we have a value for this yet?
Reply:
    These just got delivered this morning with no cost attached with them. Should only be a few hundred dollars.</t>
      </text>
    </comment>
    <comment ref="AL74" authorId="10" shapeId="0" xr:uid="{12D018CC-5E43-47DA-ADBC-24DDCC82B7F9}">
      <text>
        <t>[Threaded comment]
Your version of Excel allows you to read this threaded comment; however, any edits to it will get removed if the file is opened in a newer version of Excel. Learn more: https://go.microsoft.com/fwlink/?linkid=870924
Comment:
    @Ekstrom, Ethan  please update
Reply:
    Done</t>
      </text>
    </comment>
    <comment ref="E76" authorId="11" shapeId="0" xr:uid="{19A673BA-31C8-4B6C-A712-B893139F1441}">
      <text>
        <t>[Threaded comment]
Your version of Excel allows you to read this threaded comment; however, any edits to it will get removed if the file is opened in a newer version of Excel. Learn more: https://go.microsoft.com/fwlink/?linkid=870924
Comment:
    @Ekstrom, Ethan  how much were these locates?
@Lierow, Taylor  @Bruce, Logan  we’ll likely want to get these on the upcoming invoice
Reply:
    @Betland, Joseph @Lierow, Taylor we may want to hop on a quick call to discuss how to invoice for these. 
Reply:
    updated - $4,064.81</t>
      </text>
    </comment>
    <comment ref="H80" authorId="12" shapeId="0" xr:uid="{B3B822C6-F50A-41DC-9DCB-F6E48DBECEC5}">
      <text>
        <t>[Threaded comment]
Your version of Excel allows you to read this threaded comment; however, any edits to it will get removed if the file is opened in a newer version of Excel. Learn more: https://go.microsoft.com/fwlink/?linkid=870924
Comment:
    @Rojas, Taylor  can I get a hand updating these red cells?
Reply:
    Done!</t>
      </text>
    </comment>
    <comment ref="AK80" authorId="13" shapeId="0" xr:uid="{707C49BA-D0BC-4D20-BB14-02E80ED48D43}">
      <text>
        <t>[Threaded comment]
Your version of Excel allows you to read this threaded comment; however, any edits to it will get removed if the file is opened in a newer version of Excel. Learn more: https://go.microsoft.com/fwlink/?linkid=870924
Comment:
    @Roman, Madeline  please update red cells</t>
      </text>
    </comment>
    <comment ref="L86" authorId="14" shapeId="0" xr:uid="{4E1DFED8-9CCB-4C2A-AC0F-1B78FD4D97E8}">
      <text>
        <t>[Threaded comment]
Your version of Excel allows you to read this threaded comment; however, any edits to it will get removed if the file is opened in a newer version of Excel. Learn more: https://go.microsoft.com/fwlink/?linkid=870924
Comment:
    not sure which invoice this is releated to. We had Nicor Initiated in October 2024 from Helix then Shactee in January of 2025</t>
      </text>
    </comment>
    <comment ref="AL108" authorId="15" shapeId="0" xr:uid="{DC20CF68-8FEC-47E8-8A67-B280BB533796}">
      <text>
        <t>[Threaded comment]
Your version of Excel allows you to read this threaded comment; however, any edits to it will get removed if the file is opened in a newer version of Excel. Learn more: https://go.microsoft.com/fwlink/?linkid=870924
Comment:
    @Hopkins, Matt  please update</t>
      </text>
    </comment>
    <comment ref="AL109" authorId="16" shapeId="0" xr:uid="{5F1AA7B9-8233-48F6-A3BE-D2B7C3B0ABB5}">
      <text>
        <t>[Threaded comment]
Your version of Excel allows you to read this threaded comment; however, any edits to it will get removed if the file is opened in a newer version of Excel. Learn more: https://go.microsoft.com/fwlink/?linkid=870924
Comment:
    @Hopkins, Matt  please update</t>
      </text>
    </comment>
    <comment ref="L111" authorId="17" shapeId="0" xr:uid="{CA6AD5BE-9EEB-4914-B9E7-35E4679B7283}">
      <text>
        <t>[Threaded comment]
Your version of Excel allows you to read this threaded comment; however, any edits to it will get removed if the file is opened in a newer version of Excel. Learn more: https://go.microsoft.com/fwlink/?linkid=870924
Comment:
    @Betland, Joseph Colored this cell yellow in case we didnt report the 2nd half of the shactee invoice</t>
      </text>
    </comment>
    <comment ref="AL111" authorId="18" shapeId="0" xr:uid="{657F9673-702E-4123-961C-4E3C5C826D33}">
      <text>
        <t>[Threaded comment]
Your version of Excel allows you to read this threaded comment; however, any edits to it will get removed if the file is opened in a newer version of Excel. Learn more: https://go.microsoft.com/fwlink/?linkid=870924
Comment:
    @Hopkins, Matt  please update based on invoiced amount
Reply:
    updated.</t>
      </text>
    </comment>
    <comment ref="AL119" authorId="19" shapeId="0" xr:uid="{375F6B5D-18FB-4006-9DE6-CDB9CA2E43BA}">
      <text>
        <t>[Threaded comment]
Your version of Excel allows you to read this threaded comment; however, any edits to it will get removed if the file is opened in a newer version of Excel. Learn more: https://go.microsoft.com/fwlink/?linkid=870924
Comment:
    @Hopkins, Matt  do we have a value for these locates?
Reply:
    added</t>
      </text>
    </comment>
    <comment ref="T134" authorId="20" shapeId="0" xr:uid="{47887BD9-44FD-49DD-8764-FEA0917576A7}">
      <text>
        <t>[Threaded comment]
Your version of Excel allows you to read this threaded comment; however, any edits to it will get removed if the file is opened in a newer version of Excel. Learn more: https://go.microsoft.com/fwlink/?linkid=870924
Comment:
    @Castellon, Randy  please update</t>
      </text>
    </comment>
    <comment ref="K142" authorId="21" shapeId="0" xr:uid="{BCC472B7-CD1F-4D8D-AFFF-2F466EDE2E27}">
      <text>
        <t>[Threaded comment]
Your version of Excel allows you to read this threaded comment; however, any edits to it will get removed if the file is opened in a newer version of Excel. Learn more: https://go.microsoft.com/fwlink/?linkid=870924
Comment:
    Pulled this ahead from 2026 to report</t>
      </text>
    </comment>
    <comment ref="K145" authorId="22" shapeId="0" xr:uid="{D5E7F286-FC31-4205-B6D5-A14BC4F0A1FC}">
      <text>
        <t>[Threaded comment]
Your version of Excel allows you to read this threaded comment; however, any edits to it will get removed if the file is opened in a newer version of Excel. Learn more: https://go.microsoft.com/fwlink/?linkid=870924
Comment:
    Pulling ahead to report. 
Reply:
    Assuming to leave as billing to be in august with this note</t>
      </text>
    </comment>
    <comment ref="K148" authorId="23" shapeId="0" xr:uid="{D1AB1F36-635E-4B78-8862-00D54C41A87C}">
      <text>
        <t xml:space="preserve">[Threaded comment]
Your version of Excel allows you to read this threaded comment; however, any edits to it will get removed if the file is opened in a newer version of Excel. Learn more: https://go.microsoft.com/fwlink/?linkid=870924
Comment:
    Pulling ahead to report. 
Reply:
    Joey - I think this project wont realistically be released till next year, maybe january. Want me to leave this as this date? Unsure what you mean with pulling ahead to report
Reply:
    leave date as is - i'm puling those values ahead to report this year. I sent a note about it last week </t>
      </text>
    </comment>
    <comment ref="K166" authorId="24" shapeId="0" xr:uid="{269A865C-B244-49F5-B3AF-5AE0B1172057}">
      <text>
        <t>[Threaded comment]
Your version of Excel allows you to read this threaded comment; however, any edits to it will get removed if the file is opened in a newer version of Excel. Learn more: https://go.microsoft.com/fwlink/?linkid=870924
Comment:
    Reporting ahead</t>
      </text>
    </comment>
    <comment ref="L166" authorId="25" shapeId="0" xr:uid="{AF45F8E9-1575-4481-B7B6-5D5435B5ECFB}">
      <text>
        <t xml:space="preserve">[Threaded comment]
Your version of Excel allows you to read this threaded comment; however, any edits to it will get removed if the file is opened in a newer version of Excel. Learn more: https://go.microsoft.com/fwlink/?linkid=870924
Comment:
    @Bruce, Logan  can you verify that this wasn’t reported next year?
Reply:
    likely not. 2024 tracking has May 2025 tagged. </t>
      </text>
    </comment>
    <comment ref="AE174" authorId="26" shapeId="0" xr:uid="{42A9C539-A89C-46A7-BB07-97B3E86627A1}">
      <text>
        <t>[Threaded comment]
Your version of Excel allows you to read this threaded comment; however, any edits to it will get removed if the file is opened in a newer version of Excel. Learn more: https://go.microsoft.com/fwlink/?linkid=870924
Comment:
    Pending invoice</t>
      </text>
    </comment>
    <comment ref="R182" authorId="27" shapeId="0" xr:uid="{11E4162F-B98B-436A-9A69-44152203B5AA}">
      <text>
        <t>[Threaded comment]
Your version of Excel allows you to read this threaded comment; however, any edits to it will get removed if the file is opened in a newer version of Excel. Learn more: https://go.microsoft.com/fwlink/?linkid=870924
Comment:
    @McTigue, Thomas Update this to the date you received the bid</t>
      </text>
    </comment>
    <comment ref="R184" authorId="28" shapeId="0" xr:uid="{B2B2CDF3-C97D-40AD-A40C-D89F8D8DCEE0}">
      <text>
        <t>[Threaded comment]
Your version of Excel allows you to read this threaded comment; however, any edits to it will get removed if the file is opened in a newer version of Excel. Learn more: https://go.microsoft.com/fwlink/?linkid=870924
Comment:
    @McTigue, Thomas Update this to the date you received their bid</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tc={A952ED18-2053-4200-8295-DE2C8B640327}</author>
    <author>Whitson, Bryan</author>
    <author>Betland, Joseph</author>
    <author>tc={62A24AD4-0CB7-45AE-9A6D-393622C51893}</author>
    <author>tc={096E558B-6E55-4EC5-A912-EFD31F0EFB3B}</author>
    <author>tc={EFA3003C-A4D1-4769-9FDE-B4A1E4DCDAB8}</author>
    <author>tc={5F6156A0-7C21-46A7-BD6A-66C69E39154D}</author>
    <author>LaPorte, Marissa</author>
    <author>tc={0A803EAD-D7BD-4277-B53D-5ACAB6A74552}</author>
    <author>tc={AC55F7A3-E7F6-4E15-9589-2D5ABCEAFA18}</author>
    <author>tc={C18B68B4-009E-422B-A65F-379424EB0F8B}</author>
    <author>tc={D3351783-823C-4EBB-9BE5-B44EFA69E8B5}</author>
    <author>tc={97318F49-03F2-40DD-A065-B04B270B62CD}</author>
    <author>tc={382326F1-98F9-4A31-B3F1-708ABC5DD30A}</author>
    <author>tc={F2AFE0DE-9C7D-411F-8AD7-08B7BEF6810E}</author>
    <author>tc={F0E00E6B-7210-4AB7-8F72-B842D23DE7DC}</author>
    <author>tc={EE670AFB-6791-4C5D-8366-FC18BA3592AC}</author>
    <author>tc={9526792C-C4AD-46F2-AB4A-2B022630A8FF}</author>
    <author>tc={1840D3A9-DC84-47F7-A9CA-364D2876819A}</author>
    <author>tc={D39A276E-395C-4C8C-8755-78365B6BFF4C}</author>
    <author>tc={CC819D81-6A90-43FE-83FB-F3F6A1BA6A90}</author>
    <author>tc={A9E338DE-2E1B-40A9-B135-9377DAF1E194}</author>
    <author>tc={9A684397-8029-4951-969B-64ECE8E39BD9}</author>
    <author>tc={BF241422-9ECE-4E0F-96C0-51B2EE37AF78}</author>
    <author>tc={72FD4A3A-4E90-4FE7-94A8-5EC7FE7BC423}</author>
    <author>tc={C494ECA1-E3F9-4785-A389-DAAD5F6B0446}</author>
    <author>tc={7A16A50C-BCF1-4AC7-AD38-E70117647349}</author>
    <author>tc={BE327182-5490-46FD-AC33-C5E11E5AE88C}</author>
    <author>tc={707A7067-DE86-4FF4-9A63-33BCAEA99A22}</author>
    <author>tc={A896EA1E-28BC-4E91-AE30-C563675E0795}</author>
    <author>tc={7A04C95B-78FD-43B6-9558-B5519E4897F9}</author>
    <author>tc={57F3F9E4-7382-4CA7-AEAE-B70A05D16BCF}</author>
    <author>tc={01E6B18C-60FE-4CFF-9BAA-8BECBC913593}</author>
    <author>tc={9E7EB4F6-C9CF-4C20-8E4F-89531219C4FF}</author>
    <author>tc={B66AF142-06DB-418C-92B2-845D643E9EB0}</author>
    <author>tc={75C5298A-876F-4553-9B41-D64E8E72FE34}</author>
    <author>tc={D24D2E74-1984-476A-8C14-B23DA6DA125E}</author>
    <author>tc={A7F3EA65-51E7-4C13-8A6C-22C410191C78}</author>
    <author>tc={F18D921F-B95F-4B1B-B802-8F66CFA23F7D}</author>
    <author>tc={A479F8EB-1ECD-4A68-8BF4-041B99352B9F}</author>
    <author>tc={6BD2394B-A9F0-4D13-B118-30C840BCB216}</author>
    <author>tc={7B280F08-29F2-4606-9CE7-E52628244925}</author>
    <author>tc={2931E681-CB9D-4B9C-AAC1-1969537E7995}</author>
    <author>tc={82599F8B-F400-4031-8A55-9D701BB958E0}</author>
    <author>tc={ED316B45-52E9-421F-9E6B-1809B5314A74}</author>
    <author>tc={4D497F8D-C7B3-446E-A35D-319E64E9FC96}</author>
    <author>tc={3DFCEAEB-D314-464C-BF5D-D4A595A2E7EF}</author>
    <author>tc={6E394B37-46B9-4766-AB21-B324969B34F3}</author>
    <author>tc={5DF9FC18-03FE-4124-BC53-0CEAC9A05933}</author>
    <author>tc={28DFD601-183A-4B5C-9D61-2615EFBA9346}</author>
  </authors>
  <commentList>
    <comment ref="R2" authorId="0" shapeId="0" xr:uid="{A952ED18-2053-4200-8295-DE2C8B640327}">
      <text>
        <t>[Threaded comment]
Your version of Excel allows you to read this threaded comment; however, any edits to it will get removed if the file is opened in a newer version of Excel. Learn more: https://go.microsoft.com/fwlink/?linkid=870924
Comment:
    Subcoord and subconsultant tasks should be opened once we provide NTP and have both executed IPO and WO Forms</t>
      </text>
    </comment>
    <comment ref="U2" authorId="1" shapeId="0" xr:uid="{ED40C57A-467B-4150-B914-1ED974D91960}">
      <text>
        <r>
          <rPr>
            <sz val="11"/>
            <color theme="1"/>
            <rFont val="Calibri"/>
            <family val="2"/>
          </rPr>
          <t>Whitson, Bryan:
KH Cost = Not being billed to Nicor
TBD = Ready to bill to Nicor or will be ready to bill Nicor by invoicing time
N = Hold off on billing to Nicor - include note as to why we are holding on billing
DATE = Month it was billed to Nicor (to be updated by Bryan)</t>
        </r>
      </text>
    </comment>
    <comment ref="V2" authorId="2" shapeId="0" xr:uid="{329A075D-ACA2-4458-A76C-852BF50603FE}">
      <text>
        <r>
          <rPr>
            <b/>
            <sz val="9"/>
            <color indexed="81"/>
            <rFont val="Tahoma"/>
            <family val="2"/>
          </rPr>
          <t>Betland, Joseph:</t>
        </r>
        <r>
          <rPr>
            <sz val="9"/>
            <color indexed="81"/>
            <rFont val="Tahoma"/>
            <family val="2"/>
          </rPr>
          <t xml:space="preserve">
Y = KH Pays For Service (i.e. locates for DOT projects)
N = Nicor Pays For Service (i.e. survey, soil bores, etc.)</t>
        </r>
      </text>
    </comment>
    <comment ref="W2" authorId="3" shapeId="0" xr:uid="{62A24AD4-0CB7-45AE-9A6D-393622C51893}">
      <text>
        <t>[Threaded comment]
Your version of Excel allows you to read this threaded comment; however, any edits to it will get removed if the file is opened in a newer version of Excel. Learn more: https://go.microsoft.com/fwlink/?linkid=870924
Comment:
    @Michaels, Nick  @Purtell, Tim  @Dina, Eric  @Pohlman, Mitchell  wondering if we get rid of this column to avoid confusion, and potentially column V as well since I bleieve that we’re putting KH-incurred survey over in the Field Noting tab. Thoughts?
Reply:
    @Betland, Joseph I agree
Reply:
    I agree.  I think we should add a Billed Y/N column similar to the other sheets and remove the 2 columns that you suggested.
Reply:
    Completely agree
Reply:
    Can we delete this then?</t>
      </text>
    </comment>
    <comment ref="R64" authorId="4" shapeId="0" xr:uid="{096E558B-6E55-4EC5-A912-EFD31F0EFB3B}">
      <text>
        <t>[Threaded comment]
Your version of Excel allows you to read this threaded comment; however, any edits to it will get removed if the file is opened in a newer version of Excel. Learn more: https://go.microsoft.com/fwlink/?linkid=870924
Comment:
    @Yordan, Anna  could you help me out and update this
Reply:
    @Betland, Joseph FYI there seems to be two tasks for this one (i put both) since the 12" and 36" potholes were two separate tasks
Reply:
    perfect, thanks!</t>
      </text>
    </comment>
    <comment ref="C74" authorId="5" shapeId="0" xr:uid="{EFA3003C-A4D1-4769-9FDE-B4A1E4DCDAB8}">
      <text>
        <t>[Threaded comment]
Your version of Excel allows you to read this threaded comment; however, any edits to it will get removed if the file is opened in a newer version of Excel. Learn more: https://go.microsoft.com/fwlink/?linkid=870924
Comment:
    @Michaels, Nick - please update</t>
      </text>
    </comment>
    <comment ref="D76" authorId="6" shapeId="0" xr:uid="{5F6156A0-7C21-46A7-BD6A-66C69E39154D}">
      <text>
        <t>[Threaded comment]
Your version of Excel allows you to read this threaded comment; however, any edits to it will get removed if the file is opened in a newer version of Excel. Learn more: https://go.microsoft.com/fwlink/?linkid=870924
Comment:
    @Whitson, Bryan: There is a note in completed tab for T. Lierow to close this WO out with Nicor.</t>
      </text>
    </comment>
    <comment ref="Z87" authorId="7" shapeId="0" xr:uid="{CCE89BCE-E3C5-4393-B21A-7BEAACD79CCF}">
      <text>
        <r>
          <rPr>
            <sz val="11"/>
            <color theme="1"/>
            <rFont val="Calibri"/>
            <family val="2"/>
          </rPr>
          <t xml:space="preserve">LaPorte, Marissa:
Did not give an Option B Proposal on time </t>
        </r>
      </text>
    </comment>
    <comment ref="AP87" authorId="7" shapeId="0" xr:uid="{27E11417-5E67-463E-915B-074C319D82AC}">
      <text>
        <r>
          <rPr>
            <sz val="11"/>
            <color theme="1"/>
            <rFont val="Calibri"/>
            <family val="2"/>
          </rPr>
          <t>LaPorte, Marissa:
Did not include soil bores in Option B</t>
        </r>
      </text>
    </comment>
    <comment ref="AD100" authorId="7" shapeId="0" xr:uid="{4BA76FB6-3FB2-4713-A8B1-FF3BAF4CA245}">
      <text>
        <r>
          <rPr>
            <b/>
            <sz val="9"/>
            <color indexed="81"/>
            <rFont val="Tahoma"/>
            <family val="2"/>
          </rPr>
          <t>LaPorte, Marissa:</t>
        </r>
        <r>
          <rPr>
            <sz val="9"/>
            <color indexed="81"/>
            <rFont val="Tahoma"/>
            <family val="2"/>
          </rPr>
          <t xml:space="preserve">
This is the discount cost if awarded RS1083 too </t>
        </r>
      </text>
    </comment>
    <comment ref="AH100" authorId="7" shapeId="0" xr:uid="{21277F17-1086-40D6-84BE-B6D5896BC06D}">
      <text>
        <r>
          <rPr>
            <b/>
            <sz val="9"/>
            <color indexed="81"/>
            <rFont val="Tahoma"/>
            <family val="2"/>
          </rPr>
          <t>LaPorte, Marissa:</t>
        </r>
        <r>
          <rPr>
            <sz val="9"/>
            <color indexed="81"/>
            <rFont val="Tahoma"/>
            <family val="2"/>
          </rPr>
          <t xml:space="preserve">
If combined with RS1083 then total cost is $22,500</t>
        </r>
      </text>
    </comment>
    <comment ref="AD101" authorId="7" shapeId="0" xr:uid="{F42CFE7E-4314-4E4E-B79E-F00EBCC4CAE8}">
      <text>
        <r>
          <rPr>
            <b/>
            <sz val="9"/>
            <color indexed="81"/>
            <rFont val="Tahoma"/>
            <family val="2"/>
          </rPr>
          <t>LaPorte, Marissa:</t>
        </r>
        <r>
          <rPr>
            <sz val="9"/>
            <color indexed="81"/>
            <rFont val="Tahoma"/>
            <family val="2"/>
          </rPr>
          <t xml:space="preserve">
This is the discount cost if awarded RS1082 too </t>
        </r>
      </text>
    </comment>
    <comment ref="AH101" authorId="7" shapeId="0" xr:uid="{213B5EB1-31EF-4A5E-9825-51F85E7CDD68}">
      <text>
        <r>
          <rPr>
            <b/>
            <sz val="9"/>
            <color indexed="81"/>
            <rFont val="Tahoma"/>
            <family val="2"/>
          </rPr>
          <t>LaPorte, Marissa:</t>
        </r>
        <r>
          <rPr>
            <sz val="9"/>
            <color indexed="81"/>
            <rFont val="Tahoma"/>
            <family val="2"/>
          </rPr>
          <t xml:space="preserve">
If combined with RS1082 then total cost is $22,500</t>
        </r>
      </text>
    </comment>
    <comment ref="AH166" authorId="8" shapeId="0" xr:uid="{0A803EAD-D7BD-4277-B53D-5ACAB6A74552}">
      <text>
        <t>[Threaded comment]
Your version of Excel allows you to read this threaded comment; however, any edits to it will get removed if the file is opened in a newer version of Excel. Learn more: https://go.microsoft.com/fwlink/?linkid=870924
Comment:
    Cost was $12,000 for original scope.  Scope was reduced and cost was reduced to $10,000.  Other sub costs reflect original scope.</t>
      </text>
    </comment>
    <comment ref="AP171" authorId="9" shapeId="0" xr:uid="{AC55F7A3-E7F6-4E15-9589-2D5ABCEAFA18}">
      <text>
        <t xml:space="preserve">[Threaded comment]
Your version of Excel allows you to read this threaded comment; however, any edits to it will get removed if the file is opened in a newer version of Excel. Learn more: https://go.microsoft.com/fwlink/?linkid=870924
Comment:
    Including rock adder for entirety of all bores. </t>
      </text>
    </comment>
    <comment ref="AR178" authorId="10" shapeId="0" xr:uid="{C18B68B4-009E-422B-A65F-379424EB0F8B}">
      <text>
        <t>[Threaded comment]
Your version of Excel allows you to read this threaded comment; however, any edits to it will get removed if the file is opened in a newer version of Excel. Learn more: https://go.microsoft.com/fwlink/?linkid=870924
Comment:
    @Castellon, Randy  why are these in here? did we ever get quotes from accurate?
Reply:
    we got quotes from them, but at the time it was too expensive and they were new. i can remove but i added since we got that info
Reply:
    @Castellon, Randy can these be unhighlighted?</t>
      </text>
    </comment>
    <comment ref="AL188" authorId="11" shapeId="0" xr:uid="{D3351783-823C-4EBB-9BE5-B44EFA69E8B5}">
      <text>
        <t>[Threaded comment]
Your version of Excel allows you to read this threaded comment; however, any edits to it will get removed if the file is opened in a newer version of Excel. Learn more: https://go.microsoft.com/fwlink/?linkid=870924
Comment:
    =Survey+Geotech
Updated Geotech quote pending</t>
      </text>
    </comment>
    <comment ref="AM188" authorId="12" shapeId="0" xr:uid="{97318F49-03F2-40DD-A065-B04B270B62CD}">
      <text>
        <t>[Threaded comment]
Your version of Excel allows you to read this threaded comment; however, any edits to it will get removed if the file is opened in a newer version of Excel. Learn more: https://go.microsoft.com/fwlink/?linkid=870924
Comment:
    Survey
Geotech</t>
      </text>
    </comment>
    <comment ref="AD190" authorId="13" shapeId="0" xr:uid="{382326F1-98F9-4A31-B3F1-708ABC5DD30A}">
      <text>
        <t>[Threaded comment]
Your version of Excel allows you to read this threaded comment; however, any edits to it will get removed if the file is opened in a newer version of Excel. Learn more: https://go.microsoft.com/fwlink/?linkid=870924
Comment:
    Price for 1 RR Crossing - Survey &amp; Geotech. Selected Millennia for scope expansion.</t>
      </text>
    </comment>
    <comment ref="AH190" authorId="14" shapeId="0" xr:uid="{F2AFE0DE-9C7D-411F-8AD7-08B7BEF6810E}">
      <text>
        <t>[Threaded comment]
Your version of Excel allows you to read this threaded comment; however, any edits to it will get removed if the file is opened in a newer version of Excel. Learn more: https://go.microsoft.com/fwlink/?linkid=870924
Comment:
    Price for 1 RR Crossing - Survey &amp; Geotech. Selected Millennia for scope expansion.</t>
      </text>
    </comment>
    <comment ref="V195" authorId="15" shapeId="0" xr:uid="{F0E00E6B-7210-4AB7-8F72-B842D23DE7DC}">
      <text>
        <t>[Threaded comment]
Your version of Excel allows you to read this threaded comment; however, any edits to it will get removed if the file is opened in a newer version of Excel. Learn more: https://go.microsoft.com/fwlink/?linkid=870924
Comment:
    @Castellon, Randy  @Chamernik, Conner  @Ekstrom, Ethan  @Pohlman, Mitchell  @Corbi, Camille  @Lierow, Taylor  please update red cells to note if this is KH cost or Nicor</t>
      </text>
    </comment>
    <comment ref="AE222" authorId="16" shapeId="0" xr:uid="{EE670AFB-6791-4C5D-8366-FC18BA3592AC}">
      <text>
        <t>[Threaded comment]
Your version of Excel allows you to read this threaded comment; however, any edits to it will get removed if the file is opened in a newer version of Excel. Learn more: https://go.microsoft.com/fwlink/?linkid=870924
Comment:
    80 days from NTP</t>
      </text>
    </comment>
    <comment ref="AI222" authorId="17" shapeId="0" xr:uid="{9526792C-C4AD-46F2-AB4A-2B022630A8FF}">
      <text>
        <t>[Threaded comment]
Your version of Excel allows you to read this threaded comment; however, any edits to it will get removed if the file is opened in a newer version of Excel. Learn more: https://go.microsoft.com/fwlink/?linkid=870924
Comment:
    Depending on crop harvest</t>
      </text>
    </comment>
    <comment ref="AK222" authorId="18" shapeId="0" xr:uid="{1840D3A9-DC84-47F7-A9CA-364D2876819A}">
      <text>
        <t>[Threaded comment]
Your version of Excel allows you to read this threaded comment; however, any edits to it will get removed if the file is opened in a newer version of Excel. Learn more: https://go.microsoft.com/fwlink/?linkid=870924
Comment:
    -8/21/24: Geotech</t>
      </text>
    </comment>
    <comment ref="AL222" authorId="19" shapeId="0" xr:uid="{D39A276E-395C-4C8C-8755-78365B6BFF4C}">
      <text>
        <t>[Threaded comment]
Your version of Excel allows you to read this threaded comment; however, any edits to it will get removed if the file is opened in a newer version of Excel. Learn more: https://go.microsoft.com/fwlink/?linkid=870924
Comment:
    -$57,875 for geotech</t>
      </text>
    </comment>
    <comment ref="AM222" authorId="20" shapeId="0" xr:uid="{CC819D81-6A90-43FE-83FB-F3F6A1BA6A90}">
      <text>
        <t>[Threaded comment]
Your version of Excel allows you to read this threaded comment; however, any edits to it will get removed if the file is opened in a newer version of Excel. Learn more: https://go.microsoft.com/fwlink/?linkid=870924
Comment:
    -10/29/24: geotech
Reply:
    6-8 weeks from NTP for survey
Reply:
    Depending on crop harvest</t>
      </text>
    </comment>
    <comment ref="T227" authorId="21" shapeId="0" xr:uid="{A9E338DE-2E1B-40A9-B135-9377DAF1E194}">
      <text>
        <t>[Threaded comment]
Your version of Excel allows you to read this threaded comment; however, any edits to it will get removed if the file is opened in a newer version of Excel. Learn more: https://go.microsoft.com/fwlink/?linkid=870924
Comment:
    @Michaels, Nick  @McTigue, Thomas  do we have this yet?
Reply:
    @Betland, Joseph - have survey but pending final geotech report (due by 12/31). still plan to bill in dec
Reply:
    Pending final geotech</t>
      </text>
    </comment>
    <comment ref="T228" authorId="22" shapeId="0" xr:uid="{9A684397-8029-4951-969B-64ECE8E39BD9}">
      <text>
        <t>[Threaded comment]
Your version of Excel allows you to read this threaded comment; however, any edits to it will get removed if the file is opened in a newer version of Excel. Learn more: https://go.microsoft.com/fwlink/?linkid=870924
Comment:
    @Corbi, Camille  - Are we waiting on anything for this one still?
Reply:
    Geotech</t>
      </text>
    </comment>
    <comment ref="U236" authorId="23" shapeId="0" xr:uid="{BF241422-9ECE-4E0F-96C0-51B2EE37AF78}">
      <text>
        <t>[Threaded comment]
Your version of Excel allows you to read this threaded comment; however, any edits to it will get removed if the file is opened in a newer version of Excel. Learn more: https://go.microsoft.com/fwlink/?linkid=870924
Comment:
    @Dina, Eric  - Can we bill this month?
Reply:
    We haven't received an invoice yet, so I'd wait until March.
Reply:
    This is typical for nicor initiated projects, so let's bill this</t>
      </text>
    </comment>
    <comment ref="U237" authorId="24" shapeId="0" xr:uid="{72FD4A3A-4E90-4FE7-94A8-5EC7FE7BC423}">
      <text>
        <t>[Threaded comment]
Your version of Excel allows you to read this threaded comment; however, any edits to it will get removed if the file is opened in a newer version of Excel. Learn more: https://go.microsoft.com/fwlink/?linkid=870924
Comment:
    @Dina, Eric - Can we bill this month?
Reply:
    We haven't received an invoice yet, so I'd wait until March.
Reply:
    This is typical for nicor initiated projects, so let's bill this</t>
      </text>
    </comment>
    <comment ref="U239" authorId="25" shapeId="0" xr:uid="{C494ECA1-E3F9-4785-A389-DAAD5F6B0446}">
      <text>
        <t>[Threaded comment]
Your version of Excel allows you to read this threaded comment; however, any edits to it will get removed if the file is opened in a newer version of Excel. Learn more: https://go.microsoft.com/fwlink/?linkid=870924
Comment:
    @Dina, Eric - Can we bill this month?
Reply:
    It doesn't appear that we've received an invoice yet, so I would hold until March.  @Betland, Joseph let me know if you disagree.
Reply:
    Agreed 
Reply:
    Sorry, I didn't realize that this was in reference to a nicor initiated spend. i think we should bill this month</t>
      </text>
    </comment>
    <comment ref="AD240" authorId="26" shapeId="0" xr:uid="{7A16A50C-BCF1-4AC7-AD38-E70117647349}">
      <text>
        <t>[Threaded comment]
Your version of Excel allows you to read this threaded comment; however, any edits to it will get removed if the file is opened in a newer version of Excel. Learn more: https://go.microsoft.com/fwlink/?linkid=870924
Comment:
    $5800 for traffic control only if boring in roadway.</t>
      </text>
    </comment>
    <comment ref="AE240" authorId="27" shapeId="0" xr:uid="{BE327182-5490-46FD-AC33-C5E11E5AE88C}">
      <text>
        <t>[Threaded comment]
Your version of Excel allows you to read this threaded comment; however, any edits to it will get removed if the file is opened in a newer version of Excel. Learn more: https://go.microsoft.com/fwlink/?linkid=870924
Comment:
    Survey 2/11/25, Geotech 4-8 weeks from NTP</t>
      </text>
    </comment>
    <comment ref="AI240" authorId="28" shapeId="0" xr:uid="{707A7067-DE86-4FF4-9A63-33BCAEA99A22}">
      <text>
        <t>[Threaded comment]
Your version of Excel allows you to read this threaded comment; however, any edits to it will get removed if the file is opened in a newer version of Excel. Learn more: https://go.microsoft.com/fwlink/?linkid=870924
Comment:
    Survey 2/18/25, Geotech 3/7/25</t>
      </text>
    </comment>
    <comment ref="L241" authorId="7" shapeId="0" xr:uid="{CBF619D1-8F9A-4F16-8134-9EC0603B79BB}">
      <text>
        <r>
          <rPr>
            <sz val="11"/>
            <color theme="1"/>
            <rFont val="Calibri"/>
            <family val="2"/>
          </rPr>
          <t>LaPorte, Marissa:
12/16/24 - rescoped per Nicor</t>
        </r>
      </text>
    </comment>
    <comment ref="U245" authorId="29" shapeId="0" xr:uid="{A896EA1E-28BC-4E91-AE30-C563675E0795}">
      <text>
        <t>[Threaded comment]
Your version of Excel allows you to read this threaded comment; however, any edits to it will get removed if the file is opened in a newer version of Excel. Learn more: https://go.microsoft.com/fwlink/?linkid=870924
Comment:
    @Dina, Eric /@Betland, Joseph - can we bill this month?
Reply:
    yes - please note that it's going to not be the full amount though. full amount is listed in the 2025 3rd party review tracker</t>
      </text>
    </comment>
    <comment ref="BA245" authorId="30" shapeId="0" xr:uid="{7A04C95B-78FD-43B6-9558-B5519E4897F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@Bruce, Logan  please verify this number. Can you please make sure that printing is included here, as well as in our 2025 3rd party tracker?
Reply:
    Millennia has billed $68,080. With our Mark up that would be $74,888.00. Shactee has billed 2,327.96 for N14793, but not sure if that is related as it referenced .E.082. $1,367.76 in Direct Expense printing. How do you want the expenses to show in 3rd party tracker?
Reply:
    Shactee is different altogether. I'm assuming that the printing expense came from millenia? so that would be added to the 68080, then 10% on top of the whole thing is our bill, which would be $76,392.54? Or do we not get a markup on the expenses?
Reply:
    @Bruce, Logan based on the invoice that was created, it appears that the printing fees aren't subject to the 10% markup.  Can you confirm that?</t>
      </text>
    </comment>
    <comment ref="BA246" authorId="31" shapeId="0" xr:uid="{57F3F9E4-7382-4CA7-AEAE-B70A05D16BCF}">
      <text>
        <t xml:space="preserve">[Threaded comment]
Your version of Excel allows you to read this threaded comment; however, any edits to it will get removed if the file is opened in a newer version of Excel. Learn more: https://go.microsoft.com/fwlink/?linkid=870924
Comment:
    @Bruce, Logan  we are only being billed partially for this amount - can you update this to the $2700 or so that we were invoiced?
Reply:
    this is the correct amount that was just submitted. </t>
      </text>
    </comment>
    <comment ref="U247" authorId="32" shapeId="0" xr:uid="{01E6B18C-60FE-4CFF-9BAA-8BECBC913593}">
      <text>
        <t>[Threaded comment]
Your version of Excel allows you to read this threaded comment; however, any edits to it will get removed if the file is opened in a newer version of Excel. Learn more: https://go.microsoft.com/fwlink/?linkid=870924
Comment:
    @Pohlman, Mitchell - Can we bill this month?
Reply:
    nope
Reply:
    @Pohlman, Mitchell  still nothing?</t>
      </text>
    </comment>
    <comment ref="C249" authorId="33" shapeId="0" xr:uid="{9E7EB4F6-C9CF-4C20-8E4F-89531219C4FF}">
      <text>
        <t>[Threaded comment]
Your version of Excel allows you to read this threaded comment; however, any edits to it will get removed if the file is opened in a newer version of Excel. Learn more: https://go.microsoft.com/fwlink/?linkid=870924
Comment:
    @McTigue, Thomas  - can you split this up for each quote?</t>
      </text>
    </comment>
    <comment ref="AE249" authorId="34" shapeId="0" xr:uid="{B66AF142-06DB-418C-92B2-845D643E9EB0}">
      <text>
        <t xml:space="preserve">[Threaded comment]
Your version of Excel allows you to read this threaded comment; however, any edits to it will get removed if the file is opened in a newer version of Excel. Learn more: https://go.microsoft.com/fwlink/?linkid=870924
Comment:
    3/7/2025 for Metra
Geotech 2-4 weeks from NTP
</t>
      </text>
    </comment>
    <comment ref="AI249" authorId="35" shapeId="0" xr:uid="{75C5298A-876F-4553-9B41-D64E8E72FE34}">
      <text>
        <t>[Threaded comment]
Your version of Excel allows you to read this threaded comment; however, any edits to it will get removed if the file is opened in a newer version of Excel. Learn more: https://go.microsoft.com/fwlink/?linkid=870924
Comment:
    Geotech 4/14/2025</t>
      </text>
    </comment>
    <comment ref="W250" authorId="36" shapeId="0" xr:uid="{D24D2E74-1984-476A-8C14-B23DA6DA125E}">
      <text>
        <t>[Threaded comment]
Your version of Excel allows you to read this threaded comment; however, any edits to it will get removed if the file is opened in a newer version of Excel. Learn more: https://go.microsoft.com/fwlink/?linkid=870924
Comment:
    @McTigue, Thomas  @Michaels, Nick  should this be March?
Reply:
    @Betland, Joseph - no this isnt when the 3rd party spend was billed to nicor this is when the project will be billed to nicor. Which is tracking for May.</t>
      </text>
    </comment>
    <comment ref="C251" authorId="37" shapeId="0" xr:uid="{A7F3EA65-51E7-4C13-8A6C-22C410191C78}">
      <text>
        <t>[Threaded comment]
Your version of Excel allows you to read this threaded comment; however, any edits to it will get removed if the file is opened in a newer version of Excel. Learn more: https://go.microsoft.com/fwlink/?linkid=870924
Comment:
    @Corbi, Camille  - can you split this up for each separate quote?</t>
      </text>
    </comment>
    <comment ref="S253" authorId="38" shapeId="0" xr:uid="{F18D921F-B95F-4B1B-B802-8F66CFA23F7D}">
      <text>
        <t>[Threaded comment]
Your version of Excel allows you to read this threaded comment; however, any edits to it will get removed if the file is opened in a newer version of Excel. Learn more: https://go.microsoft.com/fwlink/?linkid=870924
Comment:
    @Stanley, Mark  @Castellon, Randy  is this still on track? If so, can we bill?
Reply:
    still expected on the 30th.</t>
      </text>
    </comment>
    <comment ref="W254" authorId="39" shapeId="0" xr:uid="{A479F8EB-1ECD-4A68-8BF4-041B99352B9F}">
      <text>
        <t>[Threaded comment]
Your version of Excel allows you to read this threaded comment; however, any edits to it will get removed if the file is opened in a newer version of Excel. Learn more: https://go.microsoft.com/fwlink/?linkid=870924
Comment:
    @Purtell, Tim  shouldn’t these all be May?
Reply:
    @Betland, Joseph Isn't this column anticipated billing month for the project?
Reply:
    well if it's Nicor initiated shouldn't we have already reported it and billed it, as we note two columns to the left?</t>
      </text>
    </comment>
    <comment ref="AD257" authorId="40" shapeId="0" xr:uid="{6BD2394B-A9F0-4D13-B118-30C840BCB216}">
      <text>
        <t>[Threaded comment]
Your version of Excel allows you to read this threaded comment; however, any edits to it will get removed if the file is opened in a newer version of Excel. Learn more: https://go.microsoft.com/fwlink/?linkid=870924
Comment:
    There could be an additional $5,800 added based on traffic control fee</t>
      </text>
    </comment>
    <comment ref="S260" authorId="41" shapeId="0" xr:uid="{7B280F08-29F2-4606-9CE7-E52628244925}">
      <text>
        <t>[Threaded comment]
Your version of Excel allows you to read this threaded comment; however, any edits to it will get removed if the file is opened in a newer version of Excel. Learn more: https://go.microsoft.com/fwlink/?linkid=870924
Comment:
    @Lierow, Taylor  what's our anticipated date for this? Can we bill this month?
Reply:
    Updated
Reply:
    Did we get this yet?</t>
      </text>
    </comment>
    <comment ref="W260" authorId="42" shapeId="0" xr:uid="{2931E681-CB9D-4B9C-AAC1-1969537E7995}">
      <text>
        <t>[Threaded comment]
Your version of Excel allows you to read this threaded comment; however, any edits to it will get removed if the file is opened in a newer version of Excel. Learn more: https://go.microsoft.com/fwlink/?linkid=870924
Comment:
    @Lierow, Taylor is this going to be july or August now?
Reply:
    Most likely July</t>
      </text>
    </comment>
    <comment ref="W262" authorId="43" shapeId="0" xr:uid="{82599F8B-F400-4031-8A55-9D701BB958E0}">
      <text>
        <t>[Threaded comment]
Your version of Excel allows you to read this threaded comment; however, any edits to it will get removed if the file is opened in a newer version of Excel. Learn more: https://go.microsoft.com/fwlink/?linkid=870924
Comment:
    @McTigue, Thomas  I’d recommend entering June here if we think we’re going to get this by 6/10</t>
      </text>
    </comment>
    <comment ref="AH263" authorId="44" shapeId="0" xr:uid="{ED316B45-52E9-421F-9E6B-1809B5314A74}">
      <text>
        <t>[Threaded comment]
Your version of Excel allows you to read this threaded comment; however, any edits to it will get removed if the file is opened in a newer version of Excel. Learn more: https://go.microsoft.com/fwlink/?linkid=870924
Comment:
    $19,550 for SUE B</t>
      </text>
    </comment>
    <comment ref="BA267" authorId="45" shapeId="0" xr:uid="{4D497F8D-C7B3-446E-A35D-319E64E9FC96}">
      <text>
        <t>[Threaded comment]
Your version of Excel allows you to read this threaded comment; however, any edits to it will get removed if the file is opened in a newer version of Excel. Learn more: https://go.microsoft.com/fwlink/?linkid=870924
Comment:
    @Watt, Nick  I assume this is selected now?
Reply:
    correct</t>
      </text>
    </comment>
    <comment ref="U281" authorId="46" shapeId="0" xr:uid="{3DFCEAEB-D314-464C-BF5D-D4A595A2E7EF}">
      <text>
        <t>[Threaded comment]
Your version of Excel allows you to read this threaded comment; however, any edits to it will get removed if the file is opened in a newer version of Excel. Learn more: https://go.microsoft.com/fwlink/?linkid=870924
Comment:
    @Watt, Nick  have we received these deliverables yet? If so, can we invoice these and report this to Nicor as DBE spend? @Michaels, Nick 
Reply:
    @Betland, Joseph negative, these aren't yet back from Helix. They weren't able to schedule Potholes until 8/22.</t>
      </text>
    </comment>
    <comment ref="AD281" authorId="47" shapeId="0" xr:uid="{6E394B37-46B9-4766-AB21-B324969B34F3}">
      <text>
        <t>[Threaded comment]
Your version of Excel allows you to read this threaded comment; however, any edits to it will get removed if the file is opened in a newer version of Excel. Learn more: https://go.microsoft.com/fwlink/?linkid=870924
Comment:
    $5,000 and $2,200 in variable costs. As low as $14,650</t>
      </text>
    </comment>
    <comment ref="I284" authorId="48" shapeId="0" xr:uid="{5DF9FC18-03FE-4124-BC53-0CEAC9A05933}">
      <text>
        <t>[Threaded comment]
Your version of Excel allows you to read this threaded comment; however, any edits to it will get removed if the file is opened in a newer version of Excel. Learn more: https://go.microsoft.com/fwlink/?linkid=870924
Comment:
    @Pohlman, Mitchell  what’s going on with this one?
Reply:
    project on hold</t>
      </text>
    </comment>
    <comment ref="F288" authorId="49" shapeId="0" xr:uid="{28DFD601-183A-4B5C-9D61-2615EFBA9346}">
      <text>
        <t>[Threaded comment]
Your version of Excel allows you to read this threaded comment; however, any edits to it will get removed if the file is opened in a newer version of Excel. Learn more: https://go.microsoft.com/fwlink/?linkid=870924
Comment:
    @Corbi, Camille - please fill out</t>
      </text>
    </comment>
  </commentList>
</comments>
</file>

<file path=xl/sharedStrings.xml><?xml version="1.0" encoding="utf-8"?>
<sst xmlns="http://schemas.openxmlformats.org/spreadsheetml/2006/main" count="10782" uniqueCount="1889">
  <si>
    <t>Project Type</t>
  </si>
  <si>
    <t>Engineering Number</t>
  </si>
  <si>
    <t>WO</t>
  </si>
  <si>
    <t>Town</t>
  </si>
  <si>
    <t>Project Lead</t>
  </si>
  <si>
    <t>Service</t>
  </si>
  <si>
    <t>Sheets</t>
  </si>
  <si>
    <t>Anticipated NTP</t>
  </si>
  <si>
    <t>NTP</t>
  </si>
  <si>
    <t>Expected Completion</t>
  </si>
  <si>
    <t>Deliverables Received</t>
  </si>
  <si>
    <t>Debrief</t>
  </si>
  <si>
    <t>Contractor Selected</t>
  </si>
  <si>
    <t>Scope/Notes</t>
  </si>
  <si>
    <t>LG Drawing 
[Y or N]</t>
  </si>
  <si>
    <t>KH Billing #</t>
  </si>
  <si>
    <t>Anticipated Fee</t>
  </si>
  <si>
    <t>Anticipated Nicor Report Month</t>
  </si>
  <si>
    <t>Billed/ Reported to Nicor?</t>
  </si>
  <si>
    <t xml:space="preserve">CRA </t>
  </si>
  <si>
    <t>RS1252</t>
  </si>
  <si>
    <t>MARENGO</t>
  </si>
  <si>
    <t>Madie Roman</t>
  </si>
  <si>
    <t>BL/D</t>
  </si>
  <si>
    <t>Shactee</t>
  </si>
  <si>
    <t xml:space="preserve">2 Sheets - TW </t>
  </si>
  <si>
    <t>N</t>
  </si>
  <si>
    <t>168777007.G.604</t>
  </si>
  <si>
    <t>Avg $/Hr</t>
  </si>
  <si>
    <t>RS1238</t>
  </si>
  <si>
    <t>MT MORRIS</t>
  </si>
  <si>
    <t>BL</t>
  </si>
  <si>
    <t>6 Sheets - 4" STL main and TW</t>
  </si>
  <si>
    <t>Y</t>
  </si>
  <si>
    <t>168777007.G.605</t>
  </si>
  <si>
    <t>RS1202</t>
  </si>
  <si>
    <t>WHEELING</t>
  </si>
  <si>
    <t>Marissa LaPorte</t>
  </si>
  <si>
    <t>D Review</t>
  </si>
  <si>
    <t>N/A</t>
  </si>
  <si>
    <t>168777007.G.410</t>
  </si>
  <si>
    <t>RS1254</t>
  </si>
  <si>
    <t>1014236</t>
  </si>
  <si>
    <t>GILBERTS</t>
  </si>
  <si>
    <t>4 Sheets - TW 2" PE</t>
  </si>
  <si>
    <t>168777007.G.609</t>
  </si>
  <si>
    <t>RS1201</t>
  </si>
  <si>
    <t>WILLOW SPRINGS</t>
  </si>
  <si>
    <t>168777007.G.409</t>
  </si>
  <si>
    <t>RS1234</t>
  </si>
  <si>
    <t>DIXON</t>
  </si>
  <si>
    <t xml:space="preserve">2 Sheets - 16" MOP main and TW </t>
  </si>
  <si>
    <t>168777007.G.602</t>
  </si>
  <si>
    <t>RS1237</t>
  </si>
  <si>
    <t>STERLING</t>
  </si>
  <si>
    <t>2 Sheets - 10" MOP main and TW</t>
  </si>
  <si>
    <t>168777007.G.600</t>
  </si>
  <si>
    <t>RS1266</t>
  </si>
  <si>
    <t>1014237</t>
  </si>
  <si>
    <t>ELGIN</t>
  </si>
  <si>
    <t xml:space="preserve">168777007.G.610 </t>
  </si>
  <si>
    <t>RS1265</t>
  </si>
  <si>
    <t>1014227</t>
  </si>
  <si>
    <t>WATSEKA</t>
  </si>
  <si>
    <t>2 Sheets - TW - Survey Pending</t>
  </si>
  <si>
    <t>168777007.G.607</t>
  </si>
  <si>
    <t>IC</t>
  </si>
  <si>
    <t>TIMP</t>
  </si>
  <si>
    <t>TP618A</t>
  </si>
  <si>
    <t>ELMHURST</t>
  </si>
  <si>
    <t>Mitchell Pohlman</t>
  </si>
  <si>
    <t>3 sheets - MAOP Validation Digs</t>
  </si>
  <si>
    <t>168777008.1.027</t>
  </si>
  <si>
    <t>TP618</t>
  </si>
  <si>
    <t>NORTHLAKE</t>
  </si>
  <si>
    <t>9 sheets - MAOP Validation Digs</t>
  </si>
  <si>
    <t xml:space="preserve">168777008.1.026 </t>
  </si>
  <si>
    <t>RS1233</t>
  </si>
  <si>
    <t>STILLMAN VALLEY</t>
  </si>
  <si>
    <t xml:space="preserve">6 Sheets - main install, 3 TWs  </t>
  </si>
  <si>
    <t>168777007.G.601</t>
  </si>
  <si>
    <t>DOT</t>
  </si>
  <si>
    <t>SC23351</t>
  </si>
  <si>
    <t>CREST HILL</t>
  </si>
  <si>
    <t>Taylor Lierow</t>
  </si>
  <si>
    <t>BL/D Review</t>
  </si>
  <si>
    <t>2 Sheets - 2" PE</t>
  </si>
  <si>
    <t>168777007.D.123</t>
  </si>
  <si>
    <t>N16541</t>
  </si>
  <si>
    <t>1213072</t>
  </si>
  <si>
    <t>ROCKFORD</t>
  </si>
  <si>
    <t>Conner Chamernik</t>
  </si>
  <si>
    <t>1 Sheet - 6" PE</t>
  </si>
  <si>
    <t>168777007.D.042</t>
  </si>
  <si>
    <t>SC17680</t>
  </si>
  <si>
    <t>1313431</t>
  </si>
  <si>
    <t>WHEATON</t>
  </si>
  <si>
    <t>BL Review</t>
  </si>
  <si>
    <t>7 Sheets - 2" PE and 6" PE</t>
  </si>
  <si>
    <t>168777007.D.132</t>
  </si>
  <si>
    <t>N14793</t>
  </si>
  <si>
    <t>WOODSTOCK</t>
  </si>
  <si>
    <t>Camille Corbi</t>
  </si>
  <si>
    <t>BL/D QC</t>
  </si>
  <si>
    <t xml:space="preserve">Shactee </t>
  </si>
  <si>
    <t>53 Sheets - BL/D QC - South</t>
  </si>
  <si>
    <t>168777007.D.081</t>
  </si>
  <si>
    <t xml:space="preserve">N </t>
  </si>
  <si>
    <t>NBA</t>
  </si>
  <si>
    <t>NBA10013088</t>
  </si>
  <si>
    <t>NAPERVILLE</t>
  </si>
  <si>
    <t>Nick Michaels</t>
  </si>
  <si>
    <t>168777007.J.500</t>
  </si>
  <si>
    <t>RS1244</t>
  </si>
  <si>
    <t>PLATO CENTER</t>
  </si>
  <si>
    <t>168777007.G.603</t>
  </si>
  <si>
    <t>COR</t>
  </si>
  <si>
    <t>COR1062</t>
  </si>
  <si>
    <t>GLENWOOD</t>
  </si>
  <si>
    <t xml:space="preserve">3 Sheets - 3 EDV jumpers </t>
  </si>
  <si>
    <t>168777007.H.804</t>
  </si>
  <si>
    <t>COR1071</t>
  </si>
  <si>
    <t>Glen Ellyn</t>
  </si>
  <si>
    <t xml:space="preserve">2 sheets - 2 EDV jumpers </t>
  </si>
  <si>
    <t>168777007.H.813</t>
  </si>
  <si>
    <t>COR1072</t>
  </si>
  <si>
    <t>168777007.H.814</t>
  </si>
  <si>
    <t>COR1073</t>
  </si>
  <si>
    <t>Desplaines</t>
  </si>
  <si>
    <t>6 sheets - 6 EDV Jumpers</t>
  </si>
  <si>
    <t>168777007.H.815</t>
  </si>
  <si>
    <t>COR1070</t>
  </si>
  <si>
    <t>Shorewood</t>
  </si>
  <si>
    <t xml:space="preserve">3 sheets - 3 EDV jumpers </t>
  </si>
  <si>
    <t>168777007.H.812</t>
  </si>
  <si>
    <t>RS959</t>
  </si>
  <si>
    <t xml:space="preserve">GENESEO </t>
  </si>
  <si>
    <t>3 Sheets - Vault - Pending Survey</t>
  </si>
  <si>
    <t>168777007.G.500</t>
  </si>
  <si>
    <t>SC23200</t>
  </si>
  <si>
    <t>1313169</t>
  </si>
  <si>
    <t>WOODRIDGE</t>
  </si>
  <si>
    <t>1 Sheet - 2" PE and 6" PE</t>
  </si>
  <si>
    <t>168777007.D.103</t>
  </si>
  <si>
    <t>SC23626</t>
  </si>
  <si>
    <t>TROY TWP</t>
  </si>
  <si>
    <t>1 Sheet - 2" PE</t>
  </si>
  <si>
    <t>168777007.D.130</t>
  </si>
  <si>
    <t>D</t>
  </si>
  <si>
    <t>M13270</t>
  </si>
  <si>
    <t>WESTERN SPRINGS</t>
  </si>
  <si>
    <t>168777007.D.128</t>
  </si>
  <si>
    <t>N15012</t>
  </si>
  <si>
    <t>E DUBUQUE</t>
  </si>
  <si>
    <t>2 Sheets - 2" PE and 6" PE</t>
  </si>
  <si>
    <t>168777007.M.006</t>
  </si>
  <si>
    <t>N19002</t>
  </si>
  <si>
    <t>OREGON</t>
  </si>
  <si>
    <t>Caroline Kulach</t>
  </si>
  <si>
    <t>4 sheets - 4" PE and 2" PE</t>
  </si>
  <si>
    <t>168777007.M.041</t>
  </si>
  <si>
    <t>N18056</t>
  </si>
  <si>
    <t>BUFFALO GROVE</t>
  </si>
  <si>
    <t>8 Sheets- 2" and 4" PE</t>
  </si>
  <si>
    <t>168777007.D.127</t>
  </si>
  <si>
    <t>SC23728</t>
  </si>
  <si>
    <t>OTTAWA</t>
  </si>
  <si>
    <t>7 Sheets - 2" and 4" PE</t>
  </si>
  <si>
    <t>168777007.D.125</t>
  </si>
  <si>
    <t>N17942</t>
  </si>
  <si>
    <t>-</t>
  </si>
  <si>
    <t>HOFFMAN ESTATES</t>
  </si>
  <si>
    <t>2 sheets - 2" PE</t>
  </si>
  <si>
    <t>168777007.D.134</t>
  </si>
  <si>
    <t>N15193</t>
  </si>
  <si>
    <t>STREAMWOOD</t>
  </si>
  <si>
    <t>Eric Dina</t>
  </si>
  <si>
    <t>14 Sheets - 8" STL</t>
  </si>
  <si>
    <t>168777007.D.117</t>
  </si>
  <si>
    <t>NON-DOT</t>
  </si>
  <si>
    <t>NBA10013465</t>
  </si>
  <si>
    <t>Gilman</t>
  </si>
  <si>
    <t>LG Sheets</t>
  </si>
  <si>
    <t>4 Sheets - 2 Railroad crossings</t>
  </si>
  <si>
    <t>168777007.J.505</t>
  </si>
  <si>
    <t>1914022</t>
  </si>
  <si>
    <t>GILMAN</t>
  </si>
  <si>
    <t>TBD</t>
  </si>
  <si>
    <t>40 sheets</t>
  </si>
  <si>
    <t>TP637</t>
  </si>
  <si>
    <t>1014826</t>
  </si>
  <si>
    <t>Nick Watt</t>
  </si>
  <si>
    <t>Five (5) ECDA/ICDA DA digs on 24" Rockford Line - Sta 395 to Sta 295</t>
  </si>
  <si>
    <t>168777008.1.030</t>
  </si>
  <si>
    <t>TP636</t>
  </si>
  <si>
    <t>1014825</t>
  </si>
  <si>
    <t>Five (5) ECDA/ICDA DA digs on 16" Rockford Power Plant Line - Sta 295 to Sta 366 - R2-INDECK-DA</t>
  </si>
  <si>
    <t>168777008.1.031</t>
  </si>
  <si>
    <t>RS1280</t>
  </si>
  <si>
    <t>Streamwood</t>
  </si>
  <si>
    <t>5 Sheets - Vault relocation</t>
  </si>
  <si>
    <t xml:space="preserve">168777007.G.414 </t>
  </si>
  <si>
    <t xml:space="preserve">6 Sheets - main and vault vault </t>
  </si>
  <si>
    <t>N16379</t>
  </si>
  <si>
    <t>CHICAGO</t>
  </si>
  <si>
    <t>1 Sheet - 4" PE</t>
  </si>
  <si>
    <t>168777007.D.129</t>
  </si>
  <si>
    <t>N13601</t>
  </si>
  <si>
    <t>Tim Purtell</t>
  </si>
  <si>
    <t>4 Sheets - 12" and 2"</t>
  </si>
  <si>
    <t>168777007.D.133</t>
  </si>
  <si>
    <t>SC23548</t>
  </si>
  <si>
    <t>1313599</t>
  </si>
  <si>
    <t>1 sheet, 2" PE</t>
  </si>
  <si>
    <t>168777007.D.135</t>
  </si>
  <si>
    <t>DIMP MR</t>
  </si>
  <si>
    <t>MR2BID5541</t>
  </si>
  <si>
    <t>Oak Park</t>
  </si>
  <si>
    <t>Combined Review</t>
  </si>
  <si>
    <t>168777007.J.011</t>
  </si>
  <si>
    <t>TP645</t>
  </si>
  <si>
    <t>BOURBONNAIS</t>
  </si>
  <si>
    <t>Mark Stanley</t>
  </si>
  <si>
    <t>Four (4) MAOP validation digs on Nicor's 711 Line - S of STA 337 to Route 17</t>
  </si>
  <si>
    <t>168777008.1.033</t>
  </si>
  <si>
    <t>M15365</t>
  </si>
  <si>
    <t>BRIDGEVIEW</t>
  </si>
  <si>
    <t>Randy Castellon</t>
  </si>
  <si>
    <t>Nicor Locates</t>
  </si>
  <si>
    <t>NA</t>
  </si>
  <si>
    <t>Locates</t>
  </si>
  <si>
    <t>168777007.D.141</t>
  </si>
  <si>
    <t>MR2BID9834-2</t>
  </si>
  <si>
    <t>Oak Lawn</t>
  </si>
  <si>
    <t>Tom McTigue</t>
  </si>
  <si>
    <t>~28 sheets - 2", 4" STL</t>
  </si>
  <si>
    <t>168777007.J.305</t>
  </si>
  <si>
    <t>N16431</t>
  </si>
  <si>
    <t>1213707</t>
  </si>
  <si>
    <t>ROCK FALLS</t>
  </si>
  <si>
    <t>13 Sheets- 2" STL, 4" STL, 
4" PE, 6" PE, 12" MOP</t>
  </si>
  <si>
    <t>168777007.M.009</t>
  </si>
  <si>
    <t>TR</t>
  </si>
  <si>
    <t>TWS119</t>
  </si>
  <si>
    <t>KINGS</t>
  </si>
  <si>
    <t>QA/QC</t>
  </si>
  <si>
    <t>Est. 27 Sheets of Station Mechanical</t>
  </si>
  <si>
    <t xml:space="preserve">168777008.1.600 </t>
  </si>
  <si>
    <t>MR2BID9834-1</t>
  </si>
  <si>
    <t>Hometown</t>
  </si>
  <si>
    <t>~26 sheets - 2", 4", 8" STL</t>
  </si>
  <si>
    <t>168777007.J.302</t>
  </si>
  <si>
    <t>MR2BID9843-1</t>
  </si>
  <si>
    <t>1 Metra crossing LG sheets</t>
  </si>
  <si>
    <t>TP645A</t>
  </si>
  <si>
    <t>BRADLEY</t>
  </si>
  <si>
    <t>Fourteen (14) MAOP validation digs on Nicor's 711 Line - S of STA 337 to Route 17</t>
  </si>
  <si>
    <t>168777008.1.034</t>
  </si>
  <si>
    <t>TP645B</t>
  </si>
  <si>
    <t>KANKAKEE</t>
  </si>
  <si>
    <t>Nine (9) MAOP validation digs on Nicor's 711 Line - S of STA 337 to Route 17</t>
  </si>
  <si>
    <t>168777008.1.035</t>
  </si>
  <si>
    <t>1214925</t>
  </si>
  <si>
    <t>HOMETOWN</t>
  </si>
  <si>
    <t>D QC</t>
  </si>
  <si>
    <t>N13624</t>
  </si>
  <si>
    <t>1213557</t>
  </si>
  <si>
    <t>PALATINE</t>
  </si>
  <si>
    <t>3 sheets - 6" PE culvert crossing</t>
  </si>
  <si>
    <t>168777007.D.092</t>
  </si>
  <si>
    <t>N18296</t>
  </si>
  <si>
    <t>1213596</t>
  </si>
  <si>
    <t>PROSPECT HEIGHTS</t>
  </si>
  <si>
    <t>4 sheets - 2" PE, 6'' PE, 6" STL</t>
  </si>
  <si>
    <t>168777007.M.008</t>
  </si>
  <si>
    <t>MR2255</t>
  </si>
  <si>
    <t>1215239</t>
  </si>
  <si>
    <t>ROCHELLE</t>
  </si>
  <si>
    <t>4/21/20225</t>
  </si>
  <si>
    <t xml:space="preserve">50' of 8" STL </t>
  </si>
  <si>
    <t>168777007.J.013</t>
  </si>
  <si>
    <t>Non-DOT</t>
  </si>
  <si>
    <t>1 Sheet 8" Valve replacement</t>
  </si>
  <si>
    <t xml:space="preserve">N14793 </t>
  </si>
  <si>
    <t>22 Sheets - BL/D QC - North</t>
  </si>
  <si>
    <t>SC21051</t>
  </si>
  <si>
    <t>OLYMPIA FIELDS</t>
  </si>
  <si>
    <t>13 sheets - 2" PE</t>
  </si>
  <si>
    <t>168777007.M.007</t>
  </si>
  <si>
    <t>N16542</t>
  </si>
  <si>
    <t>2 sheets - 6" PE</t>
  </si>
  <si>
    <t>168777007.D.136</t>
  </si>
  <si>
    <t>N16291</t>
  </si>
  <si>
    <t>7 sheets - 2 and 4" PE</t>
  </si>
  <si>
    <t>168777007.E.031</t>
  </si>
  <si>
    <t>N13601-1</t>
  </si>
  <si>
    <t>1213788</t>
  </si>
  <si>
    <t>Rockford</t>
  </si>
  <si>
    <t>5 sheets - 2" PE</t>
  </si>
  <si>
    <t>168777007.D.144</t>
  </si>
  <si>
    <t>SC23749</t>
  </si>
  <si>
    <t>1413789</t>
  </si>
  <si>
    <t>Manteno</t>
  </si>
  <si>
    <t>10 sheets - 4" PE</t>
  </si>
  <si>
    <t>168777007.D.147</t>
  </si>
  <si>
    <t>SC23750</t>
  </si>
  <si>
    <t>Downers Grove</t>
  </si>
  <si>
    <t>Matt Hopkins</t>
  </si>
  <si>
    <t>168777007.D.142</t>
  </si>
  <si>
    <t>SC23448</t>
  </si>
  <si>
    <t>1413787</t>
  </si>
  <si>
    <t>Peotone</t>
  </si>
  <si>
    <t>4 sheets - 2" PE</t>
  </si>
  <si>
    <t>168777007.G.800</t>
  </si>
  <si>
    <t xml:space="preserve">SC24208 </t>
  </si>
  <si>
    <t>LOCKPORT</t>
  </si>
  <si>
    <t>3 Sheets - 2 and 4" PE</t>
  </si>
  <si>
    <t>168777007.M.010</t>
  </si>
  <si>
    <t>MR2259</t>
  </si>
  <si>
    <t>Kinsman</t>
  </si>
  <si>
    <t xml:space="preserve">BL/D </t>
  </si>
  <si>
    <t>8" MOP creek crossing with a profile</t>
  </si>
  <si>
    <t>168777007.G.000</t>
  </si>
  <si>
    <t>CRA</t>
  </si>
  <si>
    <t>RS1312</t>
  </si>
  <si>
    <t>1014880</t>
  </si>
  <si>
    <t>2 Sheets - TW and 2" STL installation</t>
  </si>
  <si>
    <t>168777007.G.808</t>
  </si>
  <si>
    <t>MR2219-1</t>
  </si>
  <si>
    <t>1314926</t>
  </si>
  <si>
    <t>AURORA</t>
  </si>
  <si>
    <t>Pending Survey due back EOD 6/3</t>
  </si>
  <si>
    <t xml:space="preserve">168777007.J.014 </t>
  </si>
  <si>
    <t>TWV1201443</t>
  </si>
  <si>
    <t>ST CHARLES</t>
  </si>
  <si>
    <t>1 sheet - Tin whislte venting baseline</t>
  </si>
  <si>
    <t>168777007.H.140</t>
  </si>
  <si>
    <t>N18054-1</t>
  </si>
  <si>
    <t xml:space="preserve">2 Sheets - 2" PE </t>
  </si>
  <si>
    <t>168777007.D.143</t>
  </si>
  <si>
    <t>TW</t>
  </si>
  <si>
    <t>TW4401073</t>
  </si>
  <si>
    <t>Ellsworth</t>
  </si>
  <si>
    <t>1 sheet - Tin whislte replacement Design</t>
  </si>
  <si>
    <t>168777007.H.137</t>
  </si>
  <si>
    <t>NBA10015039</t>
  </si>
  <si>
    <t>ELK GROVE VILLAGE</t>
  </si>
  <si>
    <t>9 Sheets - 12" STL MOP - Pending Survey</t>
  </si>
  <si>
    <t>168777007.J.508</t>
  </si>
  <si>
    <t>MR2203</t>
  </si>
  <si>
    <t>WILMINGTON</t>
  </si>
  <si>
    <t>2 Sheets - 12" 60#</t>
  </si>
  <si>
    <t>168777007.J.007</t>
  </si>
  <si>
    <t>MR2BID9647-2</t>
  </si>
  <si>
    <t>BL QC</t>
  </si>
  <si>
    <t>Baseline review</t>
  </si>
  <si>
    <t>168777007.J.303</t>
  </si>
  <si>
    <t>Camille Corbi/Tom McTigue</t>
  </si>
  <si>
    <t>3 Sheets - 12" STL</t>
  </si>
  <si>
    <t>N17815</t>
  </si>
  <si>
    <t>ROUND LAKE BEACH</t>
  </si>
  <si>
    <t>20-25</t>
  </si>
  <si>
    <t>20 sheets - 2" PE, 4" PE and 6" PE</t>
  </si>
  <si>
    <t>168777007.D.106</t>
  </si>
  <si>
    <t>SC21396</t>
  </si>
  <si>
    <t>NEW LENOX</t>
  </si>
  <si>
    <t xml:space="preserve">BL  </t>
  </si>
  <si>
    <t>8 sheets - 6" PE</t>
  </si>
  <si>
    <t>168777007.D.105</t>
  </si>
  <si>
    <t>Bore Profile</t>
  </si>
  <si>
    <t>1 bore profile</t>
  </si>
  <si>
    <t xml:space="preserve">SC24292 </t>
  </si>
  <si>
    <t>PLAINFIELD</t>
  </si>
  <si>
    <t>9 sheets - 2" PE</t>
  </si>
  <si>
    <t>168777007.D.150</t>
  </si>
  <si>
    <t>SC23103</t>
  </si>
  <si>
    <t>1413899</t>
  </si>
  <si>
    <t>Normal</t>
  </si>
  <si>
    <t>Camille Corbi/
Ethan Ekstrom</t>
  </si>
  <si>
    <t>1 sheet - 2" PE</t>
  </si>
  <si>
    <t>168777007.D.149</t>
  </si>
  <si>
    <t>NON DOT</t>
  </si>
  <si>
    <t xml:space="preserve">PRIM718 </t>
  </si>
  <si>
    <t>GLENDALE HEIGHTS</t>
  </si>
  <si>
    <t>2 sheets - Install  ~670' of 4" PE and ~180' of 2" PE</t>
  </si>
  <si>
    <t>168777007.J.600</t>
  </si>
  <si>
    <t>RS</t>
  </si>
  <si>
    <t>RS1311</t>
  </si>
  <si>
    <t>SYCAMORE</t>
  </si>
  <si>
    <t xml:space="preserve">2 sheets - retire TW and install ~300' </t>
  </si>
  <si>
    <t>168777007.H.147</t>
  </si>
  <si>
    <t>MR2261</t>
  </si>
  <si>
    <t>SAUNEMIN</t>
  </si>
  <si>
    <t>2 sheets- replace ~600' of 2" MOP</t>
  </si>
  <si>
    <t>168777007.G.001</t>
  </si>
  <si>
    <t>PRIM719</t>
  </si>
  <si>
    <t>2,500' of baseline tracing</t>
  </si>
  <si>
    <t>168777007.J.601</t>
  </si>
  <si>
    <t>M15844</t>
  </si>
  <si>
    <t>1213917</t>
  </si>
  <si>
    <t>JUSTICE</t>
  </si>
  <si>
    <t>1 Sheet -2" STL</t>
  </si>
  <si>
    <t>168777007.D.153</t>
  </si>
  <si>
    <t>MR2277</t>
  </si>
  <si>
    <t>Lansing</t>
  </si>
  <si>
    <t>300' of 4" STL replacement</t>
  </si>
  <si>
    <t>168777007.J.015</t>
  </si>
  <si>
    <t>RS1333</t>
  </si>
  <si>
    <t>1015589</t>
  </si>
  <si>
    <t>HARRISON</t>
  </si>
  <si>
    <t>Pending Survey due back EOD 8/19</t>
  </si>
  <si>
    <t>16877007.G.422</t>
  </si>
  <si>
    <t>N17175/ NBA10014004</t>
  </si>
  <si>
    <t>1213141/1213904</t>
  </si>
  <si>
    <t>CRYSTAL LAKE</t>
  </si>
  <si>
    <t>18 sheets - 2" PE</t>
  </si>
  <si>
    <t>168777007.J.504</t>
  </si>
  <si>
    <t>7 Sheets - 6" Partially Reimbursable</t>
  </si>
  <si>
    <t>SC20556</t>
  </si>
  <si>
    <t>1413864</t>
  </si>
  <si>
    <t>BLOOMINGTON</t>
  </si>
  <si>
    <t>Eric Dina/
Ethan Ekstrom</t>
  </si>
  <si>
    <t>2 Sheets - Partially reimbursable</t>
  </si>
  <si>
    <t>168777007.D.148</t>
  </si>
  <si>
    <t>SC23070</t>
  </si>
  <si>
    <t>7 Sheets - 12" MOP main</t>
  </si>
  <si>
    <t>168777007.D126</t>
  </si>
  <si>
    <t>N18640</t>
  </si>
  <si>
    <t>Ethan Ekstrom</t>
  </si>
  <si>
    <t>9 sheets - 2", 4", 8" STL</t>
  </si>
  <si>
    <t>168777007.M.013</t>
  </si>
  <si>
    <t>1413864/1413997</t>
  </si>
  <si>
    <t>1 Sheet - 4" PE &amp; 12" STL TR - Partially Reimb</t>
  </si>
  <si>
    <t>N18693</t>
  </si>
  <si>
    <t>168777007.M.014</t>
  </si>
  <si>
    <t>M11560</t>
  </si>
  <si>
    <t>2 sheets - 6" MOP</t>
  </si>
  <si>
    <t>168777007.M.011</t>
  </si>
  <si>
    <t xml:space="preserve">N17890 </t>
  </si>
  <si>
    <t>CHEMUNG</t>
  </si>
  <si>
    <t>1 sheet - 2" and 6" STL</t>
  </si>
  <si>
    <t>168777007.D.157</t>
  </si>
  <si>
    <t>3 sheets - 6" MOP</t>
  </si>
  <si>
    <t>20 sheets - 12" MOP, 2" PE, 4" PE 6" PE</t>
  </si>
  <si>
    <t>168777007.D.126</t>
  </si>
  <si>
    <t>M15450</t>
  </si>
  <si>
    <t>PROVISO TWP</t>
  </si>
  <si>
    <t>1 sheet - 4" STL</t>
  </si>
  <si>
    <t>168777007.D.121</t>
  </si>
  <si>
    <t>N12987</t>
  </si>
  <si>
    <t>SCHAUMBURG</t>
  </si>
  <si>
    <t>3 Sheets - 6" PE</t>
  </si>
  <si>
    <t>168777007.D.002</t>
  </si>
  <si>
    <t>16 sheets - 2, 4, 6 PE</t>
  </si>
  <si>
    <t>RS1317</t>
  </si>
  <si>
    <t>HINSDALE</t>
  </si>
  <si>
    <t>Julia Holstead</t>
  </si>
  <si>
    <t>2 sheets - baseline</t>
  </si>
  <si>
    <t>168777007.G.418</t>
  </si>
  <si>
    <t>7 sheets - 2", 4" STL</t>
  </si>
  <si>
    <t>N12480</t>
  </si>
  <si>
    <t>CARPENTERSVILLE</t>
  </si>
  <si>
    <t>4 Sheets - 2" STL and 4" STL</t>
  </si>
  <si>
    <t>168777007.M.020</t>
  </si>
  <si>
    <t>2 sheets - design</t>
  </si>
  <si>
    <t>Permit Package</t>
  </si>
  <si>
    <t>LCDOT Permit Package</t>
  </si>
  <si>
    <t>LG/Permit</t>
  </si>
  <si>
    <t>3/6/2024
3/15/2024</t>
  </si>
  <si>
    <t>2 UP Railroad Crossings</t>
  </si>
  <si>
    <t>168777007.D.087</t>
  </si>
  <si>
    <t>RS1303</t>
  </si>
  <si>
    <t>CEDARVILLE</t>
  </si>
  <si>
    <t xml:space="preserve">Julia Holstead </t>
  </si>
  <si>
    <t xml:space="preserve">3 sheets - baseline </t>
  </si>
  <si>
    <t>168777007.G.816</t>
  </si>
  <si>
    <t>3 sheets - design</t>
  </si>
  <si>
    <t>RS1213</t>
  </si>
  <si>
    <t>Elburn</t>
  </si>
  <si>
    <t xml:space="preserve">1 TW replacement &amp; ~5,500' of main install </t>
  </si>
  <si>
    <t>168777007.G.611</t>
  </si>
  <si>
    <t>ELBURN</t>
  </si>
  <si>
    <t>1 TW replacement &amp; ~5,500' of main install, design, comments, incorporate survey</t>
  </si>
  <si>
    <t>RS1299</t>
  </si>
  <si>
    <t>1 sheet - tin whistle replacement &amp; retrofit</t>
  </si>
  <si>
    <t>168777007.G.817</t>
  </si>
  <si>
    <t>RS1218</t>
  </si>
  <si>
    <t xml:space="preserve">1 TW replacement &amp; ~7,000' of main install </t>
  </si>
  <si>
    <t>168777007.G.612</t>
  </si>
  <si>
    <t>LG Drawings/Permit</t>
  </si>
  <si>
    <t xml:space="preserve">4 sheets - 4" STL and 12" STL </t>
  </si>
  <si>
    <t>5 sheets - 2" PE/STL</t>
  </si>
  <si>
    <t>N18617</t>
  </si>
  <si>
    <t>2 Sheets - 2" &amp; 4" STL</t>
  </si>
  <si>
    <t>168777007.M.012</t>
  </si>
  <si>
    <t>Running line was confirmed 6/11.</t>
  </si>
  <si>
    <t>RS829</t>
  </si>
  <si>
    <t>S Elgin</t>
  </si>
  <si>
    <t>Pending BUE confirmation to confirm scope sent 4/16.</t>
  </si>
  <si>
    <t>168777007.G.416</t>
  </si>
  <si>
    <t>RS1279</t>
  </si>
  <si>
    <t>Elgin</t>
  </si>
  <si>
    <t>Pending Nicor Survey approval sent 5/16.</t>
  </si>
  <si>
    <t>168777007.G.413</t>
  </si>
  <si>
    <t>RS1321 &amp; RS1322</t>
  </si>
  <si>
    <t>1015615/1015616</t>
  </si>
  <si>
    <t xml:space="preserve">2 sheets - Vault replacement </t>
  </si>
  <si>
    <t>168777007.G.420</t>
  </si>
  <si>
    <t>RS1331</t>
  </si>
  <si>
    <t>1015588</t>
  </si>
  <si>
    <t>GOODFIELD</t>
  </si>
  <si>
    <t>Pending Survey due back EOD 8/8</t>
  </si>
  <si>
    <t>16877007.G.423</t>
  </si>
  <si>
    <t>2 Sheets - 2" STL &amp; 4" PE</t>
  </si>
  <si>
    <t>SC24631</t>
  </si>
  <si>
    <t>5 sheets - 4" PE</t>
  </si>
  <si>
    <t>168777007.M.016</t>
  </si>
  <si>
    <t>SC18359</t>
  </si>
  <si>
    <t>OSWEGO</t>
  </si>
  <si>
    <t>2 Sheets - 4" - Creek Crossing</t>
  </si>
  <si>
    <t>168777007.M.032</t>
  </si>
  <si>
    <t>N17175/NBA10014004</t>
  </si>
  <si>
    <t>Revision</t>
  </si>
  <si>
    <t>15 sheet- 2" and 4" PE</t>
  </si>
  <si>
    <t>168777007.E.073</t>
  </si>
  <si>
    <t>RS1249</t>
  </si>
  <si>
    <t>ROSELLE</t>
  </si>
  <si>
    <t>Pending survey</t>
  </si>
  <si>
    <t>168777007.G.606</t>
  </si>
  <si>
    <t>SC24047</t>
  </si>
  <si>
    <t>JOLIET</t>
  </si>
  <si>
    <t>168777007.M.040</t>
  </si>
  <si>
    <t>RS1300</t>
  </si>
  <si>
    <t>1014890</t>
  </si>
  <si>
    <t>WINNEBAGO</t>
  </si>
  <si>
    <t>Pending Survey</t>
  </si>
  <si>
    <t>168777007.G.823</t>
  </si>
  <si>
    <t>RS1267</t>
  </si>
  <si>
    <t>168777007.G.608</t>
  </si>
  <si>
    <t xml:space="preserve">Camille Corbi </t>
  </si>
  <si>
    <t>3 Sheets - 4" PE</t>
  </si>
  <si>
    <t>COR1063</t>
  </si>
  <si>
    <t xml:space="preserve">4 Sheets - 4 EDV jumpers </t>
  </si>
  <si>
    <t>168777007.H.805</t>
  </si>
  <si>
    <t>COR1061</t>
  </si>
  <si>
    <t xml:space="preserve">1 Sheet - EDV jumper </t>
  </si>
  <si>
    <t>168777007.H.803</t>
  </si>
  <si>
    <t>COR1077</t>
  </si>
  <si>
    <t>5 sheets - 5 EDVs</t>
  </si>
  <si>
    <t xml:space="preserve">168777007.H.819 </t>
  </si>
  <si>
    <t>TWV</t>
  </si>
  <si>
    <t>New Batch</t>
  </si>
  <si>
    <t>30 TWVs - Anticipated Sept 2025</t>
  </si>
  <si>
    <t>RS1302</t>
  </si>
  <si>
    <t>1014897</t>
  </si>
  <si>
    <t>DAVISJCT</t>
  </si>
  <si>
    <t>Scope revised</t>
  </si>
  <si>
    <t>168777007.G.819</t>
  </si>
  <si>
    <t>TW4101184</t>
  </si>
  <si>
    <t>Monee</t>
  </si>
  <si>
    <t>Pending sizing sheet prior to scoping call sent 4/24.</t>
  </si>
  <si>
    <t>168777007.H.156</t>
  </si>
  <si>
    <t>7 sheets - 4" PE</t>
  </si>
  <si>
    <t>N14298</t>
  </si>
  <si>
    <t>Taylor Lierow/Caroline Kulach</t>
  </si>
  <si>
    <t>4 Sheets - 2" &amp; 4" PE, 12" STL</t>
  </si>
  <si>
    <t>168777007.M.038</t>
  </si>
  <si>
    <t>TW3401565</t>
  </si>
  <si>
    <t>BIG ROCK</t>
  </si>
  <si>
    <t>1 TW and main retirement</t>
  </si>
  <si>
    <t>168777007.H.145</t>
  </si>
  <si>
    <t>RS1318</t>
  </si>
  <si>
    <t>NILES</t>
  </si>
  <si>
    <t xml:space="preserve">3 sheets - Vault replacement </t>
  </si>
  <si>
    <t>16877007.G.419</t>
  </si>
  <si>
    <t>TW4101242</t>
  </si>
  <si>
    <t>UNIVERSITY PARK</t>
  </si>
  <si>
    <t>168777007.H.138</t>
  </si>
  <si>
    <t>M10905</t>
  </si>
  <si>
    <t>3 sheets - 4" reroute</t>
  </si>
  <si>
    <t>168777007.E.072</t>
  </si>
  <si>
    <t>M15904</t>
  </si>
  <si>
    <t>MAYWOOD</t>
  </si>
  <si>
    <t>3 Sheets - 8" Jumper and 2" PE replacement</t>
  </si>
  <si>
    <t>168777007.M.030</t>
  </si>
  <si>
    <t>N17081</t>
  </si>
  <si>
    <t>1214649</t>
  </si>
  <si>
    <t>Freeport</t>
  </si>
  <si>
    <t>2 Sheet Jumper under a railroad crossing</t>
  </si>
  <si>
    <t>Potentially</t>
  </si>
  <si>
    <t>168777007.M.042</t>
  </si>
  <si>
    <t>M16089</t>
  </si>
  <si>
    <t>Oak Forest</t>
  </si>
  <si>
    <t>10 Sheets - 2" STL &amp; 4" PE</t>
  </si>
  <si>
    <t>168777007.M.037</t>
  </si>
  <si>
    <t>N10173</t>
  </si>
  <si>
    <t>Hawthorn Woods</t>
  </si>
  <si>
    <t>45 Sheets - 2", 4" 6" 8" 10" 12" STL &amp; PE</t>
  </si>
  <si>
    <t>168777007.D.088</t>
  </si>
  <si>
    <t>MR1C15323_C15324</t>
  </si>
  <si>
    <t>N18674</t>
  </si>
  <si>
    <t>1214810</t>
  </si>
  <si>
    <t>Prospect Heights</t>
  </si>
  <si>
    <t>2 Sheets - 4" STL</t>
  </si>
  <si>
    <t>168777007.M.039</t>
  </si>
  <si>
    <t>M16016</t>
  </si>
  <si>
    <t>Chicago Heights</t>
  </si>
  <si>
    <t>1 Sheets - 4" PE</t>
  </si>
  <si>
    <t>168777007.M.033</t>
  </si>
  <si>
    <t>SC20245</t>
  </si>
  <si>
    <t>Carol Stream</t>
  </si>
  <si>
    <t>2 Sheets - 2" &amp; 4" STL &amp; PE</t>
  </si>
  <si>
    <t xml:space="preserve">168777007.M.024 </t>
  </si>
  <si>
    <t>BS588</t>
  </si>
  <si>
    <t>CICERO</t>
  </si>
  <si>
    <t>WO Split</t>
  </si>
  <si>
    <t>WO split drawings, estimate, and bid docs.</t>
  </si>
  <si>
    <t>168777007.K.305</t>
  </si>
  <si>
    <t>N16744</t>
  </si>
  <si>
    <t>96 sheets</t>
  </si>
  <si>
    <t>168777007.D.165</t>
  </si>
  <si>
    <t>N18592</t>
  </si>
  <si>
    <t xml:space="preserve">McHenry </t>
  </si>
  <si>
    <t>1 sheet - 4" PE and STL</t>
  </si>
  <si>
    <t>168777007.D.152</t>
  </si>
  <si>
    <t>MR2107</t>
  </si>
  <si>
    <t>168777007.J.001</t>
  </si>
  <si>
    <t>SC25418</t>
  </si>
  <si>
    <t>1414948</t>
  </si>
  <si>
    <t>NORMAL</t>
  </si>
  <si>
    <t>2 Sheets - 8" STL</t>
  </si>
  <si>
    <t>168777007.M.051</t>
  </si>
  <si>
    <t>RS1186</t>
  </si>
  <si>
    <t>MAPLE PARK</t>
  </si>
  <si>
    <t>Survey deliverables due 5/28.</t>
  </si>
  <si>
    <t>HINKLEY</t>
  </si>
  <si>
    <t>1 Sheet - Baseline Drafting/Plansheet setup</t>
  </si>
  <si>
    <t>168777007.H.146</t>
  </si>
  <si>
    <t>HAMPSHIRE</t>
  </si>
  <si>
    <t>168777007.H.121</t>
  </si>
  <si>
    <t>NBA10016031</t>
  </si>
  <si>
    <t>3 Sheets - 8" STL</t>
  </si>
  <si>
    <t>168777007.J.511</t>
  </si>
  <si>
    <t>TWV3701048</t>
  </si>
  <si>
    <t>Grand Detour</t>
  </si>
  <si>
    <t>Pending EDSR form, low priority</t>
  </si>
  <si>
    <t>168777007.H.117</t>
  </si>
  <si>
    <t>Anticipated confirmed running line 6/10.</t>
  </si>
  <si>
    <t>Bid Docs</t>
  </si>
  <si>
    <t>Bid docs for BS588</t>
  </si>
  <si>
    <t>168777007.2.314</t>
  </si>
  <si>
    <t>N18492</t>
  </si>
  <si>
    <t>Long Grove</t>
  </si>
  <si>
    <t>5 sheets - 2", 4" and 8" install</t>
  </si>
  <si>
    <t>168777007.M.045</t>
  </si>
  <si>
    <t xml:space="preserve">N13645 </t>
  </si>
  <si>
    <t>BL Review/ D</t>
  </si>
  <si>
    <t>10 Sheets - 2 and 4"</t>
  </si>
  <si>
    <t>168777007.M.049</t>
  </si>
  <si>
    <t>4 sheets - 2" install and cross sections</t>
  </si>
  <si>
    <t>SC25031</t>
  </si>
  <si>
    <t>Rockdale</t>
  </si>
  <si>
    <t>168777007.M.048</t>
  </si>
  <si>
    <t>SC25712</t>
  </si>
  <si>
    <t>Pontiac</t>
  </si>
  <si>
    <t>4 Sheets - 4" PE</t>
  </si>
  <si>
    <t>168777007.M.055</t>
  </si>
  <si>
    <t>SC23762</t>
  </si>
  <si>
    <t>Lockport</t>
  </si>
  <si>
    <t>2 Sheets - 12" STL</t>
  </si>
  <si>
    <t>168777007.D.122</t>
  </si>
  <si>
    <t>2 Sheets - 4" PE Install &amp; IDOT Typical Section</t>
  </si>
  <si>
    <t>N19030</t>
  </si>
  <si>
    <t xml:space="preserve">ROUND LAKE BEACH </t>
  </si>
  <si>
    <t>2 Sheets - 2" PE/STL</t>
  </si>
  <si>
    <t xml:space="preserve">168777007.M.027 </t>
  </si>
  <si>
    <t>SC25578</t>
  </si>
  <si>
    <t>600' of 2" STL</t>
  </si>
  <si>
    <t>168777007.M.056</t>
  </si>
  <si>
    <t>SC25858</t>
  </si>
  <si>
    <t xml:space="preserve">4 sheets - baseline </t>
  </si>
  <si>
    <t>168777007.M.067</t>
  </si>
  <si>
    <t>SC25832</t>
  </si>
  <si>
    <t>3 sheets - 8" STL</t>
  </si>
  <si>
    <t>168777007.M.061</t>
  </si>
  <si>
    <t>N17019</t>
  </si>
  <si>
    <t>MT PROSPECT</t>
  </si>
  <si>
    <t>168777007.M.034</t>
  </si>
  <si>
    <t>SC25330</t>
  </si>
  <si>
    <t>GRANT PARK</t>
  </si>
  <si>
    <t>3 design sheets - baseline and design</t>
  </si>
  <si>
    <t>168777007.M.046</t>
  </si>
  <si>
    <t xml:space="preserve">2,000' of 4" main replacement </t>
  </si>
  <si>
    <t>Lake County Permit</t>
  </si>
  <si>
    <t>SC24663</t>
  </si>
  <si>
    <t>Olympia Fields</t>
  </si>
  <si>
    <t>6 sheets - 2,600' of 2" PE installation</t>
  </si>
  <si>
    <t>168777007.M.070</t>
  </si>
  <si>
    <t>TP659A</t>
  </si>
  <si>
    <t>First Stage Reg retirement BL/D QC</t>
  </si>
  <si>
    <t>168777008.3.703</t>
  </si>
  <si>
    <t>TP659</t>
  </si>
  <si>
    <t>Hydrotest reconfirmation BL/D QC</t>
  </si>
  <si>
    <t>168777008.1.702</t>
  </si>
  <si>
    <t>N15864</t>
  </si>
  <si>
    <t>MCHENRY</t>
  </si>
  <si>
    <t>3 design sheets - BL only for now</t>
  </si>
  <si>
    <t>168777007.M.073</t>
  </si>
  <si>
    <t>SC25757</t>
  </si>
  <si>
    <t>Service Analysis</t>
  </si>
  <si>
    <t>168777007.M.071</t>
  </si>
  <si>
    <t xml:space="preserve">3 design sheets </t>
  </si>
  <si>
    <t>SC25745</t>
  </si>
  <si>
    <t>FORD HEIGHTS</t>
  </si>
  <si>
    <t>6 Sheets - 2" &amp; 4"</t>
  </si>
  <si>
    <t xml:space="preserve">168777007.M.064 </t>
  </si>
  <si>
    <t>11 sheets - 2", 4", 6" PE</t>
  </si>
  <si>
    <t>SC25188</t>
  </si>
  <si>
    <t>1415542</t>
  </si>
  <si>
    <t>4 sheets - 2" PE and 8" STL</t>
  </si>
  <si>
    <t>168777007.M.068</t>
  </si>
  <si>
    <t>N18185</t>
  </si>
  <si>
    <t>Michael Molloy</t>
  </si>
  <si>
    <t>6 sheets baseline (Including LG Sheet)</t>
  </si>
  <si>
    <t>168777007.M.074</t>
  </si>
  <si>
    <t>M12594</t>
  </si>
  <si>
    <t>2 design sheets</t>
  </si>
  <si>
    <t>168777007.M.054</t>
  </si>
  <si>
    <t>3 sheets - 2" PE and 8" STL</t>
  </si>
  <si>
    <t>N19731</t>
  </si>
  <si>
    <t>1215667</t>
  </si>
  <si>
    <t>MACHESNEY PARK</t>
  </si>
  <si>
    <t>1 sheet - 8" STL</t>
  </si>
  <si>
    <t>168777007.M.058</t>
  </si>
  <si>
    <t>TWS122</t>
  </si>
  <si>
    <t>5 design sheets</t>
  </si>
  <si>
    <t>3 design sheets</t>
  </si>
  <si>
    <t xml:space="preserve">N17925 </t>
  </si>
  <si>
    <t>1 sheet - 4" PE</t>
  </si>
  <si>
    <t>168777007.D.115</t>
  </si>
  <si>
    <t xml:space="preserve">MR </t>
  </si>
  <si>
    <t>MR1796</t>
  </si>
  <si>
    <t>1210690</t>
  </si>
  <si>
    <t>SUMMIT</t>
  </si>
  <si>
    <t>5 Sheets - 16" &amp; 8" STL - Pending Survey</t>
  </si>
  <si>
    <t xml:space="preserve">168777007.1.306	</t>
  </si>
  <si>
    <t>MR2192</t>
  </si>
  <si>
    <t>Nick Michaels/Tom McTigue</t>
  </si>
  <si>
    <t>1 Sheet - 4" STL Railroad crossing</t>
  </si>
  <si>
    <t>168777007.J.009</t>
  </si>
  <si>
    <t>N19953</t>
  </si>
  <si>
    <t>7 sheets - 4" STL &amp; 6" STL</t>
  </si>
  <si>
    <t>168777007.M.075</t>
  </si>
  <si>
    <t>MR2216</t>
  </si>
  <si>
    <t>FREEPORT</t>
  </si>
  <si>
    <t>Review</t>
  </si>
  <si>
    <t>168777007.J.010</t>
  </si>
  <si>
    <t>PCTS Estimate</t>
  </si>
  <si>
    <t>1 sheets - ~350' of 6" PE Jumper</t>
  </si>
  <si>
    <t>SC25777</t>
  </si>
  <si>
    <t>Westmont</t>
  </si>
  <si>
    <t>Pending Preliminary plans, anticipated end of July.</t>
  </si>
  <si>
    <t>168777007.M.066</t>
  </si>
  <si>
    <t>M15914</t>
  </si>
  <si>
    <t>OAK PARK</t>
  </si>
  <si>
    <t>7 sheets ~ 2" &amp; 8" STL</t>
  </si>
  <si>
    <t>168777007.M.060</t>
  </si>
  <si>
    <t>59 Sheets of pure design</t>
  </si>
  <si>
    <t>168777007.M.052</t>
  </si>
  <si>
    <t xml:space="preserve">N17936 </t>
  </si>
  <si>
    <t>ARLINGTON HEIGHTS</t>
  </si>
  <si>
    <t xml:space="preserve">Pending Nicor Scoping meeting 8/18. </t>
  </si>
  <si>
    <t>168777007.M.080</t>
  </si>
  <si>
    <t>Leak Test Audit</t>
  </si>
  <si>
    <t>Joey Betland</t>
  </si>
  <si>
    <t>Leak tests of 2024/2025 projects.</t>
  </si>
  <si>
    <t xml:space="preserve">168777007.D.900 </t>
  </si>
  <si>
    <t>Project Cost Audit 2022</t>
  </si>
  <si>
    <t>Project Cost Audit</t>
  </si>
  <si>
    <t>PCTS Cost Documentation Recording</t>
  </si>
  <si>
    <t>Sharepoint Folder Audit</t>
  </si>
  <si>
    <t>Sharepoint Audit</t>
  </si>
  <si>
    <t>Audit of KH sharepoint folders</t>
  </si>
  <si>
    <t>Project Cost Audit 2023</t>
  </si>
  <si>
    <t>Project Cost Audit 2024</t>
  </si>
  <si>
    <t>Project Cost Audit 2025</t>
  </si>
  <si>
    <t>SC26238</t>
  </si>
  <si>
    <t>Not confirmed if its a real project</t>
  </si>
  <si>
    <t>M15984</t>
  </si>
  <si>
    <t>Berwyn</t>
  </si>
  <si>
    <t>Pending Scope</t>
  </si>
  <si>
    <t>168777007.M.072</t>
  </si>
  <si>
    <t>M16521</t>
  </si>
  <si>
    <t>Bensenville</t>
  </si>
  <si>
    <t>4 Sheets, BL 4" PE</t>
  </si>
  <si>
    <t>168777007.M.063</t>
  </si>
  <si>
    <t xml:space="preserve">Pending scope confirmation, TWV vs full replacement </t>
  </si>
  <si>
    <t>168777007.H.148</t>
  </si>
  <si>
    <t>RS1308</t>
  </si>
  <si>
    <t>KINGSTON</t>
  </si>
  <si>
    <t>2 Sheets - TW replacement</t>
  </si>
  <si>
    <t>168777007.G.620</t>
  </si>
  <si>
    <t>HINCKLEY</t>
  </si>
  <si>
    <t xml:space="preserve">BIG ROCK </t>
  </si>
  <si>
    <t>168777007.H.144</t>
  </si>
  <si>
    <t>TRAINING</t>
  </si>
  <si>
    <t>Matt Welz</t>
  </si>
  <si>
    <t>Bi-Weekly</t>
  </si>
  <si>
    <t>Helix</t>
  </si>
  <si>
    <t>Practice project - SC18359, bore profile</t>
  </si>
  <si>
    <t>168777007.D.903</t>
  </si>
  <si>
    <t>Pending Nicor coordination/vibrational analysis.</t>
  </si>
  <si>
    <t>N17141</t>
  </si>
  <si>
    <t>Huntley</t>
  </si>
  <si>
    <t>Pending reimbursable confirmation with Developer, sent 3/13</t>
  </si>
  <si>
    <t>168777007.D.100</t>
  </si>
  <si>
    <t>M12980</t>
  </si>
  <si>
    <t>LaGrange Park</t>
  </si>
  <si>
    <t>4-5 Sheets, BL</t>
  </si>
  <si>
    <t>Nicor revised Scope</t>
  </si>
  <si>
    <t>Batch 3</t>
  </si>
  <si>
    <t>Varies</t>
  </si>
  <si>
    <t xml:space="preserve">1 Sheet each project - Baseline Drafting </t>
  </si>
  <si>
    <t>M2321</t>
  </si>
  <si>
    <t>Country Club Hills</t>
  </si>
  <si>
    <t>Pending survey, 800' 2" PE &amp; 50' of 8" STL</t>
  </si>
  <si>
    <t>168777007.J.016</t>
  </si>
  <si>
    <t>N14920</t>
  </si>
  <si>
    <t>5-6 Sheets, BL</t>
  </si>
  <si>
    <t>Batch 4</t>
  </si>
  <si>
    <t>RS1316</t>
  </si>
  <si>
    <t>3 Sheets - Vault replacement - pending survey</t>
  </si>
  <si>
    <t>168777007.G.417</t>
  </si>
  <si>
    <t>Pending Pre-Final plans, anticipated end of Sep</t>
  </si>
  <si>
    <t>MR2328</t>
  </si>
  <si>
    <t>1215809</t>
  </si>
  <si>
    <t>BEDFORD PARK</t>
  </si>
  <si>
    <t>Pending Survey, 6000' of 8" STL</t>
  </si>
  <si>
    <t>168777007.J.200</t>
  </si>
  <si>
    <t>Drafting Schedules Reviewed</t>
  </si>
  <si>
    <t>Review Schedule Reviewed</t>
  </si>
  <si>
    <t>Initials</t>
  </si>
  <si>
    <t xml:space="preserve"> </t>
  </si>
  <si>
    <t>Mitch Pohlman</t>
  </si>
  <si>
    <t>SCOPE DESCRIPTION</t>
  </si>
  <si>
    <t>PROJECT TYPE</t>
  </si>
  <si>
    <t>Geotechnical</t>
  </si>
  <si>
    <t>Geotechnical, SUE A</t>
  </si>
  <si>
    <t>Survey</t>
  </si>
  <si>
    <t>SUE Level A</t>
  </si>
  <si>
    <t>Survey, SUE Level B</t>
  </si>
  <si>
    <t>DOT-TR</t>
  </si>
  <si>
    <t>Survey, SUE Level B, Geotechnical</t>
  </si>
  <si>
    <t>MR</t>
  </si>
  <si>
    <t>Survey, SUE Level A/B</t>
  </si>
  <si>
    <t>Survey, SUE Level A/B, Geotechnical</t>
  </si>
  <si>
    <t>Boundary Survey</t>
  </si>
  <si>
    <t>Mears</t>
  </si>
  <si>
    <t>Vecor</t>
  </si>
  <si>
    <t>Campos</t>
  </si>
  <si>
    <t>ARK</t>
  </si>
  <si>
    <t>#</t>
  </si>
  <si>
    <t>Scope</t>
  </si>
  <si>
    <t>RFP Issuance</t>
  </si>
  <si>
    <t>RFP Due</t>
  </si>
  <si>
    <t>Planned NTP</t>
  </si>
  <si>
    <t>Issued for KH Approval</t>
  </si>
  <si>
    <t>KH approval Received</t>
  </si>
  <si>
    <t>to Nicor for Approval</t>
  </si>
  <si>
    <t>Nicor Approval</t>
  </si>
  <si>
    <t>Actual NTP</t>
  </si>
  <si>
    <t>Co-Signed IPO Returned</t>
  </si>
  <si>
    <t xml:space="preserve">Sub Task Number </t>
  </si>
  <si>
    <t>Current Expected Compl</t>
  </si>
  <si>
    <t>Billed Nicor?</t>
  </si>
  <si>
    <t>Issued to</t>
  </si>
  <si>
    <t>Proposal Received</t>
  </si>
  <si>
    <t>Cost</t>
  </si>
  <si>
    <t>Schedule</t>
  </si>
  <si>
    <t>Issued to2</t>
  </si>
  <si>
    <t>Proposal Received3</t>
  </si>
  <si>
    <t>Cost4</t>
  </si>
  <si>
    <t>Schedule5</t>
  </si>
  <si>
    <t>Issued to6</t>
  </si>
  <si>
    <t>Proposal Received7</t>
  </si>
  <si>
    <t>Cost8</t>
  </si>
  <si>
    <t>Schedule9</t>
  </si>
  <si>
    <t>Issued to62</t>
  </si>
  <si>
    <t>Proposal Received73</t>
  </si>
  <si>
    <t>Cost84</t>
  </si>
  <si>
    <t>Schedule95</t>
  </si>
  <si>
    <t>Amount</t>
  </si>
  <si>
    <t>Non-Dot</t>
  </si>
  <si>
    <t>NBA1822993</t>
  </si>
  <si>
    <t>DeKalb</t>
  </si>
  <si>
    <t>L. Crofton</t>
  </si>
  <si>
    <t>CP/AC Design</t>
  </si>
  <si>
    <t>X</t>
  </si>
  <si>
    <t>CP/AC  Design</t>
  </si>
  <si>
    <t xml:space="preserve">168777008.Z.002 </t>
  </si>
  <si>
    <t>Canelled</t>
  </si>
  <si>
    <t>x</t>
  </si>
  <si>
    <t>SUB</t>
  </si>
  <si>
    <t>Invoice Date</t>
  </si>
  <si>
    <t>Sub Invoice #</t>
  </si>
  <si>
    <t>KH Program</t>
  </si>
  <si>
    <t>ENG #</t>
  </si>
  <si>
    <t>TOWN</t>
  </si>
  <si>
    <t>KH Project #</t>
  </si>
  <si>
    <t>Month Reported</t>
  </si>
  <si>
    <t>Invoiced</t>
  </si>
  <si>
    <t>Survey, Geotech, Misc</t>
  </si>
  <si>
    <t>Field Noting &amp; Locating</t>
  </si>
  <si>
    <t>Staffing</t>
  </si>
  <si>
    <t>Total</t>
  </si>
  <si>
    <t>Shäctee Engineering</t>
  </si>
  <si>
    <t>Forecast</t>
  </si>
  <si>
    <t>Roselle</t>
  </si>
  <si>
    <t>Glenwood</t>
  </si>
  <si>
    <t>Joliet</t>
  </si>
  <si>
    <t>Wilmington</t>
  </si>
  <si>
    <t>Shäctee Engineering (Forecast)</t>
  </si>
  <si>
    <t>COR1065-76 Projects</t>
  </si>
  <si>
    <t>All</t>
  </si>
  <si>
    <t xml:space="preserve">Oak Forest </t>
  </si>
  <si>
    <t>Oswego</t>
  </si>
  <si>
    <t>Kings</t>
  </si>
  <si>
    <t>COR Projects</t>
  </si>
  <si>
    <t xml:space="preserve">DOT  </t>
  </si>
  <si>
    <t>Maywood</t>
  </si>
  <si>
    <t xml:space="preserve">DOT </t>
  </si>
  <si>
    <t>Crystal Lake</t>
  </si>
  <si>
    <t>Helix Engineering</t>
  </si>
  <si>
    <t>DOT TR</t>
  </si>
  <si>
    <t>M15898</t>
  </si>
  <si>
    <t>Glenview</t>
  </si>
  <si>
    <t xml:space="preserve">168777007.D.154 </t>
  </si>
  <si>
    <t>DLZ</t>
  </si>
  <si>
    <t>Millennia</t>
  </si>
  <si>
    <t>Dawood</t>
  </si>
  <si>
    <t>LWS</t>
  </si>
  <si>
    <t>Issued to DLZ</t>
  </si>
  <si>
    <t>Proposal Received DLZ</t>
  </si>
  <si>
    <t>Cost DLZ</t>
  </si>
  <si>
    <t xml:space="preserve"> Schedule DLZ </t>
  </si>
  <si>
    <t>Issued to Helix</t>
  </si>
  <si>
    <t>Proposal Received Helix</t>
  </si>
  <si>
    <t>Cost Helix</t>
  </si>
  <si>
    <t xml:space="preserve"> Schedule Helix </t>
  </si>
  <si>
    <t>Issued to Millennia</t>
  </si>
  <si>
    <t>Proposal Received Millennia</t>
  </si>
  <si>
    <t>Cost Millennia</t>
  </si>
  <si>
    <t xml:space="preserve"> Schedule Millennia </t>
  </si>
  <si>
    <t>Issued to Dawood</t>
  </si>
  <si>
    <t>Proposal Received Dawood</t>
  </si>
  <si>
    <t>Cost Dawood</t>
  </si>
  <si>
    <t xml:space="preserve"> Schedule Dawood </t>
  </si>
  <si>
    <t>Issued to Shactee</t>
  </si>
  <si>
    <t>Proposal Recieved Shactee</t>
  </si>
  <si>
    <t>Cost Shactee</t>
  </si>
  <si>
    <t>Schedule Shactee</t>
  </si>
  <si>
    <t>Issued to LWS</t>
  </si>
  <si>
    <t>Proposal Received LWS</t>
  </si>
  <si>
    <t>Cost LWS</t>
  </si>
  <si>
    <t>Schedule LWS</t>
  </si>
  <si>
    <t xml:space="preserve"> Amount </t>
  </si>
  <si>
    <t xml:space="preserve"> Helix Total </t>
  </si>
  <si>
    <t xml:space="preserve"> Millennia Total </t>
  </si>
  <si>
    <t xml:space="preserve"> DLZ Total </t>
  </si>
  <si>
    <t>Dawood Total</t>
  </si>
  <si>
    <t>Shactee Total</t>
  </si>
  <si>
    <t>SC21753</t>
  </si>
  <si>
    <t>Wheaton</t>
  </si>
  <si>
    <t>168777007.X.500</t>
  </si>
  <si>
    <t>2-3 wks NTP</t>
  </si>
  <si>
    <t>N15708</t>
  </si>
  <si>
    <t>Hanover</t>
  </si>
  <si>
    <t>SUE Level B</t>
  </si>
  <si>
    <t>168777007.M.902</t>
  </si>
  <si>
    <t> </t>
  </si>
  <si>
    <t>SC18611</t>
  </si>
  <si>
    <t xml:space="preserve">Normal </t>
  </si>
  <si>
    <t>Declined</t>
  </si>
  <si>
    <t>N16609</t>
  </si>
  <si>
    <t>168777007.X.003</t>
  </si>
  <si>
    <t xml:space="preserve"> - </t>
  </si>
  <si>
    <t>Round Lake Beach</t>
  </si>
  <si>
    <t>New Lenox</t>
  </si>
  <si>
    <t xml:space="preserve"> SUE Level B</t>
  </si>
  <si>
    <t xml:space="preserve">N15012 </t>
  </si>
  <si>
    <t>E Dubuque</t>
  </si>
  <si>
    <t>N17925</t>
  </si>
  <si>
    <t>Hoffman Estates</t>
  </si>
  <si>
    <t>168777007.D.902</t>
  </si>
  <si>
    <t>Aurora</t>
  </si>
  <si>
    <t>No Response</t>
  </si>
  <si>
    <t>Buffalo Grove</t>
  </si>
  <si>
    <t>168777007.D.904</t>
  </si>
  <si>
    <t>SC23323</t>
  </si>
  <si>
    <t>Naperville</t>
  </si>
  <si>
    <t>Service Locates</t>
  </si>
  <si>
    <t>168777007.E.030</t>
  </si>
  <si>
    <t xml:space="preserve">SC23728 </t>
  </si>
  <si>
    <t>Ottawa</t>
  </si>
  <si>
    <t xml:space="preserve">168777007.X.004 </t>
  </si>
  <si>
    <t>N18054</t>
  </si>
  <si>
    <t>168777007.M.903</t>
  </si>
  <si>
    <t>Electronic Locates</t>
  </si>
  <si>
    <t>N18268</t>
  </si>
  <si>
    <t>Palatine</t>
  </si>
  <si>
    <t>Justice</t>
  </si>
  <si>
    <t>SC24208</t>
  </si>
  <si>
    <t> 3/20/24</t>
  </si>
  <si>
    <t>Tim Purtell/Matt Hopkins</t>
  </si>
  <si>
    <t>M15665</t>
  </si>
  <si>
    <t>Northlake</t>
  </si>
  <si>
    <t>168777007.D.145</t>
  </si>
  <si>
    <t>Rock Falls</t>
  </si>
  <si>
    <t xml:space="preserve">Survey, SUE Level B </t>
  </si>
  <si>
    <t>M15635</t>
  </si>
  <si>
    <t>Bridgeview</t>
  </si>
  <si>
    <t>2/27/2024 or sooner</t>
  </si>
  <si>
    <t>Geneseo</t>
  </si>
  <si>
    <t>SC24292</t>
  </si>
  <si>
    <t>Plainfield</t>
  </si>
  <si>
    <t>SC19888</t>
  </si>
  <si>
    <t>St. Charles</t>
  </si>
  <si>
    <t>Sue Level B</t>
  </si>
  <si>
    <t>SC24018</t>
  </si>
  <si>
    <t>Addison</t>
  </si>
  <si>
    <t>Redline Locates</t>
  </si>
  <si>
    <t>168777007.D.999</t>
  </si>
  <si>
    <t>Bloomington</t>
  </si>
  <si>
    <t>Eric Dina/ Ethan Ekstrom</t>
  </si>
  <si>
    <t>M13314</t>
  </si>
  <si>
    <t>Wood Dale</t>
  </si>
  <si>
    <t>SC24717</t>
  </si>
  <si>
    <t>168777007.E.053</t>
  </si>
  <si>
    <t>M13879</t>
  </si>
  <si>
    <t>Park Ridge</t>
  </si>
  <si>
    <t> Helix</t>
  </si>
  <si>
    <t xml:space="preserve">168777007.M.900 </t>
  </si>
  <si>
    <t>SC24952</t>
  </si>
  <si>
    <t>Bloomingdale</t>
  </si>
  <si>
    <t>168777007.M.025</t>
  </si>
  <si>
    <t>N18337</t>
  </si>
  <si>
    <t>Schaumburg</t>
  </si>
  <si>
    <t>SC24878</t>
  </si>
  <si>
    <t>SC25032</t>
  </si>
  <si>
    <t>168777007.M.028</t>
  </si>
  <si>
    <t>SC24572</t>
  </si>
  <si>
    <t>W Chicago</t>
  </si>
  <si>
    <t>M15389</t>
  </si>
  <si>
    <t xml:space="preserve">Redline Locates </t>
  </si>
  <si>
    <t>Carpentersville</t>
  </si>
  <si>
    <t>Mt Morris</t>
  </si>
  <si>
    <t>TP609</t>
  </si>
  <si>
    <t>Franklin Park</t>
  </si>
  <si>
    <t>168777008.1.902</t>
  </si>
  <si>
    <t>N18962</t>
  </si>
  <si>
    <t>Monroe Center</t>
  </si>
  <si>
    <t>SC19500</t>
  </si>
  <si>
    <t>168777007.E.036</t>
  </si>
  <si>
    <t>N17110</t>
  </si>
  <si>
    <t>Dixon</t>
  </si>
  <si>
    <t>SC24032</t>
  </si>
  <si>
    <t>SC24983</t>
  </si>
  <si>
    <t>SC21136</t>
  </si>
  <si>
    <t>Plano</t>
  </si>
  <si>
    <t>Gilberts</t>
  </si>
  <si>
    <t>Mt. Morris</t>
  </si>
  <si>
    <t>Woodstock</t>
  </si>
  <si>
    <t>168777007.D.906</t>
  </si>
  <si>
    <t>SC24490</t>
  </si>
  <si>
    <t>N17722</t>
  </si>
  <si>
    <t>Wheeling</t>
  </si>
  <si>
    <t>SC22322</t>
  </si>
  <si>
    <t>COR1058</t>
  </si>
  <si>
    <t xml:space="preserve">CRESTWOOD </t>
  </si>
  <si>
    <t>168777007.H.800</t>
  </si>
  <si>
    <t>Sterling</t>
  </si>
  <si>
    <t>COR1059</t>
  </si>
  <si>
    <t>168777007.H.801</t>
  </si>
  <si>
    <t>COR1060</t>
  </si>
  <si>
    <t>168777007.H.802</t>
  </si>
  <si>
    <t>COR1064</t>
  </si>
  <si>
    <t>168777007.H.806</t>
  </si>
  <si>
    <t>N17091</t>
  </si>
  <si>
    <t>SC25613</t>
  </si>
  <si>
    <t>Winfield</t>
  </si>
  <si>
    <t>168777007.M.053</t>
  </si>
  <si>
    <t>SC19290</t>
  </si>
  <si>
    <t>Oregon</t>
  </si>
  <si>
    <t>Caroline Kulach/Taylor Lierow</t>
  </si>
  <si>
    <t xml:space="preserve">168777007.M.041 </t>
  </si>
  <si>
    <t>SC25118</t>
  </si>
  <si>
    <t>SUE level B</t>
  </si>
  <si>
    <t xml:space="preserve">168777007.M.036 </t>
  </si>
  <si>
    <t>TP640</t>
  </si>
  <si>
    <t>Markham</t>
  </si>
  <si>
    <t>N16379-1</t>
  </si>
  <si>
    <t>Chicago</t>
  </si>
  <si>
    <t>168777007.D.905</t>
  </si>
  <si>
    <t>N13645</t>
  </si>
  <si>
    <t>St Charles</t>
  </si>
  <si>
    <t xml:space="preserve">Locates </t>
  </si>
  <si>
    <t>TP634</t>
  </si>
  <si>
    <t>N19534</t>
  </si>
  <si>
    <t>SHACTEE</t>
  </si>
  <si>
    <t>SC25911</t>
  </si>
  <si>
    <t>SC25997</t>
  </si>
  <si>
    <t>Yorkville</t>
  </si>
  <si>
    <t>168777009.2.499</t>
  </si>
  <si>
    <t>T&amp;M</t>
  </si>
  <si>
    <t>N17865/N17865-1</t>
  </si>
  <si>
    <t>Elk Grove Village</t>
  </si>
  <si>
    <t>N18824</t>
  </si>
  <si>
    <t>Algonquin</t>
  </si>
  <si>
    <t>N17865</t>
  </si>
  <si>
    <t>Flagging</t>
  </si>
  <si>
    <t>N19411</t>
  </si>
  <si>
    <t>Fox River Grove</t>
  </si>
  <si>
    <t>SC24978</t>
  </si>
  <si>
    <t>SC24836</t>
  </si>
  <si>
    <t>Park Forest</t>
  </si>
  <si>
    <t>SC17821</t>
  </si>
  <si>
    <t>Villa Park</t>
  </si>
  <si>
    <t>McHenry</t>
  </si>
  <si>
    <t>N19947</t>
  </si>
  <si>
    <t>Grant Park</t>
  </si>
  <si>
    <t>N13882</t>
  </si>
  <si>
    <t>Mundelein</t>
  </si>
  <si>
    <t xml:space="preserve">SUE Level B </t>
  </si>
  <si>
    <t>Bradley</t>
  </si>
  <si>
    <t xml:space="preserve">SUE LEVEL B </t>
  </si>
  <si>
    <t>M15898-T</t>
  </si>
  <si>
    <t>N16723</t>
  </si>
  <si>
    <t>168777007.D.069</t>
  </si>
  <si>
    <t> 6/19/2024</t>
  </si>
  <si>
    <t> 26,500</t>
  </si>
  <si>
    <t>N19470</t>
  </si>
  <si>
    <t>Sterling Twp</t>
  </si>
  <si>
    <t>SC25775</t>
  </si>
  <si>
    <t>168777007.M.065</t>
  </si>
  <si>
    <t>HELIX</t>
  </si>
  <si>
    <t>M16805</t>
  </si>
  <si>
    <t>Rochelle</t>
  </si>
  <si>
    <t>N14644</t>
  </si>
  <si>
    <t>TP662</t>
  </si>
  <si>
    <t>Ancona</t>
  </si>
  <si>
    <t>168777008.1.039</t>
  </si>
  <si>
    <t>SC18317</t>
  </si>
  <si>
    <t>Troy Twp</t>
  </si>
  <si>
    <t>SC20310</t>
  </si>
  <si>
    <t>Sheridan</t>
  </si>
  <si>
    <t>SC25259-T</t>
  </si>
  <si>
    <t>Elwood</t>
  </si>
  <si>
    <t>168777007.E.075</t>
  </si>
  <si>
    <t>Machesney Park</t>
  </si>
  <si>
    <t xml:space="preserve">N20224 </t>
  </si>
  <si>
    <t>KANE CO</t>
  </si>
  <si>
    <t xml:space="preserve">N20239 </t>
  </si>
  <si>
    <t xml:space="preserve">Spring Grove </t>
  </si>
  <si>
    <t>N17936</t>
  </si>
  <si>
    <t>Arlington Heights</t>
  </si>
  <si>
    <t>SC24448</t>
  </si>
  <si>
    <t>UAV</t>
  </si>
  <si>
    <t>168777007.E.097</t>
  </si>
  <si>
    <t>N19472</t>
  </si>
  <si>
    <t>Hanover Park</t>
  </si>
  <si>
    <t>168777007.M.057</t>
  </si>
  <si>
    <t>Topo Survey</t>
  </si>
  <si>
    <t xml:space="preserve">168777007.E.105 </t>
  </si>
  <si>
    <t>SC23981</t>
  </si>
  <si>
    <t>Wheatland Twp</t>
  </si>
  <si>
    <t>168777007.M.017</t>
  </si>
  <si>
    <t>Ford Heights</t>
  </si>
  <si>
    <t>168777007.M.064</t>
  </si>
  <si>
    <t>M15242-T</t>
  </si>
  <si>
    <t>Niles</t>
  </si>
  <si>
    <t>SC25957</t>
  </si>
  <si>
    <t>5/22/025</t>
  </si>
  <si>
    <t>N19216-T</t>
  </si>
  <si>
    <t>168777007.E.076</t>
  </si>
  <si>
    <t>SC24452</t>
  </si>
  <si>
    <t xml:space="preserve">168777007.M.068 </t>
  </si>
  <si>
    <t>M16521-T</t>
  </si>
  <si>
    <t>Mt Prospect</t>
  </si>
  <si>
    <t>Kingston</t>
  </si>
  <si>
    <t>SC24323</t>
  </si>
  <si>
    <t>helix</t>
  </si>
  <si>
    <t>Bill ahead Accrued Hours</t>
  </si>
  <si>
    <t>Taylor Lierow/Ethan Ekstrom</t>
  </si>
  <si>
    <t>SC25268</t>
  </si>
  <si>
    <t>Taylor Lierow/Michael Molloy</t>
  </si>
  <si>
    <t>Atlas (AEGroup)</t>
  </si>
  <si>
    <t>Accurate</t>
  </si>
  <si>
    <t>KH Approval Received</t>
  </si>
  <si>
    <t>KH Cost?</t>
  </si>
  <si>
    <t>Anticipated Billing Month</t>
  </si>
  <si>
    <t>Issued to AEG</t>
  </si>
  <si>
    <t>Proposal Received AEG</t>
  </si>
  <si>
    <t>Cost AEG</t>
  </si>
  <si>
    <t>Schedule AEG</t>
  </si>
  <si>
    <t>Schedule DLZ</t>
  </si>
  <si>
    <t>Schedule Helix</t>
  </si>
  <si>
    <t>Schedule Millennia</t>
  </si>
  <si>
    <t>Schedule Dawood</t>
  </si>
  <si>
    <t>Issued To Accurate</t>
  </si>
  <si>
    <t>Proposal Received Accurate</t>
  </si>
  <si>
    <t>Cost Accurate</t>
  </si>
  <si>
    <t>Schedule Accurate</t>
  </si>
  <si>
    <t>Issued To LWS</t>
  </si>
  <si>
    <t>Helix Total</t>
  </si>
  <si>
    <t>Millennia Total</t>
  </si>
  <si>
    <t>DLZ Total</t>
  </si>
  <si>
    <t>Atlas Total</t>
  </si>
  <si>
    <t>Accurate Total</t>
  </si>
  <si>
    <t>LWS TOTAL</t>
  </si>
  <si>
    <t>VW142</t>
  </si>
  <si>
    <t>Calumet Park</t>
  </si>
  <si>
    <t>168777000.1.836</t>
  </si>
  <si>
    <t>Unknown</t>
  </si>
  <si>
    <t>Atlas</t>
  </si>
  <si>
    <t>VW222</t>
  </si>
  <si>
    <t>N Riverside</t>
  </si>
  <si>
    <t>Josh Meyer</t>
  </si>
  <si>
    <t>168777000.1.845</t>
  </si>
  <si>
    <t>RS846</t>
  </si>
  <si>
    <t>Lee Center</t>
  </si>
  <si>
    <t>Billy Pacheco</t>
  </si>
  <si>
    <t>RS852</t>
  </si>
  <si>
    <t>Compton</t>
  </si>
  <si>
    <t>RS857</t>
  </si>
  <si>
    <t>W. Brooklyn</t>
  </si>
  <si>
    <t>RS886</t>
  </si>
  <si>
    <t>Matt Crescenti</t>
  </si>
  <si>
    <t>SC9720</t>
  </si>
  <si>
    <t>168777000.1.949</t>
  </si>
  <si>
    <t>SC17932</t>
  </si>
  <si>
    <t>Mike Diorio</t>
  </si>
  <si>
    <t>168777000.1.961</t>
  </si>
  <si>
    <t>RS869</t>
  </si>
  <si>
    <t>RS871</t>
  </si>
  <si>
    <t>Kempton</t>
  </si>
  <si>
    <t>RS880</t>
  </si>
  <si>
    <t>Cabery</t>
  </si>
  <si>
    <t>SC17896</t>
  </si>
  <si>
    <t>168777000.1.953</t>
  </si>
  <si>
    <t>VW71</t>
  </si>
  <si>
    <t>Lucy Crofton</t>
  </si>
  <si>
    <t>168777000.1.855</t>
  </si>
  <si>
    <t>MR1756</t>
  </si>
  <si>
    <t>Wayne</t>
  </si>
  <si>
    <t>168777000.1.859</t>
  </si>
  <si>
    <t>BS550-1</t>
  </si>
  <si>
    <t>168777000.1.860</t>
  </si>
  <si>
    <t>N14676</t>
  </si>
  <si>
    <t>Wauconda</t>
  </si>
  <si>
    <t>168777000.1.966</t>
  </si>
  <si>
    <t>RS856</t>
  </si>
  <si>
    <t>Verona</t>
  </si>
  <si>
    <t>RS854</t>
  </si>
  <si>
    <t>RS850</t>
  </si>
  <si>
    <t>NBA1999345</t>
  </si>
  <si>
    <t>Cherry Valley</t>
  </si>
  <si>
    <t>168777000.1.867</t>
  </si>
  <si>
    <t>RS864</t>
  </si>
  <si>
    <t>Garfield</t>
  </si>
  <si>
    <t>RS887</t>
  </si>
  <si>
    <t>New Bedford</t>
  </si>
  <si>
    <t>RS888</t>
  </si>
  <si>
    <t>Normandy</t>
  </si>
  <si>
    <t>BS363</t>
  </si>
  <si>
    <t>Harvard</t>
  </si>
  <si>
    <t>168777000.1.862</t>
  </si>
  <si>
    <t>RS890</t>
  </si>
  <si>
    <t>Dewey</t>
  </si>
  <si>
    <t>RS898</t>
  </si>
  <si>
    <t>Paxton</t>
  </si>
  <si>
    <t>NBA1970737</t>
  </si>
  <si>
    <t>Minonk</t>
  </si>
  <si>
    <t>168777000.1.874</t>
  </si>
  <si>
    <t>RS500</t>
  </si>
  <si>
    <t>Deer Park</t>
  </si>
  <si>
    <t>168777000.1.968</t>
  </si>
  <si>
    <t>MR1790</t>
  </si>
  <si>
    <t>10/4/2021</t>
  </si>
  <si>
    <t xml:space="preserve">168777000.1.976 </t>
  </si>
  <si>
    <t>BS194D-1</t>
  </si>
  <si>
    <t>168777000.1.877</t>
  </si>
  <si>
    <t>BS255</t>
  </si>
  <si>
    <t>Morris</t>
  </si>
  <si>
    <t>168777000.1.880</t>
  </si>
  <si>
    <t>VW213</t>
  </si>
  <si>
    <t>168777000.1.879</t>
  </si>
  <si>
    <t>RS927</t>
  </si>
  <si>
    <t>Morton Grove</t>
  </si>
  <si>
    <t>RS923</t>
  </si>
  <si>
    <t>168777000.1.883</t>
  </si>
  <si>
    <t>SC18768</t>
  </si>
  <si>
    <t>CAROL STREAM</t>
  </si>
  <si>
    <t>168777000.1.986</t>
  </si>
  <si>
    <t>No response</t>
  </si>
  <si>
    <t>BS456</t>
  </si>
  <si>
    <t>Sun River Terrace</t>
  </si>
  <si>
    <t>168777000.1.989</t>
  </si>
  <si>
    <t>BS457</t>
  </si>
  <si>
    <t>St Anne</t>
  </si>
  <si>
    <t>168777000.1.990</t>
  </si>
  <si>
    <t>MR1826</t>
  </si>
  <si>
    <t xml:space="preserve">Palatine </t>
  </si>
  <si>
    <t>168777000.1.893</t>
  </si>
  <si>
    <t>BS458</t>
  </si>
  <si>
    <t>168777000.1.991</t>
  </si>
  <si>
    <t>BS459</t>
  </si>
  <si>
    <t>168777000.1.308</t>
  </si>
  <si>
    <t>VW197</t>
  </si>
  <si>
    <t>Burbank</t>
  </si>
  <si>
    <t>Anna Yordan</t>
  </si>
  <si>
    <t xml:space="preserve">	168777000.A.009</t>
  </si>
  <si>
    <t>NBA10001378</t>
  </si>
  <si>
    <t>Malta</t>
  </si>
  <si>
    <t>168777000.1.898</t>
  </si>
  <si>
    <t>MR1836</t>
  </si>
  <si>
    <t>Westchester</t>
  </si>
  <si>
    <t>MR1839</t>
  </si>
  <si>
    <t>LaGrange</t>
  </si>
  <si>
    <t>168777000.1.897</t>
  </si>
  <si>
    <t>MR1813</t>
  </si>
  <si>
    <t>Ludlow</t>
  </si>
  <si>
    <t>168777000.A.000</t>
  </si>
  <si>
    <t>RS989</t>
  </si>
  <si>
    <t>Willow Springs</t>
  </si>
  <si>
    <t>168777000.A.504</t>
  </si>
  <si>
    <t>RS991</t>
  </si>
  <si>
    <t>Rolling Meadows</t>
  </si>
  <si>
    <t>168777000.A.501</t>
  </si>
  <si>
    <t>168777000.A.512</t>
  </si>
  <si>
    <t>RS988</t>
  </si>
  <si>
    <t>168777000.A.502</t>
  </si>
  <si>
    <t>RS939</t>
  </si>
  <si>
    <t xml:space="preserve">Sterling </t>
  </si>
  <si>
    <t>168777000.A.503</t>
  </si>
  <si>
    <t>SC19989</t>
  </si>
  <si>
    <t>Chenoa</t>
  </si>
  <si>
    <t>168777000.1.995</t>
  </si>
  <si>
    <t>MR1851</t>
  </si>
  <si>
    <t xml:space="preserve">	168777000.A.006</t>
  </si>
  <si>
    <t>RS993</t>
  </si>
  <si>
    <t> 168777000.A.505</t>
  </si>
  <si>
    <t>RS938</t>
  </si>
  <si>
    <t>168777000.A.516</t>
  </si>
  <si>
    <t xml:space="preserve">declined </t>
  </si>
  <si>
    <t>SC19761</t>
  </si>
  <si>
    <t>Mokena</t>
  </si>
  <si>
    <t>168777000.1.076</t>
  </si>
  <si>
    <t>M9725</t>
  </si>
  <si>
    <t>168777000.1.068</t>
  </si>
  <si>
    <t>RS1000</t>
  </si>
  <si>
    <t>Shabbona</t>
  </si>
  <si>
    <t xml:space="preserve">168777000.A.518 </t>
  </si>
  <si>
    <t>RS972</t>
  </si>
  <si>
    <t>Lee</t>
  </si>
  <si>
    <t xml:space="preserve">168777000.A.517 </t>
  </si>
  <si>
    <t>BS611</t>
  </si>
  <si>
    <t>168777000.A.011</t>
  </si>
  <si>
    <t>RS995</t>
  </si>
  <si>
    <t>Hudson</t>
  </si>
  <si>
    <t>168777000.A.014</t>
  </si>
  <si>
    <t>no response</t>
  </si>
  <si>
    <t>RS999</t>
  </si>
  <si>
    <t>Hooppole</t>
  </si>
  <si>
    <t>168777000.A.527</t>
  </si>
  <si>
    <t>SC14346 (1)</t>
  </si>
  <si>
    <t>Woodridge</t>
  </si>
  <si>
    <t xml:space="preserve">	168777000.A.019 (12")
	168777000.A.020 (36")</t>
  </si>
  <si>
    <t>Alban Shehu</t>
  </si>
  <si>
    <t>168777000.A.525</t>
  </si>
  <si>
    <t>RS996</t>
  </si>
  <si>
    <t>168777000.A.526</t>
  </si>
  <si>
    <t>N14027</t>
  </si>
  <si>
    <t>Lake Villa</t>
  </si>
  <si>
    <t>168777000.A.521</t>
  </si>
  <si>
    <t>No Reponse</t>
  </si>
  <si>
    <t>SC20874</t>
  </si>
  <si>
    <t>West Chicago</t>
  </si>
  <si>
    <t>168777000.A.024</t>
  </si>
  <si>
    <t xml:space="preserve">X </t>
  </si>
  <si>
    <t>BS110</t>
  </si>
  <si>
    <t>Calumet City</t>
  </si>
  <si>
    <t>168777000.A.031</t>
  </si>
  <si>
    <t>VW284</t>
  </si>
  <si>
    <t>Worth</t>
  </si>
  <si>
    <t>168777000.A.032</t>
  </si>
  <si>
    <t>BS419</t>
  </si>
  <si>
    <t>168777000.A.528</t>
  </si>
  <si>
    <t>4 wks from NTP</t>
  </si>
  <si>
    <t xml:space="preserve">BS450-453 </t>
  </si>
  <si>
    <t>Momence</t>
  </si>
  <si>
    <t>168777000.A.023</t>
  </si>
  <si>
    <t>BS441-443</t>
  </si>
  <si>
    <t>Crete</t>
  </si>
  <si>
    <t>168777000.A.522</t>
  </si>
  <si>
    <t>BS381</t>
  </si>
  <si>
    <t>Loves Park</t>
  </si>
  <si>
    <t>168777000.A.030</t>
  </si>
  <si>
    <t>$39700
$74500</t>
  </si>
  <si>
    <t>6/14/22
6/24/22</t>
  </si>
  <si>
    <t>$66400
$124830</t>
  </si>
  <si>
    <t>7/1/22
7/22/22</t>
  </si>
  <si>
    <t>MR1189</t>
  </si>
  <si>
    <t>Bedford Park</t>
  </si>
  <si>
    <t>168777000.A.529</t>
  </si>
  <si>
    <t>M13578</t>
  </si>
  <si>
    <t>Orland Park</t>
  </si>
  <si>
    <t>168777000.A.533</t>
  </si>
  <si>
    <t>168777000.A.534</t>
  </si>
  <si>
    <t>MR1899</t>
  </si>
  <si>
    <t>168777000.A.035</t>
  </si>
  <si>
    <t>RS1011</t>
  </si>
  <si>
    <t>Mt. Prospect</t>
  </si>
  <si>
    <t>168777000.A.538</t>
  </si>
  <si>
    <t>2 wks from NTP</t>
  </si>
  <si>
    <t>RS1026</t>
  </si>
  <si>
    <t>168777000.A.537</t>
  </si>
  <si>
    <t>MR1892</t>
  </si>
  <si>
    <t>Fisher</t>
  </si>
  <si>
    <t>168777000.A.042</t>
  </si>
  <si>
    <t>NBA10005718</t>
  </si>
  <si>
    <t>Romeoville</t>
  </si>
  <si>
    <t>168777000.A.036</t>
  </si>
  <si>
    <t>3 wks from NTP</t>
  </si>
  <si>
    <t>SC14346 (2)</t>
  </si>
  <si>
    <t>168777000.A.519</t>
  </si>
  <si>
    <t>RS1008 &amp; RS1050</t>
  </si>
  <si>
    <t>1011561
1011562</t>
  </si>
  <si>
    <t xml:space="preserve">Hebron </t>
  </si>
  <si>
    <t xml:space="preserve">168777000.A.539 </t>
  </si>
  <si>
    <t>RS1053</t>
  </si>
  <si>
    <t>168777000.A.540</t>
  </si>
  <si>
    <t>NBA10007422</t>
  </si>
  <si>
    <t>168777000.A.041</t>
  </si>
  <si>
    <t>RS1062</t>
  </si>
  <si>
    <t xml:space="preserve">Marengo </t>
  </si>
  <si>
    <t>168777000.A.043</t>
  </si>
  <si>
    <t>A - $6,480</t>
  </si>
  <si>
    <t>A - $10,225
B - $40,200</t>
  </si>
  <si>
    <t>A - $10,420
B - $43,670</t>
  </si>
  <si>
    <t>A - $7,870
B - $11,200</t>
  </si>
  <si>
    <t>SC14346 (3)</t>
  </si>
  <si>
    <t xml:space="preserve">1311270
1111271
</t>
  </si>
  <si>
    <t>168777000.A.544</t>
  </si>
  <si>
    <t>8/31/2022 (Geotech 9/14)</t>
  </si>
  <si>
    <t>RS1075</t>
  </si>
  <si>
    <t xml:space="preserve">St. Anne </t>
  </si>
  <si>
    <t>168777000.A046</t>
  </si>
  <si>
    <t>RS956</t>
  </si>
  <si>
    <t xml:space="preserve">168777000.A.545 </t>
  </si>
  <si>
    <t>MR1049</t>
  </si>
  <si>
    <t>Farmer City</t>
  </si>
  <si>
    <t>168777000.A.047</t>
  </si>
  <si>
    <t>MR1928</t>
  </si>
  <si>
    <t>168777000.A.048</t>
  </si>
  <si>
    <t>N14915</t>
  </si>
  <si>
    <t xml:space="preserve">168777000.A.052 </t>
  </si>
  <si>
    <t>SC21135-1</t>
  </si>
  <si>
    <t>Diamond</t>
  </si>
  <si>
    <t>168777000.A.553</t>
  </si>
  <si>
    <t>SC20084</t>
  </si>
  <si>
    <t xml:space="preserve">168777000.A.057 </t>
  </si>
  <si>
    <t>NBA10002073</t>
  </si>
  <si>
    <t>GENOA</t>
  </si>
  <si>
    <t>168777000.A.054</t>
  </si>
  <si>
    <t>SC21460</t>
  </si>
  <si>
    <t>168777000.A.049</t>
  </si>
  <si>
    <t>BS435</t>
  </si>
  <si>
    <t>168777000.A.050</t>
  </si>
  <si>
    <t>RS1079</t>
  </si>
  <si>
    <t xml:space="preserve">Melrose Park </t>
  </si>
  <si>
    <t>168777000.A.051</t>
  </si>
  <si>
    <t xml:space="preserve">RS1082 </t>
  </si>
  <si>
    <t xml:space="preserve">Naperville </t>
  </si>
  <si>
    <t>168777000.A.055</t>
  </si>
  <si>
    <t>RS1083</t>
  </si>
  <si>
    <t>168777000.A.056</t>
  </si>
  <si>
    <t>RS1080</t>
  </si>
  <si>
    <t>168777000.A.058</t>
  </si>
  <si>
    <t>RS940</t>
  </si>
  <si>
    <t xml:space="preserve">168777000.A.061 </t>
  </si>
  <si>
    <t>Decline</t>
  </si>
  <si>
    <t>RS942</t>
  </si>
  <si>
    <t>168777000.A.060</t>
  </si>
  <si>
    <t>NBA10006212-1</t>
  </si>
  <si>
    <t>168777000.A.064</t>
  </si>
  <si>
    <t>MR1913</t>
  </si>
  <si>
    <t>Des Plaines</t>
  </si>
  <si>
    <t xml:space="preserve">168777000.A.062 </t>
  </si>
  <si>
    <t>RS941</t>
  </si>
  <si>
    <t>168777000.A.067</t>
  </si>
  <si>
    <t>BS209</t>
  </si>
  <si>
    <t xml:space="preserve">168777000.A.068 </t>
  </si>
  <si>
    <t>RS1102</t>
  </si>
  <si>
    <t xml:space="preserve">168777000.A.066 </t>
  </si>
  <si>
    <t>6 wks from NTP</t>
  </si>
  <si>
    <t>MR1940</t>
  </si>
  <si>
    <t>168777000.A.059</t>
  </si>
  <si>
    <t>MR1926</t>
  </si>
  <si>
    <t>Rosemont</t>
  </si>
  <si>
    <t xml:space="preserve">168777000.A.063 </t>
  </si>
  <si>
    <t>VW189</t>
  </si>
  <si>
    <t>Summit</t>
  </si>
  <si>
    <t>168777000.1.878</t>
  </si>
  <si>
    <t>N15837</t>
  </si>
  <si>
    <t xml:space="preserve">168777000.A.073 </t>
  </si>
  <si>
    <t>BS260</t>
  </si>
  <si>
    <t>Lake Zurich</t>
  </si>
  <si>
    <t>168777000.1.882</t>
  </si>
  <si>
    <t>RS926</t>
  </si>
  <si>
    <t>Homewood</t>
  </si>
  <si>
    <t>168777000.A.012</t>
  </si>
  <si>
    <t>RS960</t>
  </si>
  <si>
    <t>Lyndon</t>
  </si>
  <si>
    <t xml:space="preserve">168777000.A.074 </t>
  </si>
  <si>
    <t>N15332</t>
  </si>
  <si>
    <t>168777000.A.072</t>
  </si>
  <si>
    <t>BS208</t>
  </si>
  <si>
    <t xml:space="preserve">168777000.A.013 </t>
  </si>
  <si>
    <t>RS1093</t>
  </si>
  <si>
    <t>168777000.A.079</t>
  </si>
  <si>
    <t>RS1098</t>
  </si>
  <si>
    <t xml:space="preserve">168777000.A.077 </t>
  </si>
  <si>
    <t>RS1099</t>
  </si>
  <si>
    <t xml:space="preserve">Paxton </t>
  </si>
  <si>
    <t xml:space="preserve">168777000.A.078 </t>
  </si>
  <si>
    <t>BS388</t>
  </si>
  <si>
    <t xml:space="preserve">168777000.A.075 </t>
  </si>
  <si>
    <t>12/27/2022
1/20/2023</t>
  </si>
  <si>
    <t>RS1091</t>
  </si>
  <si>
    <t xml:space="preserve">168777000.A.071 </t>
  </si>
  <si>
    <t>BS402</t>
  </si>
  <si>
    <t xml:space="preserve">168777000.A.069 </t>
  </si>
  <si>
    <t>RS1031</t>
  </si>
  <si>
    <t xml:space="preserve">Binghampton </t>
  </si>
  <si>
    <t xml:space="preserve">Marissa LaPorte </t>
  </si>
  <si>
    <t>168777000.A.081</t>
  </si>
  <si>
    <t>RS944</t>
  </si>
  <si>
    <t>168777000.A.084</t>
  </si>
  <si>
    <t>VW50</t>
  </si>
  <si>
    <t>168777000.A.065</t>
  </si>
  <si>
    <t>BS631</t>
  </si>
  <si>
    <t>Geneva</t>
  </si>
  <si>
    <t>168777000.A.070</t>
  </si>
  <si>
    <t>N13606</t>
  </si>
  <si>
    <t>Stockton</t>
  </si>
  <si>
    <t xml:space="preserve">168777000.A.089 </t>
  </si>
  <si>
    <t xml:space="preserve">Declined </t>
  </si>
  <si>
    <t>No Resposne</t>
  </si>
  <si>
    <t>BS249</t>
  </si>
  <si>
    <t>Marengo</t>
  </si>
  <si>
    <t xml:space="preserve">168777000.A.086 </t>
  </si>
  <si>
    <t>RS1081</t>
  </si>
  <si>
    <t>Crest Hill</t>
  </si>
  <si>
    <t xml:space="preserve">168777000.A.080 </t>
  </si>
  <si>
    <t>4 wks NTP</t>
  </si>
  <si>
    <t>168777000.A.082</t>
  </si>
  <si>
    <t>MR1966</t>
  </si>
  <si>
    <t xml:space="preserve">168777007.Z.002 </t>
  </si>
  <si>
    <t>6 weeks NTP</t>
  </si>
  <si>
    <t>MR1965</t>
  </si>
  <si>
    <t>Brady Lane</t>
  </si>
  <si>
    <t>168777000.Z.737</t>
  </si>
  <si>
    <t>N13676</t>
  </si>
  <si>
    <t>Richmond</t>
  </si>
  <si>
    <t>168777000.A.576</t>
  </si>
  <si>
    <t>3 weeks NTP</t>
  </si>
  <si>
    <t xml:space="preserve">Geneseo </t>
  </si>
  <si>
    <t>168777007.Z.500</t>
  </si>
  <si>
    <t>BS340</t>
  </si>
  <si>
    <t>168777000.A.085</t>
  </si>
  <si>
    <t>Response</t>
  </si>
  <si>
    <t xml:space="preserve">RS1119 </t>
  </si>
  <si>
    <t xml:space="preserve">Fox Lake </t>
  </si>
  <si>
    <t>168777007.Z.501</t>
  </si>
  <si>
    <t>declined</t>
  </si>
  <si>
    <t>BS187</t>
  </si>
  <si>
    <t xml:space="preserve">168777000.A.083 </t>
  </si>
  <si>
    <t>MR1963</t>
  </si>
  <si>
    <t xml:space="preserve">168777007.Z.003 </t>
  </si>
  <si>
    <t>RS1123</t>
  </si>
  <si>
    <t xml:space="preserve">168777007.Z.004 </t>
  </si>
  <si>
    <t>7 wks from NTP</t>
  </si>
  <si>
    <t>MR1984</t>
  </si>
  <si>
    <t>Kankakee</t>
  </si>
  <si>
    <t xml:space="preserve">168777007.Z.006 </t>
  </si>
  <si>
    <t>X`</t>
  </si>
  <si>
    <t>RS1124</t>
  </si>
  <si>
    <t>Volo</t>
  </si>
  <si>
    <t>168777007.Z.507</t>
  </si>
  <si>
    <t>N15164</t>
  </si>
  <si>
    <t xml:space="preserve">168777007.Z.008 </t>
  </si>
  <si>
    <t>NO RESPONSE</t>
  </si>
  <si>
    <t>BS111</t>
  </si>
  <si>
    <t>Northbrook</t>
  </si>
  <si>
    <t>168777007.Z.009</t>
  </si>
  <si>
    <t>RS943</t>
  </si>
  <si>
    <t>168777007.Z.510</t>
  </si>
  <si>
    <t>168777007.Z.513</t>
  </si>
  <si>
    <t>BS455</t>
  </si>
  <si>
    <t>168777007.Z.011</t>
  </si>
  <si>
    <t xml:space="preserve">168777007.Z.022 </t>
  </si>
  <si>
    <t xml:space="preserve">168777007.Z.014 </t>
  </si>
  <si>
    <t>RS1136</t>
  </si>
  <si>
    <t xml:space="preserve">168777007.Z.512 </t>
  </si>
  <si>
    <t>15 days  from NTP</t>
  </si>
  <si>
    <t>BS520</t>
  </si>
  <si>
    <t xml:space="preserve">168777007.Z.015 </t>
  </si>
  <si>
    <t>MIllennia</t>
  </si>
  <si>
    <t>RS928/RS668</t>
  </si>
  <si>
    <t xml:space="preserve">Burnham </t>
  </si>
  <si>
    <t>168777007.Z.516</t>
  </si>
  <si>
    <t xml:space="preserve">168777007.Z.517 </t>
  </si>
  <si>
    <t>5 wks from NTP</t>
  </si>
  <si>
    <t>3/29/2023
5 wks NTP</t>
  </si>
  <si>
    <t>3/22/2023
TBD Geotech</t>
  </si>
  <si>
    <t>SC20527</t>
  </si>
  <si>
    <t xml:space="preserve">168777007.Z.005 </t>
  </si>
  <si>
    <t>168777007.Z.524</t>
  </si>
  <si>
    <t>25 days NTP</t>
  </si>
  <si>
    <t>RS1138</t>
  </si>
  <si>
    <t xml:space="preserve">Oak Brook </t>
  </si>
  <si>
    <t>168777007.Z.019</t>
  </si>
  <si>
    <t>RS1144</t>
  </si>
  <si>
    <t xml:space="preserve">168777007.Z.518 </t>
  </si>
  <si>
    <t>RS1128</t>
  </si>
  <si>
    <t xml:space="preserve">168777007.Z.523 </t>
  </si>
  <si>
    <t>NBA10005440</t>
  </si>
  <si>
    <t>168777007.Z.020</t>
  </si>
  <si>
    <t>4/14/2023
TBD Geotech</t>
  </si>
  <si>
    <t xml:space="preserve">No Reponse </t>
  </si>
  <si>
    <t>24 days after NTP</t>
  </si>
  <si>
    <t>RS1142</t>
  </si>
  <si>
    <t>Frankfort</t>
  </si>
  <si>
    <t xml:space="preserve">168777007.Z.021 </t>
  </si>
  <si>
    <t>168777007.Z.533</t>
  </si>
  <si>
    <t xml:space="preserve">168777007.Z.525 </t>
  </si>
  <si>
    <t>RS1151</t>
  </si>
  <si>
    <t>168777007.Z.528</t>
  </si>
  <si>
    <t>N14359</t>
  </si>
  <si>
    <t>Barrington</t>
  </si>
  <si>
    <t>168777007.D.021</t>
  </si>
  <si>
    <t>SC22186</t>
  </si>
  <si>
    <t xml:space="preserve">168777007.Z.030 </t>
  </si>
  <si>
    <t>VW240/
VW241-1</t>
  </si>
  <si>
    <t>168777007.Z.026</t>
  </si>
  <si>
    <t>Boundary  Survey</t>
  </si>
  <si>
    <t>168777007.Z.534</t>
  </si>
  <si>
    <t>N13257</t>
  </si>
  <si>
    <t>168777007.Z.031</t>
  </si>
  <si>
    <t>NBA10010269</t>
  </si>
  <si>
    <t>Belvidere</t>
  </si>
  <si>
    <t>168777007.Z.032</t>
  </si>
  <si>
    <t>6/2/2023 (20 days from NTP)</t>
  </si>
  <si>
    <t>Cicero</t>
  </si>
  <si>
    <t>168777007.Z.029</t>
  </si>
  <si>
    <t>MR2027</t>
  </si>
  <si>
    <t>168777007.Z.037</t>
  </si>
  <si>
    <t xml:space="preserve">168777007.Z.036 </t>
  </si>
  <si>
    <t>M13735</t>
  </si>
  <si>
    <t xml:space="preserve">168777007.Z.035 </t>
  </si>
  <si>
    <t>10 business days from permit approval</t>
  </si>
  <si>
    <t>RS1157</t>
  </si>
  <si>
    <t xml:space="preserve">168777007.Z.039 </t>
  </si>
  <si>
    <t>168777007.Z.038</t>
  </si>
  <si>
    <t>6/23/2023 (15 days from NTP)</t>
  </si>
  <si>
    <t>BS361</t>
  </si>
  <si>
    <t>Round Lake</t>
  </si>
  <si>
    <t>168777007.Z.040</t>
  </si>
  <si>
    <t>Rockford (Amendment)</t>
  </si>
  <si>
    <t>168777007.X.501</t>
  </si>
  <si>
    <t>RS1180</t>
  </si>
  <si>
    <t xml:space="preserve">168777007.Y.500 </t>
  </si>
  <si>
    <t>RS1173</t>
  </si>
  <si>
    <t xml:space="preserve">Downers Grove </t>
  </si>
  <si>
    <t>168777007.Z.541</t>
  </si>
  <si>
    <t>MR2030</t>
  </si>
  <si>
    <t>168777007.Z.042</t>
  </si>
  <si>
    <t>TP534</t>
  </si>
  <si>
    <t>Easement Staking</t>
  </si>
  <si>
    <t xml:space="preserve">168777008.Z.500 </t>
  </si>
  <si>
    <t>N13592</t>
  </si>
  <si>
    <t>Johnsburg</t>
  </si>
  <si>
    <t>168777007.X.005</t>
  </si>
  <si>
    <t>N15462</t>
  </si>
  <si>
    <t>Lake In The Hills</t>
  </si>
  <si>
    <t>168777007.X.006</t>
  </si>
  <si>
    <t>M10160-1</t>
  </si>
  <si>
    <t>Robbins</t>
  </si>
  <si>
    <t xml:space="preserve">168777007.X.007 </t>
  </si>
  <si>
    <t>STA 215</t>
  </si>
  <si>
    <t xml:space="preserve">168777008.Z.501 </t>
  </si>
  <si>
    <t>168777007.Z.543</t>
  </si>
  <si>
    <t>11/29/2023
12/27/23</t>
  </si>
  <si>
    <t>168777007.X.009</t>
  </si>
  <si>
    <t>168777007.X.008</t>
  </si>
  <si>
    <t>11/21/2023
11/30/2023</t>
  </si>
  <si>
    <t>10/26/2023
12/15/2023</t>
  </si>
  <si>
    <t>168777007.Y.002</t>
  </si>
  <si>
    <t>RS1200</t>
  </si>
  <si>
    <t>Elmhurst</t>
  </si>
  <si>
    <t>168777007.Y.003</t>
  </si>
  <si>
    <t>168777007.Y.001</t>
  </si>
  <si>
    <t>168777007.X.011</t>
  </si>
  <si>
    <t>168777007.X.512</t>
  </si>
  <si>
    <t>168777007.X.013</t>
  </si>
  <si>
    <t>Plat Survey for Easements</t>
  </si>
  <si>
    <t>168777007.Y.004</t>
  </si>
  <si>
    <t>Eric Dina/Ethan Ekstrom</t>
  </si>
  <si>
    <t xml:space="preserve">168777007.X.015 </t>
  </si>
  <si>
    <t xml:space="preserve">168777007.X.014 </t>
  </si>
  <si>
    <t>168777007.X.017</t>
  </si>
  <si>
    <t>N16379-T</t>
  </si>
  <si>
    <t xml:space="preserve">168777007.X.010 </t>
  </si>
  <si>
    <t xml:space="preserve">168777007.X.016 </t>
  </si>
  <si>
    <t>7-8 wks</t>
  </si>
  <si>
    <t>1214095</t>
  </si>
  <si>
    <t xml:space="preserve">168777007.X.018 </t>
  </si>
  <si>
    <t xml:space="preserve">Dixon </t>
  </si>
  <si>
    <t>168777007.Y.005</t>
  </si>
  <si>
    <t>168777007.Y.006</t>
  </si>
  <si>
    <t xml:space="preserve">168777007.Y.007 </t>
  </si>
  <si>
    <t>MR2160</t>
  </si>
  <si>
    <t>Bolingbrook</t>
  </si>
  <si>
    <t>Survey, Level SUE B</t>
  </si>
  <si>
    <t xml:space="preserve">168777007.X.019 </t>
  </si>
  <si>
    <t xml:space="preserve">168777007.Y.009 </t>
  </si>
  <si>
    <t xml:space="preserve">Stillman Valley </t>
  </si>
  <si>
    <t>168777007.Y.008</t>
  </si>
  <si>
    <t xml:space="preserve">Plato Center </t>
  </si>
  <si>
    <t>168777007.Y.012</t>
  </si>
  <si>
    <t>168777008.Z.503</t>
  </si>
  <si>
    <t>TC628</t>
  </si>
  <si>
    <t>Lake Bloomington</t>
  </si>
  <si>
    <t xml:space="preserve">168777008.Z.504 </t>
  </si>
  <si>
    <t>168777007.Y.010</t>
  </si>
  <si>
    <t>168777007.Y.013</t>
  </si>
  <si>
    <t>Watseka</t>
  </si>
  <si>
    <t>168777007.Y.011</t>
  </si>
  <si>
    <t>TP605</t>
  </si>
  <si>
    <t xml:space="preserve">168777008.Z.505 </t>
  </si>
  <si>
    <t>TP605A</t>
  </si>
  <si>
    <t xml:space="preserve">168777008.Z.506 </t>
  </si>
  <si>
    <t xml:space="preserve">168777007.Y.014 </t>
  </si>
  <si>
    <t xml:space="preserve">168777007.Z.045 </t>
  </si>
  <si>
    <t>8/28/2024 (Survey)
8/28/2024
(Potholes)</t>
  </si>
  <si>
    <t>168777007.Z.048</t>
  </si>
  <si>
    <t>Survey, SUE Level A &amp; B, Geotechnical</t>
  </si>
  <si>
    <t>168777007.Z.046</t>
  </si>
  <si>
    <t xml:space="preserve">168777007.Z.044 </t>
  </si>
  <si>
    <t>168777007.Y.015</t>
  </si>
  <si>
    <t>RS1276</t>
  </si>
  <si>
    <t xml:space="preserve">Woodstock </t>
  </si>
  <si>
    <t>168777007.Y.016</t>
  </si>
  <si>
    <t>MR2197</t>
  </si>
  <si>
    <t>Round Grove</t>
  </si>
  <si>
    <t>Mark Stanley/Tom McTigue</t>
  </si>
  <si>
    <t>168777007.Z.051</t>
  </si>
  <si>
    <t xml:space="preserve">168777007.Z.049 </t>
  </si>
  <si>
    <t xml:space="preserve">Wilmington </t>
  </si>
  <si>
    <t xml:space="preserve">168777007.Z.050 </t>
  </si>
  <si>
    <t>12/5/2024
12/19/2024</t>
  </si>
  <si>
    <t>RS1278</t>
  </si>
  <si>
    <t>Norridge</t>
  </si>
  <si>
    <t>168777007.Y.022</t>
  </si>
  <si>
    <t>RS1271</t>
  </si>
  <si>
    <t>168777007.Y.018</t>
  </si>
  <si>
    <t xml:space="preserve">168777007.Y.019 </t>
  </si>
  <si>
    <t xml:space="preserve">168777007.Y.020 </t>
  </si>
  <si>
    <t>Crestwood</t>
  </si>
  <si>
    <t xml:space="preserve">168777007.Y.021 </t>
  </si>
  <si>
    <t xml:space="preserve">168777007.Z.052 </t>
  </si>
  <si>
    <t>N17865-T</t>
  </si>
  <si>
    <t xml:space="preserve">168777007.X.024 </t>
  </si>
  <si>
    <t xml:space="preserve">168777007.X.023 </t>
  </si>
  <si>
    <t>TP631</t>
  </si>
  <si>
    <t>Matteson</t>
  </si>
  <si>
    <t>168777008.Z.507</t>
  </si>
  <si>
    <t>168777007.X.020</t>
  </si>
  <si>
    <t>168777007.Z.053</t>
  </si>
  <si>
    <t xml:space="preserve">168777007.Y.023 </t>
  </si>
  <si>
    <t>Survey, SUE level B</t>
  </si>
  <si>
    <t xml:space="preserve">168777007.Y.026 </t>
  </si>
  <si>
    <t xml:space="preserve">168777007.Y.024 </t>
  </si>
  <si>
    <t xml:space="preserve">168777007.Y.025 </t>
  </si>
  <si>
    <t>MOT</t>
  </si>
  <si>
    <t>SC19879</t>
  </si>
  <si>
    <t>168777007.X.021</t>
  </si>
  <si>
    <t>2 weeks post IDOT permit</t>
  </si>
  <si>
    <t>not listed</t>
  </si>
  <si>
    <t xml:space="preserve">168777007.X.022 </t>
  </si>
  <si>
    <t xml:space="preserve">Non-DOT </t>
  </si>
  <si>
    <t>MR2BID9647-3</t>
  </si>
  <si>
    <t xml:space="preserve">Hometown </t>
  </si>
  <si>
    <t xml:space="preserve">168777007.Z.054 </t>
  </si>
  <si>
    <t xml:space="preserve">Tom McTigue </t>
  </si>
  <si>
    <t>Survey, SUE level B &amp; Geotechnical</t>
  </si>
  <si>
    <t>168777007.Z.057</t>
  </si>
  <si>
    <t>3/14/2025
4/14/2025</t>
  </si>
  <si>
    <t xml:space="preserve">168777007.Z.058 </t>
  </si>
  <si>
    <t>MR2BID9647-1</t>
  </si>
  <si>
    <t xml:space="preserve">168777007.Z.055 </t>
  </si>
  <si>
    <t xml:space="preserve">168777007.Z.056 </t>
  </si>
  <si>
    <t>168777007.X.026</t>
  </si>
  <si>
    <t xml:space="preserve">168777007.Y.028 </t>
  </si>
  <si>
    <t xml:space="preserve">Elburn </t>
  </si>
  <si>
    <t xml:space="preserve">168777007.Y.027 </t>
  </si>
  <si>
    <t>168777007.Y.029</t>
  </si>
  <si>
    <t>Saunmin</t>
  </si>
  <si>
    <t>168777007.Y.030</t>
  </si>
  <si>
    <t>Davis Junction</t>
  </si>
  <si>
    <t xml:space="preserve">168777007.Y.032 </t>
  </si>
  <si>
    <t xml:space="preserve">168777007.Y.031 </t>
  </si>
  <si>
    <t xml:space="preserve">168777007.X.025 </t>
  </si>
  <si>
    <t xml:space="preserve">168777007.Z.059 </t>
  </si>
  <si>
    <t>168777007.Z.060</t>
  </si>
  <si>
    <t>Survey, SUE Level B, &amp; Geotechnical</t>
  </si>
  <si>
    <t xml:space="preserve">168777007.Y.033 </t>
  </si>
  <si>
    <t>168777008.Z.509</t>
  </si>
  <si>
    <t>Hinsdale</t>
  </si>
  <si>
    <t>168777007.Y.034</t>
  </si>
  <si>
    <t xml:space="preserve">Niles </t>
  </si>
  <si>
    <t>168777007.Y.035</t>
  </si>
  <si>
    <t>TWS121</t>
  </si>
  <si>
    <t>Woodbine</t>
  </si>
  <si>
    <t xml:space="preserve">168777008.Z.508	</t>
  </si>
  <si>
    <t>Goodfield</t>
  </si>
  <si>
    <t xml:space="preserve">168777007.Y.039 </t>
  </si>
  <si>
    <t>RS1321</t>
  </si>
  <si>
    <t xml:space="preserve">Rochelle </t>
  </si>
  <si>
    <t>168777007.Y.037</t>
  </si>
  <si>
    <t xml:space="preserve">168777007.Y.036 </t>
  </si>
  <si>
    <t>MR1968</t>
  </si>
  <si>
    <t>Denied</t>
  </si>
  <si>
    <t>6 weeks NTP (1/23/2023)</t>
  </si>
  <si>
    <t>PRIM718</t>
  </si>
  <si>
    <t>Glendale Heights</t>
  </si>
  <si>
    <t>MR1840</t>
  </si>
  <si>
    <t>Western Springs</t>
  </si>
  <si>
    <t>MR1964</t>
  </si>
  <si>
    <t>Survey, SUE Level B &amp; Geotechnical</t>
  </si>
  <si>
    <t>TW3601350</t>
  </si>
  <si>
    <t>TW1501117</t>
  </si>
  <si>
    <t>Harrison</t>
  </si>
  <si>
    <t xml:space="preserve">168777007.Y.038 </t>
  </si>
  <si>
    <t>TC638</t>
  </si>
  <si>
    <t xml:space="preserve">168777008.Z.510	</t>
  </si>
  <si>
    <t>TP658</t>
  </si>
  <si>
    <t xml:space="preserve">168777008.Z.511	</t>
  </si>
  <si>
    <t>2-3 weeks post county permits</t>
  </si>
  <si>
    <t>Galena</t>
  </si>
  <si>
    <t>MR2321</t>
  </si>
  <si>
    <t>9/2/250</t>
  </si>
  <si>
    <t>Winnebago</t>
  </si>
  <si>
    <t>NBA10019119</t>
  </si>
  <si>
    <t>No Proposal</t>
  </si>
  <si>
    <t>Non</t>
  </si>
  <si>
    <t>GLEN ELLYN</t>
  </si>
  <si>
    <t xml:space="preserve">168777007.Y.040 </t>
  </si>
  <si>
    <t>Combined DOT &amp; DOT-TR</t>
  </si>
  <si>
    <t>Field Noting</t>
  </si>
  <si>
    <t>Nicor Initiated</t>
  </si>
  <si>
    <t>Pending scope confirmation from Nicor, 9/16.</t>
  </si>
  <si>
    <t>168777007.E.105</t>
  </si>
  <si>
    <t>TP684</t>
  </si>
  <si>
    <t>TP685</t>
  </si>
  <si>
    <t>TP694</t>
  </si>
  <si>
    <t>Lisle</t>
  </si>
  <si>
    <t>168777008.1.042</t>
  </si>
  <si>
    <t>168777008.1.043</t>
  </si>
  <si>
    <t>168777008.1.044</t>
  </si>
  <si>
    <t>One ILI confirmation dig ont he 36-in Aux Sable line</t>
  </si>
  <si>
    <t>One ILI confirmation dig on the Des Plaines 36-in line</t>
  </si>
  <si>
    <t>N19585</t>
  </si>
  <si>
    <t>LISLE</t>
  </si>
  <si>
    <t>168777007.Z.xxx</t>
  </si>
  <si>
    <t>168777007.Y.041</t>
  </si>
  <si>
    <t>168777007.M.079</t>
  </si>
  <si>
    <t>SC26438</t>
  </si>
  <si>
    <t>168777007.M.083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</si>
</sst>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7" formatCode="&quot;$&quot;#,##0.00_);\(&quot;$&quot;#,##0.00\)"/>
    <numFmt numFmtId="8" formatCode="&quot;$&quot;#,##0.00_);[Red]\(&quot;$&quot;#,##0.00\)"/>
    <numFmt numFmtId="44" formatCode="_(&quot;$&quot;* #,##0.00_);_(&quot;$&quot;* \(#,##0.00\);_(&quot;$&quot;* &quot;-&quot;??_);_(@_)"/>
    <numFmt numFmtId="164" formatCode="_([$$-409]* #,##0.00_);_([$$-409]* \(#,##0.00\);_([$$-409]* &quot;-&quot;??_);_(@_)"/>
    <numFmt numFmtId="165" formatCode="&quot;$&quot;#,##0.00"/>
    <numFmt numFmtId="166" formatCode="_(&quot;$&quot;* #,##0.0_);_(&quot;$&quot;* \(#,##0.0\);_(&quot;$&quot;* &quot;-&quot;?_);_(@_)"/>
  </numFmts>
  <fonts count="32" x14ac:knownFonts="1">
    <font>
      <sz val="11"/>
      <color theme="1"/>
      <name val="Calibri"/>
      <family val="2"/>
    </font>
    <font>
      <sz val="11"/>
      <color theme="1"/>
      <name val="Calibri"/>
      <family val="2"/>
      <scheme val="minor"/>
    </font>
    <font>
      <b/>
      <sz val="11"/>
      <color theme="1"/>
      <name val="Calibri"/>
      <family val="2"/>
    </font>
    <font>
      <b/>
      <sz val="11"/>
      <color theme="0"/>
      <name val="Calibri"/>
      <family val="2"/>
    </font>
    <font>
      <i/>
      <sz val="11"/>
      <color theme="1"/>
      <name val="Calibri"/>
      <family val="2"/>
    </font>
    <font>
      <sz val="8"/>
      <name val="Calibri"/>
      <family val="2"/>
    </font>
    <font>
      <sz val="11"/>
      <color rgb="FF000000"/>
      <name val="Calibri"/>
      <family val="2"/>
    </font>
    <font>
      <sz val="9"/>
      <color indexed="81"/>
      <name val="Tahoma"/>
      <family val="2"/>
    </font>
    <font>
      <b/>
      <sz val="9"/>
      <color indexed="81"/>
      <name val="Tahoma"/>
      <family val="2"/>
    </font>
    <font>
      <sz val="11"/>
      <name val="Calibri"/>
      <family val="2"/>
    </font>
    <font>
      <u/>
      <sz val="11"/>
      <color theme="10"/>
      <name val="Calibri"/>
      <family val="2"/>
      <scheme val="minor"/>
    </font>
    <font>
      <strike/>
      <sz val="11"/>
      <color theme="1"/>
      <name val="Calibri"/>
      <family val="2"/>
    </font>
    <font>
      <sz val="11"/>
      <color rgb="FF444444"/>
      <name val="Calibri"/>
      <family val="2"/>
      <charset val="1"/>
    </font>
    <font>
      <sz val="11"/>
      <color rgb="FF1F3864"/>
      <name val="Calibri"/>
      <family val="2"/>
    </font>
    <font>
      <sz val="11"/>
      <color theme="1"/>
      <name val="Calibri"/>
      <family val="2"/>
      <charset val="1"/>
    </font>
    <font>
      <b/>
      <sz val="11"/>
      <color rgb="FFFFFFFF"/>
      <name val="Calibri"/>
      <family val="2"/>
    </font>
    <font>
      <b/>
      <sz val="11"/>
      <color rgb="FF000000"/>
      <name val="Calibri"/>
      <family val="2"/>
    </font>
    <font>
      <sz val="11"/>
      <color rgb="FF000000"/>
      <name val="Calibri"/>
      <family val="2"/>
      <charset val="1"/>
    </font>
    <font>
      <sz val="11"/>
      <color rgb="FF242424"/>
      <name val="Aptos Narrow"/>
      <family val="2"/>
    </font>
    <font>
      <sz val="11"/>
      <color rgb="FF000000"/>
      <name val="Aptos Narrow"/>
      <family val="2"/>
    </font>
    <font>
      <sz val="11"/>
      <color rgb="FF1F3864"/>
      <name val="Calibri"/>
      <family val="2"/>
      <charset val="1"/>
    </font>
    <font>
      <i/>
      <strike/>
      <sz val="11"/>
      <color theme="1"/>
      <name val="Calibri"/>
      <family val="2"/>
    </font>
    <font>
      <sz val="11"/>
      <color theme="1"/>
      <name val="Aptos"/>
      <family val="2"/>
      <charset val="1"/>
    </font>
    <font>
      <sz val="11"/>
      <color theme="1"/>
      <name val="Calibri"/>
      <family val="2"/>
    </font>
    <font>
      <b/>
      <sz val="11"/>
      <color theme="0"/>
      <name val="Calibri"/>
      <family val="2"/>
      <scheme val="minor"/>
    </font>
    <font>
      <sz val="10"/>
      <name val="Calibri"/>
      <family val="2"/>
      <scheme val="minor"/>
    </font>
    <font>
      <sz val="11"/>
      <color rgb="FF000000"/>
      <name val="Calibri"/>
      <family val="2"/>
      <scheme val="minor"/>
    </font>
    <font>
      <sz val="8"/>
      <color theme="1"/>
      <name val="Calibri"/>
      <family val="2"/>
    </font>
    <font>
      <b/>
      <sz val="8"/>
      <color theme="1"/>
      <name val="Calibri"/>
      <family val="2"/>
    </font>
    <font>
      <sz val="8"/>
      <color rgb="FF000000"/>
      <name val="Calibri"/>
      <family val="2"/>
    </font>
    <font>
      <b/>
      <sz val="11"/>
      <color theme="1"/>
      <name val="Calibri"/>
      <family val="2"/>
      <scheme val="minor"/>
    </font>
    <font>
      <sz val="9"/>
      <color indexed="81"/>
      <name val="Tahoma"/>
      <charset val="1"/>
    </font>
  </fonts>
  <fills count="17">
    <fill>
      <patternFill patternType="none"/>
    </fill>
    <fill>
      <patternFill patternType="gray125"/>
    </fill>
    <fill>
      <patternFill patternType="solid">
        <fgColor theme="4"/>
        <bgColor theme="4"/>
      </patternFill>
    </fill>
    <fill>
      <patternFill patternType="solid">
        <fgColor rgb="FFB40000"/>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4472C4"/>
        <bgColor rgb="FF4472C4"/>
      </patternFill>
    </fill>
    <fill>
      <patternFill patternType="solid">
        <fgColor rgb="FFD9E1F2"/>
        <bgColor rgb="FFD9E1F2"/>
      </patternFill>
    </fill>
    <fill>
      <patternFill patternType="solid">
        <fgColor theme="4" tint="0.79998168889431442"/>
        <bgColor indexed="64"/>
      </patternFill>
    </fill>
    <fill>
      <patternFill patternType="solid">
        <fgColor rgb="FF00B0F0"/>
        <bgColor indexed="64"/>
      </patternFill>
    </fill>
    <fill>
      <patternFill patternType="solid">
        <fgColor rgb="FF92D050"/>
        <bgColor indexed="64"/>
      </patternFill>
    </fill>
    <fill>
      <patternFill patternType="solid">
        <fgColor theme="5" tint="0.39997558519241921"/>
        <bgColor indexed="64"/>
      </patternFill>
    </fill>
    <fill>
      <patternFill patternType="solid">
        <fgColor rgb="FF7030A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00B050"/>
        <bgColor indexed="64"/>
      </patternFill>
    </fill>
  </fills>
  <borders count="63">
    <border>
      <left/>
      <right/>
      <top/>
      <bottom/>
      <diagonal/>
    </border>
    <border>
      <left style="thin">
        <color auto="1"/>
      </left>
      <right/>
      <top/>
      <bottom/>
      <diagonal/>
    </border>
    <border>
      <left/>
      <right style="thin">
        <color auto="1"/>
      </right>
      <top/>
      <bottom/>
      <diagonal/>
    </border>
    <border>
      <left style="thin">
        <color auto="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auto="1"/>
      </right>
      <top style="thin">
        <color theme="4" tint="0.39997558519241921"/>
      </top>
      <bottom style="thin">
        <color theme="4" tint="0.39997558519241921"/>
      </bottom>
      <diagonal/>
    </border>
    <border>
      <left style="thin">
        <color auto="1"/>
      </left>
      <right style="thin">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rgb="FFB1A0C7"/>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style="medium">
        <color auto="1"/>
      </left>
      <right/>
      <top style="thin">
        <color theme="4" tint="0.39997558519241921"/>
      </top>
      <bottom style="thin">
        <color theme="4" tint="0.39997558519241921"/>
      </bottom>
      <diagonal/>
    </border>
    <border>
      <left style="medium">
        <color auto="1"/>
      </left>
      <right style="thin">
        <color auto="1"/>
      </right>
      <top/>
      <bottom/>
      <diagonal/>
    </border>
    <border>
      <left style="thin">
        <color auto="1"/>
      </left>
      <right style="medium">
        <color auto="1"/>
      </right>
      <top/>
      <bottom/>
      <diagonal/>
    </border>
    <border>
      <left style="thin">
        <color auto="1"/>
      </left>
      <right/>
      <top style="thin">
        <color theme="4" tint="0.39997558519241921"/>
      </top>
      <bottom/>
      <diagonal/>
    </border>
    <border>
      <left/>
      <right/>
      <top style="thin">
        <color theme="4" tint="0.39997558519241921"/>
      </top>
      <bottom/>
      <diagonal/>
    </border>
    <border>
      <left/>
      <right style="thin">
        <color auto="1"/>
      </right>
      <top style="thin">
        <color theme="4" tint="0.39997558519241921"/>
      </top>
      <bottom/>
      <diagonal/>
    </border>
    <border>
      <left style="medium">
        <color auto="1"/>
      </left>
      <right/>
      <top style="thin">
        <color theme="4" tint="0.39997558519241921"/>
      </top>
      <bottom/>
      <diagonal/>
    </border>
    <border>
      <left/>
      <right/>
      <top style="thin">
        <color rgb="FF8EA9DB"/>
      </top>
      <bottom style="thin">
        <color rgb="FF8EA9DB"/>
      </bottom>
      <diagonal/>
    </border>
    <border>
      <left/>
      <right style="medium">
        <color indexed="64"/>
      </right>
      <top style="thin">
        <color rgb="FF8EA9DB"/>
      </top>
      <bottom style="thin">
        <color rgb="FF8EA9DB"/>
      </bottom>
      <diagonal/>
    </border>
    <border>
      <left/>
      <right/>
      <top/>
      <bottom style="thin">
        <color rgb="FF8EA9DB"/>
      </bottom>
      <diagonal/>
    </border>
    <border>
      <left/>
      <right/>
      <top style="thin">
        <color rgb="FF8EA9DB"/>
      </top>
      <bottom/>
      <diagonal/>
    </border>
    <border>
      <left style="thin">
        <color indexed="64"/>
      </left>
      <right/>
      <top style="thin">
        <color rgb="FF8EA9DB"/>
      </top>
      <bottom style="thin">
        <color rgb="FF8EA9DB"/>
      </bottom>
      <diagonal/>
    </border>
    <border>
      <left/>
      <right style="thin">
        <color indexed="64"/>
      </right>
      <top style="thin">
        <color rgb="FF8EA9DB"/>
      </top>
      <bottom style="thin">
        <color rgb="FF8EA9DB"/>
      </bottom>
      <diagonal/>
    </border>
    <border>
      <left/>
      <right/>
      <top style="thin">
        <color theme="4" tint="0.39997558519241921"/>
      </top>
      <bottom style="thin">
        <color rgb="FF8EA9DB"/>
      </bottom>
      <diagonal/>
    </border>
    <border>
      <left/>
      <right/>
      <top style="thin">
        <color rgb="FF8EA9DB"/>
      </top>
      <bottom style="thin">
        <color theme="4" tint="0.39997558519241921"/>
      </bottom>
      <diagonal/>
    </border>
    <border>
      <left/>
      <right/>
      <top style="thin">
        <color theme="4" tint="0.39994506668294322"/>
      </top>
      <bottom style="thin">
        <color theme="4" tint="0.39997558519241921"/>
      </bottom>
      <diagonal/>
    </border>
    <border>
      <left style="thin">
        <color indexed="64"/>
      </left>
      <right style="thin">
        <color indexed="64"/>
      </right>
      <top style="thin">
        <color rgb="FF8EA9DB"/>
      </top>
      <bottom style="thin">
        <color rgb="FF8EA9DB"/>
      </bottom>
      <diagonal/>
    </border>
    <border>
      <left style="medium">
        <color auto="1"/>
      </left>
      <right/>
      <top style="thin">
        <color theme="4" tint="0.39997558519241921"/>
      </top>
      <bottom style="thin">
        <color rgb="FF8EA9DB"/>
      </bottom>
      <diagonal/>
    </border>
    <border>
      <left style="thin">
        <color indexed="64"/>
      </left>
      <right/>
      <top style="thin">
        <color rgb="FF8EA9DB"/>
      </top>
      <bottom/>
      <diagonal/>
    </border>
    <border>
      <left/>
      <right style="thin">
        <color indexed="64"/>
      </right>
      <top style="thin">
        <color rgb="FF8EA9DB"/>
      </top>
      <bottom/>
      <diagonal/>
    </border>
    <border>
      <left style="thin">
        <color indexed="64"/>
      </left>
      <right style="thin">
        <color indexed="64"/>
      </right>
      <top style="thin">
        <color rgb="FF8EA9DB"/>
      </top>
      <bottom/>
      <diagonal/>
    </border>
    <border>
      <left style="thin">
        <color rgb="FF8EA9DB"/>
      </left>
      <right/>
      <top style="thin">
        <color rgb="FF8EA9DB"/>
      </top>
      <bottom style="thin">
        <color rgb="FF8EA9DB"/>
      </bottom>
      <diagonal/>
    </border>
    <border>
      <left/>
      <right style="thin">
        <color auto="1"/>
      </right>
      <top style="thin">
        <color theme="4" tint="0.39997558519241921"/>
      </top>
      <bottom style="thin">
        <color rgb="FF8EA9DB"/>
      </bottom>
      <diagonal/>
    </border>
    <border>
      <left/>
      <right style="medium">
        <color auto="1"/>
      </right>
      <top style="thin">
        <color theme="4" tint="0.39997558519241921"/>
      </top>
      <bottom style="thin">
        <color rgb="FF8EA9DB"/>
      </bottom>
      <diagonal/>
    </border>
    <border>
      <left style="thin">
        <color rgb="FF8EA9DB"/>
      </left>
      <right/>
      <top style="thin">
        <color theme="4" tint="0.39997558519241921"/>
      </top>
      <bottom style="thin">
        <color theme="4" tint="0.39997558519241921"/>
      </bottom>
      <diagonal/>
    </border>
    <border>
      <left style="medium">
        <color auto="1"/>
      </left>
      <right style="thin">
        <color auto="1"/>
      </right>
      <top style="thin">
        <color theme="4" tint="0.39997558519241921"/>
      </top>
      <bottom style="thin">
        <color theme="4" tint="0.39997558519241921"/>
      </bottom>
      <diagonal/>
    </border>
    <border>
      <left style="thin">
        <color indexed="64"/>
      </left>
      <right/>
      <top style="thin">
        <color theme="4" tint="0.39997558519241921"/>
      </top>
      <bottom style="thin">
        <color rgb="FF8EA9DB"/>
      </bottom>
      <diagonal/>
    </border>
    <border>
      <left style="thin">
        <color indexed="64"/>
      </left>
      <right/>
      <top/>
      <bottom style="thin">
        <color theme="4" tint="0.39997558519241921"/>
      </bottom>
      <diagonal/>
    </border>
    <border>
      <left/>
      <right/>
      <top/>
      <bottom style="thin">
        <color theme="4" tint="0.39997558519241921"/>
      </bottom>
      <diagonal/>
    </border>
    <border>
      <left/>
      <right style="medium">
        <color auto="1"/>
      </right>
      <top/>
      <bottom style="thin">
        <color theme="4" tint="0.39997558519241921"/>
      </bottom>
      <diagonal/>
    </border>
    <border>
      <left style="thin">
        <color theme="4" tint="0.39997558519241921"/>
      </left>
      <right/>
      <top style="thin">
        <color theme="4" tint="0.39997558519241921"/>
      </top>
      <bottom/>
      <diagonal/>
    </border>
    <border>
      <left/>
      <right style="medium">
        <color auto="1"/>
      </right>
      <top style="thin">
        <color theme="4" tint="0.39997558519241921"/>
      </top>
      <bottom style="thin">
        <color theme="4" tint="0.39997558519241921"/>
      </bottom>
      <diagonal/>
    </border>
    <border>
      <left style="thin">
        <color indexed="64"/>
      </left>
      <right style="medium">
        <color indexed="64"/>
      </right>
      <top style="thin">
        <color rgb="FF8EA9DB"/>
      </top>
      <bottom style="thin">
        <color rgb="FF8EA9DB"/>
      </bottom>
      <diagonal/>
    </border>
    <border>
      <left/>
      <right/>
      <top style="thin">
        <color theme="6" tint="0.39994506668294322"/>
      </top>
      <bottom style="thin">
        <color theme="6" tint="0.39997558519241921"/>
      </bottom>
      <diagonal/>
    </border>
    <border>
      <left style="double">
        <color auto="1"/>
      </left>
      <right style="double">
        <color auto="1"/>
      </right>
      <top/>
      <bottom/>
      <diagonal/>
    </border>
    <border>
      <left style="double">
        <color auto="1"/>
      </left>
      <right style="double">
        <color auto="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bottom style="thin">
        <color rgb="FF95B3D7"/>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s>
  <cellStyleXfs count="5">
    <xf numFmtId="0" fontId="0" fillId="0" borderId="0"/>
    <xf numFmtId="0" fontId="1" fillId="0" borderId="0"/>
    <xf numFmtId="0" fontId="10" fillId="0" borderId="0" applyNumberFormat="0" applyFill="0" applyBorder="0" applyAlignment="0" applyProtection="0"/>
    <xf numFmtId="44" fontId="1" fillId="0" borderId="0" applyFont="0" applyFill="0" applyBorder="0" applyAlignment="0" applyProtection="0"/>
    <xf numFmtId="44" fontId="23" fillId="0" borderId="0" applyFont="0" applyFill="0" applyBorder="0" applyAlignment="0" applyProtection="0"/>
  </cellStyleXfs>
  <cellXfs count="701">
    <xf numFmtId="0" fontId="0" fillId="0" borderId="0" xfId="0"/>
    <xf numFmtId="0" fontId="0" fillId="0" borderId="0" xfId="0" applyAlignment="1">
      <alignment horizontal="center" vertical="center"/>
    </xf>
    <xf numFmtId="0" fontId="0" fillId="0" borderId="0" xfId="0" applyAlignment="1">
      <alignment horizontal="lef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14" fontId="0" fillId="0" borderId="0" xfId="0" applyNumberFormat="1" applyAlignment="1">
      <alignment horizontal="center" vertical="center"/>
    </xf>
    <xf numFmtId="0" fontId="4" fillId="0" borderId="0" xfId="0" applyFont="1" applyAlignment="1">
      <alignment horizontal="center" vertical="center"/>
    </xf>
    <xf numFmtId="44" fontId="0" fillId="0" borderId="0" xfId="0" applyNumberFormat="1" applyAlignment="1">
      <alignment horizontal="center" vertical="center"/>
    </xf>
    <xf numFmtId="44" fontId="0" fillId="0" borderId="2" xfId="0" applyNumberFormat="1" applyBorder="1" applyAlignment="1">
      <alignment horizontal="center" vertical="center"/>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4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0" fillId="0" borderId="0" xfId="0" applyAlignment="1">
      <alignment horizontal="center" vertical="center" wrapText="1"/>
    </xf>
    <xf numFmtId="14" fontId="0" fillId="0" borderId="0" xfId="0" applyNumberFormat="1"/>
    <xf numFmtId="0" fontId="0" fillId="0" borderId="0" xfId="0" applyAlignment="1">
      <alignment horizontal="left" vertical="center" wrapText="1"/>
    </xf>
    <xf numFmtId="17" fontId="0" fillId="0" borderId="0" xfId="0" applyNumberFormat="1" applyAlignment="1">
      <alignment horizontal="center" vertical="center"/>
    </xf>
    <xf numFmtId="0" fontId="0" fillId="0" borderId="9" xfId="0" applyBorder="1" applyAlignment="1">
      <alignment horizontal="center" vertical="center"/>
    </xf>
    <xf numFmtId="44" fontId="0" fillId="0" borderId="0" xfId="0" applyNumberFormat="1"/>
    <xf numFmtId="14" fontId="6" fillId="0" borderId="0" xfId="0" applyNumberFormat="1" applyFont="1" applyAlignment="1">
      <alignment horizontal="center" vertic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3" fillId="3" borderId="12" xfId="0" applyFont="1" applyFill="1" applyBorder="1" applyAlignment="1">
      <alignment horizontal="center"/>
    </xf>
    <xf numFmtId="0" fontId="0" fillId="0" borderId="4" xfId="0" applyBorder="1" applyAlignment="1">
      <alignment horizontal="left" vertical="center" wrapText="1"/>
    </xf>
    <xf numFmtId="2" fontId="0" fillId="0" borderId="0" xfId="0" applyNumberForma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center" vertical="center"/>
    </xf>
    <xf numFmtId="44" fontId="11" fillId="0" borderId="0" xfId="0" applyNumberFormat="1" applyFont="1" applyAlignment="1">
      <alignment horizontal="center" vertical="center"/>
    </xf>
    <xf numFmtId="0" fontId="3" fillId="2" borderId="16" xfId="0" applyFont="1" applyFill="1" applyBorder="1" applyAlignment="1">
      <alignment horizontal="center" vertical="center" wrapText="1"/>
    </xf>
    <xf numFmtId="0" fontId="0" fillId="5" borderId="0" xfId="0" applyFill="1" applyAlignment="1">
      <alignment horizontal="left" vertical="center"/>
    </xf>
    <xf numFmtId="0" fontId="3" fillId="2" borderId="4" xfId="0" applyFont="1" applyFill="1" applyBorder="1" applyAlignment="1">
      <alignment horizontal="center" vertical="center" wrapText="1"/>
    </xf>
    <xf numFmtId="0" fontId="0" fillId="0" borderId="16" xfId="0" applyBorder="1" applyAlignment="1">
      <alignment horizontal="center" vertical="center"/>
    </xf>
    <xf numFmtId="0" fontId="0" fillId="0" borderId="4" xfId="0" applyBorder="1" applyAlignment="1">
      <alignment horizontal="left" vertical="center"/>
    </xf>
    <xf numFmtId="14" fontId="0" fillId="0" borderId="4" xfId="0" applyNumberFormat="1" applyBorder="1" applyAlignment="1">
      <alignment horizontal="center" vertical="center"/>
    </xf>
    <xf numFmtId="14" fontId="0" fillId="0" borderId="4" xfId="0" applyNumberFormat="1" applyBorder="1" applyAlignment="1">
      <alignment horizontal="center" vertical="center" wrapText="1"/>
    </xf>
    <xf numFmtId="0" fontId="0" fillId="5" borderId="16" xfId="0" applyFill="1" applyBorder="1" applyAlignment="1">
      <alignment horizontal="center" vertical="center"/>
    </xf>
    <xf numFmtId="164" fontId="0" fillId="0" borderId="0" xfId="0" applyNumberFormat="1" applyAlignment="1">
      <alignment horizontal="center" vertical="center"/>
    </xf>
    <xf numFmtId="0" fontId="6" fillId="0" borderId="4" xfId="0" applyFont="1" applyBorder="1" applyAlignment="1">
      <alignment horizontal="left" vertical="center"/>
    </xf>
    <xf numFmtId="0" fontId="0" fillId="0" borderId="0" xfId="0" applyAlignment="1">
      <alignment horizontal="center"/>
    </xf>
    <xf numFmtId="0" fontId="0" fillId="0" borderId="0" xfId="0" quotePrefix="1" applyAlignment="1">
      <alignment horizontal="center" vertical="center"/>
    </xf>
    <xf numFmtId="0" fontId="3" fillId="2" borderId="0" xfId="0" applyFont="1" applyFill="1" applyAlignment="1">
      <alignment horizontal="center" vertical="center" wrapText="1"/>
    </xf>
    <xf numFmtId="0" fontId="12" fillId="0" borderId="0" xfId="0" applyFont="1"/>
    <xf numFmtId="0" fontId="13" fillId="0" borderId="0" xfId="0" applyFont="1"/>
    <xf numFmtId="44" fontId="0" fillId="0" borderId="0" xfId="0" applyNumberFormat="1" applyAlignment="1">
      <alignment horizontal="center"/>
    </xf>
    <xf numFmtId="14" fontId="6" fillId="0" borderId="0" xfId="0" applyNumberFormat="1" applyFont="1" applyAlignment="1">
      <alignment horizontal="center"/>
    </xf>
    <xf numFmtId="14" fontId="6" fillId="0" borderId="2" xfId="0" applyNumberFormat="1" applyFont="1" applyBorder="1" applyAlignment="1">
      <alignment horizontal="center"/>
    </xf>
    <xf numFmtId="0" fontId="2" fillId="0" borderId="0" xfId="0" applyFont="1" applyAlignment="1">
      <alignment horizontal="center" wrapText="1"/>
    </xf>
    <xf numFmtId="0" fontId="2" fillId="0" borderId="0" xfId="0" applyFont="1" applyAlignment="1">
      <alignment horizontal="center" vertical="top" wrapText="1"/>
    </xf>
    <xf numFmtId="0" fontId="2" fillId="0" borderId="23" xfId="0" applyFont="1" applyBorder="1" applyAlignment="1">
      <alignment horizontal="center" vertical="top" wrapText="1"/>
    </xf>
    <xf numFmtId="0" fontId="2" fillId="0" borderId="20" xfId="0" applyFont="1" applyBorder="1" applyAlignment="1">
      <alignment horizontal="center" vertical="top" wrapText="1"/>
    </xf>
    <xf numFmtId="14" fontId="2" fillId="0" borderId="21" xfId="0" applyNumberFormat="1" applyFont="1" applyBorder="1" applyAlignment="1">
      <alignment horizontal="center" vertical="top" wrapText="1"/>
    </xf>
    <xf numFmtId="0" fontId="2" fillId="0" borderId="1" xfId="0" applyFont="1" applyBorder="1" applyAlignment="1">
      <alignment horizontal="center" vertical="top" wrapText="1"/>
    </xf>
    <xf numFmtId="44" fontId="2" fillId="0" borderId="7" xfId="0" applyNumberFormat="1" applyFont="1" applyBorder="1" applyAlignment="1">
      <alignment horizontal="center" vertical="top" wrapText="1"/>
    </xf>
    <xf numFmtId="44" fontId="2" fillId="0" borderId="8" xfId="0" applyNumberFormat="1" applyFont="1" applyBorder="1" applyAlignment="1">
      <alignment horizontal="center" vertical="top" wrapText="1"/>
    </xf>
    <xf numFmtId="44" fontId="2" fillId="0" borderId="18" xfId="0" applyNumberFormat="1" applyFont="1" applyBorder="1" applyAlignment="1">
      <alignment horizontal="center" vertical="top" wrapText="1"/>
    </xf>
    <xf numFmtId="44" fontId="2" fillId="0" borderId="6" xfId="0" applyNumberFormat="1" applyFont="1" applyBorder="1" applyAlignment="1">
      <alignment horizontal="center" vertical="top" wrapText="1"/>
    </xf>
    <xf numFmtId="44" fontId="2" fillId="0" borderId="19" xfId="0" applyNumberFormat="1" applyFont="1" applyBorder="1" applyAlignment="1">
      <alignment horizontal="center" vertical="top" wrapText="1"/>
    </xf>
    <xf numFmtId="44" fontId="0" fillId="0" borderId="18" xfId="0" applyNumberFormat="1" applyBorder="1" applyAlignment="1">
      <alignment horizontal="center"/>
    </xf>
    <xf numFmtId="44" fontId="0" fillId="0" borderId="6" xfId="0" applyNumberFormat="1" applyBorder="1" applyAlignment="1">
      <alignment horizontal="center"/>
    </xf>
    <xf numFmtId="44" fontId="6" fillId="0" borderId="6" xfId="0" applyNumberFormat="1" applyFont="1" applyBorder="1" applyAlignment="1">
      <alignment horizontal="center"/>
    </xf>
    <xf numFmtId="44" fontId="6" fillId="0" borderId="19" xfId="0" applyNumberFormat="1" applyFont="1" applyBorder="1" applyAlignment="1">
      <alignment horizontal="center"/>
    </xf>
    <xf numFmtId="44" fontId="2" fillId="0" borderId="0" xfId="0" applyNumberFormat="1" applyFont="1" applyAlignment="1">
      <alignment horizontal="center" vertical="top" wrapText="1"/>
    </xf>
    <xf numFmtId="44" fontId="2" fillId="0" borderId="21" xfId="0" applyNumberFormat="1" applyFont="1" applyBorder="1" applyAlignment="1">
      <alignment horizontal="center" vertical="top" wrapText="1"/>
    </xf>
    <xf numFmtId="44" fontId="2" fillId="0" borderId="0" xfId="0" applyNumberFormat="1" applyFont="1" applyAlignment="1">
      <alignment horizontal="center"/>
    </xf>
    <xf numFmtId="44" fontId="6" fillId="0" borderId="0" xfId="0" applyNumberFormat="1" applyFont="1" applyAlignment="1">
      <alignment horizontal="center"/>
    </xf>
    <xf numFmtId="44" fontId="0" fillId="0" borderId="0" xfId="0" quotePrefix="1" applyNumberFormat="1" applyAlignment="1">
      <alignment horizontal="center"/>
    </xf>
    <xf numFmtId="44" fontId="0" fillId="0" borderId="0" xfId="0" applyNumberFormat="1" applyAlignment="1">
      <alignment horizontal="center" wrapText="1"/>
    </xf>
    <xf numFmtId="44" fontId="0" fillId="0" borderId="0" xfId="0" quotePrefix="1" applyNumberFormat="1" applyAlignment="1">
      <alignment horizontal="center" wrapText="1"/>
    </xf>
    <xf numFmtId="14" fontId="2" fillId="0" borderId="22" xfId="0" applyNumberFormat="1" applyFont="1" applyBorder="1" applyAlignment="1">
      <alignment horizontal="center" vertical="top" wrapText="1"/>
    </xf>
    <xf numFmtId="14" fontId="2" fillId="0" borderId="10" xfId="0" applyNumberFormat="1" applyFont="1" applyBorder="1" applyAlignment="1">
      <alignment horizontal="center" vertical="top" wrapText="1"/>
    </xf>
    <xf numFmtId="14" fontId="2" fillId="0" borderId="0" xfId="0" applyNumberFormat="1" applyFont="1" applyAlignment="1">
      <alignment horizontal="center" vertical="top" wrapText="1"/>
    </xf>
    <xf numFmtId="0" fontId="0" fillId="0" borderId="9" xfId="0" applyBorder="1" applyAlignment="1">
      <alignment horizontal="center" wrapText="1"/>
    </xf>
    <xf numFmtId="14" fontId="0" fillId="0" borderId="0" xfId="0" applyNumberFormat="1" applyAlignment="1">
      <alignment horizontal="center"/>
    </xf>
    <xf numFmtId="14" fontId="0" fillId="0" borderId="2" xfId="0" applyNumberFormat="1" applyBorder="1" applyAlignment="1">
      <alignment horizontal="center" wrapText="1"/>
    </xf>
    <xf numFmtId="0" fontId="0" fillId="0" borderId="1" xfId="0" applyBorder="1" applyAlignment="1">
      <alignment horizontal="center"/>
    </xf>
    <xf numFmtId="14" fontId="0" fillId="0" borderId="2" xfId="0" applyNumberFormat="1" applyBorder="1" applyAlignment="1">
      <alignment horizontal="center"/>
    </xf>
    <xf numFmtId="14" fontId="0" fillId="0" borderId="0" xfId="0" applyNumberFormat="1" applyAlignment="1">
      <alignment horizontal="center" wrapText="1"/>
    </xf>
    <xf numFmtId="14" fontId="0" fillId="0" borderId="1" xfId="0" applyNumberFormat="1" applyBorder="1" applyAlignment="1">
      <alignment horizontal="center"/>
    </xf>
    <xf numFmtId="0" fontId="0" fillId="0" borderId="1" xfId="0" applyBorder="1" applyAlignment="1">
      <alignment horizontal="center" wrapText="1"/>
    </xf>
    <xf numFmtId="14" fontId="0" fillId="0" borderId="10" xfId="0" applyNumberFormat="1" applyBorder="1" applyAlignment="1">
      <alignment horizontal="center" wrapText="1"/>
    </xf>
    <xf numFmtId="44" fontId="0" fillId="0" borderId="9" xfId="0" applyNumberFormat="1" applyBorder="1" applyAlignment="1">
      <alignment horizontal="center"/>
    </xf>
    <xf numFmtId="44" fontId="0" fillId="0" borderId="10" xfId="0" applyNumberFormat="1" applyBorder="1" applyAlignment="1">
      <alignment horizontal="center"/>
    </xf>
    <xf numFmtId="14" fontId="0" fillId="0" borderId="9" xfId="0" applyNumberFormat="1" applyBorder="1" applyAlignment="1">
      <alignment horizontal="center"/>
    </xf>
    <xf numFmtId="0" fontId="0" fillId="0" borderId="9" xfId="0" applyBorder="1" applyAlignment="1">
      <alignment horizontal="center"/>
    </xf>
    <xf numFmtId="14" fontId="0" fillId="0" borderId="1" xfId="0" applyNumberFormat="1" applyBorder="1" applyAlignment="1">
      <alignment horizontal="center" wrapText="1"/>
    </xf>
    <xf numFmtId="0" fontId="0" fillId="0" borderId="0" xfId="0" applyAlignment="1">
      <alignment horizontal="center" vertical="top" wrapText="1"/>
    </xf>
    <xf numFmtId="17" fontId="0" fillId="0" borderId="0" xfId="0" applyNumberFormat="1" applyAlignment="1">
      <alignment horizontal="center" vertical="top" wrapText="1"/>
    </xf>
    <xf numFmtId="16" fontId="0" fillId="0" borderId="1" xfId="0" applyNumberFormat="1" applyBorder="1" applyAlignment="1">
      <alignment horizontal="center"/>
    </xf>
    <xf numFmtId="0" fontId="0" fillId="0" borderId="0" xfId="0" quotePrefix="1" applyAlignment="1">
      <alignment horizontal="center"/>
    </xf>
    <xf numFmtId="14" fontId="0" fillId="0" borderId="2" xfId="0" quotePrefix="1" applyNumberFormat="1" applyBorder="1" applyAlignment="1">
      <alignment horizontal="center"/>
    </xf>
    <xf numFmtId="44" fontId="0" fillId="0" borderId="9" xfId="0" applyNumberFormat="1" applyBorder="1" applyAlignment="1">
      <alignment horizontal="center" wrapText="1"/>
    </xf>
    <xf numFmtId="14" fontId="0" fillId="0" borderId="2" xfId="0" quotePrefix="1" applyNumberFormat="1" applyBorder="1" applyAlignment="1">
      <alignment horizontal="center" wrapText="1"/>
    </xf>
    <xf numFmtId="16" fontId="0" fillId="0" borderId="1" xfId="0" applyNumberFormat="1" applyBorder="1" applyAlignment="1">
      <alignment horizontal="center" wrapText="1"/>
    </xf>
    <xf numFmtId="14" fontId="0" fillId="0" borderId="10" xfId="0" applyNumberFormat="1" applyBorder="1" applyAlignment="1">
      <alignment horizontal="center"/>
    </xf>
    <xf numFmtId="0" fontId="0" fillId="0" borderId="1" xfId="0" quotePrefix="1" applyBorder="1" applyAlignment="1">
      <alignment horizontal="center"/>
    </xf>
    <xf numFmtId="14" fontId="0" fillId="0" borderId="0" xfId="0" quotePrefix="1" applyNumberFormat="1" applyAlignment="1">
      <alignment horizontal="center"/>
    </xf>
    <xf numFmtId="14" fontId="0" fillId="0" borderId="10" xfId="0" quotePrefix="1" applyNumberFormat="1" applyBorder="1" applyAlignment="1">
      <alignment horizontal="center"/>
    </xf>
    <xf numFmtId="14" fontId="0" fillId="0" borderId="1" xfId="0" quotePrefix="1" applyNumberFormat="1" applyBorder="1" applyAlignment="1">
      <alignment horizontal="center"/>
    </xf>
    <xf numFmtId="14" fontId="0" fillId="0" borderId="1" xfId="0" quotePrefix="1" applyNumberFormat="1" applyBorder="1" applyAlignment="1">
      <alignment horizontal="center" wrapText="1"/>
    </xf>
    <xf numFmtId="14" fontId="0" fillId="0" borderId="10" xfId="0" quotePrefix="1" applyNumberFormat="1" applyBorder="1" applyAlignment="1">
      <alignment horizontal="center" wrapText="1"/>
    </xf>
    <xf numFmtId="0" fontId="0" fillId="0" borderId="9" xfId="0" quotePrefix="1" applyBorder="1" applyAlignment="1">
      <alignment horizontal="center"/>
    </xf>
    <xf numFmtId="0" fontId="0" fillId="0" borderId="0" xfId="0" applyAlignment="1">
      <alignment horizontal="center" wrapText="1"/>
    </xf>
    <xf numFmtId="17" fontId="0" fillId="0" borderId="0" xfId="0" applyNumberFormat="1" applyAlignment="1">
      <alignment horizontal="center"/>
    </xf>
    <xf numFmtId="0" fontId="6" fillId="0" borderId="0" xfId="0" applyFont="1" applyAlignment="1">
      <alignment horizontal="center"/>
    </xf>
    <xf numFmtId="17" fontId="6" fillId="0" borderId="0" xfId="0" applyNumberFormat="1" applyFont="1" applyAlignment="1">
      <alignment horizontal="center"/>
    </xf>
    <xf numFmtId="14" fontId="6" fillId="0" borderId="0" xfId="0" applyNumberFormat="1" applyFont="1" applyAlignment="1">
      <alignment horizontal="center" wrapText="1"/>
    </xf>
    <xf numFmtId="17" fontId="9" fillId="0" borderId="0" xfId="0" applyNumberFormat="1" applyFont="1" applyAlignment="1">
      <alignment horizontal="center"/>
    </xf>
    <xf numFmtId="14" fontId="9" fillId="0" borderId="0" xfId="0" applyNumberFormat="1" applyFont="1" applyAlignment="1">
      <alignment horizontal="center"/>
    </xf>
    <xf numFmtId="0" fontId="9" fillId="0" borderId="0" xfId="0" applyFont="1" applyAlignment="1">
      <alignment horizontal="center"/>
    </xf>
    <xf numFmtId="17" fontId="6" fillId="0" borderId="0" xfId="0" applyNumberFormat="1" applyFont="1" applyAlignment="1">
      <alignment horizontal="center" wrapText="1"/>
    </xf>
    <xf numFmtId="16" fontId="0" fillId="0" borderId="0" xfId="0" applyNumberFormat="1" applyAlignment="1">
      <alignment horizontal="center"/>
    </xf>
    <xf numFmtId="17" fontId="6" fillId="4" borderId="0" xfId="0" applyNumberFormat="1" applyFont="1" applyFill="1" applyAlignment="1">
      <alignment horizontal="center"/>
    </xf>
    <xf numFmtId="0" fontId="6" fillId="0" borderId="0" xfId="0" applyFont="1" applyAlignment="1">
      <alignment horizontal="center" wrapText="1"/>
    </xf>
    <xf numFmtId="0" fontId="2" fillId="0" borderId="0" xfId="0" applyFont="1" applyAlignment="1">
      <alignment horizontal="center"/>
    </xf>
    <xf numFmtId="0" fontId="13" fillId="0" borderId="0" xfId="0" applyFont="1" applyAlignment="1">
      <alignment horizontal="center"/>
    </xf>
    <xf numFmtId="0" fontId="14" fillId="0" borderId="0" xfId="0" applyFont="1" applyAlignment="1">
      <alignment horizontal="center"/>
    </xf>
    <xf numFmtId="0" fontId="6" fillId="0" borderId="24" xfId="0" applyFont="1" applyBorder="1" applyAlignment="1">
      <alignment wrapText="1"/>
    </xf>
    <xf numFmtId="0" fontId="6" fillId="0" borderId="0" xfId="0" applyFont="1"/>
    <xf numFmtId="0" fontId="6" fillId="0" borderId="0" xfId="0" applyFont="1" applyAlignment="1">
      <alignment wrapText="1"/>
    </xf>
    <xf numFmtId="0" fontId="6" fillId="0" borderId="2" xfId="0" applyFont="1" applyBorder="1"/>
    <xf numFmtId="0" fontId="6" fillId="0" borderId="2" xfId="0" applyFont="1" applyBorder="1" applyAlignment="1">
      <alignment wrapText="1"/>
    </xf>
    <xf numFmtId="0" fontId="6" fillId="0" borderId="1" xfId="0" applyFont="1" applyBorder="1" applyAlignment="1">
      <alignment wrapText="1"/>
    </xf>
    <xf numFmtId="0" fontId="16" fillId="0" borderId="0" xfId="0" applyFont="1"/>
    <xf numFmtId="0" fontId="6" fillId="0" borderId="6" xfId="0" applyFont="1" applyBorder="1"/>
    <xf numFmtId="0" fontId="6" fillId="0" borderId="9" xfId="0" applyFont="1" applyBorder="1"/>
    <xf numFmtId="0" fontId="6" fillId="0" borderId="27" xfId="0" applyFont="1" applyBorder="1" applyAlignment="1">
      <alignment wrapText="1"/>
    </xf>
    <xf numFmtId="0" fontId="0" fillId="0" borderId="0" xfId="0" applyAlignment="1">
      <alignment wrapText="1"/>
    </xf>
    <xf numFmtId="0" fontId="15" fillId="7" borderId="26" xfId="0" applyFont="1" applyFill="1" applyBorder="1" applyAlignment="1">
      <alignment horizontal="center" vertical="top" wrapText="1"/>
    </xf>
    <xf numFmtId="14" fontId="0" fillId="0" borderId="0" xfId="0" quotePrefix="1" applyNumberFormat="1" applyAlignment="1">
      <alignment horizontal="center" wrapText="1"/>
    </xf>
    <xf numFmtId="17" fontId="0" fillId="0" borderId="0" xfId="0" applyNumberFormat="1" applyAlignment="1">
      <alignment horizontal="center" wrapText="1"/>
    </xf>
    <xf numFmtId="0" fontId="6" fillId="0" borderId="24" xfId="0" quotePrefix="1" applyFont="1" applyBorder="1" applyAlignment="1">
      <alignment wrapText="1"/>
    </xf>
    <xf numFmtId="14" fontId="6" fillId="0" borderId="24" xfId="0" applyNumberFormat="1" applyFont="1" applyBorder="1" applyAlignment="1">
      <alignment wrapText="1"/>
    </xf>
    <xf numFmtId="0" fontId="0" fillId="0" borderId="1" xfId="0" quotePrefix="1" applyBorder="1" applyAlignment="1">
      <alignment horizontal="center" wrapText="1"/>
    </xf>
    <xf numFmtId="44" fontId="6" fillId="0" borderId="9" xfId="0" applyNumberFormat="1" applyFont="1" applyBorder="1" applyAlignment="1">
      <alignment horizontal="center" wrapText="1"/>
    </xf>
    <xf numFmtId="14" fontId="6" fillId="0" borderId="27" xfId="0" applyNumberFormat="1" applyFont="1" applyBorder="1" applyAlignment="1">
      <alignment horizontal="center" wrapText="1"/>
    </xf>
    <xf numFmtId="0" fontId="0" fillId="6" borderId="0" xfId="0" applyFill="1"/>
    <xf numFmtId="0" fontId="6" fillId="0" borderId="24" xfId="0" applyFont="1" applyBorder="1" applyAlignment="1">
      <alignment horizontal="center" wrapText="1"/>
    </xf>
    <xf numFmtId="14" fontId="6" fillId="0" borderId="24" xfId="0" applyNumberFormat="1" applyFont="1" applyBorder="1" applyAlignment="1">
      <alignment horizontal="center" wrapText="1"/>
    </xf>
    <xf numFmtId="17" fontId="6" fillId="0" borderId="28" xfId="0" quotePrefix="1" applyNumberFormat="1" applyFont="1" applyBorder="1" applyAlignment="1">
      <alignment horizontal="center" wrapText="1"/>
    </xf>
    <xf numFmtId="17" fontId="6" fillId="0" borderId="24" xfId="0" quotePrefix="1" applyNumberFormat="1" applyFont="1" applyBorder="1" applyAlignment="1">
      <alignment horizontal="center" wrapText="1"/>
    </xf>
    <xf numFmtId="0" fontId="6" fillId="0" borderId="28" xfId="0" applyFont="1" applyBorder="1" applyAlignment="1">
      <alignment horizontal="center" wrapText="1"/>
    </xf>
    <xf numFmtId="14" fontId="6" fillId="0" borderId="28" xfId="0" quotePrefix="1" applyNumberFormat="1" applyFont="1" applyBorder="1" applyAlignment="1">
      <alignment horizontal="center" wrapText="1"/>
    </xf>
    <xf numFmtId="14" fontId="6" fillId="0" borderId="0" xfId="0" quotePrefix="1" applyNumberFormat="1" applyFont="1" applyAlignment="1">
      <alignment horizontal="center" wrapText="1"/>
    </xf>
    <xf numFmtId="44" fontId="6" fillId="0" borderId="0" xfId="0" quotePrefix="1" applyNumberFormat="1" applyFont="1" applyAlignment="1">
      <alignment horizontal="center" wrapText="1"/>
    </xf>
    <xf numFmtId="17" fontId="6" fillId="0" borderId="28" xfId="0" applyNumberFormat="1" applyFont="1" applyBorder="1" applyAlignment="1">
      <alignment horizontal="center" wrapText="1"/>
    </xf>
    <xf numFmtId="17" fontId="6" fillId="0" borderId="24" xfId="0" applyNumberFormat="1" applyFont="1" applyBorder="1" applyAlignment="1">
      <alignment horizontal="center" wrapText="1"/>
    </xf>
    <xf numFmtId="0" fontId="15" fillId="0" borderId="26" xfId="0" applyFont="1" applyBorder="1" applyAlignment="1">
      <alignment wrapText="1"/>
    </xf>
    <xf numFmtId="0" fontId="14" fillId="0" borderId="0" xfId="0" applyFont="1"/>
    <xf numFmtId="7" fontId="0" fillId="0" borderId="18" xfId="0" applyNumberFormat="1" applyBorder="1" applyAlignment="1">
      <alignment horizontal="center" wrapText="1"/>
    </xf>
    <xf numFmtId="7" fontId="6" fillId="0" borderId="33" xfId="0" applyNumberFormat="1" applyFont="1" applyBorder="1" applyAlignment="1">
      <alignment horizontal="center" wrapText="1"/>
    </xf>
    <xf numFmtId="0" fontId="0" fillId="0" borderId="4" xfId="0" applyBorder="1" applyAlignment="1">
      <alignment horizontal="center" vertical="center"/>
    </xf>
    <xf numFmtId="0" fontId="0" fillId="0" borderId="21" xfId="0" applyBorder="1" applyAlignment="1">
      <alignment horizontal="center" vertical="center"/>
    </xf>
    <xf numFmtId="14" fontId="0" fillId="0" borderId="24" xfId="0" applyNumberFormat="1" applyBorder="1" applyAlignment="1">
      <alignment horizontal="center" wrapText="1"/>
    </xf>
    <xf numFmtId="14" fontId="0" fillId="0" borderId="27" xfId="0" applyNumberFormat="1" applyBorder="1" applyAlignment="1">
      <alignment horizontal="center" wrapText="1"/>
    </xf>
    <xf numFmtId="17" fontId="0" fillId="0" borderId="28" xfId="0" applyNumberFormat="1" applyBorder="1" applyAlignment="1">
      <alignment horizontal="center" wrapText="1"/>
    </xf>
    <xf numFmtId="17" fontId="0" fillId="0" borderId="24" xfId="0" applyNumberFormat="1" applyBorder="1" applyAlignment="1">
      <alignment horizontal="center" wrapText="1"/>
    </xf>
    <xf numFmtId="0" fontId="0" fillId="0" borderId="28" xfId="0" applyBorder="1" applyAlignment="1">
      <alignment horizontal="center" wrapText="1"/>
    </xf>
    <xf numFmtId="44" fontId="0" fillId="0" borderId="24" xfId="0" applyNumberFormat="1" applyBorder="1" applyAlignment="1">
      <alignment horizontal="center" wrapText="1"/>
    </xf>
    <xf numFmtId="14" fontId="0" fillId="0" borderId="29" xfId="0" applyNumberFormat="1" applyBorder="1" applyAlignment="1">
      <alignment horizontal="center" wrapText="1"/>
    </xf>
    <xf numFmtId="17" fontId="6" fillId="6" borderId="0" xfId="0" applyNumberFormat="1" applyFont="1" applyFill="1" applyAlignment="1">
      <alignment horizontal="center"/>
    </xf>
    <xf numFmtId="14" fontId="0" fillId="0" borderId="4" xfId="0" applyNumberFormat="1" applyBorder="1" applyAlignment="1">
      <alignment horizontal="center" wrapText="1"/>
    </xf>
    <xf numFmtId="0" fontId="6" fillId="0" borderId="27" xfId="0" applyFont="1" applyBorder="1" applyAlignment="1">
      <alignment horizontal="center" wrapText="1"/>
    </xf>
    <xf numFmtId="17" fontId="6" fillId="0" borderId="35" xfId="0" quotePrefix="1" applyNumberFormat="1" applyFont="1" applyBorder="1" applyAlignment="1">
      <alignment horizontal="center" wrapText="1"/>
    </xf>
    <xf numFmtId="17" fontId="6" fillId="0" borderId="27" xfId="0" quotePrefix="1" applyNumberFormat="1" applyFont="1" applyBorder="1" applyAlignment="1">
      <alignment horizontal="center" wrapText="1"/>
    </xf>
    <xf numFmtId="0" fontId="6" fillId="0" borderId="27" xfId="0" quotePrefix="1" applyFont="1" applyBorder="1" applyAlignment="1">
      <alignment wrapText="1"/>
    </xf>
    <xf numFmtId="7" fontId="6" fillId="0" borderId="37" xfId="0" applyNumberFormat="1" applyFont="1" applyBorder="1" applyAlignment="1">
      <alignment horizontal="center" wrapText="1"/>
    </xf>
    <xf numFmtId="0" fontId="17" fillId="0" borderId="0" xfId="0" applyFont="1"/>
    <xf numFmtId="14" fontId="6" fillId="0" borderId="4" xfId="0" applyNumberFormat="1" applyFont="1" applyBorder="1" applyAlignment="1">
      <alignment horizontal="center" wrapText="1"/>
    </xf>
    <xf numFmtId="44" fontId="6" fillId="0" borderId="17" xfId="0" applyNumberFormat="1" applyFont="1" applyBorder="1" applyAlignment="1">
      <alignment horizontal="center" wrapText="1"/>
    </xf>
    <xf numFmtId="0" fontId="0" fillId="0" borderId="0" xfId="0" quotePrefix="1" applyAlignment="1">
      <alignment horizontal="center" vertical="center" wrapText="1"/>
    </xf>
    <xf numFmtId="14" fontId="0" fillId="0" borderId="0" xfId="0" applyNumberFormat="1" applyAlignment="1">
      <alignment horizontal="center" vertical="center" wrapText="1"/>
    </xf>
    <xf numFmtId="14" fontId="0" fillId="0" borderId="2" xfId="0" applyNumberFormat="1" applyBorder="1" applyAlignment="1">
      <alignment horizontal="center" vertical="center"/>
    </xf>
    <xf numFmtId="44" fontId="0" fillId="0" borderId="9" xfId="0" applyNumberFormat="1" applyBorder="1" applyAlignment="1">
      <alignment horizontal="center" vertical="center"/>
    </xf>
    <xf numFmtId="44" fontId="6" fillId="0" borderId="19" xfId="0" applyNumberFormat="1" applyFont="1" applyBorder="1" applyAlignment="1">
      <alignment horizontal="center" vertical="center"/>
    </xf>
    <xf numFmtId="14" fontId="0" fillId="0" borderId="30" xfId="0" applyNumberFormat="1" applyBorder="1" applyAlignment="1">
      <alignment horizontal="center" wrapText="1"/>
    </xf>
    <xf numFmtId="0" fontId="6" fillId="0" borderId="38" xfId="0" applyFont="1" applyBorder="1" applyAlignment="1">
      <alignment horizontal="center" wrapText="1"/>
    </xf>
    <xf numFmtId="17" fontId="6" fillId="0" borderId="35" xfId="0" applyNumberFormat="1" applyFont="1" applyBorder="1" applyAlignment="1">
      <alignment horizontal="center" wrapText="1"/>
    </xf>
    <xf numFmtId="17" fontId="6" fillId="0" borderId="27" xfId="0" applyNumberFormat="1" applyFont="1" applyBorder="1" applyAlignment="1">
      <alignment horizontal="center" wrapText="1"/>
    </xf>
    <xf numFmtId="44" fontId="6" fillId="0" borderId="0" xfId="0" applyNumberFormat="1" applyFont="1" applyAlignment="1">
      <alignment horizontal="center" wrapText="1"/>
    </xf>
    <xf numFmtId="7" fontId="0" fillId="0" borderId="2" xfId="0" applyNumberFormat="1" applyBorder="1" applyAlignment="1">
      <alignment horizontal="center" wrapText="1"/>
    </xf>
    <xf numFmtId="0" fontId="0" fillId="0" borderId="24" xfId="0" applyBorder="1" applyAlignment="1">
      <alignment horizontal="center" wrapText="1"/>
    </xf>
    <xf numFmtId="17" fontId="0" fillId="0" borderId="35" xfId="0" applyNumberFormat="1" applyBorder="1" applyAlignment="1">
      <alignment horizontal="center" wrapText="1"/>
    </xf>
    <xf numFmtId="17" fontId="0" fillId="0" borderId="27" xfId="0" applyNumberFormat="1" applyBorder="1" applyAlignment="1">
      <alignment horizontal="center" wrapText="1"/>
    </xf>
    <xf numFmtId="0" fontId="6" fillId="0" borderId="1" xfId="0" applyFont="1" applyBorder="1" applyAlignment="1">
      <alignment horizontal="center" wrapText="1"/>
    </xf>
    <xf numFmtId="14" fontId="0" fillId="0" borderId="36" xfId="0" applyNumberFormat="1" applyBorder="1" applyAlignment="1">
      <alignment horizontal="center" wrapText="1"/>
    </xf>
    <xf numFmtId="7" fontId="0" fillId="0" borderId="2" xfId="0" applyNumberFormat="1" applyBorder="1" applyAlignment="1">
      <alignment horizontal="center"/>
    </xf>
    <xf numFmtId="7" fontId="6" fillId="0" borderId="6" xfId="0" applyNumberFormat="1" applyFont="1" applyBorder="1" applyAlignment="1">
      <alignment horizontal="center" wrapText="1"/>
    </xf>
    <xf numFmtId="0" fontId="0" fillId="0" borderId="28" xfId="0" quotePrefix="1" applyBorder="1" applyAlignment="1">
      <alignment horizontal="center" wrapText="1"/>
    </xf>
    <xf numFmtId="44" fontId="6" fillId="0" borderId="34" xfId="0" applyNumberFormat="1" applyFont="1" applyBorder="1" applyAlignment="1">
      <alignment horizontal="center" wrapText="1"/>
    </xf>
    <xf numFmtId="14" fontId="6" fillId="0" borderId="1" xfId="0" quotePrefix="1" applyNumberFormat="1" applyFont="1" applyBorder="1" applyAlignment="1">
      <alignment horizontal="center" wrapText="1"/>
    </xf>
    <xf numFmtId="14" fontId="6" fillId="0" borderId="10" xfId="0" quotePrefix="1" applyNumberFormat="1" applyFont="1" applyBorder="1" applyAlignment="1">
      <alignment horizontal="center" wrapText="1"/>
    </xf>
    <xf numFmtId="14" fontId="6" fillId="0" borderId="1" xfId="0" applyNumberFormat="1" applyFont="1" applyBorder="1" applyAlignment="1">
      <alignment horizontal="center" wrapText="1"/>
    </xf>
    <xf numFmtId="14" fontId="6" fillId="0" borderId="10" xfId="0" applyNumberFormat="1" applyFont="1" applyBorder="1" applyAlignment="1">
      <alignment horizontal="center" wrapText="1"/>
    </xf>
    <xf numFmtId="14" fontId="6" fillId="0" borderId="44" xfId="0" quotePrefix="1" applyNumberFormat="1" applyFont="1" applyBorder="1" applyAlignment="1">
      <alignment horizontal="center" wrapText="1"/>
    </xf>
    <xf numFmtId="14" fontId="6" fillId="0" borderId="45" xfId="0" quotePrefix="1" applyNumberFormat="1" applyFont="1" applyBorder="1" applyAlignment="1">
      <alignment horizontal="center" wrapText="1"/>
    </xf>
    <xf numFmtId="14" fontId="6" fillId="0" borderId="46" xfId="0" quotePrefix="1" applyNumberFormat="1" applyFont="1" applyBorder="1" applyAlignment="1">
      <alignment horizontal="center" wrapText="1"/>
    </xf>
    <xf numFmtId="0" fontId="6" fillId="0" borderId="35" xfId="0" applyFont="1" applyBorder="1" applyAlignment="1">
      <alignment horizontal="center" wrapText="1"/>
    </xf>
    <xf numFmtId="17" fontId="0" fillId="0" borderId="1" xfId="0" applyNumberFormat="1" applyBorder="1" applyAlignment="1">
      <alignment horizontal="center" vertical="top" wrapText="1"/>
    </xf>
    <xf numFmtId="17" fontId="0" fillId="0" borderId="1" xfId="0" applyNumberFormat="1" applyBorder="1" applyAlignment="1">
      <alignment horizontal="center" wrapText="1"/>
    </xf>
    <xf numFmtId="17" fontId="6" fillId="0" borderId="1" xfId="0" applyNumberFormat="1" applyFont="1" applyBorder="1" applyAlignment="1">
      <alignment horizontal="center" wrapText="1"/>
    </xf>
    <xf numFmtId="17" fontId="0" fillId="0" borderId="1" xfId="0" applyNumberFormat="1" applyBorder="1" applyAlignment="1">
      <alignment horizontal="center"/>
    </xf>
    <xf numFmtId="17" fontId="6" fillId="0" borderId="1" xfId="0" applyNumberFormat="1" applyFont="1" applyBorder="1" applyAlignment="1">
      <alignment horizontal="center"/>
    </xf>
    <xf numFmtId="17" fontId="0" fillId="0" borderId="1" xfId="0" applyNumberFormat="1" applyBorder="1" applyAlignment="1">
      <alignment horizontal="center" vertical="center"/>
    </xf>
    <xf numFmtId="0" fontId="0" fillId="0" borderId="24" xfId="0" applyBorder="1" applyAlignment="1">
      <alignment horizontal="center"/>
    </xf>
    <xf numFmtId="0" fontId="6" fillId="0" borderId="4" xfId="0" applyFont="1" applyBorder="1" applyAlignment="1">
      <alignment horizontal="center" wrapText="1"/>
    </xf>
    <xf numFmtId="17" fontId="6" fillId="0" borderId="1" xfId="0" quotePrefix="1" applyNumberFormat="1" applyFont="1" applyBorder="1" applyAlignment="1">
      <alignment horizontal="center" wrapText="1"/>
    </xf>
    <xf numFmtId="14" fontId="0" fillId="0" borderId="28" xfId="0" applyNumberFormat="1" applyBorder="1" applyAlignment="1">
      <alignment horizontal="center" wrapText="1"/>
    </xf>
    <xf numFmtId="7" fontId="0" fillId="0" borderId="33" xfId="0" applyNumberFormat="1" applyBorder="1" applyAlignment="1">
      <alignment horizontal="center"/>
    </xf>
    <xf numFmtId="14" fontId="6" fillId="0" borderId="24" xfId="0" quotePrefix="1" applyNumberFormat="1" applyFont="1" applyBorder="1" applyAlignment="1">
      <alignment horizontal="center" wrapText="1"/>
    </xf>
    <xf numFmtId="44" fontId="6" fillId="0" borderId="24" xfId="0" quotePrefix="1" applyNumberFormat="1" applyFont="1" applyBorder="1" applyAlignment="1">
      <alignment horizontal="center" wrapText="1"/>
    </xf>
    <xf numFmtId="14" fontId="6" fillId="0" borderId="36" xfId="0" applyNumberFormat="1" applyFont="1" applyBorder="1" applyAlignment="1">
      <alignment horizontal="center" wrapText="1"/>
    </xf>
    <xf numFmtId="14" fontId="6" fillId="0" borderId="29" xfId="0" applyNumberFormat="1" applyFont="1" applyBorder="1" applyAlignment="1">
      <alignment horizontal="center" wrapText="1"/>
    </xf>
    <xf numFmtId="0" fontId="0" fillId="0" borderId="27" xfId="0" applyBorder="1" applyAlignment="1">
      <alignment horizontal="center" wrapText="1"/>
    </xf>
    <xf numFmtId="0" fontId="0" fillId="0" borderId="27" xfId="0" applyBorder="1" applyAlignment="1">
      <alignment horizontal="center"/>
    </xf>
    <xf numFmtId="0" fontId="19" fillId="0" borderId="0" xfId="0" applyFont="1"/>
    <xf numFmtId="14" fontId="6" fillId="0" borderId="28" xfId="0" applyNumberFormat="1" applyFont="1" applyBorder="1" applyAlignment="1">
      <alignment wrapText="1"/>
    </xf>
    <xf numFmtId="14" fontId="6" fillId="0" borderId="29" xfId="0" applyNumberFormat="1" applyFont="1" applyBorder="1" applyAlignment="1">
      <alignment wrapText="1"/>
    </xf>
    <xf numFmtId="14" fontId="6" fillId="0" borderId="28" xfId="0" applyNumberFormat="1" applyFont="1" applyBorder="1" applyAlignment="1">
      <alignment horizontal="center" wrapText="1"/>
    </xf>
    <xf numFmtId="17" fontId="6" fillId="0" borderId="28" xfId="0" quotePrefix="1" applyNumberFormat="1" applyFont="1" applyBorder="1" applyAlignment="1">
      <alignment wrapText="1"/>
    </xf>
    <xf numFmtId="17" fontId="6" fillId="0" borderId="24" xfId="0" quotePrefix="1" applyNumberFormat="1" applyFont="1" applyBorder="1" applyAlignment="1">
      <alignment wrapText="1"/>
    </xf>
    <xf numFmtId="0" fontId="6" fillId="0" borderId="29" xfId="0" quotePrefix="1" applyFont="1" applyBorder="1" applyAlignment="1">
      <alignment wrapText="1"/>
    </xf>
    <xf numFmtId="0" fontId="18" fillId="0" borderId="0" xfId="0" applyFont="1"/>
    <xf numFmtId="0" fontId="17" fillId="0" borderId="0" xfId="0" quotePrefix="1" applyFont="1" applyAlignment="1">
      <alignment horizontal="center"/>
    </xf>
    <xf numFmtId="0" fontId="0" fillId="0" borderId="4" xfId="0" applyBorder="1" applyAlignment="1">
      <alignment horizontal="center"/>
    </xf>
    <xf numFmtId="17" fontId="6" fillId="0" borderId="24" xfId="0" applyNumberFormat="1" applyFont="1" applyBorder="1" applyAlignment="1">
      <alignment wrapText="1"/>
    </xf>
    <xf numFmtId="14" fontId="6" fillId="0" borderId="1" xfId="0" applyNumberFormat="1" applyFont="1" applyBorder="1" applyAlignment="1">
      <alignment wrapText="1"/>
    </xf>
    <xf numFmtId="14" fontId="6" fillId="0" borderId="27" xfId="0" applyNumberFormat="1" applyFont="1" applyBorder="1" applyAlignment="1">
      <alignment wrapText="1"/>
    </xf>
    <xf numFmtId="14" fontId="6" fillId="0" borderId="2" xfId="0" applyNumberFormat="1" applyFont="1" applyBorder="1" applyAlignment="1">
      <alignment wrapText="1"/>
    </xf>
    <xf numFmtId="0" fontId="6" fillId="0" borderId="2" xfId="0" quotePrefix="1" applyFont="1" applyBorder="1" applyAlignment="1">
      <alignment wrapText="1"/>
    </xf>
    <xf numFmtId="0" fontId="0" fillId="0" borderId="41" xfId="0" applyBorder="1" applyAlignment="1">
      <alignment horizontal="center"/>
    </xf>
    <xf numFmtId="14" fontId="0" fillId="0" borderId="21" xfId="0" applyNumberFormat="1" applyBorder="1" applyAlignment="1">
      <alignment horizontal="center" wrapText="1"/>
    </xf>
    <xf numFmtId="17" fontId="6" fillId="0" borderId="4" xfId="0" applyNumberFormat="1" applyFont="1" applyBorder="1" applyAlignment="1">
      <alignment horizontal="center" vertical="center"/>
    </xf>
    <xf numFmtId="0" fontId="6" fillId="0" borderId="36" xfId="0" quotePrefix="1" applyFont="1" applyBorder="1" applyAlignment="1">
      <alignment wrapText="1"/>
    </xf>
    <xf numFmtId="0" fontId="6" fillId="0" borderId="28" xfId="0" applyFont="1" applyBorder="1" applyAlignment="1">
      <alignment horizontal="center" vertical="center" wrapText="1"/>
    </xf>
    <xf numFmtId="49" fontId="0" fillId="0" borderId="0" xfId="0" applyNumberFormat="1" applyAlignment="1">
      <alignment horizontal="left" wrapText="1"/>
    </xf>
    <xf numFmtId="0" fontId="0" fillId="0" borderId="32" xfId="0" applyBorder="1" applyAlignment="1">
      <alignment horizontal="center" wrapText="1"/>
    </xf>
    <xf numFmtId="0" fontId="19" fillId="0" borderId="0" xfId="0" applyFont="1" applyAlignment="1">
      <alignment horizontal="center"/>
    </xf>
    <xf numFmtId="0" fontId="19" fillId="0" borderId="0" xfId="0" applyFont="1" applyAlignment="1">
      <alignment horizontal="center" vertical="center"/>
    </xf>
    <xf numFmtId="7" fontId="6" fillId="5" borderId="33" xfId="0" applyNumberFormat="1" applyFont="1" applyFill="1" applyBorder="1" applyAlignment="1">
      <alignment horizontal="center" wrapText="1"/>
    </xf>
    <xf numFmtId="7" fontId="6" fillId="0" borderId="2" xfId="0" applyNumberFormat="1" applyFont="1" applyBorder="1" applyAlignment="1">
      <alignment horizontal="center" wrapText="1"/>
    </xf>
    <xf numFmtId="14" fontId="0" fillId="0" borderId="24" xfId="0" applyNumberFormat="1" applyBorder="1" applyAlignment="1">
      <alignment horizontal="center"/>
    </xf>
    <xf numFmtId="17" fontId="6" fillId="0" borderId="24" xfId="0" applyNumberFormat="1" applyFont="1" applyBorder="1" applyAlignment="1">
      <alignment horizontal="center"/>
    </xf>
    <xf numFmtId="17" fontId="0" fillId="0" borderId="28" xfId="0" applyNumberFormat="1" applyBorder="1" applyAlignment="1">
      <alignment horizontal="center"/>
    </xf>
    <xf numFmtId="7" fontId="0" fillId="6" borderId="2" xfId="0" applyNumberFormat="1" applyFill="1" applyBorder="1" applyAlignment="1">
      <alignment horizontal="center" wrapText="1"/>
    </xf>
    <xf numFmtId="0" fontId="6" fillId="0" borderId="28" xfId="0" applyFont="1" applyBorder="1" applyAlignment="1">
      <alignment wrapText="1"/>
    </xf>
    <xf numFmtId="0" fontId="0" fillId="0" borderId="50" xfId="0" applyBorder="1" applyAlignment="1">
      <alignment horizontal="center" vertical="center"/>
    </xf>
    <xf numFmtId="14" fontId="0" fillId="0" borderId="16" xfId="0" applyNumberFormat="1" applyBorder="1" applyAlignment="1">
      <alignment horizontal="center" vertical="center"/>
    </xf>
    <xf numFmtId="0" fontId="6" fillId="0" borderId="35" xfId="0" applyFont="1" applyBorder="1" applyAlignment="1">
      <alignment wrapText="1"/>
    </xf>
    <xf numFmtId="49" fontId="0" fillId="0" borderId="0" xfId="0" applyNumberFormat="1" applyAlignment="1">
      <alignment horizontal="center"/>
    </xf>
    <xf numFmtId="0" fontId="0" fillId="0" borderId="32" xfId="0" applyBorder="1" applyAlignment="1">
      <alignment horizontal="center"/>
    </xf>
    <xf numFmtId="14" fontId="0" fillId="0" borderId="10" xfId="0" applyNumberFormat="1" applyBorder="1" applyAlignment="1">
      <alignment horizontal="center" vertical="center"/>
    </xf>
    <xf numFmtId="0" fontId="6" fillId="0" borderId="29" xfId="0" applyFont="1" applyBorder="1" applyAlignment="1">
      <alignment wrapText="1"/>
    </xf>
    <xf numFmtId="0" fontId="6" fillId="0" borderId="36" xfId="0" applyFont="1" applyBorder="1" applyAlignment="1">
      <alignment wrapText="1"/>
    </xf>
    <xf numFmtId="44" fontId="6" fillId="0" borderId="0" xfId="0" applyNumberFormat="1" applyFont="1"/>
    <xf numFmtId="14" fontId="6" fillId="0" borderId="0" xfId="0" applyNumberFormat="1" applyFont="1" applyAlignment="1">
      <alignment wrapText="1"/>
    </xf>
    <xf numFmtId="0" fontId="6" fillId="0" borderId="0" xfId="0" quotePrefix="1" applyFont="1" applyAlignment="1">
      <alignment horizontal="center" wrapText="1"/>
    </xf>
    <xf numFmtId="0" fontId="0" fillId="6" borderId="0" xfId="0" applyFill="1" applyAlignment="1">
      <alignment horizontal="center"/>
    </xf>
    <xf numFmtId="0" fontId="0" fillId="0" borderId="35" xfId="0" applyBorder="1" applyAlignment="1">
      <alignment horizontal="center" wrapText="1"/>
    </xf>
    <xf numFmtId="14" fontId="0" fillId="0" borderId="35" xfId="0" applyNumberFormat="1" applyBorder="1" applyAlignment="1">
      <alignment horizontal="center" wrapText="1"/>
    </xf>
    <xf numFmtId="44" fontId="6" fillId="5" borderId="9" xfId="0" applyNumberFormat="1" applyFont="1" applyFill="1" applyBorder="1" applyAlignment="1">
      <alignment horizontal="center" wrapText="1"/>
    </xf>
    <xf numFmtId="7" fontId="6" fillId="6" borderId="33" xfId="0" applyNumberFormat="1" applyFont="1" applyFill="1" applyBorder="1" applyAlignment="1">
      <alignment horizontal="center" wrapText="1"/>
    </xf>
    <xf numFmtId="44" fontId="6" fillId="0" borderId="0" xfId="0" applyNumberFormat="1" applyFont="1" applyAlignment="1">
      <alignment wrapText="1"/>
    </xf>
    <xf numFmtId="14" fontId="6" fillId="0" borderId="35" xfId="0" applyNumberFormat="1" applyFont="1" applyBorder="1" applyAlignment="1">
      <alignment wrapText="1"/>
    </xf>
    <xf numFmtId="0" fontId="6" fillId="0" borderId="35" xfId="0" applyFont="1" applyBorder="1" applyAlignment="1">
      <alignment horizontal="center" vertical="center" wrapText="1"/>
    </xf>
    <xf numFmtId="14" fontId="6" fillId="0" borderId="36" xfId="0" applyNumberFormat="1" applyFont="1" applyBorder="1" applyAlignment="1">
      <alignment wrapText="1"/>
    </xf>
    <xf numFmtId="17" fontId="6" fillId="0" borderId="35" xfId="0" quotePrefix="1" applyNumberFormat="1" applyFont="1" applyBorder="1" applyAlignment="1">
      <alignment wrapText="1"/>
    </xf>
    <xf numFmtId="17" fontId="6" fillId="0" borderId="27" xfId="0" quotePrefix="1" applyNumberFormat="1" applyFont="1" applyBorder="1" applyAlignment="1">
      <alignment wrapText="1"/>
    </xf>
    <xf numFmtId="14" fontId="6" fillId="0" borderId="0" xfId="0" applyNumberFormat="1" applyFont="1"/>
    <xf numFmtId="8" fontId="6" fillId="0" borderId="24" xfId="0" applyNumberFormat="1" applyFont="1" applyBorder="1" applyAlignment="1">
      <alignment wrapText="1"/>
    </xf>
    <xf numFmtId="0" fontId="0" fillId="4" borderId="0" xfId="0" applyFill="1" applyAlignment="1">
      <alignment horizontal="center" vertical="center"/>
    </xf>
    <xf numFmtId="164" fontId="6" fillId="0" borderId="0" xfId="0" applyNumberFormat="1" applyFont="1" applyAlignment="1">
      <alignment wrapText="1"/>
    </xf>
    <xf numFmtId="14" fontId="0" fillId="4" borderId="0" xfId="0" applyNumberFormat="1" applyFill="1" applyAlignment="1">
      <alignment horizontal="center" vertical="center"/>
    </xf>
    <xf numFmtId="8" fontId="14" fillId="0" borderId="0" xfId="0" applyNumberFormat="1" applyFont="1"/>
    <xf numFmtId="8" fontId="6" fillId="0" borderId="0" xfId="0" applyNumberFormat="1" applyFont="1"/>
    <xf numFmtId="14" fontId="21" fillId="0" borderId="0" xfId="0" applyNumberFormat="1" applyFont="1" applyAlignment="1">
      <alignment horizontal="center" vertical="center"/>
    </xf>
    <xf numFmtId="49" fontId="0" fillId="0" borderId="0" xfId="0" applyNumberFormat="1" applyAlignment="1">
      <alignment horizontal="center" vertical="center" wrapText="1" indent="1"/>
    </xf>
    <xf numFmtId="14" fontId="0" fillId="6" borderId="0" xfId="0" applyNumberFormat="1" applyFill="1" applyAlignment="1">
      <alignment horizontal="center"/>
    </xf>
    <xf numFmtId="49" fontId="0" fillId="0" borderId="0" xfId="0" applyNumberFormat="1" applyAlignment="1">
      <alignment horizontal="center" vertical="center" wrapText="1"/>
    </xf>
    <xf numFmtId="0" fontId="25" fillId="0" borderId="0" xfId="0" applyFont="1"/>
    <xf numFmtId="0" fontId="0" fillId="0" borderId="0" xfId="0" quotePrefix="1"/>
    <xf numFmtId="0" fontId="26" fillId="0" borderId="0" xfId="0" applyFont="1"/>
    <xf numFmtId="0" fontId="0" fillId="0" borderId="10" xfId="0" applyBorder="1"/>
    <xf numFmtId="44" fontId="0" fillId="0" borderId="9" xfId="4" applyFont="1" applyFill="1" applyBorder="1"/>
    <xf numFmtId="44" fontId="0" fillId="0" borderId="0" xfId="4" applyFont="1" applyFill="1" applyBorder="1"/>
    <xf numFmtId="44" fontId="0" fillId="0" borderId="10" xfId="4" applyFont="1" applyFill="1" applyBorder="1"/>
    <xf numFmtId="44" fontId="0" fillId="0" borderId="51" xfId="4" applyFont="1" applyFill="1" applyBorder="1"/>
    <xf numFmtId="0" fontId="25" fillId="6" borderId="0" xfId="0" applyFont="1" applyFill="1"/>
    <xf numFmtId="0" fontId="0" fillId="6" borderId="0" xfId="0" quotePrefix="1" applyFill="1"/>
    <xf numFmtId="0" fontId="26" fillId="6" borderId="0" xfId="0" applyFont="1" applyFill="1"/>
    <xf numFmtId="14" fontId="0" fillId="6" borderId="0" xfId="0" applyNumberFormat="1" applyFill="1"/>
    <xf numFmtId="0" fontId="0" fillId="6" borderId="10" xfId="0" applyFill="1" applyBorder="1"/>
    <xf numFmtId="44" fontId="0" fillId="6" borderId="9" xfId="4" applyFont="1" applyFill="1" applyBorder="1"/>
    <xf numFmtId="44" fontId="0" fillId="6" borderId="0" xfId="4" applyFont="1" applyFill="1" applyBorder="1"/>
    <xf numFmtId="44" fontId="0" fillId="6" borderId="10" xfId="4" applyFont="1" applyFill="1" applyBorder="1"/>
    <xf numFmtId="44" fontId="0" fillId="6" borderId="51" xfId="4" applyFont="1" applyFill="1" applyBorder="1"/>
    <xf numFmtId="0" fontId="0" fillId="6" borderId="0" xfId="0" quotePrefix="1" applyFill="1" applyAlignment="1">
      <alignment horizontal="center"/>
    </xf>
    <xf numFmtId="14" fontId="0" fillId="10" borderId="0" xfId="0" applyNumberFormat="1" applyFill="1"/>
    <xf numFmtId="44" fontId="0" fillId="11" borderId="0" xfId="4" applyFont="1" applyFill="1" applyBorder="1"/>
    <xf numFmtId="44" fontId="0" fillId="12" borderId="10" xfId="4" applyFont="1" applyFill="1" applyBorder="1"/>
    <xf numFmtId="0" fontId="24" fillId="2" borderId="16" xfId="0" applyFont="1" applyFill="1" applyBorder="1" applyAlignment="1">
      <alignment horizontal="left" vertical="top" wrapText="1"/>
    </xf>
    <xf numFmtId="0" fontId="24" fillId="2" borderId="4" xfId="0" applyFont="1" applyFill="1" applyBorder="1" applyAlignment="1">
      <alignment horizontal="left" vertical="top" wrapText="1"/>
    </xf>
    <xf numFmtId="14" fontId="24" fillId="2" borderId="4" xfId="0" applyNumberFormat="1" applyFont="1" applyFill="1" applyBorder="1" applyAlignment="1">
      <alignment horizontal="left" vertical="top" wrapText="1"/>
    </xf>
    <xf numFmtId="14" fontId="24" fillId="2" borderId="17" xfId="0" applyNumberFormat="1" applyFont="1" applyFill="1" applyBorder="1" applyAlignment="1">
      <alignment horizontal="left" vertical="top" wrapText="1"/>
    </xf>
    <xf numFmtId="0" fontId="24" fillId="2" borderId="52" xfId="0" applyFont="1" applyFill="1" applyBorder="1"/>
    <xf numFmtId="2" fontId="0" fillId="0" borderId="0" xfId="0" applyNumberFormat="1" applyAlignment="1">
      <alignment horizontal="center" vertical="center" wrapText="1"/>
    </xf>
    <xf numFmtId="17" fontId="0" fillId="0" borderId="0" xfId="0" applyNumberFormat="1"/>
    <xf numFmtId="0" fontId="25" fillId="5" borderId="16" xfId="0" applyFont="1" applyFill="1" applyBorder="1"/>
    <xf numFmtId="14" fontId="0" fillId="5" borderId="4" xfId="0" applyNumberFormat="1" applyFill="1" applyBorder="1"/>
    <xf numFmtId="0" fontId="0" fillId="5" borderId="4" xfId="0" applyFill="1" applyBorder="1" applyAlignment="1">
      <alignment horizontal="center"/>
    </xf>
    <xf numFmtId="0" fontId="0" fillId="5" borderId="4" xfId="0" applyFill="1" applyBorder="1"/>
    <xf numFmtId="0" fontId="0" fillId="6" borderId="4" xfId="0" applyFill="1" applyBorder="1"/>
    <xf numFmtId="14" fontId="0" fillId="10" borderId="4" xfId="0" applyNumberFormat="1" applyFill="1" applyBorder="1"/>
    <xf numFmtId="0" fontId="0" fillId="5" borderId="48" xfId="0" applyFill="1" applyBorder="1"/>
    <xf numFmtId="44" fontId="0" fillId="5" borderId="17" xfId="4" applyFont="1" applyFill="1" applyBorder="1"/>
    <xf numFmtId="44" fontId="0" fillId="5" borderId="4" xfId="4" applyFont="1" applyFill="1" applyBorder="1"/>
    <xf numFmtId="44" fontId="0" fillId="5" borderId="48" xfId="4" applyFont="1" applyFill="1" applyBorder="1"/>
    <xf numFmtId="44" fontId="0" fillId="5" borderId="52" xfId="4" applyFont="1" applyFill="1" applyBorder="1"/>
    <xf numFmtId="49" fontId="0" fillId="0" borderId="0" xfId="0" applyNumberFormat="1" applyAlignment="1">
      <alignment horizontal="center" vertical="center"/>
    </xf>
    <xf numFmtId="49" fontId="0" fillId="0" borderId="0" xfId="0" applyNumberFormat="1"/>
    <xf numFmtId="44" fontId="0" fillId="0" borderId="0" xfId="4" applyFont="1" applyAlignment="1">
      <alignment horizontal="center" vertical="center"/>
    </xf>
    <xf numFmtId="44" fontId="0" fillId="0" borderId="0" xfId="4" applyFont="1"/>
    <xf numFmtId="44" fontId="0" fillId="0" borderId="0" xfId="4" applyFont="1" applyFill="1"/>
    <xf numFmtId="17" fontId="6" fillId="10" borderId="0" xfId="0" applyNumberFormat="1" applyFont="1" applyFill="1" applyAlignment="1">
      <alignment horizontal="center"/>
    </xf>
    <xf numFmtId="44" fontId="0" fillId="0" borderId="0" xfId="4" applyFont="1" applyBorder="1"/>
    <xf numFmtId="44" fontId="2" fillId="0" borderId="54" xfId="0" applyNumberFormat="1" applyFont="1" applyBorder="1"/>
    <xf numFmtId="165" fontId="0" fillId="0" borderId="0" xfId="0" applyNumberFormat="1"/>
    <xf numFmtId="44" fontId="0" fillId="0" borderId="0" xfId="3" applyFont="1" applyFill="1" applyBorder="1"/>
    <xf numFmtId="44" fontId="0" fillId="0" borderId="0" xfId="3" applyFont="1" applyBorder="1"/>
    <xf numFmtId="0" fontId="6" fillId="0" borderId="24" xfId="0" applyFont="1" applyBorder="1" applyAlignment="1">
      <alignment horizontal="center"/>
    </xf>
    <xf numFmtId="17" fontId="6" fillId="0" borderId="27" xfId="0" applyNumberFormat="1" applyFont="1" applyBorder="1" applyAlignment="1">
      <alignment wrapText="1"/>
    </xf>
    <xf numFmtId="17" fontId="6" fillId="0" borderId="35" xfId="0" applyNumberFormat="1" applyFont="1" applyBorder="1" applyAlignment="1">
      <alignment wrapText="1"/>
    </xf>
    <xf numFmtId="44" fontId="0" fillId="9" borderId="0" xfId="0" applyNumberFormat="1" applyFill="1" applyAlignment="1">
      <alignment horizontal="center" wrapText="1"/>
    </xf>
    <xf numFmtId="0" fontId="6" fillId="8" borderId="2" xfId="0" quotePrefix="1" applyFont="1" applyFill="1" applyBorder="1" applyAlignment="1">
      <alignment horizontal="center" wrapText="1"/>
    </xf>
    <xf numFmtId="164" fontId="6" fillId="0" borderId="25" xfId="0" applyNumberFormat="1" applyFont="1" applyBorder="1" applyAlignment="1">
      <alignment horizontal="center" vertical="center" wrapText="1"/>
    </xf>
    <xf numFmtId="164" fontId="0" fillId="0" borderId="25" xfId="0" applyNumberFormat="1" applyBorder="1" applyAlignment="1">
      <alignment horizontal="center" vertical="center" wrapText="1"/>
    </xf>
    <xf numFmtId="164" fontId="0" fillId="0" borderId="10" xfId="0" applyNumberFormat="1" applyBorder="1" applyAlignment="1">
      <alignment horizontal="center" vertical="center" wrapText="1"/>
    </xf>
    <xf numFmtId="164" fontId="6" fillId="0" borderId="10" xfId="0" applyNumberFormat="1" applyFont="1" applyBorder="1" applyAlignment="1">
      <alignment horizontal="center" vertical="center" wrapText="1"/>
    </xf>
    <xf numFmtId="164" fontId="6" fillId="10" borderId="10" xfId="0" applyNumberFormat="1" applyFont="1" applyFill="1" applyBorder="1" applyAlignment="1">
      <alignment horizontal="center" vertical="center" wrapText="1"/>
    </xf>
    <xf numFmtId="0" fontId="15" fillId="0" borderId="26" xfId="0" applyFont="1" applyBorder="1" applyAlignment="1">
      <alignment horizontal="center" vertical="center" wrapText="1"/>
    </xf>
    <xf numFmtId="0" fontId="6" fillId="0" borderId="10" xfId="0" applyFont="1" applyBorder="1" applyAlignment="1">
      <alignment horizontal="center" vertical="center"/>
    </xf>
    <xf numFmtId="0" fontId="6" fillId="0" borderId="0" xfId="0" applyFont="1" applyAlignment="1">
      <alignment horizontal="center" vertical="center"/>
    </xf>
    <xf numFmtId="49" fontId="0" fillId="5" borderId="0" xfId="0" applyNumberFormat="1" applyFill="1" applyAlignment="1">
      <alignment horizontal="center"/>
    </xf>
    <xf numFmtId="14" fontId="0" fillId="5" borderId="24" xfId="0" applyNumberFormat="1" applyFill="1" applyBorder="1" applyAlignment="1">
      <alignment horizontal="center" wrapText="1"/>
    </xf>
    <xf numFmtId="14" fontId="6" fillId="0" borderId="35" xfId="0" applyNumberFormat="1" applyFont="1" applyBorder="1" applyAlignment="1">
      <alignment horizontal="center" wrapText="1"/>
    </xf>
    <xf numFmtId="14" fontId="6" fillId="0" borderId="30" xfId="0" applyNumberFormat="1" applyFont="1" applyBorder="1" applyAlignment="1">
      <alignment horizontal="center" wrapText="1"/>
    </xf>
    <xf numFmtId="7" fontId="0" fillId="5" borderId="2" xfId="0" applyNumberFormat="1" applyFill="1" applyBorder="1" applyAlignment="1">
      <alignment horizontal="center" wrapText="1"/>
    </xf>
    <xf numFmtId="0" fontId="6" fillId="0" borderId="1" xfId="0" applyFont="1" applyBorder="1" applyAlignment="1">
      <alignment horizontal="center"/>
    </xf>
    <xf numFmtId="17" fontId="6" fillId="0" borderId="28" xfId="0" applyNumberFormat="1" applyFont="1" applyBorder="1" applyAlignment="1">
      <alignment wrapText="1"/>
    </xf>
    <xf numFmtId="8" fontId="6" fillId="0" borderId="0" xfId="4" applyNumberFormat="1" applyFont="1" applyFill="1" applyBorder="1"/>
    <xf numFmtId="14" fontId="0" fillId="6" borderId="0" xfId="0" applyNumberFormat="1" applyFill="1" applyAlignment="1">
      <alignment horizontal="center" wrapText="1"/>
    </xf>
    <xf numFmtId="0" fontId="0" fillId="0" borderId="0" xfId="0" quotePrefix="1" applyAlignment="1">
      <alignment horizontal="center" wrapText="1"/>
    </xf>
    <xf numFmtId="44" fontId="0" fillId="0" borderId="19" xfId="0" applyNumberFormat="1" applyBorder="1" applyAlignment="1">
      <alignment horizontal="center"/>
    </xf>
    <xf numFmtId="165" fontId="6" fillId="0" borderId="0" xfId="0" applyNumberFormat="1" applyFont="1" applyAlignment="1">
      <alignment horizontal="right" wrapText="1"/>
    </xf>
    <xf numFmtId="44" fontId="6" fillId="0" borderId="1" xfId="0" applyNumberFormat="1" applyFont="1" applyBorder="1" applyAlignment="1">
      <alignment horizontal="center"/>
    </xf>
    <xf numFmtId="0" fontId="6" fillId="8" borderId="24" xfId="0" applyFont="1" applyFill="1" applyBorder="1" applyAlignment="1">
      <alignment wrapText="1"/>
    </xf>
    <xf numFmtId="44" fontId="0" fillId="0" borderId="4" xfId="0" applyNumberFormat="1" applyBorder="1" applyAlignment="1">
      <alignment horizontal="center" wrapText="1"/>
    </xf>
    <xf numFmtId="14" fontId="6" fillId="0" borderId="2" xfId="0" quotePrefix="1" applyNumberFormat="1" applyFont="1" applyBorder="1" applyAlignment="1">
      <alignment horizontal="center" wrapText="1"/>
    </xf>
    <xf numFmtId="7" fontId="0" fillId="0" borderId="18" xfId="0" applyNumberFormat="1" applyBorder="1" applyAlignment="1">
      <alignment horizontal="center"/>
    </xf>
    <xf numFmtId="7" fontId="0" fillId="0" borderId="6" xfId="0" applyNumberFormat="1" applyBorder="1" applyAlignment="1">
      <alignment horizontal="center"/>
    </xf>
    <xf numFmtId="7" fontId="6" fillId="0" borderId="49" xfId="0" applyNumberFormat="1" applyFont="1" applyBorder="1" applyAlignment="1">
      <alignment horizontal="center" wrapText="1"/>
    </xf>
    <xf numFmtId="14" fontId="6" fillId="0" borderId="0" xfId="0" applyNumberFormat="1" applyFont="1" applyAlignment="1">
      <alignment horizontal="center" vertical="center" wrapText="1"/>
    </xf>
    <xf numFmtId="0" fontId="17" fillId="0" borderId="0" xfId="0" applyFont="1" applyAlignment="1">
      <alignment horizontal="center" vertical="center"/>
    </xf>
    <xf numFmtId="166" fontId="0" fillId="0" borderId="0" xfId="0" applyNumberFormat="1" applyAlignment="1">
      <alignment horizontal="center" vertical="center"/>
    </xf>
    <xf numFmtId="0" fontId="11" fillId="0" borderId="0" xfId="0" applyFont="1"/>
    <xf numFmtId="0" fontId="11" fillId="0" borderId="0" xfId="0" applyFont="1" applyAlignment="1">
      <alignment horizontal="center"/>
    </xf>
    <xf numFmtId="0" fontId="0" fillId="4" borderId="0" xfId="0" applyFill="1"/>
    <xf numFmtId="49" fontId="0" fillId="0" borderId="0" xfId="0" applyNumberFormat="1" applyAlignment="1">
      <alignment horizontal="center" wrapText="1" indent="1"/>
    </xf>
    <xf numFmtId="14" fontId="6" fillId="4" borderId="0" xfId="0" applyNumberFormat="1" applyFont="1" applyFill="1"/>
    <xf numFmtId="17" fontId="6" fillId="0" borderId="27" xfId="0" applyNumberFormat="1" applyFont="1" applyBorder="1" applyAlignment="1">
      <alignment horizontal="center"/>
    </xf>
    <xf numFmtId="2" fontId="0" fillId="0" borderId="0" xfId="0" applyNumberFormat="1" applyAlignment="1">
      <alignment horizontal="center"/>
    </xf>
    <xf numFmtId="0" fontId="6" fillId="0" borderId="30" xfId="0" applyFont="1" applyBorder="1"/>
    <xf numFmtId="17" fontId="6" fillId="0" borderId="4" xfId="0" applyNumberFormat="1" applyFont="1" applyBorder="1" applyAlignment="1">
      <alignment horizontal="center"/>
    </xf>
    <xf numFmtId="17" fontId="6" fillId="0" borderId="29" xfId="0" applyNumberFormat="1" applyFont="1" applyBorder="1" applyAlignment="1">
      <alignment horizontal="center"/>
    </xf>
    <xf numFmtId="0" fontId="6" fillId="0" borderId="28" xfId="0" quotePrefix="1" applyFont="1" applyBorder="1" applyAlignment="1">
      <alignment horizontal="center" wrapText="1"/>
    </xf>
    <xf numFmtId="14" fontId="6" fillId="0" borderId="29" xfId="0" quotePrefix="1" applyNumberFormat="1" applyFont="1" applyBorder="1" applyAlignment="1">
      <alignment horizontal="center" wrapText="1"/>
    </xf>
    <xf numFmtId="17" fontId="6" fillId="0" borderId="1" xfId="0" applyNumberFormat="1" applyFont="1" applyBorder="1" applyAlignment="1">
      <alignment wrapText="1"/>
    </xf>
    <xf numFmtId="0" fontId="6" fillId="0" borderId="0" xfId="0" applyFont="1" applyAlignment="1">
      <alignment horizontal="center" vertical="center" wrapText="1"/>
    </xf>
    <xf numFmtId="44" fontId="6" fillId="0" borderId="24" xfId="0" applyNumberFormat="1" applyFont="1" applyBorder="1" applyAlignment="1">
      <alignment wrapText="1"/>
    </xf>
    <xf numFmtId="0" fontId="6" fillId="0" borderId="0" xfId="0" quotePrefix="1" applyFont="1" applyAlignment="1">
      <alignment horizontal="center"/>
    </xf>
    <xf numFmtId="0" fontId="0" fillId="0" borderId="2" xfId="0" applyBorder="1" applyAlignment="1">
      <alignment wrapText="1"/>
    </xf>
    <xf numFmtId="17" fontId="6" fillId="0" borderId="0" xfId="0" quotePrefix="1" applyNumberFormat="1" applyFont="1" applyAlignment="1">
      <alignment wrapText="1"/>
    </xf>
    <xf numFmtId="17" fontId="6" fillId="0" borderId="1" xfId="0" quotePrefix="1" applyNumberFormat="1" applyFont="1" applyBorder="1" applyAlignment="1">
      <alignment wrapText="1"/>
    </xf>
    <xf numFmtId="14" fontId="6" fillId="4" borderId="0" xfId="0" applyNumberFormat="1" applyFont="1" applyFill="1" applyAlignment="1">
      <alignment horizontal="center" wrapText="1"/>
    </xf>
    <xf numFmtId="0" fontId="6" fillId="0" borderId="1" xfId="0" quotePrefix="1" applyFont="1" applyBorder="1" applyAlignment="1">
      <alignment horizontal="center" wrapText="1"/>
    </xf>
    <xf numFmtId="164" fontId="0" fillId="0" borderId="10" xfId="0" applyNumberFormat="1" applyBorder="1" applyAlignment="1">
      <alignment horizontal="left" vertical="center"/>
    </xf>
    <xf numFmtId="8" fontId="0" fillId="0" borderId="0" xfId="4" applyNumberFormat="1" applyFont="1"/>
    <xf numFmtId="14" fontId="0" fillId="10" borderId="0" xfId="0" applyNumberFormat="1" applyFill="1" applyAlignment="1">
      <alignment horizontal="center" wrapText="1"/>
    </xf>
    <xf numFmtId="0" fontId="0" fillId="0" borderId="54" xfId="0" applyBorder="1"/>
    <xf numFmtId="0" fontId="2" fillId="0" borderId="54" xfId="0" applyFont="1" applyBorder="1"/>
    <xf numFmtId="17" fontId="6" fillId="0" borderId="54" xfId="0" applyNumberFormat="1" applyFont="1" applyBorder="1" applyAlignment="1">
      <alignment horizontal="center"/>
    </xf>
    <xf numFmtId="0" fontId="0" fillId="0" borderId="54" xfId="0" applyBorder="1" applyAlignment="1">
      <alignment horizontal="center"/>
    </xf>
    <xf numFmtId="44" fontId="6" fillId="0" borderId="54" xfId="0" applyNumberFormat="1" applyFont="1" applyBorder="1" applyAlignment="1">
      <alignment horizontal="center"/>
    </xf>
    <xf numFmtId="0" fontId="27" fillId="0" borderId="54" xfId="0" applyFont="1" applyBorder="1"/>
    <xf numFmtId="0" fontId="28" fillId="0" borderId="54" xfId="0" applyFont="1" applyBorder="1"/>
    <xf numFmtId="17" fontId="29" fillId="0" borderId="54" xfId="0" applyNumberFormat="1" applyFont="1" applyBorder="1" applyAlignment="1">
      <alignment horizontal="center"/>
    </xf>
    <xf numFmtId="44" fontId="27" fillId="0" borderId="54" xfId="4" applyFont="1" applyBorder="1"/>
    <xf numFmtId="44" fontId="28" fillId="0" borderId="54" xfId="0" applyNumberFormat="1" applyFont="1" applyBorder="1"/>
    <xf numFmtId="17" fontId="29" fillId="0" borderId="53" xfId="0" applyNumberFormat="1" applyFont="1" applyBorder="1" applyAlignment="1">
      <alignment horizontal="center"/>
    </xf>
    <xf numFmtId="44" fontId="27" fillId="0" borderId="53" xfId="4" applyFont="1" applyBorder="1"/>
    <xf numFmtId="44" fontId="27" fillId="0" borderId="55" xfId="4" applyFont="1" applyBorder="1"/>
    <xf numFmtId="0" fontId="2" fillId="0" borderId="54" xfId="0" applyFont="1" applyBorder="1" applyAlignment="1">
      <alignment horizontal="center"/>
    </xf>
    <xf numFmtId="0" fontId="27" fillId="0" borderId="54" xfId="4" applyNumberFormat="1" applyFont="1" applyBorder="1" applyAlignment="1">
      <alignment horizontal="center"/>
    </xf>
    <xf numFmtId="0" fontId="27" fillId="0" borderId="54" xfId="0" applyFont="1" applyBorder="1" applyAlignment="1">
      <alignment horizontal="center"/>
    </xf>
    <xf numFmtId="0" fontId="28" fillId="0" borderId="54" xfId="0" applyFont="1" applyBorder="1" applyAlignment="1">
      <alignment horizontal="center"/>
    </xf>
    <xf numFmtId="0" fontId="6" fillId="8" borderId="0" xfId="0" applyFont="1" applyFill="1" applyAlignment="1">
      <alignment horizontal="center" wrapText="1"/>
    </xf>
    <xf numFmtId="165" fontId="6" fillId="0" borderId="0" xfId="0" applyNumberFormat="1" applyFont="1" applyAlignment="1">
      <alignment wrapText="1"/>
    </xf>
    <xf numFmtId="164" fontId="6" fillId="10" borderId="25" xfId="0" applyNumberFormat="1" applyFont="1" applyFill="1" applyBorder="1" applyAlignment="1">
      <alignment horizontal="center" vertical="center" wrapText="1"/>
    </xf>
    <xf numFmtId="8" fontId="0" fillId="0" borderId="0" xfId="4" applyNumberFormat="1" applyFont="1" applyFill="1"/>
    <xf numFmtId="44" fontId="0" fillId="0" borderId="6" xfId="0" applyNumberFormat="1" applyBorder="1" applyAlignment="1">
      <alignment horizontal="center" wrapText="1"/>
    </xf>
    <xf numFmtId="49" fontId="0" fillId="0" borderId="0" xfId="0" quotePrefix="1" applyNumberFormat="1" applyAlignment="1">
      <alignment horizontal="center" vertical="center" wrapText="1"/>
    </xf>
    <xf numFmtId="44" fontId="0" fillId="0" borderId="48" xfId="4" applyFont="1" applyBorder="1"/>
    <xf numFmtId="0" fontId="22" fillId="0" borderId="0" xfId="0" applyFont="1"/>
    <xf numFmtId="49" fontId="0" fillId="0" borderId="0" xfId="0" applyNumberFormat="1" applyAlignment="1">
      <alignment horizontal="center" vertical="top" wrapText="1"/>
    </xf>
    <xf numFmtId="49" fontId="0" fillId="0" borderId="0" xfId="0" applyNumberFormat="1" applyAlignment="1">
      <alignment horizontal="center" wrapText="1"/>
    </xf>
    <xf numFmtId="14" fontId="0" fillId="0" borderId="9" xfId="0" applyNumberFormat="1" applyBorder="1" applyAlignment="1">
      <alignment horizontal="center" wrapText="1"/>
    </xf>
    <xf numFmtId="0" fontId="30" fillId="0" borderId="53" xfId="0" applyFont="1" applyBorder="1"/>
    <xf numFmtId="0" fontId="0" fillId="0" borderId="53" xfId="0" applyBorder="1"/>
    <xf numFmtId="0" fontId="0" fillId="0" borderId="61" xfId="0" applyBorder="1"/>
    <xf numFmtId="0" fontId="2" fillId="0" borderId="54" xfId="0" applyFont="1" applyBorder="1" applyAlignment="1">
      <alignment wrapText="1"/>
    </xf>
    <xf numFmtId="0" fontId="0" fillId="0" borderId="62" xfId="0" applyBorder="1"/>
    <xf numFmtId="8" fontId="0" fillId="0" borderId="0" xfId="4" applyNumberFormat="1" applyFont="1" applyFill="1" applyBorder="1"/>
    <xf numFmtId="44" fontId="26" fillId="0" borderId="0" xfId="3" applyFont="1" applyBorder="1"/>
    <xf numFmtId="14" fontId="0" fillId="5" borderId="0" xfId="0" applyNumberFormat="1" applyFill="1" applyAlignment="1">
      <alignment horizontal="center" wrapText="1"/>
    </xf>
    <xf numFmtId="44" fontId="6" fillId="0" borderId="24" xfId="0" applyNumberFormat="1" applyFont="1" applyBorder="1" applyAlignment="1">
      <alignment horizontal="center" wrapText="1"/>
    </xf>
    <xf numFmtId="0" fontId="6" fillId="0" borderId="4" xfId="0" applyFont="1" applyBorder="1" applyAlignment="1">
      <alignment wrapText="1"/>
    </xf>
    <xf numFmtId="14" fontId="6" fillId="5" borderId="0" xfId="0" applyNumberFormat="1" applyFont="1" applyFill="1" applyAlignment="1">
      <alignment horizontal="center" wrapText="1"/>
    </xf>
    <xf numFmtId="164" fontId="6" fillId="6" borderId="25" xfId="0" applyNumberFormat="1" applyFont="1" applyFill="1" applyBorder="1" applyAlignment="1">
      <alignment horizontal="center" vertical="center" wrapText="1"/>
    </xf>
    <xf numFmtId="44" fontId="6" fillId="0" borderId="30" xfId="0" applyNumberFormat="1" applyFont="1" applyBorder="1"/>
    <xf numFmtId="7" fontId="0" fillId="0" borderId="42" xfId="0" applyNumberFormat="1" applyBorder="1" applyAlignment="1">
      <alignment horizontal="center" wrapText="1"/>
    </xf>
    <xf numFmtId="0" fontId="0" fillId="0" borderId="21" xfId="0" applyBorder="1" applyAlignment="1">
      <alignment horizontal="center" wrapText="1"/>
    </xf>
    <xf numFmtId="0" fontId="6" fillId="0" borderId="1" xfId="0" applyFont="1" applyBorder="1" applyAlignment="1">
      <alignment horizontal="center" vertical="center" wrapText="1"/>
    </xf>
    <xf numFmtId="14" fontId="0" fillId="10" borderId="2" xfId="0" applyNumberFormat="1" applyFill="1" applyBorder="1" applyAlignment="1">
      <alignment horizontal="center" wrapText="1"/>
    </xf>
    <xf numFmtId="44" fontId="0" fillId="0" borderId="1" xfId="0" applyNumberFormat="1" applyBorder="1" applyAlignment="1">
      <alignment horizontal="center" wrapText="1"/>
    </xf>
    <xf numFmtId="14" fontId="6" fillId="0" borderId="2" xfId="0" applyNumberFormat="1" applyFont="1" applyBorder="1"/>
    <xf numFmtId="14" fontId="6" fillId="0" borderId="44" xfId="0" applyNumberFormat="1" applyFont="1" applyBorder="1" applyAlignment="1">
      <alignment horizontal="center" wrapText="1"/>
    </xf>
    <xf numFmtId="14" fontId="6" fillId="0" borderId="43" xfId="0" applyNumberFormat="1" applyFont="1" applyBorder="1" applyAlignment="1">
      <alignment horizontal="center" wrapText="1"/>
    </xf>
    <xf numFmtId="14" fontId="6" fillId="0" borderId="45" xfId="0" applyNumberFormat="1" applyFont="1" applyBorder="1" applyAlignment="1">
      <alignment horizontal="center" wrapText="1"/>
    </xf>
    <xf numFmtId="14" fontId="6" fillId="0" borderId="46" xfId="0" applyNumberFormat="1" applyFont="1" applyBorder="1" applyAlignment="1">
      <alignment horizontal="center" wrapText="1"/>
    </xf>
    <xf numFmtId="14" fontId="6" fillId="0" borderId="40" xfId="0" applyNumberFormat="1" applyFont="1" applyBorder="1" applyAlignment="1">
      <alignment horizontal="center" wrapText="1"/>
    </xf>
    <xf numFmtId="0" fontId="6" fillId="0" borderId="10" xfId="0" applyFont="1" applyBorder="1" applyAlignment="1">
      <alignment wrapText="1"/>
    </xf>
    <xf numFmtId="0" fontId="6" fillId="0" borderId="10" xfId="0" quotePrefix="1" applyFont="1" applyBorder="1" applyAlignment="1">
      <alignment horizontal="center" wrapText="1"/>
    </xf>
    <xf numFmtId="14" fontId="0" fillId="6" borderId="0" xfId="0" applyNumberFormat="1" applyFill="1" applyAlignment="1">
      <alignment horizontal="center" vertical="center"/>
    </xf>
    <xf numFmtId="0" fontId="0" fillId="6" borderId="0" xfId="0" applyFill="1" applyAlignment="1">
      <alignment horizontal="center" vertical="center"/>
    </xf>
    <xf numFmtId="0" fontId="0" fillId="0" borderId="4" xfId="0" quotePrefix="1" applyBorder="1" applyAlignment="1">
      <alignment horizontal="center" vertical="center"/>
    </xf>
    <xf numFmtId="0" fontId="6" fillId="0" borderId="24" xfId="0" applyFont="1" applyBorder="1" applyAlignment="1">
      <alignment horizontal="center" vertical="center" wrapText="1"/>
    </xf>
    <xf numFmtId="0" fontId="6" fillId="0" borderId="56" xfId="0" applyFont="1" applyBorder="1" applyAlignment="1">
      <alignment horizontal="center" wrapText="1"/>
    </xf>
    <xf numFmtId="17" fontId="6" fillId="0" borderId="0" xfId="0" quotePrefix="1" applyNumberFormat="1" applyFont="1" applyAlignment="1">
      <alignment horizontal="center" wrapText="1"/>
    </xf>
    <xf numFmtId="0" fontId="6" fillId="0" borderId="28" xfId="0" quotePrefix="1" applyFont="1" applyBorder="1" applyAlignment="1">
      <alignment wrapText="1"/>
    </xf>
    <xf numFmtId="14" fontId="6" fillId="0" borderId="24" xfId="0" quotePrefix="1" applyNumberFormat="1" applyFont="1" applyBorder="1" applyAlignment="1">
      <alignment wrapText="1"/>
    </xf>
    <xf numFmtId="14" fontId="6" fillId="0" borderId="27" xfId="0" quotePrefix="1" applyNumberFormat="1" applyFont="1" applyBorder="1" applyAlignment="1">
      <alignment horizontal="center" wrapText="1"/>
    </xf>
    <xf numFmtId="44" fontId="6" fillId="0" borderId="24" xfId="0" quotePrefix="1" applyNumberFormat="1" applyFont="1" applyBorder="1" applyAlignment="1">
      <alignment wrapText="1"/>
    </xf>
    <xf numFmtId="14" fontId="6" fillId="0" borderId="29" xfId="0" quotePrefix="1" applyNumberFormat="1" applyFont="1" applyBorder="1" applyAlignment="1">
      <alignment wrapText="1"/>
    </xf>
    <xf numFmtId="14" fontId="6" fillId="0" borderId="2" xfId="0" applyNumberFormat="1" applyFont="1" applyBorder="1" applyAlignment="1">
      <alignment horizontal="center" wrapText="1"/>
    </xf>
    <xf numFmtId="14" fontId="6" fillId="0" borderId="28" xfId="0" quotePrefix="1" applyNumberFormat="1" applyFont="1" applyBorder="1" applyAlignment="1">
      <alignment wrapText="1"/>
    </xf>
    <xf numFmtId="0" fontId="6" fillId="0" borderId="1" xfId="0" applyFont="1" applyBorder="1"/>
    <xf numFmtId="17" fontId="6" fillId="0" borderId="3" xfId="0" quotePrefix="1" applyNumberFormat="1" applyFont="1" applyBorder="1" applyAlignment="1">
      <alignment horizontal="center" wrapText="1"/>
    </xf>
    <xf numFmtId="0" fontId="6" fillId="0" borderId="0" xfId="0" quotePrefix="1" applyFont="1" applyAlignment="1">
      <alignment wrapText="1"/>
    </xf>
    <xf numFmtId="44" fontId="0" fillId="0" borderId="30" xfId="0" applyNumberFormat="1" applyBorder="1" applyAlignment="1">
      <alignment horizontal="center" wrapText="1"/>
    </xf>
    <xf numFmtId="14" fontId="6" fillId="0" borderId="4" xfId="0" quotePrefix="1" applyNumberFormat="1" applyFont="1" applyBorder="1" applyAlignment="1">
      <alignment horizontal="center" wrapText="1"/>
    </xf>
    <xf numFmtId="44" fontId="6" fillId="0" borderId="30" xfId="0" applyNumberFormat="1" applyFont="1" applyBorder="1" applyAlignment="1">
      <alignment horizontal="center" wrapText="1"/>
    </xf>
    <xf numFmtId="0" fontId="6" fillId="0" borderId="10" xfId="0" applyFont="1" applyBorder="1"/>
    <xf numFmtId="7" fontId="0" fillId="0" borderId="0" xfId="0" applyNumberFormat="1" applyAlignment="1">
      <alignment horizontal="center" wrapText="1"/>
    </xf>
    <xf numFmtId="7" fontId="0" fillId="0" borderId="5" xfId="0" applyNumberFormat="1" applyBorder="1" applyAlignment="1">
      <alignment horizontal="center" wrapText="1"/>
    </xf>
    <xf numFmtId="7" fontId="0" fillId="0" borderId="0" xfId="0" applyNumberFormat="1" applyAlignment="1">
      <alignment horizontal="center"/>
    </xf>
    <xf numFmtId="44" fontId="0" fillId="10" borderId="9" xfId="0" applyNumberFormat="1" applyFill="1" applyBorder="1" applyAlignment="1">
      <alignment horizontal="center"/>
    </xf>
    <xf numFmtId="0" fontId="6" fillId="9" borderId="2" xfId="0" applyFont="1" applyFill="1" applyBorder="1" applyAlignment="1">
      <alignment wrapText="1"/>
    </xf>
    <xf numFmtId="14" fontId="6" fillId="9" borderId="1" xfId="0" quotePrefix="1" applyNumberFormat="1" applyFont="1" applyFill="1" applyBorder="1" applyAlignment="1">
      <alignment horizontal="center" wrapText="1"/>
    </xf>
    <xf numFmtId="14" fontId="6" fillId="9" borderId="10" xfId="0" quotePrefix="1" applyNumberFormat="1" applyFont="1" applyFill="1" applyBorder="1" applyAlignment="1">
      <alignment horizontal="center" wrapText="1"/>
    </xf>
    <xf numFmtId="0" fontId="6" fillId="9" borderId="0" xfId="0" applyFont="1" applyFill="1" applyAlignment="1">
      <alignment wrapText="1"/>
    </xf>
    <xf numFmtId="14" fontId="6" fillId="9" borderId="0" xfId="0" quotePrefix="1" applyNumberFormat="1" applyFont="1" applyFill="1" applyAlignment="1">
      <alignment horizontal="center" wrapText="1"/>
    </xf>
    <xf numFmtId="14" fontId="6" fillId="9" borderId="0" xfId="0" applyNumberFormat="1" applyFont="1" applyFill="1" applyAlignment="1">
      <alignment horizontal="center" wrapText="1"/>
    </xf>
    <xf numFmtId="0" fontId="6" fillId="9" borderId="0" xfId="0" applyFont="1" applyFill="1"/>
    <xf numFmtId="17" fontId="6" fillId="10" borderId="24" xfId="0" applyNumberFormat="1" applyFont="1" applyFill="1" applyBorder="1" applyAlignment="1">
      <alignment horizontal="center"/>
    </xf>
    <xf numFmtId="17" fontId="0" fillId="0" borderId="35" xfId="0" applyNumberFormat="1" applyBorder="1" applyAlignment="1">
      <alignment horizontal="center"/>
    </xf>
    <xf numFmtId="17" fontId="0" fillId="0" borderId="27" xfId="0" applyNumberFormat="1" applyBorder="1" applyAlignment="1">
      <alignment horizontal="center"/>
    </xf>
    <xf numFmtId="8" fontId="6" fillId="0" borderId="27" xfId="0" applyNumberFormat="1" applyFont="1" applyBorder="1" applyAlignment="1">
      <alignment wrapText="1"/>
    </xf>
    <xf numFmtId="0" fontId="6" fillId="0" borderId="35" xfId="0" quotePrefix="1" applyFont="1" applyBorder="1" applyAlignment="1">
      <alignment horizontal="center" wrapText="1"/>
    </xf>
    <xf numFmtId="44" fontId="6" fillId="0" borderId="27" xfId="0" quotePrefix="1" applyNumberFormat="1" applyFont="1" applyBorder="1" applyAlignment="1">
      <alignment horizontal="center" wrapText="1"/>
    </xf>
    <xf numFmtId="14" fontId="6" fillId="0" borderId="36" xfId="0" quotePrefix="1" applyNumberFormat="1" applyFont="1" applyBorder="1" applyAlignment="1">
      <alignment horizontal="center" wrapText="1"/>
    </xf>
    <xf numFmtId="14" fontId="6" fillId="0" borderId="35" xfId="0" quotePrefix="1" applyNumberFormat="1" applyFont="1" applyBorder="1" applyAlignment="1">
      <alignment horizontal="center" wrapText="1"/>
    </xf>
    <xf numFmtId="0" fontId="0" fillId="5" borderId="24" xfId="0" applyFill="1" applyBorder="1" applyAlignment="1">
      <alignment horizontal="center" wrapText="1"/>
    </xf>
    <xf numFmtId="14" fontId="0" fillId="0" borderId="27" xfId="0" applyNumberFormat="1" applyBorder="1" applyAlignment="1">
      <alignment horizontal="center"/>
    </xf>
    <xf numFmtId="14" fontId="0" fillId="0" borderId="24" xfId="0" quotePrefix="1" applyNumberFormat="1" applyBorder="1" applyAlignment="1">
      <alignment horizontal="center" wrapText="1"/>
    </xf>
    <xf numFmtId="14" fontId="6" fillId="0" borderId="4" xfId="0" applyNumberFormat="1" applyFont="1" applyBorder="1" applyAlignment="1">
      <alignment wrapText="1"/>
    </xf>
    <xf numFmtId="44" fontId="6" fillId="9" borderId="0" xfId="0" applyNumberFormat="1" applyFont="1" applyFill="1"/>
    <xf numFmtId="7" fontId="6" fillId="0" borderId="35" xfId="0" applyNumberFormat="1" applyFont="1" applyBorder="1" applyAlignment="1">
      <alignment horizontal="center" wrapText="1"/>
    </xf>
    <xf numFmtId="44" fontId="0" fillId="0" borderId="10" xfId="0" applyNumberFormat="1" applyBorder="1" applyAlignment="1">
      <alignment horizontal="center" vertical="center"/>
    </xf>
    <xf numFmtId="44" fontId="0" fillId="0" borderId="18" xfId="0" applyNumberFormat="1" applyBorder="1" applyAlignment="1">
      <alignment horizontal="center" vertical="center"/>
    </xf>
    <xf numFmtId="44" fontId="0" fillId="0" borderId="6" xfId="0" applyNumberFormat="1" applyBorder="1" applyAlignment="1">
      <alignment horizontal="center" vertical="center"/>
    </xf>
    <xf numFmtId="0" fontId="0" fillId="0" borderId="32" xfId="0" applyBorder="1" applyAlignment="1">
      <alignment horizontal="center" vertical="center"/>
    </xf>
    <xf numFmtId="14" fontId="11" fillId="0" borderId="4" xfId="0" applyNumberFormat="1" applyFont="1" applyBorder="1" applyAlignment="1">
      <alignment horizontal="center" vertical="center"/>
    </xf>
    <xf numFmtId="14" fontId="9" fillId="0" borderId="0" xfId="0" applyNumberFormat="1" applyFont="1" applyAlignment="1">
      <alignment horizontal="center" wrapText="1"/>
    </xf>
    <xf numFmtId="17" fontId="6" fillId="10" borderId="27" xfId="0" applyNumberFormat="1" applyFont="1" applyFill="1" applyBorder="1" applyAlignment="1">
      <alignment horizontal="center"/>
    </xf>
    <xf numFmtId="44" fontId="6" fillId="0" borderId="27" xfId="0" applyNumberFormat="1" applyFont="1" applyBorder="1" applyAlignment="1">
      <alignment wrapText="1"/>
    </xf>
    <xf numFmtId="0" fontId="0" fillId="0" borderId="11" xfId="0" applyBorder="1" applyAlignment="1">
      <alignment horizontal="center"/>
    </xf>
    <xf numFmtId="17" fontId="0" fillId="6" borderId="0" xfId="0" applyNumberFormat="1" applyFill="1" applyAlignment="1">
      <alignment horizontal="center"/>
    </xf>
    <xf numFmtId="49" fontId="0" fillId="0" borderId="24" xfId="0" applyNumberFormat="1" applyBorder="1" applyAlignment="1">
      <alignment horizontal="center" wrapText="1"/>
    </xf>
    <xf numFmtId="14" fontId="0" fillId="0" borderId="4" xfId="0" applyNumberFormat="1" applyBorder="1" applyAlignment="1">
      <alignment horizontal="center"/>
    </xf>
    <xf numFmtId="0" fontId="20" fillId="0" borderId="0" xfId="0" applyFont="1"/>
    <xf numFmtId="17" fontId="0" fillId="0" borderId="24" xfId="0" applyNumberFormat="1" applyBorder="1" applyAlignment="1">
      <alignment horizontal="center"/>
    </xf>
    <xf numFmtId="17" fontId="6" fillId="5" borderId="0" xfId="0" applyNumberFormat="1" applyFont="1" applyFill="1" applyAlignment="1">
      <alignment horizontal="center" wrapText="1"/>
    </xf>
    <xf numFmtId="0" fontId="6" fillId="0" borderId="24" xfId="0" applyFont="1" applyBorder="1"/>
    <xf numFmtId="0" fontId="6" fillId="5" borderId="0" xfId="0" applyFont="1" applyFill="1" applyAlignment="1">
      <alignment wrapText="1"/>
    </xf>
    <xf numFmtId="0" fontId="6" fillId="8" borderId="27" xfId="0" applyFont="1" applyFill="1" applyBorder="1" applyAlignment="1">
      <alignment wrapText="1"/>
    </xf>
    <xf numFmtId="14" fontId="6" fillId="5" borderId="0" xfId="0" applyNumberFormat="1" applyFont="1" applyFill="1" applyAlignment="1">
      <alignment wrapText="1"/>
    </xf>
    <xf numFmtId="0" fontId="6" fillId="0" borderId="28" xfId="0" applyFont="1" applyBorder="1"/>
    <xf numFmtId="17" fontId="6" fillId="5" borderId="0" xfId="0" quotePrefix="1" applyNumberFormat="1" applyFont="1" applyFill="1" applyAlignment="1">
      <alignment wrapText="1"/>
    </xf>
    <xf numFmtId="0" fontId="6" fillId="0" borderId="24" xfId="0" quotePrefix="1" applyFont="1" applyBorder="1"/>
    <xf numFmtId="0" fontId="6" fillId="0" borderId="45" xfId="0" applyFont="1" applyBorder="1" applyAlignment="1">
      <alignment wrapText="1"/>
    </xf>
    <xf numFmtId="0" fontId="0" fillId="0" borderId="30" xfId="0" applyBorder="1" applyAlignment="1">
      <alignment horizontal="center" wrapText="1"/>
    </xf>
    <xf numFmtId="14" fontId="6" fillId="0" borderId="3" xfId="0" applyNumberFormat="1" applyFont="1" applyBorder="1" applyAlignment="1">
      <alignment horizontal="center" wrapText="1"/>
    </xf>
    <xf numFmtId="0" fontId="6" fillId="0" borderId="44" xfId="0" applyFont="1" applyBorder="1"/>
    <xf numFmtId="0" fontId="6" fillId="0" borderId="45" xfId="0" applyFont="1" applyBorder="1"/>
    <xf numFmtId="14" fontId="6" fillId="0" borderId="48" xfId="0" applyNumberFormat="1" applyFont="1" applyBorder="1" applyAlignment="1">
      <alignment horizontal="center" wrapText="1"/>
    </xf>
    <xf numFmtId="0" fontId="6" fillId="0" borderId="46" xfId="0" applyFont="1" applyBorder="1"/>
    <xf numFmtId="7" fontId="6" fillId="6" borderId="37" xfId="0" applyNumberFormat="1" applyFont="1" applyFill="1" applyBorder="1" applyAlignment="1">
      <alignment horizontal="center" wrapText="1"/>
    </xf>
    <xf numFmtId="17" fontId="0" fillId="11" borderId="0" xfId="0" applyNumberFormat="1" applyFill="1" applyAlignment="1">
      <alignment horizontal="center"/>
    </xf>
    <xf numFmtId="44" fontId="0" fillId="4" borderId="0" xfId="4" applyFont="1" applyFill="1"/>
    <xf numFmtId="14" fontId="0" fillId="4" borderId="0" xfId="0" applyNumberFormat="1" applyFill="1" applyAlignment="1">
      <alignment horizontal="center" wrapText="1"/>
    </xf>
    <xf numFmtId="44" fontId="11" fillId="4" borderId="0" xfId="4" applyFont="1" applyFill="1"/>
    <xf numFmtId="44" fontId="0" fillId="0" borderId="27" xfId="0" applyNumberFormat="1" applyBorder="1" applyAlignment="1">
      <alignment horizontal="center" wrapText="1"/>
    </xf>
    <xf numFmtId="7" fontId="0" fillId="0" borderId="37" xfId="0" applyNumberFormat="1" applyBorder="1" applyAlignment="1">
      <alignment horizontal="center"/>
    </xf>
    <xf numFmtId="14" fontId="6" fillId="0" borderId="24" xfId="0" applyNumberFormat="1" applyFont="1" applyBorder="1" applyAlignment="1">
      <alignment horizontal="center" vertical="center" wrapText="1"/>
    </xf>
    <xf numFmtId="17" fontId="6" fillId="13" borderId="0" xfId="0" applyNumberFormat="1" applyFont="1" applyFill="1" applyAlignment="1">
      <alignment horizontal="center"/>
    </xf>
    <xf numFmtId="17" fontId="0" fillId="4" borderId="0" xfId="0" applyNumberFormat="1" applyFill="1" applyAlignment="1">
      <alignment horizontal="center"/>
    </xf>
    <xf numFmtId="17" fontId="11" fillId="0" borderId="0" xfId="0" applyNumberFormat="1" applyFont="1" applyAlignment="1">
      <alignment horizontal="center"/>
    </xf>
    <xf numFmtId="17" fontId="0" fillId="10" borderId="0" xfId="0" applyNumberFormat="1" applyFill="1" applyAlignment="1">
      <alignment horizontal="center"/>
    </xf>
    <xf numFmtId="0" fontId="0" fillId="0" borderId="47" xfId="0" applyBorder="1" applyAlignment="1">
      <alignment horizontal="center" vertical="center"/>
    </xf>
    <xf numFmtId="44" fontId="0" fillId="10" borderId="0" xfId="0" applyNumberFormat="1" applyFill="1" applyAlignment="1">
      <alignment horizontal="center"/>
    </xf>
    <xf numFmtId="6" fontId="0" fillId="0" borderId="0" xfId="4" applyNumberFormat="1" applyFont="1" applyBorder="1"/>
    <xf numFmtId="0" fontId="0" fillId="14" borderId="0" xfId="0" applyFill="1" applyAlignment="1">
      <alignment horizontal="center" vertical="center"/>
    </xf>
    <xf numFmtId="0" fontId="0" fillId="14" borderId="0" xfId="0" applyFill="1"/>
    <xf numFmtId="0" fontId="0" fillId="14" borderId="0" xfId="0" applyFill="1" applyAlignment="1">
      <alignment horizontal="center"/>
    </xf>
    <xf numFmtId="44" fontId="0" fillId="14" borderId="0" xfId="4" applyFont="1" applyFill="1"/>
    <xf numFmtId="17" fontId="0" fillId="14" borderId="0" xfId="0" applyNumberFormat="1" applyFill="1" applyAlignment="1">
      <alignment horizontal="center"/>
    </xf>
    <xf numFmtId="14" fontId="11" fillId="0" borderId="16" xfId="0" applyNumberFormat="1" applyFont="1" applyBorder="1" applyAlignment="1">
      <alignment horizontal="center" vertical="center"/>
    </xf>
    <xf numFmtId="165" fontId="0" fillId="0" borderId="0" xfId="0" applyNumberFormat="1" applyAlignment="1">
      <alignment horizont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5" xfId="0" applyFont="1" applyFill="1" applyBorder="1" applyAlignment="1">
      <alignment horizontal="center" vertical="top" wrapText="1"/>
    </xf>
    <xf numFmtId="14" fontId="3" fillId="2" borderId="0" xfId="0" applyNumberFormat="1" applyFont="1" applyFill="1" applyAlignment="1">
      <alignment horizontal="center" vertical="top" wrapText="1"/>
    </xf>
    <xf numFmtId="14" fontId="3" fillId="2" borderId="4" xfId="0" applyNumberFormat="1" applyFont="1" applyFill="1" applyBorder="1" applyAlignment="1">
      <alignment horizontal="center" vertical="top" wrapText="1"/>
    </xf>
    <xf numFmtId="0" fontId="3" fillId="2" borderId="0" xfId="0" applyFont="1" applyFill="1" applyAlignment="1">
      <alignment horizontal="center" vertical="top" wrapText="1"/>
    </xf>
    <xf numFmtId="0" fontId="3" fillId="2" borderId="17" xfId="0" applyFont="1" applyFill="1" applyBorder="1" applyAlignment="1">
      <alignment horizontal="center" vertical="top" wrapText="1"/>
    </xf>
    <xf numFmtId="0" fontId="0" fillId="0" borderId="54" xfId="0" applyBorder="1" applyAlignment="1">
      <alignment horizontal="center"/>
    </xf>
    <xf numFmtId="0" fontId="0" fillId="0" borderId="57" xfId="0" applyBorder="1" applyAlignment="1">
      <alignment horizontal="center"/>
    </xf>
    <xf numFmtId="0" fontId="0" fillId="0" borderId="58" xfId="0" applyBorder="1" applyAlignment="1">
      <alignment horizontal="center"/>
    </xf>
    <xf numFmtId="0" fontId="0" fillId="0" borderId="59" xfId="0" applyBorder="1" applyAlignment="1">
      <alignment horizontal="center"/>
    </xf>
    <xf numFmtId="0" fontId="2" fillId="0" borderId="54" xfId="0" applyFont="1" applyBorder="1" applyAlignment="1">
      <alignment horizontal="center"/>
    </xf>
    <xf numFmtId="0" fontId="0" fillId="0" borderId="0" xfId="0" applyFill="1" applyAlignment="1">
      <alignment horizontal="center" vertical="center"/>
    </xf>
    <xf numFmtId="0" fontId="0" fillId="0" borderId="0" xfId="0" applyBorder="1" applyAlignment="1">
      <alignment horizontal="center" vertical="center"/>
    </xf>
    <xf numFmtId="0" fontId="0" fillId="0" borderId="50" xfId="0" quotePrefix="1" applyBorder="1" applyAlignment="1">
      <alignment horizontal="center" vertical="center"/>
    </xf>
    <xf numFmtId="0" fontId="0" fillId="0" borderId="0" xfId="0" quotePrefix="1" applyBorder="1" applyAlignment="1">
      <alignment horizontal="center" vertical="center"/>
    </xf>
    <xf numFmtId="0" fontId="17" fillId="0" borderId="4" xfId="0" quotePrefix="1" applyFont="1" applyBorder="1" applyAlignment="1">
      <alignment horizontal="center"/>
    </xf>
    <xf numFmtId="14" fontId="0" fillId="0" borderId="0" xfId="0" applyNumberFormat="1" applyBorder="1" applyAlignment="1">
      <alignment horizontal="center" vertical="center"/>
    </xf>
    <xf numFmtId="14" fontId="11" fillId="0" borderId="0" xfId="0" applyNumberFormat="1" applyFont="1" applyBorder="1" applyAlignment="1">
      <alignment horizontal="center" vertical="center"/>
    </xf>
    <xf numFmtId="0" fontId="0" fillId="0" borderId="0" xfId="0" applyBorder="1" applyAlignment="1">
      <alignment horizontal="center"/>
    </xf>
    <xf numFmtId="44" fontId="0" fillId="4" borderId="48" xfId="4" applyFont="1" applyFill="1" applyBorder="1"/>
    <xf numFmtId="44" fontId="0" fillId="0" borderId="48" xfId="4" applyFont="1" applyFill="1" applyBorder="1"/>
    <xf numFmtId="8" fontId="0" fillId="0" borderId="0" xfId="4" applyNumberFormat="1" applyFont="1" applyBorder="1"/>
    <xf numFmtId="44" fontId="0" fillId="4" borderId="0" xfId="4" applyFont="1" applyFill="1" applyBorder="1"/>
    <xf numFmtId="165" fontId="0" fillId="0" borderId="53" xfId="0" applyNumberFormat="1" applyBorder="1"/>
    <xf numFmtId="0" fontId="6" fillId="0" borderId="0" xfId="0" applyFont="1" applyBorder="1" applyAlignment="1">
      <alignment horizontal="center" wrapText="1"/>
    </xf>
    <xf numFmtId="0" fontId="0" fillId="0" borderId="0" xfId="0" applyBorder="1" applyAlignment="1">
      <alignment horizontal="center" wrapText="1"/>
    </xf>
    <xf numFmtId="0" fontId="6" fillId="5" borderId="24" xfId="0" applyFont="1" applyFill="1" applyBorder="1" applyAlignment="1">
      <alignment horizontal="center" wrapText="1"/>
    </xf>
    <xf numFmtId="0" fontId="6" fillId="0" borderId="0" xfId="0" applyFont="1" applyBorder="1" applyAlignment="1">
      <alignment horizontal="center" vertical="center" wrapText="1"/>
    </xf>
    <xf numFmtId="0" fontId="6" fillId="0" borderId="41" xfId="0" applyFont="1" applyBorder="1" applyAlignment="1">
      <alignment horizontal="center" wrapText="1"/>
    </xf>
    <xf numFmtId="49" fontId="6" fillId="0" borderId="27" xfId="0" applyNumberFormat="1" applyFont="1" applyBorder="1" applyAlignment="1">
      <alignment horizontal="center" wrapText="1"/>
    </xf>
    <xf numFmtId="49" fontId="0" fillId="0" borderId="24" xfId="0" applyNumberFormat="1" applyBorder="1" applyAlignment="1">
      <alignment wrapText="1"/>
    </xf>
    <xf numFmtId="0" fontId="6" fillId="0" borderId="32" xfId="0" applyFont="1" applyBorder="1" applyAlignment="1">
      <alignment horizontal="center" wrapText="1"/>
    </xf>
    <xf numFmtId="14" fontId="6" fillId="0" borderId="0" xfId="0" applyNumberFormat="1" applyFont="1" applyBorder="1" applyAlignment="1">
      <alignment horizontal="center" wrapText="1"/>
    </xf>
    <xf numFmtId="14" fontId="0" fillId="0" borderId="0" xfId="0" applyNumberFormat="1" applyBorder="1" applyAlignment="1">
      <alignment horizontal="center" wrapText="1"/>
    </xf>
    <xf numFmtId="14" fontId="0" fillId="0" borderId="27" xfId="0" quotePrefix="1" applyNumberFormat="1" applyBorder="1" applyAlignment="1">
      <alignment horizontal="center" wrapText="1"/>
    </xf>
    <xf numFmtId="14" fontId="6" fillId="0" borderId="0" xfId="0" applyNumberFormat="1" applyFont="1" applyBorder="1" applyAlignment="1">
      <alignment horizontal="center" vertical="center" wrapText="1"/>
    </xf>
    <xf numFmtId="14" fontId="0" fillId="5" borderId="4" xfId="0" applyNumberFormat="1" applyFill="1" applyBorder="1" applyAlignment="1">
      <alignment horizontal="center" wrapText="1"/>
    </xf>
    <xf numFmtId="14" fontId="0" fillId="9" borderId="21" xfId="0" applyNumberFormat="1" applyFill="1" applyBorder="1" applyAlignment="1">
      <alignment horizontal="center" wrapText="1"/>
    </xf>
    <xf numFmtId="14" fontId="0" fillId="0" borderId="0" xfId="0" applyNumberFormat="1" applyBorder="1" applyAlignment="1">
      <alignment horizontal="center"/>
    </xf>
    <xf numFmtId="17" fontId="6" fillId="13" borderId="0" xfId="0" applyNumberFormat="1" applyFont="1" applyFill="1" applyBorder="1" applyAlignment="1">
      <alignment horizontal="center"/>
    </xf>
    <xf numFmtId="17" fontId="6" fillId="0" borderId="21" xfId="0" applyNumberFormat="1" applyFont="1" applyBorder="1" applyAlignment="1">
      <alignment horizontal="center"/>
    </xf>
    <xf numFmtId="17" fontId="6" fillId="0" borderId="0" xfId="0" applyNumberFormat="1" applyFont="1" applyBorder="1" applyAlignment="1">
      <alignment horizontal="center"/>
    </xf>
    <xf numFmtId="17" fontId="6" fillId="10" borderId="0" xfId="0" applyNumberFormat="1" applyFont="1" applyFill="1" applyBorder="1" applyAlignment="1">
      <alignment horizontal="center"/>
    </xf>
    <xf numFmtId="17" fontId="6" fillId="11" borderId="0" xfId="0" applyNumberFormat="1" applyFont="1" applyFill="1" applyBorder="1" applyAlignment="1">
      <alignment horizontal="center"/>
    </xf>
    <xf numFmtId="17" fontId="6" fillId="6" borderId="0" xfId="0" applyNumberFormat="1" applyFont="1" applyFill="1" applyBorder="1" applyAlignment="1">
      <alignment horizontal="center"/>
    </xf>
    <xf numFmtId="17" fontId="6" fillId="5" borderId="28" xfId="0" quotePrefix="1" applyNumberFormat="1" applyFont="1" applyFill="1" applyBorder="1" applyAlignment="1">
      <alignment horizontal="center" wrapText="1"/>
    </xf>
    <xf numFmtId="17" fontId="6" fillId="0" borderId="0" xfId="0" applyNumberFormat="1" applyFont="1" applyBorder="1" applyAlignment="1">
      <alignment horizontal="center" wrapText="1"/>
    </xf>
    <xf numFmtId="17" fontId="0" fillId="0" borderId="0" xfId="0" applyNumberFormat="1" applyBorder="1" applyAlignment="1">
      <alignment horizontal="center" wrapText="1"/>
    </xf>
    <xf numFmtId="17" fontId="6" fillId="0" borderId="0" xfId="0" quotePrefix="1" applyNumberFormat="1" applyFont="1" applyBorder="1" applyAlignment="1">
      <alignment horizontal="center" wrapText="1"/>
    </xf>
    <xf numFmtId="17" fontId="6" fillId="0" borderId="4" xfId="0" applyNumberFormat="1" applyFont="1" applyBorder="1" applyAlignment="1">
      <alignment horizontal="center" wrapText="1"/>
    </xf>
    <xf numFmtId="0" fontId="0" fillId="0" borderId="38" xfId="0" applyBorder="1" applyAlignment="1">
      <alignment horizontal="center"/>
    </xf>
    <xf numFmtId="17" fontId="0" fillId="0" borderId="0" xfId="0" applyNumberFormat="1" applyBorder="1" applyAlignment="1">
      <alignment horizontal="center"/>
    </xf>
    <xf numFmtId="0" fontId="6" fillId="0" borderId="0" xfId="0" applyFont="1" applyBorder="1" applyAlignment="1">
      <alignment wrapText="1"/>
    </xf>
    <xf numFmtId="0" fontId="6" fillId="0" borderId="0" xfId="0" quotePrefix="1" applyFont="1" applyBorder="1" applyAlignment="1">
      <alignment wrapText="1"/>
    </xf>
    <xf numFmtId="0" fontId="6" fillId="0" borderId="31" xfId="0" applyFont="1" applyBorder="1" applyAlignment="1">
      <alignment wrapText="1"/>
    </xf>
    <xf numFmtId="0" fontId="6" fillId="8" borderId="24" xfId="0" quotePrefix="1" applyFont="1" applyFill="1" applyBorder="1" applyAlignment="1">
      <alignment wrapText="1"/>
    </xf>
    <xf numFmtId="0" fontId="0" fillId="0" borderId="35" xfId="0" quotePrefix="1" applyBorder="1" applyAlignment="1">
      <alignment horizontal="center" wrapText="1"/>
    </xf>
    <xf numFmtId="0" fontId="6" fillId="5" borderId="28" xfId="0" applyFont="1" applyFill="1" applyBorder="1" applyAlignment="1">
      <alignment horizontal="center" vertical="center" wrapText="1"/>
    </xf>
    <xf numFmtId="0" fontId="6" fillId="0" borderId="35" xfId="0" applyFont="1" applyBorder="1" applyAlignment="1">
      <alignment horizontal="center"/>
    </xf>
    <xf numFmtId="0" fontId="6" fillId="0" borderId="28" xfId="0" applyFont="1" applyBorder="1" applyAlignment="1">
      <alignment horizontal="center" vertical="center"/>
    </xf>
    <xf numFmtId="44" fontId="0" fillId="0" borderId="0" xfId="0" applyNumberFormat="1" applyBorder="1" applyAlignment="1">
      <alignment horizontal="center" wrapText="1"/>
    </xf>
    <xf numFmtId="0" fontId="6" fillId="0" borderId="0" xfId="0" quotePrefix="1" applyFont="1" applyBorder="1" applyAlignment="1">
      <alignment horizontal="center" wrapText="1"/>
    </xf>
    <xf numFmtId="0" fontId="6" fillId="0" borderId="35" xfId="0" quotePrefix="1" applyFont="1" applyBorder="1" applyAlignment="1">
      <alignment wrapText="1"/>
    </xf>
    <xf numFmtId="14" fontId="6" fillId="0" borderId="0" xfId="0" applyNumberFormat="1" applyFont="1" applyBorder="1" applyAlignment="1">
      <alignment wrapText="1"/>
    </xf>
    <xf numFmtId="14" fontId="6" fillId="0" borderId="3" xfId="0" applyNumberFormat="1" applyFont="1" applyBorder="1" applyAlignment="1">
      <alignment wrapText="1"/>
    </xf>
    <xf numFmtId="14" fontId="0" fillId="0" borderId="0" xfId="0" quotePrefix="1" applyNumberFormat="1" applyBorder="1" applyAlignment="1">
      <alignment horizontal="center" wrapText="1"/>
    </xf>
    <xf numFmtId="14" fontId="6" fillId="0" borderId="0" xfId="0" quotePrefix="1" applyNumberFormat="1" applyFont="1" applyBorder="1" applyAlignment="1">
      <alignment horizontal="center" wrapText="1"/>
    </xf>
    <xf numFmtId="14" fontId="6" fillId="0" borderId="27" xfId="0" quotePrefix="1" applyNumberFormat="1" applyFont="1" applyBorder="1" applyAlignment="1">
      <alignment wrapText="1"/>
    </xf>
    <xf numFmtId="14" fontId="0" fillId="0" borderId="30" xfId="0" applyNumberFormat="1" applyBorder="1" applyAlignment="1">
      <alignment horizontal="center"/>
    </xf>
    <xf numFmtId="44" fontId="0" fillId="0" borderId="0" xfId="0" quotePrefix="1" applyNumberFormat="1" applyBorder="1" applyAlignment="1">
      <alignment horizontal="center" wrapText="1"/>
    </xf>
    <xf numFmtId="44" fontId="0" fillId="0" borderId="27" xfId="0" quotePrefix="1" applyNumberFormat="1" applyBorder="1" applyAlignment="1">
      <alignment horizontal="center" wrapText="1"/>
    </xf>
    <xf numFmtId="0" fontId="6" fillId="8" borderId="24" xfId="0" applyFont="1" applyFill="1" applyBorder="1" applyAlignment="1">
      <alignment horizontal="center" wrapText="1"/>
    </xf>
    <xf numFmtId="44" fontId="6" fillId="0" borderId="0" xfId="0" quotePrefix="1" applyNumberFormat="1" applyFont="1" applyBorder="1" applyAlignment="1">
      <alignment horizontal="center" wrapText="1"/>
    </xf>
    <xf numFmtId="44" fontId="6" fillId="0" borderId="27" xfId="0" quotePrefix="1" applyNumberFormat="1" applyFont="1" applyBorder="1" applyAlignment="1">
      <alignment wrapText="1"/>
    </xf>
    <xf numFmtId="17" fontId="6" fillId="0" borderId="36" xfId="0" applyNumberFormat="1" applyFont="1" applyBorder="1" applyAlignment="1">
      <alignment horizontal="center"/>
    </xf>
    <xf numFmtId="14" fontId="0" fillId="0" borderId="36" xfId="0" quotePrefix="1" applyNumberFormat="1" applyBorder="1" applyAlignment="1">
      <alignment horizontal="center" wrapText="1"/>
    </xf>
    <xf numFmtId="0" fontId="6" fillId="8" borderId="29" xfId="0" quotePrefix="1" applyFont="1" applyFill="1" applyBorder="1" applyAlignment="1">
      <alignment horizontal="center" wrapText="1"/>
    </xf>
    <xf numFmtId="14" fontId="6" fillId="0" borderId="36" xfId="0" quotePrefix="1" applyNumberFormat="1" applyFont="1" applyBorder="1" applyAlignment="1">
      <alignment wrapText="1"/>
    </xf>
    <xf numFmtId="14" fontId="6" fillId="5" borderId="27" xfId="0" applyNumberFormat="1" applyFont="1" applyFill="1" applyBorder="1" applyAlignment="1">
      <alignment wrapText="1"/>
    </xf>
    <xf numFmtId="14" fontId="6" fillId="0" borderId="5" xfId="0" applyNumberFormat="1" applyFont="1" applyBorder="1" applyAlignment="1">
      <alignment wrapText="1"/>
    </xf>
    <xf numFmtId="0" fontId="6" fillId="0" borderId="29" xfId="0" applyFont="1" applyBorder="1"/>
    <xf numFmtId="0" fontId="6" fillId="0" borderId="0" xfId="0" applyFont="1" applyBorder="1"/>
    <xf numFmtId="14" fontId="0" fillId="0" borderId="35" xfId="0" quotePrefix="1" applyNumberFormat="1" applyBorder="1" applyAlignment="1">
      <alignment horizontal="center" wrapText="1"/>
    </xf>
    <xf numFmtId="14" fontId="6" fillId="0" borderId="35" xfId="0" quotePrefix="1" applyNumberFormat="1" applyFont="1" applyBorder="1" applyAlignment="1">
      <alignment wrapText="1"/>
    </xf>
    <xf numFmtId="17" fontId="6" fillId="5" borderId="1" xfId="0" quotePrefix="1" applyNumberFormat="1" applyFont="1" applyFill="1" applyBorder="1" applyAlignment="1">
      <alignment wrapText="1"/>
    </xf>
    <xf numFmtId="17" fontId="6" fillId="0" borderId="0" xfId="0" quotePrefix="1" applyNumberFormat="1" applyFont="1" applyBorder="1" applyAlignment="1">
      <alignment wrapText="1"/>
    </xf>
    <xf numFmtId="17" fontId="6" fillId="0" borderId="3" xfId="0" applyNumberFormat="1" applyFont="1" applyBorder="1" applyAlignment="1">
      <alignment wrapText="1"/>
    </xf>
    <xf numFmtId="0" fontId="6" fillId="0" borderId="3" xfId="0" applyFont="1" applyBorder="1" applyAlignment="1">
      <alignment wrapText="1"/>
    </xf>
    <xf numFmtId="17" fontId="6" fillId="0" borderId="0" xfId="0" applyNumberFormat="1" applyFont="1" applyBorder="1" applyAlignment="1">
      <alignment wrapText="1"/>
    </xf>
    <xf numFmtId="17" fontId="6" fillId="0" borderId="4" xfId="0" applyNumberFormat="1" applyFont="1" applyBorder="1" applyAlignment="1">
      <alignment wrapText="1"/>
    </xf>
    <xf numFmtId="0" fontId="6" fillId="5" borderId="27" xfId="0" quotePrefix="1" applyFont="1" applyFill="1" applyBorder="1" applyAlignment="1">
      <alignment wrapText="1"/>
    </xf>
    <xf numFmtId="14" fontId="6" fillId="5" borderId="1" xfId="0" applyNumberFormat="1" applyFont="1" applyFill="1" applyBorder="1" applyAlignment="1">
      <alignment horizontal="center" wrapText="1"/>
    </xf>
    <xf numFmtId="14" fontId="6" fillId="9" borderId="35" xfId="0" applyNumberFormat="1" applyFont="1" applyFill="1" applyBorder="1" applyAlignment="1">
      <alignment horizontal="center" wrapText="1"/>
    </xf>
    <xf numFmtId="0" fontId="6" fillId="0" borderId="28" xfId="0" applyFont="1" applyBorder="1" applyAlignment="1">
      <alignment horizontal="center"/>
    </xf>
    <xf numFmtId="14" fontId="0" fillId="0" borderId="21" xfId="0" quotePrefix="1" applyNumberFormat="1" applyBorder="1" applyAlignment="1">
      <alignment horizontal="center" wrapText="1"/>
    </xf>
    <xf numFmtId="14" fontId="6" fillId="0" borderId="21" xfId="0" quotePrefix="1" applyNumberFormat="1" applyFont="1" applyBorder="1" applyAlignment="1">
      <alignment horizontal="center" wrapText="1"/>
    </xf>
    <xf numFmtId="0" fontId="0" fillId="0" borderId="4" xfId="0" applyBorder="1"/>
    <xf numFmtId="0" fontId="6" fillId="0" borderId="30" xfId="0" applyFont="1" applyBorder="1" applyAlignment="1">
      <alignment horizontal="center"/>
    </xf>
    <xf numFmtId="44" fontId="6" fillId="0" borderId="0" xfId="0" applyNumberFormat="1" applyFont="1" applyBorder="1"/>
    <xf numFmtId="44" fontId="0" fillId="0" borderId="4" xfId="0" applyNumberFormat="1" applyBorder="1"/>
    <xf numFmtId="44" fontId="0" fillId="0" borderId="60" xfId="0" applyNumberFormat="1" applyBorder="1" applyAlignment="1">
      <alignment horizontal="center" wrapText="1"/>
    </xf>
    <xf numFmtId="14" fontId="6" fillId="0" borderId="0" xfId="0" applyNumberFormat="1" applyFont="1" applyBorder="1"/>
    <xf numFmtId="0" fontId="6" fillId="0" borderId="2" xfId="0" quotePrefix="1" applyFont="1" applyBorder="1" applyAlignment="1">
      <alignment horizontal="center" wrapText="1"/>
    </xf>
    <xf numFmtId="0" fontId="0" fillId="0" borderId="5" xfId="0" applyBorder="1"/>
    <xf numFmtId="14" fontId="0" fillId="5" borderId="2" xfId="0" applyNumberFormat="1" applyFill="1" applyBorder="1" applyAlignment="1">
      <alignment horizontal="center" wrapText="1"/>
    </xf>
    <xf numFmtId="0" fontId="6" fillId="0" borderId="39" xfId="0" applyFont="1" applyBorder="1" applyAlignment="1">
      <alignment horizontal="center"/>
    </xf>
    <xf numFmtId="14" fontId="6" fillId="5" borderId="44" xfId="0" quotePrefix="1" applyNumberFormat="1" applyFont="1" applyFill="1" applyBorder="1" applyAlignment="1">
      <alignment horizontal="center" wrapText="1"/>
    </xf>
    <xf numFmtId="0" fontId="6" fillId="0" borderId="1" xfId="0" quotePrefix="1" applyFont="1" applyBorder="1"/>
    <xf numFmtId="14" fontId="6" fillId="0" borderId="43" xfId="0" quotePrefix="1" applyNumberFormat="1" applyFont="1" applyBorder="1" applyAlignment="1">
      <alignment horizontal="center" wrapText="1"/>
    </xf>
    <xf numFmtId="14" fontId="6" fillId="5" borderId="45" xfId="0" quotePrefix="1" applyNumberFormat="1" applyFont="1" applyFill="1" applyBorder="1" applyAlignment="1">
      <alignment horizontal="center" wrapText="1"/>
    </xf>
    <xf numFmtId="0" fontId="6" fillId="0" borderId="0" xfId="0" quotePrefix="1" applyFont="1" applyBorder="1"/>
    <xf numFmtId="14" fontId="6" fillId="0" borderId="30" xfId="0" quotePrefix="1" applyNumberFormat="1" applyFont="1" applyBorder="1" applyAlignment="1">
      <alignment horizontal="center" wrapText="1"/>
    </xf>
    <xf numFmtId="44" fontId="6" fillId="0" borderId="0" xfId="0" applyNumberFormat="1" applyFont="1" applyBorder="1" applyAlignment="1">
      <alignment horizontal="center" wrapText="1"/>
    </xf>
    <xf numFmtId="44" fontId="6" fillId="0" borderId="4" xfId="0" applyNumberFormat="1" applyFont="1" applyBorder="1" applyAlignment="1">
      <alignment horizontal="center" wrapText="1"/>
    </xf>
    <xf numFmtId="14" fontId="6" fillId="5" borderId="46" xfId="0" quotePrefix="1" applyNumberFormat="1" applyFont="1" applyFill="1" applyBorder="1" applyAlignment="1">
      <alignment horizontal="center" wrapText="1"/>
    </xf>
    <xf numFmtId="0" fontId="6" fillId="0" borderId="10" xfId="0" quotePrefix="1" applyFont="1" applyBorder="1"/>
    <xf numFmtId="14" fontId="6" fillId="0" borderId="40" xfId="0" quotePrefix="1" applyNumberFormat="1" applyFont="1" applyBorder="1" applyAlignment="1">
      <alignment horizontal="center" wrapText="1"/>
    </xf>
    <xf numFmtId="44" fontId="0" fillId="0" borderId="17" xfId="0" applyNumberFormat="1" applyBorder="1" applyAlignment="1">
      <alignment horizontal="center" wrapText="1"/>
    </xf>
    <xf numFmtId="164" fontId="6" fillId="0" borderId="0" xfId="0" applyNumberFormat="1" applyFont="1" applyBorder="1" applyAlignment="1">
      <alignment horizontal="center" vertical="center" wrapText="1"/>
    </xf>
    <xf numFmtId="164" fontId="6" fillId="5" borderId="10" xfId="0" applyNumberFormat="1" applyFont="1" applyFill="1" applyBorder="1" applyAlignment="1">
      <alignment horizontal="center" vertical="center" wrapText="1"/>
    </xf>
    <xf numFmtId="164" fontId="0" fillId="10" borderId="0" xfId="0" applyNumberFormat="1" applyFill="1" applyBorder="1" applyAlignment="1">
      <alignment horizontal="center" vertical="center" wrapText="1"/>
    </xf>
    <xf numFmtId="164" fontId="0" fillId="6" borderId="0" xfId="0" applyNumberFormat="1" applyFill="1" applyBorder="1" applyAlignment="1">
      <alignment horizontal="center" vertical="center" wrapText="1"/>
    </xf>
    <xf numFmtId="7" fontId="6" fillId="0" borderId="18" xfId="0" applyNumberFormat="1" applyFont="1" applyBorder="1" applyAlignment="1">
      <alignment horizontal="center" wrapText="1"/>
    </xf>
    <xf numFmtId="7" fontId="6" fillId="0" borderId="39" xfId="0" applyNumberFormat="1" applyFont="1" applyBorder="1" applyAlignment="1">
      <alignment horizontal="center" wrapText="1"/>
    </xf>
    <xf numFmtId="7" fontId="0" fillId="0" borderId="0" xfId="0" applyNumberFormat="1" applyBorder="1" applyAlignment="1">
      <alignment horizontal="center" wrapText="1"/>
    </xf>
    <xf numFmtId="7" fontId="0" fillId="0" borderId="0" xfId="0" applyNumberFormat="1" applyBorder="1" applyAlignment="1">
      <alignment horizontal="center"/>
    </xf>
    <xf numFmtId="7" fontId="6" fillId="0" borderId="0" xfId="0" applyNumberFormat="1" applyFont="1" applyBorder="1" applyAlignment="1">
      <alignment horizontal="center" wrapText="1"/>
    </xf>
    <xf numFmtId="7" fontId="6" fillId="4" borderId="37" xfId="0" applyNumberFormat="1" applyFont="1" applyFill="1" applyBorder="1" applyAlignment="1">
      <alignment horizontal="center" wrapText="1"/>
    </xf>
    <xf numFmtId="17" fontId="6" fillId="0" borderId="1" xfId="0" applyNumberFormat="1" applyFont="1" applyFill="1" applyBorder="1" applyAlignment="1">
      <alignment horizontal="center"/>
    </xf>
    <xf numFmtId="17" fontId="6" fillId="0" borderId="0" xfId="0" applyNumberFormat="1" applyFont="1" applyFill="1" applyAlignment="1">
      <alignment horizontal="center"/>
    </xf>
    <xf numFmtId="0" fontId="6" fillId="0" borderId="24" xfId="0" applyFont="1" applyFill="1" applyBorder="1" applyAlignment="1">
      <alignment horizontal="center" wrapText="1"/>
    </xf>
    <xf numFmtId="14" fontId="6" fillId="0" borderId="24" xfId="0" applyNumberFormat="1" applyFont="1" applyFill="1" applyBorder="1" applyAlignment="1">
      <alignment horizontal="center" wrapText="1"/>
    </xf>
    <xf numFmtId="17" fontId="6" fillId="0" borderId="28" xfId="0" applyNumberFormat="1" applyFont="1" applyFill="1" applyBorder="1" applyAlignment="1">
      <alignment horizontal="center" wrapText="1"/>
    </xf>
    <xf numFmtId="17" fontId="6" fillId="0" borderId="24" xfId="0" applyNumberFormat="1" applyFont="1" applyFill="1" applyBorder="1" applyAlignment="1">
      <alignment horizontal="center" wrapText="1"/>
    </xf>
    <xf numFmtId="0" fontId="6" fillId="0" borderId="24" xfId="0" applyFont="1" applyFill="1" applyBorder="1" applyAlignment="1">
      <alignment wrapText="1"/>
    </xf>
    <xf numFmtId="0" fontId="6" fillId="0" borderId="28" xfId="0" applyFont="1" applyFill="1" applyBorder="1" applyAlignment="1">
      <alignment horizontal="center" wrapText="1"/>
    </xf>
    <xf numFmtId="0" fontId="6" fillId="0" borderId="28" xfId="0" applyFont="1" applyFill="1" applyBorder="1" applyAlignment="1">
      <alignment wrapText="1"/>
    </xf>
    <xf numFmtId="0" fontId="6" fillId="0" borderId="29" xfId="0" applyFont="1" applyFill="1" applyBorder="1" applyAlignment="1">
      <alignment wrapText="1"/>
    </xf>
    <xf numFmtId="44" fontId="6" fillId="0" borderId="9" xfId="0" applyNumberFormat="1" applyFont="1" applyFill="1" applyBorder="1" applyAlignment="1">
      <alignment horizontal="center" wrapText="1"/>
    </xf>
    <xf numFmtId="7" fontId="6" fillId="0" borderId="2" xfId="0" applyNumberFormat="1" applyFont="1" applyFill="1" applyBorder="1" applyAlignment="1">
      <alignment horizontal="center" wrapText="1"/>
    </xf>
    <xf numFmtId="7" fontId="6" fillId="0" borderId="33" xfId="0" applyNumberFormat="1" applyFont="1" applyFill="1" applyBorder="1" applyAlignment="1">
      <alignment horizontal="center" wrapText="1"/>
    </xf>
    <xf numFmtId="14" fontId="6" fillId="0" borderId="27" xfId="0" applyNumberFormat="1" applyFont="1" applyFill="1" applyBorder="1" applyAlignment="1">
      <alignment horizontal="center" wrapText="1"/>
    </xf>
    <xf numFmtId="17" fontId="6" fillId="0" borderId="35" xfId="0" applyNumberFormat="1" applyFont="1" applyFill="1" applyBorder="1" applyAlignment="1">
      <alignment horizontal="center" wrapText="1"/>
    </xf>
    <xf numFmtId="17" fontId="6" fillId="0" borderId="27" xfId="0" applyNumberFormat="1" applyFont="1" applyFill="1" applyBorder="1" applyAlignment="1">
      <alignment horizontal="center" wrapText="1"/>
    </xf>
    <xf numFmtId="0" fontId="6" fillId="0" borderId="27" xfId="0" applyFont="1" applyFill="1" applyBorder="1" applyAlignment="1">
      <alignment wrapText="1"/>
    </xf>
    <xf numFmtId="0" fontId="6" fillId="0" borderId="35" xfId="0" applyFont="1" applyFill="1" applyBorder="1" applyAlignment="1">
      <alignment horizontal="center" wrapText="1"/>
    </xf>
    <xf numFmtId="0" fontId="6" fillId="0" borderId="35" xfId="0" applyFont="1" applyFill="1" applyBorder="1" applyAlignment="1">
      <alignment wrapText="1"/>
    </xf>
    <xf numFmtId="0" fontId="6" fillId="0" borderId="36" xfId="0" applyFont="1" applyFill="1" applyBorder="1" applyAlignment="1">
      <alignment wrapText="1"/>
    </xf>
    <xf numFmtId="164" fontId="6" fillId="0" borderId="0" xfId="0" applyNumberFormat="1" applyFont="1" applyBorder="1" applyAlignment="1">
      <alignment wrapText="1"/>
    </xf>
    <xf numFmtId="44" fontId="0" fillId="4" borderId="0" xfId="0" applyNumberFormat="1" applyFill="1" applyAlignment="1">
      <alignment horizontal="center" wrapText="1"/>
    </xf>
    <xf numFmtId="44" fontId="6" fillId="4" borderId="0" xfId="0" applyNumberFormat="1" applyFont="1" applyFill="1" applyAlignment="1">
      <alignment wrapText="1"/>
    </xf>
    <xf numFmtId="0" fontId="6" fillId="4" borderId="0" xfId="0" applyFont="1" applyFill="1" applyAlignment="1">
      <alignment wrapText="1"/>
    </xf>
    <xf numFmtId="164" fontId="6" fillId="4" borderId="10" xfId="0" applyNumberFormat="1" applyFont="1" applyFill="1" applyBorder="1" applyAlignment="1">
      <alignment horizontal="center" vertical="center" wrapText="1"/>
    </xf>
    <xf numFmtId="0" fontId="0" fillId="0" borderId="0" xfId="0" applyFill="1" applyAlignment="1">
      <alignment horizontal="center"/>
    </xf>
    <xf numFmtId="0" fontId="0" fillId="0" borderId="0" xfId="0" applyFill="1"/>
    <xf numFmtId="17" fontId="0" fillId="0" borderId="0" xfId="0" applyNumberFormat="1" applyFill="1" applyAlignment="1">
      <alignment horizontal="center"/>
    </xf>
    <xf numFmtId="17" fontId="0" fillId="15" borderId="0" xfId="0" applyNumberFormat="1" applyFill="1" applyAlignment="1">
      <alignment horizontal="center"/>
    </xf>
    <xf numFmtId="17" fontId="6" fillId="0" borderId="0" xfId="0" applyNumberFormat="1" applyFont="1" applyFill="1" applyBorder="1" applyAlignment="1">
      <alignment horizontal="center"/>
    </xf>
    <xf numFmtId="0" fontId="6" fillId="16" borderId="0" xfId="0" applyFont="1" applyFill="1" applyBorder="1" applyAlignment="1">
      <alignment horizontal="center" wrapText="1"/>
    </xf>
    <xf numFmtId="0" fontId="6" fillId="16" borderId="27" xfId="0" applyFont="1" applyFill="1" applyBorder="1" applyAlignment="1">
      <alignment horizontal="center" wrapText="1"/>
    </xf>
    <xf numFmtId="164" fontId="0" fillId="0" borderId="10" xfId="0" applyNumberFormat="1" applyFill="1" applyBorder="1" applyAlignment="1">
      <alignment horizontal="center" vertical="center" wrapText="1"/>
    </xf>
    <xf numFmtId="7" fontId="0" fillId="0" borderId="2" xfId="0" applyNumberFormat="1" applyFill="1" applyBorder="1" applyAlignment="1">
      <alignment horizontal="center" wrapText="1"/>
    </xf>
  </cellXfs>
  <cellStyles count="5">
    <cellStyle name="Currency" xfId="4" builtinId="4"/>
    <cellStyle name="Currency 2" xfId="3" xr:uid="{2382764C-3032-491D-BBE5-DCDD8B7B8588}"/>
    <cellStyle name="Hyperlink 2" xfId="2" xr:uid="{F21556D8-4DFB-4EC4-ACEF-00C35F19E4EC}"/>
    <cellStyle name="Normal" xfId="0" builtinId="0"/>
    <cellStyle name="Normal 2" xfId="1" xr:uid="{3C9473D3-AA8C-46CD-80E7-0C7BCB2224F7}"/>
  </cellStyles>
  <dxfs count="238">
    <dxf>
      <font>
        <color rgb="FF00B050"/>
      </font>
      <fill>
        <patternFill>
          <bgColor theme="9" tint="0.79998168889431442"/>
        </patternFill>
      </fill>
    </dxf>
    <dxf>
      <font>
        <color theme="7" tint="-0.24994659260841701"/>
      </font>
      <fill>
        <patternFill>
          <bgColor theme="7" tint="0.79998168889431442"/>
        </patternFill>
      </fill>
    </dxf>
    <dxf>
      <font>
        <color rgb="FF00B050"/>
      </font>
      <fill>
        <patternFill>
          <bgColor theme="9" tint="0.79998168889431442"/>
        </patternFill>
      </fill>
    </dxf>
    <dxf>
      <font>
        <color theme="7" tint="-0.24994659260841701"/>
      </font>
      <fill>
        <patternFill>
          <bgColor theme="7" tint="0.79998168889431442"/>
        </patternFill>
      </fill>
    </dxf>
    <dxf>
      <font>
        <color rgb="FF00B050"/>
      </font>
      <fill>
        <patternFill>
          <bgColor theme="9" tint="0.79998168889431442"/>
        </patternFill>
      </fill>
    </dxf>
    <dxf>
      <font>
        <color theme="7" tint="-0.24994659260841701"/>
      </font>
      <fill>
        <patternFill>
          <bgColor theme="7" tint="0.79998168889431442"/>
        </patternFill>
      </fill>
    </dxf>
    <dxf>
      <font>
        <color rgb="FF00B050"/>
      </font>
      <fill>
        <patternFill>
          <bgColor theme="9" tint="0.79998168889431442"/>
        </patternFill>
      </fill>
    </dxf>
    <dxf>
      <font>
        <color theme="7" tint="-0.24994659260841701"/>
      </font>
      <fill>
        <patternFill>
          <bgColor theme="7" tint="0.79998168889431442"/>
        </patternFill>
      </fill>
    </dxf>
    <dxf>
      <font>
        <color rgb="FF00B050"/>
      </font>
      <fill>
        <patternFill>
          <bgColor theme="9" tint="0.79998168889431442"/>
        </patternFill>
      </fill>
    </dxf>
    <dxf>
      <font>
        <color theme="7" tint="-0.24994659260841701"/>
      </font>
      <fill>
        <patternFill>
          <bgColor theme="7" tint="0.79998168889431442"/>
        </patternFill>
      </fill>
    </dxf>
    <dxf>
      <font>
        <color rgb="FF00B050"/>
      </font>
      <fill>
        <patternFill>
          <bgColor theme="9" tint="0.79998168889431442"/>
        </patternFill>
      </fill>
    </dxf>
    <dxf>
      <font>
        <color theme="7" tint="-0.24994659260841701"/>
      </font>
      <fill>
        <patternFill>
          <bgColor theme="7" tint="0.79998168889431442"/>
        </patternFill>
      </fill>
    </dxf>
    <dxf>
      <font>
        <color rgb="FF00B050"/>
      </font>
      <fill>
        <patternFill>
          <bgColor theme="9" tint="0.79998168889431442"/>
        </patternFill>
      </fill>
    </dxf>
    <dxf>
      <font>
        <color theme="7" tint="-0.24994659260841701"/>
      </font>
      <fill>
        <patternFill>
          <bgColor theme="7" tint="0.79998168889431442"/>
        </patternFill>
      </fill>
    </dxf>
    <dxf>
      <font>
        <color rgb="FF00B050"/>
      </font>
      <fill>
        <patternFill>
          <bgColor theme="9" tint="0.79998168889431442"/>
        </patternFill>
      </fill>
    </dxf>
    <dxf>
      <font>
        <color theme="7" tint="-0.24994659260841701"/>
      </font>
      <fill>
        <patternFill>
          <bgColor theme="7" tint="0.79998168889431442"/>
        </patternFill>
      </fill>
    </dxf>
    <dxf>
      <font>
        <color rgb="FF00B050"/>
      </font>
      <fill>
        <patternFill>
          <bgColor theme="9" tint="0.79998168889431442"/>
        </patternFill>
      </fill>
    </dxf>
    <dxf>
      <font>
        <color theme="7" tint="-0.24994659260841701"/>
      </font>
      <fill>
        <patternFill>
          <bgColor theme="7" tint="0.79998168889431442"/>
        </patternFill>
      </fill>
    </dxf>
    <dxf>
      <font>
        <color rgb="FF00B050"/>
      </font>
      <fill>
        <patternFill>
          <bgColor theme="9" tint="0.79998168889431442"/>
        </patternFill>
      </fill>
    </dxf>
    <dxf>
      <font>
        <color theme="7" tint="-0.24994659260841701"/>
      </font>
      <fill>
        <patternFill>
          <bgColor theme="7" tint="0.79998168889431442"/>
        </patternFill>
      </fill>
    </dxf>
    <dxf>
      <font>
        <b val="0"/>
        <i val="0"/>
        <strike val="0"/>
        <condense val="0"/>
        <extend val="0"/>
        <outline val="0"/>
        <shadow val="0"/>
        <u val="none"/>
        <vertAlign val="baseline"/>
        <sz val="11"/>
        <color rgb="FF000000"/>
        <name val="Calibri"/>
        <family val="2"/>
        <scheme val="none"/>
      </font>
      <numFmt numFmtId="11" formatCode="&quot;$&quot;#,##0.00_);\(&quot;$&quot;#,##0.00\)"/>
      <fill>
        <patternFill patternType="none">
          <fgColor indexed="64"/>
          <bgColor rgb="FFFF0000"/>
        </patternFill>
      </fill>
      <alignment horizontal="center" vertical="bottom" textRotation="0" wrapText="1" indent="0" justifyLastLine="0" shrinkToFit="0" readingOrder="0"/>
      <border diagonalUp="0" diagonalDown="0">
        <left style="thin">
          <color indexed="64"/>
        </left>
        <right style="thin">
          <color indexed="64"/>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11" formatCode="&quot;$&quot;#,##0.00_);\(&quot;$&quot;#,##0.00\)"/>
      <fill>
        <patternFill patternType="none"/>
      </fill>
      <alignment horizontal="center" vertical="bottom" textRotation="0" wrapText="1" indent="0" justifyLastLine="0" shrinkToFit="0" readingOrder="0"/>
      <border diagonalUp="0" diagonalDown="0">
        <left style="thin">
          <color indexed="64"/>
        </left>
        <right style="thin">
          <color indexed="64"/>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numFmt numFmtId="11" formatCode="&quot;$&quot;#,##0.00_);\(&quot;$&quot;#,##0.00\)"/>
      <fill>
        <patternFill patternType="none">
          <fgColor indexed="64"/>
          <bgColor rgb="FFFF0000"/>
        </patternFill>
      </fill>
      <alignment horizontal="center" vertical="bottom" textRotation="0" wrapText="1" indent="0" justifyLastLine="0" shrinkToFit="0" readingOrder="0"/>
      <border diagonalUp="0" diagonalDown="0">
        <left style="thin">
          <color indexed="64"/>
        </left>
        <right style="thin">
          <color indexed="64"/>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11" formatCode="&quot;$&quot;#,##0.00_);\(&quot;$&quot;#,##0.00\)"/>
      <fill>
        <patternFill patternType="none">
          <fgColor indexed="64"/>
          <bgColor rgb="FFFF0000"/>
        </patternFill>
      </fill>
      <alignment horizontal="center" vertical="bottom" textRotation="0" wrapText="1" indent="0" justifyLastLine="0" shrinkToFit="0" readingOrder="0"/>
      <border diagonalUp="0" diagonalDown="0">
        <left style="thin">
          <color indexed="64"/>
        </left>
        <right style="thin">
          <color indexed="64"/>
        </right>
        <top style="thin">
          <color rgb="FF8EA9DB"/>
        </top>
        <bottom style="thin">
          <color rgb="FF8EA9DB"/>
        </bottom>
      </border>
    </dxf>
    <dxf>
      <numFmt numFmtId="11" formatCode="&quot;$&quot;#,##0.00_);\(&quot;$&quot;#,##0.00\)"/>
      <fill>
        <patternFill patternType="none">
          <bgColor rgb="FFFF0000"/>
        </patternFill>
      </fill>
      <alignment horizontal="center" vertical="bottom" textRotation="0" wrapText="1" indent="0" justifyLastLine="0" shrinkToFit="0" readingOrder="0"/>
    </dxf>
    <dxf>
      <numFmt numFmtId="164" formatCode="_([$$-409]* #,##0.00_);_([$$-409]* \(#,##0.00\);_([$$-409]* &quot;-&quot;??_);_(@_)"/>
      <fill>
        <patternFill patternType="none">
          <bgColor rgb="FFFF0000"/>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none"/>
      </font>
      <numFmt numFmtId="34" formatCode="_(&quot;$&quot;* #,##0.00_);_(&quot;$&quot;* \(#,##0.00\);_(&quot;$&quot;* &quot;-&quot;??_);_(@_)"/>
      <fill>
        <patternFill patternType="none">
          <fgColor indexed="64"/>
          <bgColor indexed="65"/>
        </patternFill>
      </fill>
      <alignment horizontal="center" vertical="bottom" textRotation="0" wrapText="1" indent="0" justifyLastLine="0" shrinkToFit="0" readingOrder="0"/>
      <border diagonalUp="0" diagonalDown="0" outline="0">
        <left style="medium">
          <color auto="1"/>
        </left>
        <right/>
        <top/>
        <bottom/>
      </border>
    </dxf>
    <dxf>
      <font>
        <b val="0"/>
        <i val="0"/>
        <strike val="0"/>
        <condense val="0"/>
        <extend val="0"/>
        <outline val="0"/>
        <shadow val="0"/>
        <u val="none"/>
        <vertAlign val="baseline"/>
        <sz val="11"/>
        <color rgb="FF000000"/>
        <name val="Calibri"/>
        <family val="2"/>
        <scheme val="none"/>
      </font>
      <numFmt numFmtId="19" formatCode="m/d/yyyy"/>
      <alignment horizontal="center" vertical="bottom" textRotation="0" wrapText="1" indent="0" justifyLastLine="0" shrinkToFit="0" readingOrder="0"/>
      <border diagonalUp="0" diagonalDown="0">
        <left/>
        <right style="medium">
          <color auto="1"/>
        </right>
        <vertical/>
      </border>
    </dxf>
    <dxf>
      <font>
        <b val="0"/>
        <i val="0"/>
        <strike val="0"/>
        <condense val="0"/>
        <extend val="0"/>
        <outline val="0"/>
        <shadow val="0"/>
        <u val="none"/>
        <vertAlign val="baseline"/>
        <sz val="11"/>
        <color rgb="FF000000"/>
        <name val="Calibri"/>
        <family val="2"/>
        <scheme val="none"/>
      </font>
      <numFmt numFmtId="19" formatCode="m/d/yyyy"/>
      <alignment horizontal="center"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numFmt numFmtId="19" formatCode="m/d/yyyy"/>
      <alignment horizontal="center"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numFmt numFmtId="19" formatCode="m/d/yyyy"/>
      <alignment horizontal="center" vertical="bottom" textRotation="0" wrapText="1" indent="0" justifyLastLine="0" shrinkToFit="0" readingOrder="0"/>
      <border diagonalUp="0" diagonalDown="0">
        <left style="thin">
          <color indexed="64"/>
        </left>
        <right/>
        <vertical/>
      </border>
    </dxf>
    <dxf>
      <numFmt numFmtId="34" formatCode="_(&quot;$&quot;* #,##0.00_);_(&quot;$&quot;* \(#,##0.00\);_(&quot;$&quot;* &quot;-&quot;??_);_(@_)"/>
    </dxf>
    <dxf>
      <font>
        <b val="0"/>
        <i val="0"/>
        <strike val="0"/>
        <condense val="0"/>
        <extend val="0"/>
        <outline val="0"/>
        <shadow val="0"/>
        <u val="none"/>
        <vertAlign val="baseline"/>
        <sz val="11"/>
        <color rgb="FF000000"/>
        <name val="Calibri"/>
        <family val="2"/>
        <scheme val="none"/>
      </font>
      <numFmt numFmtId="19" formatCode="m/d/yyyy"/>
      <alignment horizontal="center"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indexed="64"/>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indexed="64"/>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top style="thin">
          <color rgb="FF8EA9DB"/>
        </top>
        <bottom style="thin">
          <color rgb="FF8EA9DB"/>
        </bottom>
      </border>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22" formatCode="mmm\-yy"/>
      <fill>
        <patternFill patternType="none">
          <fgColor indexed="64"/>
          <bgColor indexed="65"/>
        </patternFill>
      </fill>
      <alignment horizontal="center"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22" formatCode="mmm\-yy"/>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top style="thin">
          <color rgb="FF8EA9DB"/>
        </top>
        <bottom style="thin">
          <color rgb="FF8EA9DB"/>
        </bottom>
        <vertical/>
      </border>
    </dxf>
    <dxf>
      <font>
        <b val="0"/>
        <i val="0"/>
        <strike val="0"/>
        <condense val="0"/>
        <extend val="0"/>
        <outline val="0"/>
        <shadow val="0"/>
        <u val="none"/>
        <vertAlign val="baseline"/>
        <sz val="11"/>
        <color rgb="FF000000"/>
        <name val="Calibri"/>
        <family val="2"/>
        <scheme val="none"/>
      </font>
      <numFmt numFmtId="19" formatCode="m/d/yyyy"/>
      <fill>
        <patternFill patternType="none">
          <fgColor indexed="64"/>
          <bgColor indexed="65"/>
        </patternFill>
      </fill>
      <alignment horizontal="center" vertical="bottom" textRotation="0" wrapText="1" indent="0" justifyLastLine="0" shrinkToFit="0" readingOrder="0"/>
      <border diagonalUp="0" diagonalDown="0" outline="0">
        <left/>
        <right/>
        <top style="thin">
          <color rgb="FF8EA9DB"/>
        </top>
        <bottom style="thin">
          <color rgb="FF8EA9DB"/>
        </bottom>
      </border>
    </dxf>
    <dxf>
      <font>
        <color rgb="FF000000"/>
      </font>
      <numFmt numFmtId="22" formatCode="mmm\-yy"/>
      <alignment horizontal="center" vertical="bottom" textRotation="0" wrapText="0" indent="0" justifyLastLine="0" shrinkToFit="0" readingOrder="0"/>
    </dxf>
    <dxf>
      <numFmt numFmtId="19" formatCode="m/d/yyyy"/>
      <alignment horizontal="center" vertical="bottom" textRotation="0" wrapText="1" indent="0" justifyLastLine="0" shrinkToFit="0" readingOrder="0"/>
    </dxf>
    <dxf>
      <numFmt numFmtId="19" formatCode="m/d/yyyy"/>
      <alignment horizontal="center"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numFmt numFmtId="19" formatCode="m/d/yyyy"/>
      <fill>
        <patternFill patternType="none">
          <fgColor indexed="64"/>
          <bgColor indexed="65"/>
        </patternFill>
      </fill>
      <alignment horizontal="center"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19" formatCode="m/d/yyyy"/>
      <fill>
        <patternFill patternType="none">
          <fgColor indexed="64"/>
          <bgColor indexed="65"/>
        </patternFill>
      </fill>
      <alignment horizontal="center"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numFmt numFmtId="19" formatCode="m/d/yyyy"/>
      <fill>
        <patternFill patternType="none">
          <fgColor indexed="64"/>
          <bgColor indexed="65"/>
        </patternFill>
      </fill>
      <alignment horizontal="center"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center"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center"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center"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center" vertical="bottom" textRotation="0" wrapText="1" indent="0" justifyLastLine="0" shrinkToFit="0" readingOrder="0"/>
      <border diagonalUp="0" diagonalDown="0" outline="0">
        <left/>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center" vertical="bottom" textRotation="0" wrapText="1" indent="0" justifyLastLine="0" shrinkToFit="0" readingOrder="0"/>
      <border diagonalUp="0" diagonalDown="0" outline="0">
        <left/>
        <right/>
        <top style="thin">
          <color rgb="FF8EA9DB"/>
        </top>
        <bottom style="thin">
          <color rgb="FF8EA9DB"/>
        </bottom>
      </border>
    </dxf>
    <dxf>
      <border outline="0">
        <left style="thin">
          <color rgb="FF8EA9DB"/>
        </left>
        <right style="medium">
          <color indexed="64"/>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1" indent="0" justifyLastLine="0" shrinkToFit="0" readingOrder="0"/>
    </dxf>
    <dxf>
      <border outline="0">
        <top style="thin">
          <color rgb="FF8EA9DB"/>
        </top>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4472C4"/>
          <bgColor rgb="FF4472C4"/>
        </patternFill>
      </fill>
      <alignment horizontal="general" vertical="bottom" textRotation="0" wrapText="1" indent="0" justifyLastLine="0" shrinkToFit="0" readingOrder="0"/>
    </dxf>
    <dxf>
      <font>
        <b val="0"/>
      </font>
      <alignment horizontal="center" vertical="center" textRotation="0" wrapText="0" indent="0" justifyLastLine="0" shrinkToFit="0" readingOrder="0"/>
      <border diagonalUp="0" diagonalDown="0">
        <left/>
        <right style="thin">
          <color auto="1"/>
        </right>
        <top/>
        <bottom/>
      </border>
    </dxf>
    <dxf>
      <font>
        <i val="0"/>
        <strike val="0"/>
        <outline val="0"/>
        <shadow val="0"/>
        <u val="none"/>
        <vertAlign val="baseline"/>
        <sz val="11"/>
        <color rgb="FF000000"/>
        <name val="Calibri"/>
        <family val="2"/>
        <scheme val="none"/>
      </font>
      <numFmt numFmtId="34" formatCode="_(&quot;$&quot;* #,##0.00_);_(&quot;$&quot;* \(#,##0.00\);_(&quot;$&quot;* &quot;-&quot;??_);_(@_)"/>
      <alignment horizontal="center" vertical="bottom" textRotation="0" wrapText="0" indent="0" justifyLastLine="0" shrinkToFit="0" readingOrder="0"/>
      <border diagonalUp="0" diagonalDown="0">
        <left style="thin">
          <color auto="1"/>
        </left>
        <right style="medium">
          <color auto="1"/>
        </right>
        <top/>
        <bottom/>
        <vertical/>
        <horizontal/>
      </border>
    </dxf>
    <dxf>
      <font>
        <b val="0"/>
      </font>
      <numFmt numFmtId="34" formatCode="_(&quot;$&quot;* #,##0.00_);_(&quot;$&quot;* \(#,##0.00\);_(&quot;$&quot;* &quot;-&quot;??_);_(@_)"/>
      <alignment horizontal="center" vertical="center" textRotation="0" wrapText="0" indent="0" justifyLastLine="0" shrinkToFit="0" readingOrder="0"/>
      <border diagonalUp="0" diagonalDown="0">
        <left/>
        <right style="thin">
          <color auto="1"/>
        </right>
        <top/>
        <bottom/>
      </border>
    </dxf>
    <dxf>
      <font>
        <color rgb="FF000000"/>
      </font>
      <numFmt numFmtId="34" formatCode="_(&quot;$&quot;* #,##0.00_);_(&quot;$&quot;* \(#,##0.00\);_(&quot;$&quot;* &quot;-&quot;??_);_(@_)"/>
      <alignment horizontal="center" vertical="bottom" textRotation="0" wrapText="0" indent="0" justifyLastLine="0" shrinkToFit="0" readingOrder="0"/>
      <border diagonalUp="0" diagonalDown="0" outline="0">
        <left style="thin">
          <color auto="1"/>
        </left>
        <right style="medium">
          <color auto="1"/>
        </right>
        <top/>
        <bottom/>
      </border>
    </dxf>
    <dxf>
      <font>
        <b val="0"/>
      </font>
      <numFmt numFmtId="34" formatCode="_(&quot;$&quot;* #,##0.00_);_(&quot;$&quot;* \(#,##0.00\);_(&quot;$&quot;* &quot;-&quot;??_);_(@_)"/>
      <alignment horizontal="center" vertical="center" textRotation="0" wrapText="0" indent="0" justifyLastLine="0" shrinkToFit="0" readingOrder="0"/>
      <border diagonalUp="0" diagonalDown="0">
        <left/>
        <right style="thin">
          <color auto="1"/>
        </right>
        <top/>
        <bottom/>
      </border>
    </dxf>
    <dxf>
      <font>
        <i val="0"/>
        <strike val="0"/>
        <outline val="0"/>
        <shadow val="0"/>
        <u val="none"/>
        <vertAlign val="baseline"/>
        <sz val="11"/>
        <name val="Calibri"/>
        <family val="2"/>
        <scheme val="none"/>
      </font>
      <numFmt numFmtId="34" formatCode="_(&quot;$&quot;* #,##0.00_);_(&quot;$&quot;* \(#,##0.00\);_(&quot;$&quot;* &quot;-&quot;??_);_(@_)"/>
      <alignment horizontal="center" vertical="bottom" textRotation="0" wrapText="0" indent="0" justifyLastLine="0" shrinkToFit="0" readingOrder="0"/>
    </dxf>
    <dxf>
      <font>
        <b val="0"/>
      </font>
      <numFmt numFmtId="34" formatCode="_(&quot;$&quot;* #,##0.00_);_(&quot;$&quot;* \(#,##0.00\);_(&quot;$&quot;* &quot;-&quot;??_);_(@_)"/>
      <alignment horizontal="center" vertical="center" textRotation="0" wrapText="0" indent="0" justifyLastLine="0" shrinkToFit="0" readingOrder="0"/>
      <border diagonalUp="0" diagonalDown="0">
        <left/>
        <right style="thin">
          <color auto="1"/>
        </right>
        <top/>
        <bottom/>
      </border>
    </dxf>
    <dxf>
      <font>
        <i val="0"/>
        <strike val="0"/>
        <outline val="0"/>
        <shadow val="0"/>
        <u val="none"/>
        <vertAlign val="baseline"/>
        <sz val="11"/>
        <name val="Calibri"/>
        <family val="2"/>
        <scheme val="none"/>
      </font>
      <numFmt numFmtId="34" formatCode="_(&quot;$&quot;* #,##0.00_);_(&quot;$&quot;* \(#,##0.00\);_(&quot;$&quot;* &quot;-&quot;??_);_(@_)"/>
      <alignment horizontal="center" vertical="bottom" textRotation="0" indent="0" justifyLastLine="0" shrinkToFit="0" readingOrder="0"/>
    </dxf>
    <dxf>
      <font>
        <b val="0"/>
      </font>
      <numFmt numFmtId="34" formatCode="_(&quot;$&quot;* #,##0.00_);_(&quot;$&quot;* \(#,##0.00\);_(&quot;$&quot;* &quot;-&quot;??_);_(@_)"/>
      <alignment horizontal="center" vertical="center" textRotation="0" wrapText="0" indent="0" justifyLastLine="0" shrinkToFit="0" readingOrder="0"/>
      <border diagonalUp="0" diagonalDown="0">
        <left/>
        <right style="thin">
          <color auto="1"/>
        </right>
        <top/>
        <bottom/>
      </border>
    </dxf>
    <dxf>
      <font>
        <i val="0"/>
        <strike val="0"/>
        <outline val="0"/>
        <shadow val="0"/>
        <u val="none"/>
        <vertAlign val="baseline"/>
        <sz val="11"/>
        <name val="Calibri"/>
        <family val="2"/>
        <scheme val="none"/>
      </font>
      <numFmt numFmtId="34" formatCode="_(&quot;$&quot;* #,##0.00_);_(&quot;$&quot;* \(#,##0.00\);_(&quot;$&quot;* &quot;-&quot;??_);_(@_)"/>
      <alignment horizontal="center" vertical="bottom" textRotation="0" indent="0" justifyLastLine="0" shrinkToFit="0" readingOrder="0"/>
    </dxf>
    <dxf>
      <font>
        <b val="0"/>
      </font>
      <numFmt numFmtId="34" formatCode="_(&quot;$&quot;* #,##0.00_);_(&quot;$&quot;* \(#,##0.00\);_(&quot;$&quot;* &quot;-&quot;??_);_(@_)"/>
      <alignment horizontal="center" vertical="center" textRotation="0" wrapText="0" indent="0" justifyLastLine="0" shrinkToFit="0" readingOrder="0"/>
      <border diagonalUp="0" diagonalDown="0">
        <left/>
        <right style="thin">
          <color auto="1"/>
        </right>
        <top/>
        <bottom/>
      </border>
    </dxf>
    <dxf>
      <font>
        <i val="0"/>
        <strike val="0"/>
        <outline val="0"/>
        <shadow val="0"/>
        <u val="none"/>
        <vertAlign val="baseline"/>
        <sz val="11"/>
        <name val="Calibri"/>
        <family val="2"/>
        <scheme val="none"/>
      </font>
      <numFmt numFmtId="34" formatCode="_(&quot;$&quot;* #,##0.00_);_(&quot;$&quot;* \(#,##0.00\);_(&quot;$&quot;* &quot;-&quot;??_);_(@_)"/>
      <alignment horizontal="center" vertical="bottom" textRotation="0" indent="0" justifyLastLine="0" shrinkToFit="0" readingOrder="0"/>
    </dxf>
    <dxf>
      <font>
        <b val="0"/>
      </font>
      <numFmt numFmtId="34" formatCode="_(&quot;$&quot;* #,##0.00_);_(&quot;$&quot;* \(#,##0.00\);_(&quot;$&quot;* &quot;-&quot;??_);_(@_)"/>
      <alignment horizontal="center" vertical="center" textRotation="0" wrapText="0" indent="0" justifyLastLine="0" shrinkToFit="0" readingOrder="0"/>
      <border diagonalUp="0" diagonalDown="0">
        <left/>
        <right style="thin">
          <color auto="1"/>
        </right>
        <top/>
        <bottom/>
      </border>
    </dxf>
    <dxf>
      <font>
        <i val="0"/>
        <strike val="0"/>
        <outline val="0"/>
        <shadow val="0"/>
        <u val="none"/>
        <vertAlign val="baseline"/>
        <sz val="11"/>
        <name val="Calibri"/>
        <family val="2"/>
        <scheme val="none"/>
      </font>
      <numFmt numFmtId="34" formatCode="_(&quot;$&quot;* #,##0.00_);_(&quot;$&quot;* \(#,##0.00\);_(&quot;$&quot;* &quot;-&quot;??_);_(@_)"/>
      <alignment horizontal="center" vertical="bottom" textRotation="0" indent="0" justifyLastLine="0" shrinkToFit="0" readingOrder="0"/>
      <border diagonalUp="0" diagonalDown="0" outline="0">
        <left style="medium">
          <color auto="1"/>
        </left>
        <right/>
        <top/>
        <bottom/>
      </border>
    </dxf>
    <dxf>
      <font>
        <b val="0"/>
      </font>
      <numFmt numFmtId="34" formatCode="_(&quot;$&quot;* #,##0.00_);_(&quot;$&quot;* \(#,##0.00\);_(&quot;$&quot;* &quot;-&quot;??_);_(@_)"/>
      <alignment horizontal="center" vertical="center" textRotation="0" wrapText="0" indent="0" justifyLastLine="0" shrinkToFit="0" readingOrder="0"/>
      <border diagonalUp="0" diagonalDown="0">
        <left/>
        <right style="medium">
          <color auto="1"/>
        </right>
        <top/>
        <bottom style="medium">
          <color auto="1"/>
        </bottom>
      </border>
    </dxf>
    <dxf>
      <font>
        <strike val="0"/>
        <outline val="0"/>
        <shadow val="0"/>
        <u val="none"/>
        <vertAlign val="baseline"/>
        <sz val="11"/>
        <name val="Calibri"/>
        <family val="2"/>
        <scheme val="none"/>
      </font>
      <numFmt numFmtId="34" formatCode="_(&quot;$&quot;* #,##0.00_);_(&quot;$&quot;* \(#,##0.00\);_(&quot;$&quot;* &quot;-&quot;??_);_(@_)"/>
      <alignment horizontal="center" vertical="bottom" textRotation="0" indent="0" justifyLastLine="0" shrinkToFit="0" readingOrder="0"/>
    </dxf>
    <dxf>
      <font>
        <b val="0"/>
      </font>
      <alignment horizontal="center" vertical="center" textRotation="0" wrapText="0" indent="0" justifyLastLine="0" shrinkToFit="0" readingOrder="0"/>
      <border diagonalUp="0" diagonalDown="0">
        <left style="medium">
          <color auto="1"/>
        </left>
        <right/>
        <top/>
        <bottom style="medium">
          <color auto="1"/>
        </bottom>
      </border>
    </dxf>
    <dxf>
      <font>
        <strike val="0"/>
        <outline val="0"/>
        <shadow val="0"/>
        <u val="none"/>
        <vertAlign val="baseline"/>
        <sz val="11"/>
        <name val="Calibri"/>
        <family val="2"/>
        <scheme val="none"/>
      </font>
      <numFmt numFmtId="34" formatCode="_(&quot;$&quot;* #,##0.00_);_(&quot;$&quot;* \(#,##0.00\);_(&quot;$&quot;* &quot;-&quot;??_);_(@_)"/>
      <alignment horizontal="center" vertical="bottom" textRotation="0" indent="0" justifyLastLine="0" shrinkToFit="0" readingOrder="0"/>
      <border diagonalUp="0" diagonalDown="0" outline="0">
        <left style="medium">
          <color auto="1"/>
        </left>
        <right/>
        <top/>
        <bottom/>
      </border>
    </dxf>
    <dxf>
      <font>
        <b val="0"/>
      </font>
      <numFmt numFmtId="19" formatCode="m/d/yyyy"/>
      <alignment horizontal="center" vertical="center" textRotation="0" wrapText="0" indent="0" justifyLastLine="0" shrinkToFit="0" readingOrder="0"/>
    </dxf>
    <dxf>
      <numFmt numFmtId="19" formatCode="m/d/yyyy"/>
      <alignment horizontal="center" vertical="bottom" textRotation="0" wrapText="1" indent="0" justifyLastLine="0" shrinkToFit="0" readingOrder="0"/>
    </dxf>
    <dxf>
      <font>
        <b val="0"/>
      </font>
      <numFmt numFmtId="19" formatCode="m/d/yyyy"/>
      <alignment horizontal="center" vertical="center" textRotation="0" wrapText="0" indent="0" justifyLastLine="0" shrinkToFit="0" readingOrder="0"/>
    </dxf>
    <dxf>
      <numFmt numFmtId="19" formatCode="m/d/yyyy"/>
      <alignment horizontal="center" vertical="bottom" textRotation="0" wrapText="1" indent="0" justifyLastLine="0" shrinkToFit="0" readingOrder="0"/>
    </dxf>
    <dxf>
      <font>
        <b val="0"/>
      </font>
      <numFmt numFmtId="19" formatCode="m/d/yyyy"/>
      <alignment horizontal="center" vertical="center" textRotation="0" wrapText="0" indent="0" justifyLastLine="0" shrinkToFit="0" readingOrder="0"/>
    </dxf>
    <dxf>
      <numFmt numFmtId="19" formatCode="m/d/yyyy"/>
      <alignment horizontal="center" vertical="bottom" textRotation="0" wrapText="1" indent="0" justifyLastLine="0" shrinkToFit="0" readingOrder="0"/>
    </dxf>
    <dxf>
      <font>
        <b val="0"/>
      </font>
      <numFmt numFmtId="19" formatCode="m/d/yyyy"/>
      <alignment horizontal="center" vertical="center" textRotation="0" wrapText="0" indent="0" justifyLastLine="0" shrinkToFit="0" readingOrder="0"/>
    </dxf>
    <dxf>
      <numFmt numFmtId="19" formatCode="m/d/yyyy"/>
      <alignment horizontal="center" vertical="bottom" textRotation="0" wrapText="1" indent="0" justifyLastLine="0" shrinkToFit="0" readingOrder="0"/>
    </dxf>
    <dxf>
      <font>
        <b val="0"/>
      </font>
      <numFmt numFmtId="19" formatCode="m/d/yyyy"/>
      <alignment horizontal="center" vertical="center" textRotation="0" wrapText="0" indent="0" justifyLastLine="0" shrinkToFit="0" readingOrder="0"/>
    </dxf>
    <dxf>
      <font>
        <strike val="0"/>
        <outline val="0"/>
        <shadow val="0"/>
        <u val="none"/>
        <vertAlign val="baseline"/>
        <sz val="11"/>
        <name val="Calibri"/>
        <family val="2"/>
        <scheme val="none"/>
      </font>
      <numFmt numFmtId="19" formatCode="m/d/yyyy"/>
      <alignment horizontal="center" vertical="bottom" textRotation="0" wrapText="1" indent="0" justifyLastLine="0" shrinkToFit="0" readingOrder="0"/>
      <border diagonalUp="0" diagonalDown="0" outline="0">
        <left/>
        <right style="medium">
          <color auto="1"/>
        </right>
        <top/>
        <bottom/>
      </border>
    </dxf>
    <dxf>
      <font>
        <b val="0"/>
      </font>
      <numFmt numFmtId="19" formatCode="m/d/yyyy"/>
      <alignment horizontal="center" vertical="center" textRotation="0" wrapText="0" indent="0" justifyLastLine="0" shrinkToFit="0" readingOrder="0"/>
    </dxf>
    <dxf>
      <font>
        <strike val="0"/>
        <outline val="0"/>
        <shadow val="0"/>
        <u val="none"/>
        <vertAlign val="baseline"/>
        <sz val="11"/>
        <name val="Calibri"/>
        <family val="2"/>
        <scheme val="none"/>
      </font>
      <numFmt numFmtId="34" formatCode="_(&quot;$&quot;* #,##0.00_);_(&quot;$&quot;* \(#,##0.00\);_(&quot;$&quot;* &quot;-&quot;??_);_(@_)"/>
      <fill>
        <patternFill patternType="none">
          <fgColor indexed="64"/>
          <bgColor auto="1"/>
        </patternFill>
      </fill>
      <alignment horizontal="center" vertical="bottom" textRotation="0" wrapText="0" indent="0" justifyLastLine="0" shrinkToFit="0" readingOrder="0"/>
    </dxf>
    <dxf>
      <font>
        <b val="0"/>
      </font>
      <numFmt numFmtId="19" formatCode="m/d/yyyy"/>
      <alignment horizontal="center" vertical="center" textRotation="0" wrapText="0" indent="0" justifyLastLine="0" shrinkToFit="0" readingOrder="0"/>
    </dxf>
    <dxf>
      <font>
        <strike val="0"/>
        <outline val="0"/>
        <shadow val="0"/>
        <u val="none"/>
        <vertAlign val="baseline"/>
        <sz val="11"/>
        <name val="Calibri"/>
        <family val="2"/>
        <scheme val="none"/>
      </font>
      <numFmt numFmtId="19" formatCode="m/d/yyyy"/>
      <alignment horizontal="center" vertical="bottom" textRotation="0" wrapText="0" indent="0" justifyLastLine="0" shrinkToFit="0" readingOrder="0"/>
    </dxf>
    <dxf>
      <font>
        <b val="0"/>
      </font>
      <numFmt numFmtId="19" formatCode="m/d/yyyy"/>
      <alignment horizontal="center" vertical="center" textRotation="0" wrapText="0" indent="0" justifyLastLine="0" shrinkToFit="0" readingOrder="0"/>
    </dxf>
    <dxf>
      <font>
        <strike val="0"/>
        <outline val="0"/>
        <shadow val="0"/>
        <u val="none"/>
        <vertAlign val="baseline"/>
        <sz val="11"/>
        <name val="Calibri"/>
        <family val="2"/>
        <scheme val="none"/>
      </font>
      <numFmt numFmtId="19" formatCode="m/d/yyyy"/>
      <alignment horizontal="center" vertical="bottom" textRotation="0" wrapText="1" indent="0" justifyLastLine="0" shrinkToFit="0" readingOrder="0"/>
      <border diagonalUp="0" diagonalDown="0" outline="0">
        <left style="thin">
          <color auto="1"/>
        </left>
        <right/>
        <top/>
        <bottom/>
      </border>
    </dxf>
    <dxf>
      <font>
        <b val="0"/>
      </font>
      <numFmt numFmtId="19" formatCode="m/d/yyyy"/>
      <alignment horizontal="center" vertical="center" textRotation="0" wrapText="0" indent="0" justifyLastLine="0" shrinkToFit="0" readingOrder="0"/>
    </dxf>
    <dxf>
      <font>
        <strike val="0"/>
        <outline val="0"/>
        <shadow val="0"/>
        <u val="none"/>
        <vertAlign val="baseline"/>
        <sz val="11"/>
        <name val="Calibri"/>
        <family val="2"/>
        <scheme val="none"/>
      </font>
      <numFmt numFmtId="19" formatCode="m/d/yyyy"/>
      <alignment horizontal="center" vertical="bottom" textRotation="0" wrapText="0" indent="0" justifyLastLine="0" shrinkToFit="0" readingOrder="0"/>
      <border diagonalUp="0" diagonalDown="0" outline="0">
        <left/>
        <right style="thin">
          <color auto="1"/>
        </right>
        <top/>
        <bottom/>
      </border>
    </dxf>
    <dxf>
      <font>
        <b val="0"/>
      </font>
      <numFmt numFmtId="34" formatCode="_(&quot;$&quot;* #,##0.00_);_(&quot;$&quot;* \(#,##0.00\);_(&quot;$&quot;* &quot;-&quot;??_);_(@_)"/>
      <alignment horizontal="center" vertical="center" textRotation="0" wrapText="0" indent="0" justifyLastLine="0" shrinkToFit="0" readingOrder="0"/>
    </dxf>
    <dxf>
      <font>
        <strike val="0"/>
        <outline val="0"/>
        <shadow val="0"/>
        <u val="none"/>
        <vertAlign val="baseline"/>
        <sz val="11"/>
        <name val="Calibri"/>
        <family val="2"/>
        <scheme val="none"/>
      </font>
      <numFmt numFmtId="34" formatCode="_(&quot;$&quot;* #,##0.00_);_(&quot;$&quot;* \(#,##0.00\);_(&quot;$&quot;* &quot;-&quot;??_);_(@_)"/>
      <fill>
        <patternFill patternType="none">
          <fgColor indexed="64"/>
          <bgColor auto="1"/>
        </patternFill>
      </fill>
      <alignment horizontal="center" vertical="bottom" textRotation="0" wrapText="0" indent="0" justifyLastLine="0" shrinkToFit="0" readingOrder="0"/>
    </dxf>
    <dxf>
      <font>
        <b val="0"/>
      </font>
      <numFmt numFmtId="19" formatCode="m/d/yyyy"/>
      <alignment horizontal="center" vertical="center" textRotation="0" wrapText="0" indent="0" justifyLastLine="0" shrinkToFit="0" readingOrder="0"/>
    </dxf>
    <dxf>
      <font>
        <strike val="0"/>
        <outline val="0"/>
        <shadow val="0"/>
        <u val="none"/>
        <vertAlign val="baseline"/>
        <sz val="11"/>
        <name val="Calibri"/>
        <family val="2"/>
        <scheme val="none"/>
      </font>
      <numFmt numFmtId="19" formatCode="m/d/yyyy"/>
      <alignment horizontal="center" vertical="bottom" textRotation="0" wrapText="0" indent="0" justifyLastLine="0" shrinkToFit="0" readingOrder="0"/>
    </dxf>
    <dxf>
      <font>
        <b val="0"/>
      </font>
      <numFmt numFmtId="19" formatCode="m/d/yyyy"/>
      <alignment horizontal="center" vertical="center" textRotation="0" wrapText="0" indent="0" justifyLastLine="0" shrinkToFit="0" readingOrder="0"/>
    </dxf>
    <dxf>
      <font>
        <strike val="0"/>
        <outline val="0"/>
        <shadow val="0"/>
        <u val="none"/>
        <vertAlign val="baseline"/>
        <sz val="11"/>
        <name val="Calibri"/>
        <family val="2"/>
        <scheme val="none"/>
      </font>
      <numFmt numFmtId="19" formatCode="m/d/yyyy"/>
      <alignment horizontal="center" vertical="bottom" textRotation="0" wrapText="0" indent="0" justifyLastLine="0" shrinkToFit="0" readingOrder="0"/>
      <border diagonalUp="0" diagonalDown="0" outline="0">
        <left style="thin">
          <color auto="1"/>
        </left>
        <right/>
        <top/>
        <bottom/>
      </border>
    </dxf>
    <dxf>
      <font>
        <b val="0"/>
      </font>
      <numFmt numFmtId="19" formatCode="m/d/yyyy"/>
      <alignment horizontal="center" vertical="center" textRotation="0" wrapText="0" indent="0" justifyLastLine="0" shrinkToFit="0" readingOrder="0"/>
    </dxf>
    <dxf>
      <font>
        <strike val="0"/>
        <outline val="0"/>
        <shadow val="0"/>
        <u val="none"/>
        <vertAlign val="baseline"/>
        <sz val="11"/>
        <name val="Calibri"/>
        <family val="2"/>
        <scheme val="none"/>
      </font>
      <numFmt numFmtId="19" formatCode="m/d/yyyy"/>
      <alignment horizontal="center" vertical="bottom" textRotation="0" indent="0" justifyLastLine="0" shrinkToFit="0" readingOrder="0"/>
      <border diagonalUp="0" diagonalDown="0" outline="0">
        <left/>
        <right style="thin">
          <color auto="1"/>
        </right>
        <top/>
        <bottom/>
      </border>
    </dxf>
    <dxf>
      <font>
        <b val="0"/>
      </font>
      <numFmt numFmtId="34" formatCode="_(&quot;$&quot;* #,##0.00_);_(&quot;$&quot;* \(#,##0.00\);_(&quot;$&quot;* &quot;-&quot;??_);_(@_)"/>
      <alignment horizontal="center" vertical="center" textRotation="0" wrapText="0" indent="0" justifyLastLine="0" shrinkToFit="0" readingOrder="0"/>
    </dxf>
    <dxf>
      <font>
        <strike val="0"/>
        <outline val="0"/>
        <shadow val="0"/>
        <u val="none"/>
        <vertAlign val="baseline"/>
        <sz val="11"/>
        <name val="Calibri"/>
        <family val="2"/>
        <scheme val="none"/>
      </font>
      <numFmt numFmtId="34" formatCode="_(&quot;$&quot;* #,##0.00_);_(&quot;$&quot;* \(#,##0.00\);_(&quot;$&quot;* &quot;-&quot;??_);_(@_)"/>
      <fill>
        <patternFill patternType="none">
          <fgColor indexed="64"/>
          <bgColor auto="1"/>
        </patternFill>
      </fill>
      <alignment horizontal="center" vertical="bottom" textRotation="0" indent="0" justifyLastLine="0" shrinkToFit="0" readingOrder="0"/>
    </dxf>
    <dxf>
      <font>
        <b val="0"/>
      </font>
      <numFmt numFmtId="19" formatCode="m/d/yyyy"/>
      <alignment horizontal="center" vertical="center" textRotation="0" wrapText="0" indent="0" justifyLastLine="0" shrinkToFit="0" readingOrder="0"/>
    </dxf>
    <dxf>
      <font>
        <strike val="0"/>
        <outline val="0"/>
        <shadow val="0"/>
        <u val="none"/>
        <vertAlign val="baseline"/>
        <sz val="11"/>
        <name val="Calibri"/>
        <family val="2"/>
        <scheme val="none"/>
      </font>
      <numFmt numFmtId="19" formatCode="m/d/yyyy"/>
      <alignment horizontal="center" vertical="bottom" textRotation="0" indent="0" justifyLastLine="0" shrinkToFit="0" readingOrder="0"/>
    </dxf>
    <dxf>
      <font>
        <b val="0"/>
      </font>
      <numFmt numFmtId="19" formatCode="m/d/yyyy"/>
      <alignment horizontal="center" vertical="center" textRotation="0" wrapText="0" indent="0" justifyLastLine="0" shrinkToFit="0" readingOrder="0"/>
      <border diagonalUp="0" diagonalDown="0">
        <left style="thin">
          <color auto="1"/>
        </left>
        <right/>
        <top/>
        <bottom/>
      </border>
    </dxf>
    <dxf>
      <font>
        <strike val="0"/>
        <outline val="0"/>
        <shadow val="0"/>
        <u val="none"/>
        <vertAlign val="baseline"/>
        <sz val="11"/>
        <name val="Calibri"/>
        <family val="2"/>
        <scheme val="none"/>
      </font>
      <alignment horizontal="center" vertical="bottom" textRotation="0" indent="0" justifyLastLine="0" shrinkToFit="0" readingOrder="0"/>
      <border diagonalUp="0" diagonalDown="0" outline="0">
        <left style="thin">
          <color auto="1"/>
        </left>
        <right/>
        <top/>
        <bottom/>
      </border>
    </dxf>
    <dxf>
      <font>
        <b val="0"/>
      </font>
      <numFmt numFmtId="19" formatCode="m/d/yyyy"/>
      <alignment horizontal="center" vertical="center" textRotation="0" wrapText="0" indent="0" justifyLastLine="0" shrinkToFit="0" readingOrder="0"/>
    </dxf>
    <dxf>
      <font>
        <strike val="0"/>
        <outline val="0"/>
        <shadow val="0"/>
        <u val="none"/>
        <vertAlign val="baseline"/>
        <sz val="11"/>
        <name val="Calibri"/>
        <family val="2"/>
        <scheme val="none"/>
      </font>
      <numFmt numFmtId="19" formatCode="m/d/yyyy"/>
      <alignment horizontal="center" vertical="bottom" textRotation="0" indent="0" justifyLastLine="0" shrinkToFit="0" readingOrder="0"/>
      <border diagonalUp="0" diagonalDown="0" outline="0">
        <left/>
        <right style="thin">
          <color auto="1"/>
        </right>
        <top/>
        <bottom/>
      </border>
    </dxf>
    <dxf>
      <font>
        <b val="0"/>
      </font>
      <numFmt numFmtId="34" formatCode="_(&quot;$&quot;* #,##0.00_);_(&quot;$&quot;* \(#,##0.00\);_(&quot;$&quot;* &quot;-&quot;??_);_(@_)"/>
      <alignment horizontal="center" vertical="center" textRotation="0" wrapText="0" indent="0" justifyLastLine="0" shrinkToFit="0" readingOrder="0"/>
    </dxf>
    <dxf>
      <font>
        <strike val="0"/>
        <outline val="0"/>
        <shadow val="0"/>
        <u val="none"/>
        <vertAlign val="baseline"/>
        <sz val="11"/>
        <name val="Calibri"/>
        <family val="2"/>
        <scheme val="none"/>
      </font>
      <numFmt numFmtId="34" formatCode="_(&quot;$&quot;* #,##0.00_);_(&quot;$&quot;* \(#,##0.00\);_(&quot;$&quot;* &quot;-&quot;??_);_(@_)"/>
      <fill>
        <patternFill patternType="none">
          <fgColor indexed="64"/>
          <bgColor auto="1"/>
        </patternFill>
      </fill>
      <alignment horizontal="center" vertical="bottom" textRotation="0" indent="0" justifyLastLine="0" shrinkToFit="0" readingOrder="0"/>
    </dxf>
    <dxf>
      <font>
        <b val="0"/>
      </font>
      <numFmt numFmtId="19" formatCode="m/d/yyyy"/>
      <alignment horizontal="center" vertical="center" textRotation="0" wrapText="0" indent="0" justifyLastLine="0" shrinkToFit="0" readingOrder="0"/>
    </dxf>
    <dxf>
      <font>
        <strike val="0"/>
        <outline val="0"/>
        <shadow val="0"/>
        <u val="none"/>
        <vertAlign val="baseline"/>
        <sz val="11"/>
        <name val="Calibri"/>
        <family val="2"/>
        <scheme val="none"/>
      </font>
      <numFmt numFmtId="19" formatCode="m/d/yyyy"/>
      <alignment horizontal="center" vertical="bottom" textRotation="0" indent="0" justifyLastLine="0" shrinkToFit="0" readingOrder="0"/>
    </dxf>
    <dxf>
      <font>
        <b val="0"/>
      </font>
      <numFmt numFmtId="19" formatCode="m/d/yyyy"/>
      <alignment horizontal="center" vertical="center" textRotation="0" wrapText="0" indent="0" justifyLastLine="0" shrinkToFit="0" readingOrder="0"/>
      <border diagonalUp="0" diagonalDown="0">
        <left style="thin">
          <color auto="1"/>
        </left>
        <right/>
        <top/>
        <bottom/>
      </border>
    </dxf>
    <dxf>
      <font>
        <strike val="0"/>
        <outline val="0"/>
        <shadow val="0"/>
        <u val="none"/>
        <vertAlign val="baseline"/>
        <sz val="11"/>
        <name val="Calibri"/>
        <family val="2"/>
        <scheme val="none"/>
      </font>
      <alignment horizontal="center" vertical="bottom" textRotation="0" indent="0" justifyLastLine="0" shrinkToFit="0" readingOrder="0"/>
      <border diagonalUp="0" diagonalDown="0" outline="0">
        <left style="thin">
          <color auto="1"/>
        </left>
        <right/>
        <top/>
        <bottom/>
      </border>
    </dxf>
    <dxf>
      <font>
        <b val="0"/>
      </font>
      <numFmt numFmtId="19" formatCode="m/d/yyyy"/>
      <alignment horizontal="center" vertical="center" textRotation="0" wrapText="0" indent="0" justifyLastLine="0" shrinkToFit="0" readingOrder="0"/>
    </dxf>
    <dxf>
      <font>
        <strike val="0"/>
        <outline val="0"/>
        <shadow val="0"/>
        <u val="none"/>
        <vertAlign val="baseline"/>
        <sz val="11"/>
        <name val="Calibri"/>
        <family val="2"/>
        <scheme val="none"/>
      </font>
      <numFmt numFmtId="19" formatCode="m/d/yyyy"/>
      <alignment horizontal="center" vertical="bottom" textRotation="0" indent="0" justifyLastLine="0" shrinkToFit="0" readingOrder="0"/>
      <border diagonalUp="0" diagonalDown="0" outline="0">
        <left/>
        <right style="thin">
          <color auto="1"/>
        </right>
        <top/>
        <bottom/>
      </border>
    </dxf>
    <dxf>
      <font>
        <b val="0"/>
      </font>
      <numFmt numFmtId="34" formatCode="_(&quot;$&quot;* #,##0.00_);_(&quot;$&quot;* \(#,##0.00\);_(&quot;$&quot;* &quot;-&quot;??_);_(@_)"/>
      <alignment horizontal="center" vertical="center" textRotation="0" wrapText="0" indent="0" justifyLastLine="0" shrinkToFit="0" readingOrder="0"/>
    </dxf>
    <dxf>
      <font>
        <strike val="0"/>
        <outline val="0"/>
        <shadow val="0"/>
        <u val="none"/>
        <vertAlign val="baseline"/>
        <sz val="11"/>
        <name val="Calibri"/>
        <family val="2"/>
        <scheme val="none"/>
      </font>
      <numFmt numFmtId="34" formatCode="_(&quot;$&quot;* #,##0.00_);_(&quot;$&quot;* \(#,##0.00\);_(&quot;$&quot;* &quot;-&quot;??_);_(@_)"/>
      <fill>
        <patternFill patternType="none">
          <fgColor indexed="64"/>
          <bgColor auto="1"/>
        </patternFill>
      </fill>
      <alignment horizontal="center" vertical="bottom" textRotation="0" indent="0" justifyLastLine="0" shrinkToFit="0" readingOrder="0"/>
    </dxf>
    <dxf>
      <font>
        <b val="0"/>
      </font>
      <numFmt numFmtId="19" formatCode="m/d/yyyy"/>
      <alignment horizontal="center" vertical="center" textRotation="0" wrapText="0" indent="0" justifyLastLine="0" shrinkToFit="0" readingOrder="0"/>
    </dxf>
    <dxf>
      <font>
        <strike val="0"/>
        <outline val="0"/>
        <shadow val="0"/>
        <u val="none"/>
        <vertAlign val="baseline"/>
        <sz val="11"/>
        <name val="Calibri"/>
        <family val="2"/>
        <scheme val="none"/>
      </font>
      <numFmt numFmtId="19" formatCode="m/d/yyyy"/>
      <alignment horizontal="center" vertical="bottom" textRotation="0" indent="0" justifyLastLine="0" shrinkToFit="0" readingOrder="0"/>
    </dxf>
    <dxf>
      <font>
        <b val="0"/>
      </font>
      <numFmt numFmtId="19" formatCode="m/d/yyyy"/>
      <alignment horizontal="center" vertical="center" textRotation="0" wrapText="0" indent="0" justifyLastLine="0" shrinkToFit="0" readingOrder="0"/>
      <border diagonalUp="0" diagonalDown="0">
        <left style="thin">
          <color auto="1"/>
        </left>
        <right/>
        <top/>
        <bottom/>
      </border>
    </dxf>
    <dxf>
      <font>
        <strike val="0"/>
        <outline val="0"/>
        <shadow val="0"/>
        <u val="none"/>
        <vertAlign val="baseline"/>
        <sz val="11"/>
        <name val="Calibri"/>
        <family val="2"/>
        <scheme val="none"/>
      </font>
      <alignment horizontal="center" vertical="bottom" textRotation="0" indent="0" justifyLastLine="0" shrinkToFit="0" readingOrder="0"/>
      <border diagonalUp="0" diagonalDown="0" outline="0">
        <left style="thin">
          <color auto="1"/>
        </left>
        <right/>
        <top/>
        <bottom/>
      </border>
    </dxf>
    <dxf>
      <font>
        <b val="0"/>
      </font>
      <numFmt numFmtId="19" formatCode="m/d/yyyy"/>
      <alignment horizontal="center" vertical="center" textRotation="0" wrapText="0" indent="0" justifyLastLine="0" shrinkToFit="0" readingOrder="0"/>
    </dxf>
    <dxf>
      <font>
        <strike val="0"/>
        <outline val="0"/>
        <shadow val="0"/>
        <u val="none"/>
        <vertAlign val="baseline"/>
        <sz val="11"/>
        <name val="Calibri"/>
        <family val="2"/>
        <scheme val="none"/>
      </font>
      <numFmt numFmtId="19" formatCode="m/d/yyyy"/>
      <alignment horizontal="center" vertical="bottom" textRotation="0" indent="0" justifyLastLine="0" shrinkToFit="0" readingOrder="0"/>
    </dxf>
    <dxf>
      <font>
        <b val="0"/>
      </font>
      <numFmt numFmtId="34" formatCode="_(&quot;$&quot;* #,##0.00_);_(&quot;$&quot;* \(#,##0.00\);_(&quot;$&quot;* &quot;-&quot;??_);_(@_)"/>
      <alignment horizontal="center" vertical="center" textRotation="0" wrapText="0" indent="0" justifyLastLine="0" shrinkToFit="0" readingOrder="0"/>
    </dxf>
    <dxf>
      <font>
        <strike val="0"/>
        <outline val="0"/>
        <shadow val="0"/>
        <u val="none"/>
        <vertAlign val="baseline"/>
        <sz val="11"/>
        <name val="Calibri"/>
        <family val="2"/>
        <scheme val="none"/>
      </font>
      <numFmt numFmtId="34" formatCode="_(&quot;$&quot;* #,##0.00_);_(&quot;$&quot;* \(#,##0.00\);_(&quot;$&quot;* &quot;-&quot;??_);_(@_)"/>
      <fill>
        <patternFill patternType="none">
          <fgColor indexed="64"/>
          <bgColor auto="1"/>
        </patternFill>
      </fill>
      <alignment horizontal="center" vertical="bottom" textRotation="0" indent="0" justifyLastLine="0" shrinkToFit="0" readingOrder="0"/>
    </dxf>
    <dxf>
      <font>
        <b val="0"/>
      </font>
      <numFmt numFmtId="19" formatCode="m/d/yyyy"/>
      <alignment horizontal="center" vertical="center" textRotation="0" wrapText="0" indent="0" justifyLastLine="0" shrinkToFit="0" readingOrder="0"/>
    </dxf>
    <dxf>
      <font>
        <strike val="0"/>
        <outline val="0"/>
        <shadow val="0"/>
        <u val="none"/>
        <vertAlign val="baseline"/>
        <sz val="11"/>
        <name val="Calibri"/>
        <family val="2"/>
        <scheme val="none"/>
      </font>
      <numFmt numFmtId="19" formatCode="m/d/yyyy"/>
      <alignment horizontal="center" vertical="bottom" textRotation="0" indent="0" justifyLastLine="0" shrinkToFit="0" readingOrder="0"/>
    </dxf>
    <dxf>
      <font>
        <b val="0"/>
      </font>
      <numFmt numFmtId="19" formatCode="m/d/yyyy"/>
      <alignment horizontal="center" vertical="center" textRotation="0" wrapText="0" indent="0" justifyLastLine="0" shrinkToFit="0" readingOrder="0"/>
      <border diagonalUp="0" diagonalDown="0">
        <left style="medium">
          <color auto="1"/>
        </left>
        <right/>
        <top/>
        <bottom/>
      </border>
    </dxf>
    <dxf>
      <font>
        <strike val="0"/>
        <outline val="0"/>
        <shadow val="0"/>
        <u val="none"/>
        <vertAlign val="baseline"/>
        <sz val="11"/>
        <name val="Calibri"/>
        <family val="2"/>
        <scheme val="none"/>
      </font>
      <alignment horizontal="center" vertical="bottom" textRotation="0" indent="0" justifyLastLine="0" shrinkToFit="0" readingOrder="0"/>
      <border diagonalUp="0" diagonalDown="0" outline="0">
        <left style="medium">
          <color auto="1"/>
        </left>
        <top/>
        <bottom/>
      </border>
    </dxf>
    <dxf>
      <font>
        <b val="0"/>
      </font>
      <numFmt numFmtId="22" formatCode="mmm\-yy"/>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22" formatCode="mmm\-yy"/>
      <alignment horizontal="center" vertical="bottom" textRotation="0" wrapText="0" indent="0" justifyLastLine="0" shrinkToFit="0" readingOrder="0"/>
    </dxf>
    <dxf>
      <font>
        <b val="0"/>
      </font>
      <numFmt numFmtId="22" formatCode="mmm\-yy"/>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22" formatCode="mmm\-yy"/>
      <alignment horizontal="center" vertical="bottom" textRotation="0" wrapText="0" indent="0" justifyLastLine="0" shrinkToFit="0" readingOrder="0"/>
    </dxf>
    <dxf>
      <font>
        <b val="0"/>
      </font>
      <numFmt numFmtId="22" formatCode="mmm\-yy"/>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22" formatCode="mmm\-yy"/>
      <alignment horizontal="center" vertical="bottom" textRotation="0" wrapText="0" indent="0" justifyLastLine="0" shrinkToFit="0" readingOrder="0"/>
    </dxf>
    <dxf>
      <font>
        <b val="0"/>
      </font>
      <numFmt numFmtId="19" formatCode="m/d/yyyy"/>
      <alignment horizontal="center" vertical="center" textRotation="0" wrapText="0" indent="0" justifyLastLine="0" shrinkToFit="0" readingOrder="0"/>
    </dxf>
    <dxf>
      <font>
        <b val="0"/>
        <strike val="0"/>
        <outline val="0"/>
        <shadow val="0"/>
        <u val="none"/>
        <vertAlign val="baseline"/>
        <sz val="11"/>
        <name val="Calibri"/>
        <family val="2"/>
        <scheme val="none"/>
      </font>
      <alignment horizontal="center" vertical="bottom" textRotation="0" indent="0" justifyLastLine="0" shrinkToFit="0" readingOrder="0"/>
    </dxf>
    <dxf>
      <font>
        <b val="0"/>
      </font>
      <numFmt numFmtId="19" formatCode="m/d/yyyy"/>
      <alignment horizontal="center" vertical="center" textRotation="0" wrapText="0" indent="0" justifyLastLine="0" shrinkToFit="0" readingOrder="0"/>
    </dxf>
    <dxf>
      <font>
        <b val="0"/>
        <strike val="0"/>
        <outline val="0"/>
        <shadow val="0"/>
        <u val="none"/>
        <vertAlign val="baseline"/>
        <sz val="11"/>
        <name val="Calibri"/>
        <family val="2"/>
        <scheme val="none"/>
      </font>
      <alignment horizontal="center" vertical="bottom" textRotation="0" indent="0" justifyLastLine="0" shrinkToFit="0" readingOrder="0"/>
    </dxf>
    <dxf>
      <font>
        <b val="0"/>
      </font>
      <numFmt numFmtId="19" formatCode="m/d/yyyy"/>
      <alignment horizontal="center" vertical="center" textRotation="0" wrapText="0" indent="0" justifyLastLine="0" shrinkToFit="0" readingOrder="0"/>
    </dxf>
    <dxf>
      <font>
        <b val="0"/>
        <strike val="0"/>
        <outline val="0"/>
        <shadow val="0"/>
        <u val="none"/>
        <vertAlign val="baseline"/>
        <sz val="11"/>
        <name val="Calibri"/>
        <family val="2"/>
        <scheme val="none"/>
      </font>
      <numFmt numFmtId="19" formatCode="m/d/yyyy"/>
      <alignment horizontal="center" vertical="bottom" textRotation="0" wrapText="1" indent="0" justifyLastLine="0" shrinkToFit="0" readingOrder="0"/>
    </dxf>
    <dxf>
      <font>
        <b val="0"/>
      </font>
      <numFmt numFmtId="19" formatCode="m/d/yyyy"/>
      <alignment horizontal="center" vertical="center" textRotation="0" wrapText="0" indent="0" justifyLastLine="0" shrinkToFit="0" readingOrder="0"/>
    </dxf>
    <dxf>
      <font>
        <b val="0"/>
        <strike val="0"/>
        <outline val="0"/>
        <shadow val="0"/>
        <u val="none"/>
        <vertAlign val="baseline"/>
        <sz val="11"/>
        <name val="Calibri"/>
        <family val="2"/>
        <scheme val="none"/>
      </font>
      <alignment horizontal="center" vertical="bottom" textRotation="0" indent="0" justifyLastLine="0" shrinkToFit="0" readingOrder="0"/>
    </dxf>
    <dxf>
      <font>
        <b val="0"/>
      </font>
      <numFmt numFmtId="19" formatCode="m/d/yyyy"/>
      <alignment horizontal="center" vertical="center" textRotation="0" wrapText="0" indent="0" justifyLastLine="0" shrinkToFit="0" readingOrder="0"/>
    </dxf>
    <dxf>
      <font>
        <b val="0"/>
        <strike val="0"/>
        <outline val="0"/>
        <shadow val="0"/>
        <u val="none"/>
        <vertAlign val="baseline"/>
        <sz val="11"/>
        <name val="Calibri"/>
        <family val="2"/>
        <scheme val="none"/>
      </font>
      <alignment horizontal="center" vertical="bottom" textRotation="0" indent="0" justifyLastLine="0" shrinkToFit="0" readingOrder="0"/>
    </dxf>
    <dxf>
      <font>
        <b val="0"/>
      </font>
      <numFmt numFmtId="19" formatCode="m/d/yyyy"/>
      <alignment horizontal="center" vertical="center" textRotation="0" wrapText="0" indent="0" justifyLastLine="0" shrinkToFit="0" readingOrder="0"/>
    </dxf>
    <dxf>
      <font>
        <b val="0"/>
        <strike val="0"/>
        <outline val="0"/>
        <shadow val="0"/>
        <u val="none"/>
        <vertAlign val="baseline"/>
        <sz val="11"/>
        <name val="Calibri"/>
        <family val="2"/>
        <scheme val="none"/>
      </font>
      <alignment horizontal="center" vertical="bottom" textRotation="0" indent="0" justifyLastLine="0" shrinkToFit="0" readingOrder="0"/>
    </dxf>
    <dxf>
      <font>
        <b val="0"/>
      </font>
      <numFmt numFmtId="19" formatCode="m/d/yyyy"/>
      <alignment horizontal="center" vertical="center" textRotation="0" wrapText="0" indent="0" justifyLastLine="0" shrinkToFit="0" readingOrder="0"/>
    </dxf>
    <dxf>
      <font>
        <b val="0"/>
        <strike val="0"/>
        <outline val="0"/>
        <shadow val="0"/>
        <u val="none"/>
        <vertAlign val="baseline"/>
        <sz val="11"/>
        <name val="Calibri"/>
        <family val="2"/>
        <scheme val="none"/>
      </font>
      <alignment horizontal="center" vertical="bottom" textRotation="0" indent="0" justifyLastLine="0" shrinkToFit="0" readingOrder="0"/>
    </dxf>
    <dxf>
      <font>
        <b val="0"/>
      </font>
      <numFmt numFmtId="19" formatCode="m/d/yyyy"/>
      <alignment horizontal="center" vertical="center" textRotation="0" wrapText="0" indent="0" justifyLastLine="0" shrinkToFit="0" readingOrder="0"/>
    </dxf>
    <dxf>
      <font>
        <b val="0"/>
        <strike val="0"/>
        <outline val="0"/>
        <shadow val="0"/>
        <u val="none"/>
        <vertAlign val="baseline"/>
        <sz val="11"/>
        <name val="Calibri"/>
        <family val="2"/>
        <scheme val="none"/>
      </font>
      <alignment horizontal="center" vertical="bottom" textRotation="0" indent="0" justifyLastLine="0" shrinkToFit="0" readingOrder="0"/>
    </dxf>
    <dxf>
      <font>
        <b val="0"/>
      </font>
      <numFmt numFmtId="19" formatCode="m/d/yyyy"/>
      <alignment horizontal="center" vertical="center" textRotation="0" wrapText="0" indent="0" justifyLastLine="0" shrinkToFit="0" readingOrder="0"/>
    </dxf>
    <dxf>
      <font>
        <b val="0"/>
        <strike val="0"/>
        <outline val="0"/>
        <shadow val="0"/>
        <u val="none"/>
        <vertAlign val="baseline"/>
        <sz val="11"/>
        <name val="Calibri"/>
        <family val="2"/>
        <scheme val="none"/>
      </font>
      <alignment horizontal="center" vertical="bottom" textRotation="0" indent="0" justifyLastLine="0" shrinkToFit="0" readingOrder="0"/>
    </dxf>
    <dxf>
      <font>
        <b val="0"/>
      </font>
      <numFmt numFmtId="19" formatCode="m/d/yyyy"/>
      <alignment horizontal="center" vertical="center" textRotation="0" wrapText="0" indent="0" justifyLastLine="0" shrinkToFit="0" readingOrder="0"/>
    </dxf>
    <dxf>
      <font>
        <b val="0"/>
        <strike val="0"/>
        <outline val="0"/>
        <shadow val="0"/>
        <u val="none"/>
        <vertAlign val="baseline"/>
        <sz val="11"/>
        <name val="Calibri"/>
        <family val="2"/>
        <scheme val="none"/>
      </font>
      <alignment horizontal="center" vertical="bottom" textRotation="0" indent="0" justifyLastLine="0" shrinkToFit="0" readingOrder="0"/>
    </dxf>
    <dxf>
      <font>
        <b val="0"/>
      </font>
      <numFmt numFmtId="19" formatCode="m/d/yyyy"/>
      <alignment horizontal="center" vertical="center" textRotation="0" wrapText="0" indent="0" justifyLastLine="0" shrinkToFit="0" readingOrder="0"/>
    </dxf>
    <dxf>
      <font>
        <b val="0"/>
        <strike val="0"/>
        <outline val="0"/>
        <shadow val="0"/>
        <u val="none"/>
        <vertAlign val="baseline"/>
        <sz val="11"/>
        <name val="Calibri"/>
        <family val="2"/>
        <scheme val="none"/>
      </font>
      <alignment horizontal="center" vertical="bottom" textRotation="0" indent="0" justifyLastLine="0" shrinkToFit="0" readingOrder="0"/>
    </dxf>
    <dxf>
      <font>
        <b val="0"/>
      </font>
      <numFmt numFmtId="19" formatCode="m/d/yyyy"/>
      <alignment horizontal="center" vertical="center" textRotation="0" wrapText="0" indent="0" justifyLastLine="0" shrinkToFit="0" readingOrder="0"/>
    </dxf>
    <dxf>
      <font>
        <b val="0"/>
        <strike val="0"/>
        <outline val="0"/>
        <shadow val="0"/>
        <u val="none"/>
        <vertAlign val="baseline"/>
        <sz val="11"/>
        <name val="Calibri"/>
        <family val="2"/>
        <scheme val="none"/>
      </font>
      <alignment horizontal="center" vertical="bottom" textRotation="0" indent="0" justifyLastLine="0" shrinkToFit="0" readingOrder="0"/>
    </dxf>
    <dxf>
      <font>
        <b val="0"/>
      </font>
      <numFmt numFmtId="19" formatCode="m/d/yyyy"/>
      <alignment horizontal="center" vertical="center" textRotation="0" wrapText="0" indent="0" justifyLastLine="0" shrinkToFit="0" readingOrder="0"/>
    </dxf>
    <dxf>
      <font>
        <b val="0"/>
        <strike val="0"/>
        <outline val="0"/>
        <shadow val="0"/>
        <u val="none"/>
        <vertAlign val="baseline"/>
        <sz val="11"/>
        <name val="Calibri"/>
        <family val="2"/>
        <scheme val="none"/>
      </font>
      <alignment horizontal="center" vertical="bottom" textRotation="0" indent="0" justifyLastLine="0" shrinkToFit="0" readingOrder="0"/>
    </dxf>
    <dxf>
      <font>
        <b val="0"/>
      </font>
      <alignment horizontal="left" vertical="center" textRotation="0" wrapText="1" indent="0" justifyLastLine="0" shrinkToFit="0" readingOrder="0"/>
    </dxf>
    <dxf>
      <font>
        <b val="0"/>
        <strike val="0"/>
        <outline val="0"/>
        <shadow val="0"/>
        <u val="none"/>
        <vertAlign val="baseline"/>
        <sz val="11"/>
        <name val="Calibri"/>
        <family val="2"/>
        <scheme val="none"/>
      </font>
      <fill>
        <patternFill patternType="solid">
          <fgColor indexed="64"/>
          <bgColor rgb="FFFF0000"/>
        </patternFill>
      </fill>
      <alignment horizontal="center" vertical="bottom" textRotation="0" wrapText="0" indent="0" justifyLastLine="0" shrinkToFit="0" readingOrder="0"/>
    </dxf>
    <dxf>
      <font>
        <b val="0"/>
      </font>
      <alignment horizontal="left" vertical="center" textRotation="0" wrapText="1" indent="0" justifyLastLine="0" shrinkToFit="0" readingOrder="0"/>
    </dxf>
    <dxf>
      <font>
        <b val="0"/>
        <strike val="0"/>
        <outline val="0"/>
        <shadow val="0"/>
        <u val="none"/>
        <vertAlign val="baseline"/>
        <sz val="11"/>
        <name val="Calibri"/>
        <family val="2"/>
        <scheme val="none"/>
      </font>
      <alignment horizontal="center" vertical="bottom" textRotation="0" wrapText="1" indent="0" justifyLastLine="0" shrinkToFit="0" readingOrder="0"/>
    </dxf>
    <dxf>
      <font>
        <b val="0"/>
      </font>
      <alignment horizontal="left" vertical="center" textRotation="0" wrapText="0" indent="0" justifyLastLine="0" shrinkToFit="0" readingOrder="0"/>
    </dxf>
    <dxf>
      <font>
        <b val="0"/>
        <strike val="0"/>
        <outline val="0"/>
        <shadow val="0"/>
        <u val="none"/>
        <vertAlign val="baseline"/>
        <sz val="11"/>
        <name val="Calibri"/>
        <family val="2"/>
        <scheme val="none"/>
      </font>
      <alignment horizontal="center" vertical="bottom" textRotation="0" indent="0" justifyLastLine="0" shrinkToFit="0" readingOrder="0"/>
    </dxf>
    <dxf>
      <font>
        <b val="0"/>
      </font>
      <alignment horizontal="left" vertical="center" textRotation="0" wrapText="0" indent="0" justifyLastLine="0" shrinkToFit="0" readingOrder="0"/>
    </dxf>
    <dxf>
      <font>
        <b val="0"/>
        <strike val="0"/>
        <outline val="0"/>
        <shadow val="0"/>
        <u val="none"/>
        <vertAlign val="baseline"/>
        <sz val="11"/>
        <name val="Calibri"/>
        <family val="2"/>
        <scheme val="none"/>
      </font>
      <numFmt numFmtId="0" formatCode="General"/>
      <alignment horizontal="center" vertical="bottom" textRotation="0" wrapText="1" indent="0" justifyLastLine="0" shrinkToFit="0" readingOrder="0"/>
    </dxf>
    <dxf>
      <font>
        <b val="0"/>
      </font>
      <alignment horizontal="left" vertical="center" textRotation="0" wrapText="0" indent="0" justifyLastLine="0" shrinkToFit="0" readingOrder="0"/>
    </dxf>
    <dxf>
      <font>
        <b val="0"/>
        <strike val="0"/>
        <outline val="0"/>
        <shadow val="0"/>
        <u val="none"/>
        <vertAlign val="baseline"/>
        <sz val="11"/>
        <name val="Calibri"/>
        <family val="2"/>
        <scheme val="none"/>
      </font>
      <alignment horizontal="center" vertical="bottom" textRotation="0" indent="0" justifyLastLine="0" shrinkToFit="0" readingOrder="0"/>
    </dxf>
    <dxf>
      <font>
        <b val="0"/>
      </font>
      <alignment horizontal="left" vertical="center" textRotation="0" wrapText="0" indent="0" justifyLastLine="0" shrinkToFit="0" readingOrder="0"/>
    </dxf>
    <dxf>
      <font>
        <b val="0"/>
        <strike val="0"/>
        <outline val="0"/>
        <shadow val="0"/>
        <u val="none"/>
        <vertAlign val="baseline"/>
        <sz val="11"/>
        <name val="Calibri"/>
        <family val="2"/>
        <scheme val="none"/>
      </font>
      <alignment horizontal="center" vertical="bottom" textRotation="0" wrapText="0" indent="0" justifyLastLine="0" shrinkToFit="0" readingOrder="0"/>
    </dxf>
    <dxf>
      <font>
        <b val="0"/>
      </font>
      <alignment horizontal="center" vertical="center" textRotation="0" wrapText="0" indent="0" justifyLastLine="0" shrinkToFit="0" readingOrder="0"/>
      <border diagonalUp="0" diagonalDown="0">
        <left/>
        <right style="thin">
          <color auto="1"/>
        </right>
        <top/>
        <bottom/>
      </border>
    </dxf>
    <dxf>
      <font>
        <b val="0"/>
        <strike val="0"/>
        <outline val="0"/>
        <shadow val="0"/>
        <u val="none"/>
        <vertAlign val="baseline"/>
        <sz val="11"/>
        <name val="Calibri"/>
        <family val="2"/>
        <scheme val="none"/>
      </font>
      <alignment horizontal="center" vertical="bottom" textRotation="0" wrapText="0" indent="0" justifyLastLine="0" shrinkToFit="0" readingOrder="0"/>
    </dxf>
    <dxf>
      <font>
        <b val="0"/>
      </font>
    </dxf>
    <dxf>
      <font>
        <strike val="0"/>
        <outline val="0"/>
        <shadow val="0"/>
        <u val="none"/>
        <vertAlign val="baseline"/>
        <sz val="11"/>
        <name val="Calibri"/>
        <family val="2"/>
        <scheme val="none"/>
      </font>
      <alignment horizontal="center" vertical="bottom" textRotation="0" indent="0" justifyLastLine="0" shrinkToFit="0" readingOrder="0"/>
    </dxf>
    <dxf>
      <font>
        <b/>
        <i val="0"/>
        <strike val="0"/>
        <condense val="0"/>
        <extend val="0"/>
        <outline val="0"/>
        <shadow val="0"/>
        <u val="none"/>
        <vertAlign val="baseline"/>
        <sz val="11"/>
        <color theme="1"/>
        <name val="Calibri"/>
        <family val="2"/>
        <scheme val="none"/>
      </font>
      <alignment horizontal="center" vertical="top" textRotation="0" wrapText="1" indent="0" justifyLastLine="0" shrinkToFit="0" readingOrder="0"/>
    </dxf>
    <dxf>
      <numFmt numFmtId="34" formatCode="_(&quot;$&quot;* #,##0.00_);_(&quot;$&quot;* \(#,##0.00\);_(&quot;$&quot;* &quot;-&quot;??_);_(@_)"/>
      <alignment horizontal="center" vertical="center" textRotation="0" wrapText="0" indent="0" justifyLastLine="0" shrinkToFit="0" readingOrder="0"/>
      <border diagonalUp="0" diagonalDown="0">
        <left/>
        <right style="thin">
          <color auto="1"/>
        </right>
        <top/>
        <bottom/>
        <vertical/>
        <horizontal/>
      </border>
    </dxf>
    <dxf>
      <alignment horizontal="center" vertical="center" textRotation="0" wrapText="0" indent="0" justifyLastLine="0" shrinkToFit="0" readingOrder="0"/>
      <border diagonalUp="0" diagonalDown="0">
        <left style="thin">
          <color auto="1"/>
        </left>
        <right/>
        <top/>
        <bottom/>
        <vertical/>
        <horizontal/>
      </border>
    </dxf>
    <dxf>
      <numFmt numFmtId="19" formatCode="m/d/yyyy"/>
      <alignment horizontal="center" vertical="center" textRotation="0" wrapText="0" indent="0" justifyLastLine="0" shrinkToFit="0" readingOrder="0"/>
    </dxf>
    <dxf>
      <numFmt numFmtId="34" formatCode="_(&quot;$&quot;* #,##0.00_);_(&quot;$&quot;* \(#,##0.00\);_(&quot;$&quot;* &quot;-&quot;??_);_(@_)"/>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border diagonalUp="0" diagonalDown="0">
        <left style="thin">
          <color auto="1"/>
        </left>
        <right/>
        <top/>
        <bottom/>
        <vertical/>
        <horizontal/>
      </border>
    </dxf>
    <dxf>
      <numFmt numFmtId="19" formatCode="m/d/yyyy"/>
      <alignment horizontal="center" vertical="center" textRotation="0" wrapText="0" indent="0" justifyLastLine="0" shrinkToFit="0" readingOrder="0"/>
    </dxf>
    <dxf>
      <numFmt numFmtId="34" formatCode="_(&quot;$&quot;* #,##0.00_);_(&quot;$&quot;* \(#,##0.00\);_(&quot;$&quot;* &quot;-&quot;??_);_(@_)"/>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border diagonalUp="0" diagonalDown="0">
        <left style="thin">
          <color auto="1"/>
        </left>
        <right/>
        <top/>
        <bottom/>
        <vertical/>
        <horizontal/>
      </border>
    </dxf>
    <dxf>
      <numFmt numFmtId="19" formatCode="m/d/yyyy"/>
      <alignment horizontal="center" vertical="center" textRotation="0" wrapText="0" indent="0" justifyLastLine="0" shrinkToFit="0" readingOrder="0"/>
    </dxf>
    <dxf>
      <numFmt numFmtId="34" formatCode="_(&quot;$&quot;* #,##0.00_);_(&quot;$&quot;* \(#,##0.00\);_(&quot;$&quot;* &quot;-&quot;??_);_(@_)"/>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border diagonalUp="0" diagonalDown="0">
        <left style="thin">
          <color auto="1"/>
        </left>
        <right/>
        <top/>
        <bottom/>
        <vertical/>
        <horizontal/>
      </border>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border diagonalUp="0" diagonalDown="0">
        <left/>
        <right style="thin">
          <color auto="1"/>
        </right>
        <top/>
        <bottom/>
        <vertical/>
        <horizontal/>
      </border>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border diagonalUp="0" diagonalDown="0">
        <left style="thin">
          <color auto="1"/>
        </left>
        <right/>
        <top/>
        <bottom/>
        <vertical/>
        <horizontal/>
      </border>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numFmt numFmtId="22" formatCode="mmm\-yy"/>
    </dxf>
    <dxf>
      <alignment horizontal="center" textRotation="0" indent="0" justifyLastLine="0" shrinkToFit="0" readingOrder="0"/>
    </dxf>
    <dxf>
      <alignment horizontal="center" vertical="center"/>
    </dxf>
    <dxf>
      <alignment horizontal="center" vertical="center" textRotation="0" wrapText="0" indent="0" justifyLastLine="0" shrinkToFit="0" readingOrder="0"/>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s>
  <tableStyles count="0" defaultTableStyle="TableStyleMedium2" defaultPivotStyle="PivotStyleLight16"/>
  <colors>
    <mruColors>
      <color rgb="FFB40000"/>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ocumenttasks/documenttask1.xml><?xml version="1.0" encoding="utf-8"?>
<Tasks xmlns="http://schemas.microsoft.com/office/tasks/2019/documenttasks">
  <Task id="{BC4A503F-159D-432F-A288-D3B592D29260}">
    <Anchor>
      <Comment id="{C56A1B28-B27A-4AC0-BBE9-F319C9B56A9A}"/>
    </Anchor>
    <History>
      <Event time="2024-12-16T14:07:29.89" id="{3EFB24CF-EFFB-4FE1-9C42-39DE66A32868}">
        <Attribution userId="S::camille.corbi@kimley-horn.com::b80af43d-e18c-4b85-83af-a17cab61de64" userName="Corbi, Camille" userProvider="AD"/>
        <Anchor>
          <Comment id="{C56A1B28-B27A-4AC0-BBE9-F319C9B56A9A}"/>
        </Anchor>
        <Create/>
      </Event>
      <Event time="2024-12-16T14:07:29.89" id="{503BBB29-BCAF-46A8-B928-3316F3428188}">
        <Attribution userId="S::camille.corbi@kimley-horn.com::b80af43d-e18c-4b85-83af-a17cab61de64" userName="Corbi, Camille" userProvider="AD"/>
        <Anchor>
          <Comment id="{C56A1B28-B27A-4AC0-BBE9-F319C9B56A9A}"/>
        </Anchor>
        <Assign userId="S::Ethan.Ekstrom@kimley-horn.com::1e70e216-c8e6-461c-bf63-53f1f0b1f361" userName="Ekstrom, Ethan" userProvider="AD"/>
      </Event>
      <Event time="2024-12-16T14:07:29.89" id="{7CBE93EC-D4A3-4625-A78E-311C7C366410}">
        <Attribution userId="S::camille.corbi@kimley-horn.com::b80af43d-e18c-4b85-83af-a17cab61de64" userName="Corbi, Camille" userProvider="AD"/>
        <Anchor>
          <Comment id="{C56A1B28-B27A-4AC0-BBE9-F319C9B56A9A}"/>
        </Anchor>
        <SetTitle title="@Ekstrom, Ethan plz fill this out"/>
      </Event>
      <Event time="2024-12-17T14:20:48.66" id="{2B6FF60C-6745-47AF-80EC-32F0B6579DA8}">
        <Attribution userId="S::Ethan.Ekstrom@kimley-horn.com::1e70e216-c8e6-461c-bf63-53f1f0b1f361" userName="Ekstrom, Ethan" userProvider="AD"/>
        <Progress percentComplete="100"/>
      </Event>
    </History>
  </Task>
  <Task id="{53312B42-F839-41C9-80D9-8FC472118A71}">
    <Anchor>
      <Comment id="{A72E662F-CE79-4110-95FB-E7780ABE4326}"/>
    </Anchor>
    <History>
      <Event time="2025-06-02T14:02:50.05" id="{30E03833-CBCD-4D7A-A5D9-BC43CFA52EE6}">
        <Attribution userId="S::camille.corbi@kimley-horn.com::b80af43d-e18c-4b85-83af-a17cab61de64" userName="Corbi, Camille" userProvider="AD"/>
        <Anchor>
          <Comment id="{A72E662F-CE79-4110-95FB-E7780ABE4326}"/>
        </Anchor>
        <Create/>
      </Event>
      <Event time="2025-06-02T14:02:50.05" id="{75ED9A96-7804-4107-8710-7236C9CD9D8A}">
        <Attribution userId="S::camille.corbi@kimley-horn.com::b80af43d-e18c-4b85-83af-a17cab61de64" userName="Corbi, Camille" userProvider="AD"/>
        <Anchor>
          <Comment id="{A72E662F-CE79-4110-95FB-E7780ABE4326}"/>
        </Anchor>
        <Assign userId="S::Mark.Stanley@kimley-horn.com::5a14f64c-58d4-4dbd-8edd-9219ccd94b84" userName="Stanley, Mark" userProvider="AD"/>
      </Event>
      <Event time="2025-06-02T14:02:50.05" id="{1497A6A2-CB6A-4BA9-8A1F-B4B8E2300D8A}">
        <Attribution userId="S::camille.corbi@kimley-horn.com::b80af43d-e18c-4b85-83af-a17cab61de64" userName="Corbi, Camille" userProvider="AD"/>
        <Anchor>
          <Comment id="{A72E662F-CE79-4110-95FB-E7780ABE4326}"/>
        </Anchor>
        <SetTitle title="@Stanley, Mark any update on this for shactee?"/>
      </Event>
    </History>
  </Task>
  <Task id="{36F79084-CF1C-40B2-AB1C-D0BC20527004}">
    <Anchor>
      <Comment id="{45EDA5CD-B75C-4CF2-865E-57E916E6B6D2}"/>
    </Anchor>
    <History>
      <Event time="2025-06-02T13:51:59.04" id="{5B40CE30-DF79-4541-9E82-9FB675F5FFA3}">
        <Attribution userId="S::camille.corbi@kimley-horn.com::b80af43d-e18c-4b85-83af-a17cab61de64" userName="Corbi, Camille" userProvider="AD"/>
        <Anchor>
          <Comment id="{45EDA5CD-B75C-4CF2-865E-57E916E6B6D2}"/>
        </Anchor>
        <Create/>
      </Event>
      <Event time="2025-06-02T13:51:59.04" id="{F0A20935-5773-4494-8BBB-1957DE76F3A0}">
        <Attribution userId="S::camille.corbi@kimley-horn.com::b80af43d-e18c-4b85-83af-a17cab61de64" userName="Corbi, Camille" userProvider="AD"/>
        <Anchor>
          <Comment id="{45EDA5CD-B75C-4CF2-865E-57E916E6B6D2}"/>
        </Anchor>
        <Assign userId="S::Matt.Hopkins@kimley-horn.com::7aa1e521-2212-4c00-9714-2b583696a4c7" userName="Hopkins, Matt" userProvider="AD"/>
      </Event>
      <Event time="2025-06-02T13:51:59.04" id="{3AF6526E-A601-492C-B09D-BE3E4289E23D}">
        <Attribution userId="S::camille.corbi@kimley-horn.com::b80af43d-e18c-4b85-83af-a17cab61de64" userName="Corbi, Camille" userProvider="AD"/>
        <Anchor>
          <Comment id="{45EDA5CD-B75C-4CF2-865E-57E916E6B6D2}"/>
        </Anchor>
        <SetTitle title="@Hopkins, Matt can you fill this out?"/>
      </Event>
      <Event time="2025-06-17T16:30:55.47" id="{A9A14D82-3963-46B7-A088-B35BB41C99E5}">
        <Attribution userId="S::Matt.Hopkins@kimley-horn.com::7aa1e521-2212-4c00-9714-2b583696a4c7" userName="Hopkins, Matt" userProvider="AD"/>
        <Progress percentComplete="100"/>
      </Event>
    </History>
  </Task>
  <Task id="{9DC8A68D-8BED-4A24-AA5E-A24B967E817F}">
    <Anchor>
      <Comment id="{D795B0D4-B198-4AF8-8F41-724851F389FF}"/>
    </Anchor>
    <History>
      <Event time="2025-08-04T14:24:50.19" id="{7EAACD4E-FDAE-4B55-9867-C4B361E9086F}">
        <Attribution userId="S::madeline.roman@kimley-horn.com::79959d48-6dfc-4288-b24a-75dffb65d454" userName="Roman, Madeline" userProvider="AD"/>
        <Anchor>
          <Comment id="{D795B0D4-B198-4AF8-8F41-724851F389FF}"/>
        </Anchor>
        <Create/>
      </Event>
      <Event time="2025-08-04T14:24:50.19" id="{855D6B74-3C4B-4253-8C99-1B97549BA7B9}">
        <Attribution userId="S::madeline.roman@kimley-horn.com::79959d48-6dfc-4288-b24a-75dffb65d454" userName="Roman, Madeline" userProvider="AD"/>
        <Anchor>
          <Comment id="{D795B0D4-B198-4AF8-8F41-724851F389FF}"/>
        </Anchor>
        <Assign userId="S::Taylor.Lierow@kimley-horn.com::f9cc7ed3-72e9-4132-a900-a356db234017" userName="Lierow, Taylor" userProvider="AD"/>
      </Event>
      <Event time="2025-08-04T14:24:50.19" id="{5EE8799F-0A60-4D64-8743-669AE71F47E9}">
        <Attribution userId="S::madeline.roman@kimley-horn.com::79959d48-6dfc-4288-b24a-75dffb65d454" userName="Roman, Madeline" userProvider="AD"/>
        <Anchor>
          <Comment id="{D795B0D4-B198-4AF8-8F41-724851F389FF}"/>
        </Anchor>
        <SetTitle title="@Lierow, Taylor can you make sure the dates are updated when youre able to?"/>
      </Event>
    </History>
  </Task>
  <Task id="{149F9FB1-F05B-4EAC-B35C-DC299EAEFA37}">
    <Anchor>
      <Comment id="{531D7310-2B5D-4FCF-B308-4C20016E3F10}"/>
    </Anchor>
    <History>
      <Event time="2025-09-02T14:41:08.34" id="{C21AA06C-2860-4237-B27E-FFA16436AE80}">
        <Attribution userId="S::camille.corbi@kimley-horn.com::b80af43d-e18c-4b85-83af-a17cab61de64" userName="Corbi, Camille" userProvider="AD"/>
        <Anchor>
          <Comment id="{531D7310-2B5D-4FCF-B308-4C20016E3F10}"/>
        </Anchor>
        <Create/>
      </Event>
      <Event time="2025-09-02T14:41:08.34" id="{637C739A-EA32-42E7-8E73-8868CD2E2077}">
        <Attribution userId="S::camille.corbi@kimley-horn.com::b80af43d-e18c-4b85-83af-a17cab61de64" userName="Corbi, Camille" userProvider="AD"/>
        <Anchor>
          <Comment id="{531D7310-2B5D-4FCF-B308-4C20016E3F10}"/>
        </Anchor>
        <Assign userId="S::madeline.roman@kimley-horn.com::79959d48-6dfc-4288-b24a-75dffb65d454" userName="Roman, Madeline" userProvider="AD"/>
      </Event>
      <Event time="2025-09-02T14:41:08.34" id="{A097405C-CC6E-44D8-A690-D78B58E6EC00}">
        <Attribution userId="S::camille.corbi@kimley-horn.com::b80af43d-e18c-4b85-83af-a17cab61de64" userName="Corbi, Camille" userProvider="AD"/>
        <Anchor>
          <Comment id="{531D7310-2B5D-4FCF-B308-4C20016E3F10}"/>
        </Anchor>
        <SetTitle title="@Roman, Madeline plz fil out"/>
      </Event>
      <Event time="2025-09-02T14:42:49.76" id="{19BCE893-55D2-4D73-B87D-7C36496C0632}">
        <Attribution userId="S::madeline.roman@kimley-horn.com::79959d48-6dfc-4288-b24a-75dffb65d454" userName="Roman, Madeline" userProvider="AD"/>
        <Progress percentComplete="100"/>
      </Event>
    </History>
  </Task>
  <Task id="{19A39EB3-F109-43C8-A54E-23F8CCCD0608}">
    <Anchor>
      <Comment id="{92CFD2E3-58D0-42FC-BA13-A306CF403E5C}"/>
    </Anchor>
    <History>
      <Event time="2025-06-02T14:01:57.87" id="{050869DB-68E1-4AD2-818F-3355A4AF0118}">
        <Attribution userId="S::camille.corbi@kimley-horn.com::b80af43d-e18c-4b85-83af-a17cab61de64" userName="Corbi, Camille" userProvider="AD"/>
        <Anchor>
          <Comment id="{92CFD2E3-58D0-42FC-BA13-A306CF403E5C}"/>
        </Anchor>
        <Create/>
      </Event>
      <Event time="2025-06-02T14:01:57.87" id="{4C1DBC6D-2640-4990-8045-3CFE8034FEA7}">
        <Attribution userId="S::camille.corbi@kimley-horn.com::b80af43d-e18c-4b85-83af-a17cab61de64" userName="Corbi, Camille" userProvider="AD"/>
        <Anchor>
          <Comment id="{92CFD2E3-58D0-42FC-BA13-A306CF403E5C}"/>
        </Anchor>
        <Assign userId="S::madeline.roman@kimley-horn.com::79959d48-6dfc-4288-b24a-75dffb65d454" userName="Roman, Madeline" userProvider="AD"/>
      </Event>
      <Event time="2025-06-02T14:01:57.87" id="{29CA90C7-71C7-4042-8B66-59E80EF3B1B2}">
        <Attribution userId="S::camille.corbi@kimley-horn.com::b80af43d-e18c-4b85-83af-a17cab61de64" userName="Corbi, Camille" userProvider="AD"/>
        <Anchor>
          <Comment id="{92CFD2E3-58D0-42FC-BA13-A306CF403E5C}"/>
        </Anchor>
        <SetTitle title="@Roman, Madeline any update on this?"/>
      </Event>
      <Event time="2025-06-02T14:28:37.35" id="{71E0C998-2868-4F03-9C19-D8F5EAD71502}">
        <Attribution userId="S::madeline.roman@kimley-horn.com::79959d48-6dfc-4288-b24a-75dffb65d454" userName="Roman, Madeline" userProvider="AD"/>
        <Progress percentComplete="100"/>
      </Event>
      <Event time="2025-06-02T14:28:47.44" id="{78BF6208-B1F8-4183-83B0-0C27C72BB26D}">
        <Attribution userId="S::madeline.roman@kimley-horn.com::79959d48-6dfc-4288-b24a-75dffb65d454" userName="Roman, Madeline" userProvider="AD"/>
        <Progress percentComplete="0"/>
      </Event>
      <Event time="2025-06-02T14:28:47.52" id="{7C99CB13-C66E-4F39-8DA2-0EE18CABB524}">
        <Attribution userId="S::madeline.roman@kimley-horn.com::79959d48-6dfc-4288-b24a-75dffb65d454" userName="Roman, Madeline" userProvider="AD"/>
        <Undo id="{78BF6208-B1F8-4183-83B0-0C27C72BB26D}"/>
      </Event>
    </History>
  </Task>
  <Task id="{02E98AD1-D2F9-4518-891C-EFA4809B7476}">
    <Anchor>
      <Comment id="{87EDFB57-41E9-497B-B193-54DFA373EFC3}"/>
    </Anchor>
    <History>
      <Event time="2025-09-02T14:35:14.06" id="{E705A149-54B2-4BBA-A857-125B3B701367}">
        <Attribution userId="S::camille.corbi@kimley-horn.com::b80af43d-e18c-4b85-83af-a17cab61de64" userName="Corbi, Camille" userProvider="AD"/>
        <Anchor>
          <Comment id="{87EDFB57-41E9-497B-B193-54DFA373EFC3}"/>
        </Anchor>
        <Create/>
      </Event>
      <Event time="2025-09-02T14:35:14.06" id="{CCA1656E-0A1C-4873-8B63-A875C696A3B1}">
        <Attribution userId="S::camille.corbi@kimley-horn.com::b80af43d-e18c-4b85-83af-a17cab61de64" userName="Corbi, Camille" userProvider="AD"/>
        <Anchor>
          <Comment id="{87EDFB57-41E9-497B-B193-54DFA373EFC3}"/>
        </Anchor>
        <Assign userId="S::Randy.Castellon@kimley-horn.com::a8b4d359-bfa0-474b-8818-d9491bf2ecd0" userName="Castellon, Randy" userProvider="AD"/>
      </Event>
      <Event time="2025-09-02T14:35:14.06" id="{605A6478-BCCF-4F64-A4F1-11910E0B062E}">
        <Attribution userId="S::camille.corbi@kimley-horn.com::b80af43d-e18c-4b85-83af-a17cab61de64" userName="Corbi, Camille" userProvider="AD"/>
        <Anchor>
          <Comment id="{87EDFB57-41E9-497B-B193-54DFA373EFC3}"/>
        </Anchor>
        <SetTitle title="@Castellon, Randy PLZ FILL OUT RED CELLS"/>
      </Event>
    </History>
  </Task>
  <Task id="{60F00DD9-B87F-450B-BAEB-1A80BC6D1C31}">
    <Anchor>
      <Comment id="{65472444-55FE-4E1A-850D-E343B9C20EB3}"/>
    </Anchor>
    <History>
      <Event time="2025-09-02T14:32:39.25" id="{C247165C-9ADB-477D-AC5F-5FC5082F1C47}">
        <Attribution userId="S::camille.corbi@kimley-horn.com::b80af43d-e18c-4b85-83af-a17cab61de64" userName="Corbi, Camille" userProvider="AD"/>
        <Anchor>
          <Comment id="{65472444-55FE-4E1A-850D-E343B9C20EB3}"/>
        </Anchor>
        <Create/>
      </Event>
      <Event time="2025-09-02T14:32:39.25" id="{BB4FD635-3BFA-473C-B6C2-691F2F4A18D1}">
        <Attribution userId="S::camille.corbi@kimley-horn.com::b80af43d-e18c-4b85-83af-a17cab61de64" userName="Corbi, Camille" userProvider="AD"/>
        <Anchor>
          <Comment id="{65472444-55FE-4E1A-850D-E343B9C20EB3}"/>
        </Anchor>
        <Assign userId="S::Randy.Castellon@kimley-horn.com::a8b4d359-bfa0-474b-8818-d9491bf2ecd0" userName="Castellon, Randy" userProvider="AD"/>
      </Event>
      <Event time="2025-09-02T14:32:39.25" id="{0F8A7B0E-A39F-4848-8A67-0DF3911FF872}">
        <Attribution userId="S::camille.corbi@kimley-horn.com::b80af43d-e18c-4b85-83af-a17cab61de64" userName="Corbi, Camille" userProvider="AD"/>
        <Anchor>
          <Comment id="{65472444-55FE-4E1A-850D-E343B9C20EB3}"/>
        </Anchor>
        <SetTitle title="@Castellon, Randy fill out red cells"/>
      </Event>
    </History>
  </Task>
</Tasks>
</file>

<file path=xl/documenttasks/documenttask2.xml><?xml version="1.0" encoding="utf-8"?>
<Tasks xmlns="http://schemas.microsoft.com/office/tasks/2019/documenttasks">
  <Task id="{8CC217F5-0629-474B-8672-3617F15AFD28}">
    <Anchor>
      <Comment id="{7A04C95B-78FD-43B6-9558-B5519E4897F9}"/>
    </Anchor>
    <History>
      <Event time="2025-03-25T00:14:07.66" id="{64BB5664-75EA-4265-9BB5-4417270ECBC3}">
        <Attribution userId="S::eric.dina@kimley-horn.com::8f3d4d55-8829-47e8-9dd2-c16db35781e2" userName="Dina, Eric" userProvider="AD"/>
        <Anchor>
          <Comment id="{3BA74B04-1446-4B66-ACAB-46829D524927}"/>
        </Anchor>
        <Create/>
      </Event>
      <Event time="2025-03-25T00:14:07.66" id="{6EAB99A2-3A0F-4A36-B442-CAA5B93ADB46}">
        <Attribution userId="S::eric.dina@kimley-horn.com::8f3d4d55-8829-47e8-9dd2-c16db35781e2" userName="Dina, Eric" userProvider="AD"/>
        <Anchor>
          <Comment id="{3BA74B04-1446-4B66-ACAB-46829D524927}"/>
        </Anchor>
        <Assign userId="S::Logan.Bruce@kimley-horn.com::fa90410d-13aa-49e0-b51a-7b3616f87ee9" userName="Bruce, Logan" userProvider="AD"/>
      </Event>
      <Event time="2025-03-25T00:14:07.66" id="{F3C2390F-5ECF-41F6-927C-FCC184B09921}">
        <Attribution userId="S::eric.dina@kimley-horn.com::8f3d4d55-8829-47e8-9dd2-c16db35781e2" userName="Dina, Eric" userProvider="AD"/>
        <Anchor>
          <Comment id="{3BA74B04-1446-4B66-ACAB-46829D524927}"/>
        </Anchor>
        <SetTitle title="@Bruce, Logan based on the invoice that was created, it appears that the printing fees aren't subject to the 10% markup. Can you confirm that?"/>
      </Event>
    </History>
  </Task>
</Task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314325</xdr:colOff>
      <xdr:row>37</xdr:row>
      <xdr:rowOff>361950</xdr:rowOff>
    </xdr:to>
    <xdr:sp macro="" textlink="">
      <xdr:nvSpPr>
        <xdr:cNvPr id="1510" name="AutoShape 486">
          <a:extLst>
            <a:ext uri="{FF2B5EF4-FFF2-40B4-BE49-F238E27FC236}">
              <a16:creationId xmlns:a16="http://schemas.microsoft.com/office/drawing/2014/main" id="{7C2840D1-2E05-4008-5CF4-A4604C914C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kimleyhorn.sharepoint.com/sites/Nicor/Shared%20Documents/General/Archive/2025-0801_Nicor%20PSS%20update%20to%20Macro%20Enabled/Nicor%20DI%20Project%20Status.xlsx" TargetMode="External"/><Relationship Id="rId1" Type="http://schemas.openxmlformats.org/officeDocument/2006/relationships/externalLinkPath" Target="https://kimleyhorn.sharepoint.com/sites/Nicor/Shared%20Documents/General/Archive/2025-0801_Nicor%20PSS%20update%20to%20Macro%20Enabled/Nicor%20DI%20Project%20Statu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kimleyhorn.sharepoint.com/sites/Nicor/Shared%20Documents/_Program/Steering%20Committee/2025%20-%20Nicor%203rd%20Party%20Review.xlsx" TargetMode="External"/><Relationship Id="rId1" Type="http://schemas.openxmlformats.org/officeDocument/2006/relationships/externalLinkPath" Target="https://kimleyhorn.sharepoint.com/sites/Nicor/Shared%20Documents/_Program/Steering%20Committee/2025%20-%20Nicor%203rd%20Party%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6iED_6RMS0WJnKtI0BlNvbGg8FtM5jBNrLTbQTG5JWrexxIiVI0cTLMuXmfbmg3b" itemId="01PEPCV5YWLKN3RSCTNJAKIHAMFRK5CDMW">
      <xxl21:absoluteUrl r:id="rId2"/>
    </xxl21:alternateUrls>
    <sheetNames>
      <sheetName val="CRA &amp; TW Projects"/>
      <sheetName val="Reporting"/>
      <sheetName val="RequisitionsOLD"/>
      <sheetName val="2024 - RECONCILE 2"/>
      <sheetName val="Non-DOT Projects"/>
      <sheetName val="DOT Projects"/>
      <sheetName val="Completed Projects"/>
      <sheetName val="T&amp;M"/>
      <sheetName val="2025 - RECONCILE 1"/>
      <sheetName val="2025 - RECONCILE 2"/>
      <sheetName val="Requisitions"/>
      <sheetName val="Sheet1"/>
    </sheetNames>
    <sheetDataSet>
      <sheetData sheetId="0"/>
      <sheetData sheetId="1"/>
      <sheetData sheetId="2"/>
      <sheetData sheetId="3"/>
      <sheetData sheetId="4"/>
      <sheetData sheetId="5"/>
      <sheetData sheetId="6">
        <row r="1">
          <cell r="Q1"/>
        </row>
        <row r="2">
          <cell r="C2" t="str">
            <v>Engineering Number</v>
          </cell>
          <cell r="Q2" t="str">
            <v>Amount Invoiced</v>
          </cell>
        </row>
        <row r="3">
          <cell r="C3" t="str">
            <v>BS406</v>
          </cell>
          <cell r="Q3" t="str">
            <v>-</v>
          </cell>
        </row>
        <row r="4">
          <cell r="C4" t="str">
            <v>BS454</v>
          </cell>
          <cell r="Q4" t="str">
            <v>-</v>
          </cell>
        </row>
        <row r="5">
          <cell r="C5" t="str">
            <v>N11493</v>
          </cell>
          <cell r="Q5">
            <v>2418.5637000000002</v>
          </cell>
        </row>
        <row r="6">
          <cell r="C6" t="str">
            <v>N11306</v>
          </cell>
          <cell r="Q6" t="str">
            <v>-</v>
          </cell>
        </row>
        <row r="7">
          <cell r="C7" t="str">
            <v>SC16297</v>
          </cell>
          <cell r="Q7" t="str">
            <v>-</v>
          </cell>
        </row>
        <row r="8">
          <cell r="C8" t="str">
            <v>SC16294</v>
          </cell>
          <cell r="Q8">
            <v>8014.2467999999999</v>
          </cell>
        </row>
        <row r="9">
          <cell r="C9" t="str">
            <v>NBA1689345</v>
          </cell>
          <cell r="Q9" t="str">
            <v>Hourly</v>
          </cell>
        </row>
        <row r="10">
          <cell r="C10" t="str">
            <v>NBA1697617</v>
          </cell>
          <cell r="Q10" t="str">
            <v>Hourly</v>
          </cell>
        </row>
        <row r="11">
          <cell r="C11" t="str">
            <v>M10725</v>
          </cell>
          <cell r="Q11">
            <v>2474.0226000000002</v>
          </cell>
        </row>
        <row r="12">
          <cell r="C12" t="str">
            <v>SC16112</v>
          </cell>
          <cell r="Q12" t="str">
            <v>-</v>
          </cell>
        </row>
        <row r="13">
          <cell r="C13" t="str">
            <v>MR1221</v>
          </cell>
          <cell r="Q13">
            <v>7542.7640999999985</v>
          </cell>
        </row>
        <row r="14">
          <cell r="C14" t="str">
            <v>SC16437</v>
          </cell>
          <cell r="Q14">
            <v>580.72910000000002</v>
          </cell>
        </row>
        <row r="15">
          <cell r="C15" t="str">
            <v>SC16425</v>
          </cell>
          <cell r="Q15" t="str">
            <v>-</v>
          </cell>
        </row>
        <row r="16">
          <cell r="C16" t="str">
            <v>N12380</v>
          </cell>
          <cell r="Q16">
            <v>3192.7700000000004</v>
          </cell>
        </row>
        <row r="17">
          <cell r="C17" t="str">
            <v>SC16572</v>
          </cell>
          <cell r="Q17">
            <v>2591.7269000000001</v>
          </cell>
        </row>
        <row r="18">
          <cell r="C18" t="str">
            <v>N12181</v>
          </cell>
          <cell r="Q18">
            <v>5516.5613999999996</v>
          </cell>
        </row>
        <row r="19">
          <cell r="C19" t="str">
            <v>COR420</v>
          </cell>
          <cell r="Q19" t="str">
            <v>Hourly</v>
          </cell>
        </row>
        <row r="20">
          <cell r="C20" t="str">
            <v>N12399</v>
          </cell>
          <cell r="Q20">
            <v>4658.3712000000005</v>
          </cell>
        </row>
        <row r="21">
          <cell r="C21" t="str">
            <v>COR419</v>
          </cell>
          <cell r="Q21" t="str">
            <v>Hourly</v>
          </cell>
        </row>
        <row r="22">
          <cell r="C22" t="str">
            <v>BS600</v>
          </cell>
          <cell r="Q22">
            <v>19101.733199999999</v>
          </cell>
        </row>
        <row r="23">
          <cell r="C23" t="str">
            <v>NBA1661409</v>
          </cell>
          <cell r="Q23" t="str">
            <v>Hourly</v>
          </cell>
        </row>
        <row r="24">
          <cell r="C24" t="str">
            <v>COR418</v>
          </cell>
          <cell r="Q24" t="str">
            <v>Hourly</v>
          </cell>
        </row>
        <row r="25">
          <cell r="C25" t="str">
            <v>COR416</v>
          </cell>
          <cell r="Q25" t="str">
            <v>Hourly</v>
          </cell>
        </row>
        <row r="26">
          <cell r="C26" t="str">
            <v>N12386</v>
          </cell>
          <cell r="Q26">
            <v>5133.3646000000008</v>
          </cell>
        </row>
        <row r="27">
          <cell r="C27" t="str">
            <v>M11105</v>
          </cell>
          <cell r="Q27" t="str">
            <v>-</v>
          </cell>
        </row>
        <row r="28">
          <cell r="C28" t="str">
            <v>NBA1703505</v>
          </cell>
          <cell r="Q28" t="str">
            <v>Hourly</v>
          </cell>
        </row>
        <row r="29">
          <cell r="C29" t="str">
            <v>SC16513</v>
          </cell>
          <cell r="Q29">
            <v>5384.4154000000008</v>
          </cell>
        </row>
        <row r="30">
          <cell r="C30" t="str">
            <v>NBA1694721</v>
          </cell>
          <cell r="Q30" t="str">
            <v>Hourly</v>
          </cell>
        </row>
        <row r="31">
          <cell r="C31" t="str">
            <v>NBA1694721</v>
          </cell>
          <cell r="Q31" t="str">
            <v>-</v>
          </cell>
        </row>
        <row r="32">
          <cell r="C32" t="str">
            <v>NBA1716369</v>
          </cell>
          <cell r="Q32" t="str">
            <v>Hourly</v>
          </cell>
        </row>
        <row r="33">
          <cell r="C33" t="str">
            <v>NBA1703505</v>
          </cell>
          <cell r="Q33">
            <v>420</v>
          </cell>
        </row>
        <row r="34">
          <cell r="C34" t="str">
            <v>BS600</v>
          </cell>
          <cell r="Q34">
            <v>1540</v>
          </cell>
        </row>
        <row r="35">
          <cell r="C35" t="str">
            <v>BS454</v>
          </cell>
          <cell r="Q35">
            <v>5027.5</v>
          </cell>
        </row>
        <row r="36">
          <cell r="C36" t="str">
            <v>SC15792</v>
          </cell>
          <cell r="Q36" t="str">
            <v>-</v>
          </cell>
        </row>
        <row r="37">
          <cell r="C37" t="str">
            <v>NBA1716369</v>
          </cell>
          <cell r="Q37" t="str">
            <v>-</v>
          </cell>
        </row>
        <row r="38">
          <cell r="C38" t="str">
            <v>SC16441</v>
          </cell>
          <cell r="Q38">
            <v>9819.2311000000009</v>
          </cell>
        </row>
        <row r="39">
          <cell r="C39" t="str">
            <v>N12262</v>
          </cell>
          <cell r="Q39">
            <v>13429.945900000001</v>
          </cell>
        </row>
        <row r="40">
          <cell r="C40" t="str">
            <v>BS549</v>
          </cell>
          <cell r="Q40">
            <v>8742</v>
          </cell>
        </row>
        <row r="41">
          <cell r="C41" t="str">
            <v>SC16756</v>
          </cell>
          <cell r="Q41">
            <v>15941.7377</v>
          </cell>
        </row>
        <row r="42">
          <cell r="C42" t="str">
            <v>MLP22</v>
          </cell>
          <cell r="Q42">
            <v>13520</v>
          </cell>
        </row>
        <row r="43">
          <cell r="C43" t="str">
            <v>NBA1642577</v>
          </cell>
          <cell r="Q43">
            <v>14302.5</v>
          </cell>
        </row>
        <row r="44">
          <cell r="C44" t="str">
            <v>M10205</v>
          </cell>
          <cell r="Q44" t="str">
            <v>-</v>
          </cell>
        </row>
        <row r="45">
          <cell r="C45" t="str">
            <v>SC16441</v>
          </cell>
          <cell r="Q45">
            <v>2330</v>
          </cell>
        </row>
        <row r="46">
          <cell r="C46" t="str">
            <v>COR429</v>
          </cell>
          <cell r="Q46">
            <v>8175</v>
          </cell>
        </row>
        <row r="47">
          <cell r="C47" t="str">
            <v>COR430</v>
          </cell>
          <cell r="Q47">
            <v>10860</v>
          </cell>
        </row>
        <row r="48">
          <cell r="C48" t="str">
            <v>PRIM454</v>
          </cell>
          <cell r="Q48" t="str">
            <v>-</v>
          </cell>
        </row>
        <row r="49">
          <cell r="C49" t="str">
            <v>MLP14</v>
          </cell>
          <cell r="Q49">
            <v>8959.7546999999995</v>
          </cell>
        </row>
        <row r="50">
          <cell r="C50" t="str">
            <v>COR432</v>
          </cell>
          <cell r="Q50">
            <v>10810</v>
          </cell>
        </row>
        <row r="51">
          <cell r="C51" t="str">
            <v>COR431</v>
          </cell>
          <cell r="Q51">
            <v>15490</v>
          </cell>
        </row>
        <row r="52">
          <cell r="C52" t="str">
            <v>MLP26</v>
          </cell>
          <cell r="Q52">
            <v>5961.1778999999997</v>
          </cell>
        </row>
        <row r="53">
          <cell r="C53" t="str">
            <v>SC16659</v>
          </cell>
          <cell r="Q53" t="str">
            <v>-</v>
          </cell>
        </row>
        <row r="54">
          <cell r="C54" t="str">
            <v>COR2019452</v>
          </cell>
          <cell r="Q54">
            <v>6207.5</v>
          </cell>
        </row>
        <row r="55">
          <cell r="C55" t="str">
            <v>MLP25</v>
          </cell>
          <cell r="Q55">
            <v>18618.135300000002</v>
          </cell>
        </row>
        <row r="56">
          <cell r="C56" t="str">
            <v>SC16441</v>
          </cell>
          <cell r="Q56">
            <v>1460</v>
          </cell>
        </row>
        <row r="57">
          <cell r="C57" t="str">
            <v>COR2019248</v>
          </cell>
          <cell r="Q57">
            <v>6500</v>
          </cell>
        </row>
        <row r="58">
          <cell r="C58" t="str">
            <v>COR2019246</v>
          </cell>
          <cell r="Q58">
            <v>6432.5</v>
          </cell>
        </row>
        <row r="59">
          <cell r="C59" t="str">
            <v>MLP28</v>
          </cell>
          <cell r="Q59">
            <v>57142.688399999999</v>
          </cell>
        </row>
        <row r="60">
          <cell r="C60" t="str">
            <v>MLP29</v>
          </cell>
          <cell r="Q60">
            <v>18183.329999999998</v>
          </cell>
        </row>
        <row r="61">
          <cell r="C61" t="str">
            <v>SC15729</v>
          </cell>
          <cell r="Q61">
            <v>50067.360700000005</v>
          </cell>
        </row>
        <row r="62">
          <cell r="C62" t="str">
            <v>MLP23</v>
          </cell>
          <cell r="Q62">
            <v>13739.691599999998</v>
          </cell>
        </row>
        <row r="63">
          <cell r="C63" t="str">
            <v>N12262</v>
          </cell>
          <cell r="Q63">
            <v>3617.5</v>
          </cell>
        </row>
        <row r="64">
          <cell r="C64" t="str">
            <v>SC16949</v>
          </cell>
          <cell r="Q64">
            <v>12418.396900000002</v>
          </cell>
        </row>
        <row r="65">
          <cell r="C65" t="str">
            <v>MLP15</v>
          </cell>
          <cell r="Q65">
            <v>50078.332800000004</v>
          </cell>
        </row>
        <row r="66">
          <cell r="C66" t="str">
            <v>NBA1691921</v>
          </cell>
          <cell r="Q66">
            <v>60382.417600000001</v>
          </cell>
        </row>
        <row r="67">
          <cell r="C67" t="str">
            <v>MR1191</v>
          </cell>
          <cell r="Q67">
            <v>21782.4012</v>
          </cell>
        </row>
        <row r="68">
          <cell r="C68" t="str">
            <v>NBA1703505</v>
          </cell>
          <cell r="Q68">
            <v>3305</v>
          </cell>
        </row>
        <row r="69">
          <cell r="C69" t="str">
            <v>MR1273</v>
          </cell>
          <cell r="Q69">
            <v>9058.0589999999993</v>
          </cell>
        </row>
        <row r="70">
          <cell r="C70" t="str">
            <v>NBA1608497-1</v>
          </cell>
          <cell r="Q70">
            <v>24927.5</v>
          </cell>
        </row>
        <row r="71">
          <cell r="C71" t="str">
            <v>SC16778</v>
          </cell>
          <cell r="Q71">
            <v>5602.558500000001</v>
          </cell>
        </row>
        <row r="72">
          <cell r="C72" t="str">
            <v>COR431</v>
          </cell>
          <cell r="Q72">
            <v>2940</v>
          </cell>
        </row>
        <row r="73">
          <cell r="C73" t="str">
            <v>VW265</v>
          </cell>
          <cell r="Q73">
            <v>19140.95</v>
          </cell>
        </row>
        <row r="74">
          <cell r="C74" t="str">
            <v>M10980</v>
          </cell>
          <cell r="Q74">
            <v>38727.312400000003</v>
          </cell>
        </row>
        <row r="75">
          <cell r="C75" t="str">
            <v>N12831</v>
          </cell>
          <cell r="Q75" t="str">
            <v>-</v>
          </cell>
        </row>
        <row r="76">
          <cell r="C76" t="str">
            <v>SC11668</v>
          </cell>
          <cell r="Q76">
            <v>7689.5910000000013</v>
          </cell>
        </row>
        <row r="77">
          <cell r="C77" t="str">
            <v>COR431</v>
          </cell>
          <cell r="Q77">
            <v>2460</v>
          </cell>
        </row>
        <row r="78">
          <cell r="C78" t="str">
            <v>SC16024</v>
          </cell>
          <cell r="Q78">
            <v>12401.613000000001</v>
          </cell>
        </row>
        <row r="79">
          <cell r="C79" t="str">
            <v>BS584</v>
          </cell>
          <cell r="Q79">
            <v>8783.85</v>
          </cell>
        </row>
        <row r="80">
          <cell r="C80" t="str">
            <v>N12952</v>
          </cell>
          <cell r="Q80" t="str">
            <v>-</v>
          </cell>
        </row>
        <row r="81">
          <cell r="C81" t="str">
            <v>SC16610</v>
          </cell>
          <cell r="Q81">
            <v>8222.25</v>
          </cell>
        </row>
        <row r="82">
          <cell r="C82" t="str">
            <v>BS403</v>
          </cell>
          <cell r="Q82">
            <v>33672.200000000004</v>
          </cell>
        </row>
        <row r="83">
          <cell r="C83" t="str">
            <v>N12677</v>
          </cell>
          <cell r="Q83">
            <v>16393.544000000002</v>
          </cell>
        </row>
        <row r="84">
          <cell r="C84" t="str">
            <v>BS297</v>
          </cell>
          <cell r="Q84">
            <v>15236.5</v>
          </cell>
        </row>
        <row r="85">
          <cell r="C85" t="str">
            <v>SC16207</v>
          </cell>
          <cell r="Q85">
            <v>17624.138000000003</v>
          </cell>
        </row>
        <row r="86">
          <cell r="C86" t="str">
            <v>RS611</v>
          </cell>
          <cell r="Q86">
            <v>38588.527849999999</v>
          </cell>
        </row>
        <row r="87">
          <cell r="C87" t="str">
            <v>RS618</v>
          </cell>
          <cell r="Q87">
            <v>16905.7886</v>
          </cell>
        </row>
        <row r="88">
          <cell r="C88" t="str">
            <v>BS551</v>
          </cell>
          <cell r="Q88">
            <v>14829.211799999999</v>
          </cell>
        </row>
        <row r="89">
          <cell r="C89" t="str">
            <v>PRIM472</v>
          </cell>
          <cell r="Q89">
            <v>38347.236900000004</v>
          </cell>
        </row>
        <row r="90">
          <cell r="C90" t="str">
            <v>MLP15</v>
          </cell>
          <cell r="Q90">
            <v>4410</v>
          </cell>
        </row>
        <row r="91">
          <cell r="C91" t="str">
            <v>NBA1773009</v>
          </cell>
          <cell r="Q91">
            <v>12266.5</v>
          </cell>
        </row>
        <row r="92">
          <cell r="C92" t="str">
            <v>BS115</v>
          </cell>
          <cell r="Q92">
            <v>34693.65</v>
          </cell>
        </row>
        <row r="93">
          <cell r="C93" t="str">
            <v>BS245</v>
          </cell>
          <cell r="Q93">
            <v>13657.050000000001</v>
          </cell>
        </row>
        <row r="94">
          <cell r="C94" t="str">
            <v>VW180</v>
          </cell>
          <cell r="Q94">
            <v>15963.45</v>
          </cell>
        </row>
        <row r="95">
          <cell r="C95" t="str">
            <v>SC16949</v>
          </cell>
          <cell r="Q95">
            <v>9949.5</v>
          </cell>
        </row>
        <row r="96">
          <cell r="C96" t="str">
            <v>MLP25</v>
          </cell>
          <cell r="Q96">
            <v>7596</v>
          </cell>
        </row>
        <row r="97">
          <cell r="C97" t="str">
            <v>N12551</v>
          </cell>
          <cell r="Q97">
            <v>41888.093999999997</v>
          </cell>
        </row>
        <row r="98">
          <cell r="C98" t="str">
            <v>NBA1695921</v>
          </cell>
          <cell r="Q98">
            <v>7390</v>
          </cell>
        </row>
        <row r="99">
          <cell r="C99" t="str">
            <v>SC17174</v>
          </cell>
          <cell r="Q99">
            <v>935.61400000000003</v>
          </cell>
        </row>
        <row r="100">
          <cell r="C100" t="str">
            <v>SC11668</v>
          </cell>
          <cell r="Q100">
            <v>9731</v>
          </cell>
        </row>
        <row r="101">
          <cell r="C101" t="str">
            <v>SC16776</v>
          </cell>
          <cell r="Q101">
            <v>4891.25</v>
          </cell>
        </row>
        <row r="102">
          <cell r="C102" t="str">
            <v>SC16024</v>
          </cell>
          <cell r="Q102">
            <v>970</v>
          </cell>
        </row>
        <row r="103">
          <cell r="C103" t="str">
            <v>SC15729</v>
          </cell>
          <cell r="Q103">
            <v>8070</v>
          </cell>
        </row>
        <row r="104">
          <cell r="C104" t="str">
            <v>MLP29</v>
          </cell>
          <cell r="Q104">
            <v>1150</v>
          </cell>
        </row>
        <row r="105">
          <cell r="C105" t="str">
            <v>BS584</v>
          </cell>
          <cell r="Q105">
            <v>2693.75</v>
          </cell>
        </row>
        <row r="106">
          <cell r="C106" t="str">
            <v>BS229</v>
          </cell>
          <cell r="Q106">
            <v>21163.7</v>
          </cell>
        </row>
        <row r="107">
          <cell r="C107" t="str">
            <v>BS186</v>
          </cell>
          <cell r="Q107">
            <v>19578.05</v>
          </cell>
        </row>
        <row r="108">
          <cell r="C108" t="str">
            <v>SC16778</v>
          </cell>
          <cell r="Q108">
            <v>14487.75</v>
          </cell>
        </row>
        <row r="109">
          <cell r="C109" t="str">
            <v>MR1264</v>
          </cell>
          <cell r="Q109">
            <v>30543.625799999998</v>
          </cell>
        </row>
        <row r="110">
          <cell r="C110" t="str">
            <v>N13037</v>
          </cell>
          <cell r="Q110">
            <v>8294.5810000000001</v>
          </cell>
        </row>
        <row r="111">
          <cell r="C111" t="str">
            <v>BS403</v>
          </cell>
          <cell r="Q111">
            <v>1920</v>
          </cell>
        </row>
        <row r="112">
          <cell r="C112" t="str">
            <v>VW182</v>
          </cell>
          <cell r="Q112">
            <v>22901.25</v>
          </cell>
        </row>
        <row r="113">
          <cell r="C113" t="str">
            <v>SC17434</v>
          </cell>
          <cell r="Q113">
            <v>8013.9989999999998</v>
          </cell>
        </row>
        <row r="114">
          <cell r="C114" t="str">
            <v>VW180</v>
          </cell>
          <cell r="Q114">
            <v>4430</v>
          </cell>
        </row>
        <row r="115">
          <cell r="C115" t="str">
            <v>VW181</v>
          </cell>
          <cell r="Q115">
            <v>3077.5</v>
          </cell>
        </row>
        <row r="116">
          <cell r="C116" t="str">
            <v>SC17233</v>
          </cell>
          <cell r="Q116">
            <v>8549.2880000000005</v>
          </cell>
        </row>
        <row r="117">
          <cell r="C117" t="str">
            <v>NBA1790449</v>
          </cell>
          <cell r="Q117">
            <v>17506.5</v>
          </cell>
        </row>
        <row r="118">
          <cell r="C118" t="str">
            <v>BS115</v>
          </cell>
          <cell r="Q118">
            <v>3057.5</v>
          </cell>
        </row>
        <row r="119">
          <cell r="C119" t="str">
            <v>BS186</v>
          </cell>
          <cell r="Q119">
            <v>36118.1</v>
          </cell>
        </row>
        <row r="120">
          <cell r="C120" t="str">
            <v>SC17070</v>
          </cell>
          <cell r="Q120">
            <v>79478.375</v>
          </cell>
        </row>
        <row r="121">
          <cell r="C121" t="str">
            <v>N12946</v>
          </cell>
          <cell r="Q121" t="str">
            <v>-</v>
          </cell>
        </row>
        <row r="122">
          <cell r="C122" t="str">
            <v>N11449</v>
          </cell>
          <cell r="Q122">
            <v>20731.494000000002</v>
          </cell>
        </row>
        <row r="123">
          <cell r="C123" t="str">
            <v>SC16207</v>
          </cell>
          <cell r="Q123">
            <v>5520</v>
          </cell>
        </row>
        <row r="124">
          <cell r="C124" t="str">
            <v>SC15705</v>
          </cell>
          <cell r="Q124">
            <v>67152.463000000003</v>
          </cell>
        </row>
        <row r="125">
          <cell r="C125" t="str">
            <v>VW65</v>
          </cell>
          <cell r="Q125">
            <v>27540.400000000001</v>
          </cell>
        </row>
        <row r="126">
          <cell r="C126" t="str">
            <v>BS186</v>
          </cell>
          <cell r="Q126">
            <v>1397.5</v>
          </cell>
        </row>
        <row r="127">
          <cell r="C127" t="str">
            <v>MLP29</v>
          </cell>
          <cell r="Q127">
            <v>2755</v>
          </cell>
        </row>
        <row r="128">
          <cell r="C128" t="str">
            <v>MLP28</v>
          </cell>
          <cell r="Q128">
            <v>3830</v>
          </cell>
        </row>
        <row r="129">
          <cell r="C129" t="str">
            <v>BS194C</v>
          </cell>
          <cell r="Q129">
            <v>25040.25</v>
          </cell>
        </row>
        <row r="130">
          <cell r="C130" t="str">
            <v>M11260</v>
          </cell>
          <cell r="Q130">
            <v>44051.293000000005</v>
          </cell>
        </row>
        <row r="131">
          <cell r="C131" t="str">
            <v>N13158</v>
          </cell>
          <cell r="Q131">
            <v>7990.3060000000005</v>
          </cell>
        </row>
        <row r="132">
          <cell r="C132" t="str">
            <v>N13310</v>
          </cell>
          <cell r="Q132">
            <v>67076.472000000009</v>
          </cell>
        </row>
        <row r="133">
          <cell r="C133" t="str">
            <v>N12180</v>
          </cell>
          <cell r="Q133">
            <v>54452.627000000008</v>
          </cell>
        </row>
        <row r="134">
          <cell r="C134" t="str">
            <v>N12688</v>
          </cell>
          <cell r="Q134">
            <v>399146.60200000007</v>
          </cell>
        </row>
        <row r="135">
          <cell r="C135" t="str">
            <v>COR435</v>
          </cell>
          <cell r="Q135">
            <v>70519</v>
          </cell>
        </row>
        <row r="136">
          <cell r="C136" t="str">
            <v>SC13908</v>
          </cell>
          <cell r="Q136">
            <v>10441.084000000001</v>
          </cell>
        </row>
        <row r="137">
          <cell r="C137" t="str">
            <v>M11398</v>
          </cell>
          <cell r="Q137">
            <v>30536.673999999999</v>
          </cell>
        </row>
        <row r="138">
          <cell r="C138" t="str">
            <v>VW265</v>
          </cell>
          <cell r="Q138">
            <v>5442.5</v>
          </cell>
        </row>
        <row r="139">
          <cell r="C139" t="str">
            <v>N13174</v>
          </cell>
          <cell r="Q139">
            <v>3883.6860000000001</v>
          </cell>
        </row>
        <row r="140">
          <cell r="C140" t="str">
            <v>COR437</v>
          </cell>
          <cell r="Q140">
            <v>137536.5</v>
          </cell>
        </row>
        <row r="141">
          <cell r="C141" t="str">
            <v>M10693</v>
          </cell>
          <cell r="Q141">
            <v>148949.85200000001</v>
          </cell>
        </row>
        <row r="142">
          <cell r="C142" t="str">
            <v>NBA1790449</v>
          </cell>
          <cell r="Q142">
            <v>1317.5</v>
          </cell>
        </row>
        <row r="143">
          <cell r="C143" t="str">
            <v>NBA1824145</v>
          </cell>
          <cell r="Q143">
            <v>7458</v>
          </cell>
        </row>
        <row r="144">
          <cell r="C144" t="str">
            <v>M11398</v>
          </cell>
          <cell r="Q144">
            <v>920</v>
          </cell>
        </row>
        <row r="145">
          <cell r="C145" t="str">
            <v>RS618</v>
          </cell>
          <cell r="Q145">
            <v>30876.75</v>
          </cell>
        </row>
        <row r="146">
          <cell r="C146" t="str">
            <v>COR446</v>
          </cell>
          <cell r="Q146">
            <v>60432.25</v>
          </cell>
        </row>
        <row r="147">
          <cell r="C147" t="str">
            <v>SC17459</v>
          </cell>
          <cell r="Q147">
            <v>22508.446</v>
          </cell>
        </row>
        <row r="148">
          <cell r="C148" t="str">
            <v>MR1421</v>
          </cell>
          <cell r="Q148">
            <v>9316.75</v>
          </cell>
        </row>
        <row r="149">
          <cell r="C149" t="str">
            <v>MR1420</v>
          </cell>
          <cell r="Q149">
            <v>7504.25</v>
          </cell>
        </row>
        <row r="150">
          <cell r="C150" t="str">
            <v>MR1419</v>
          </cell>
          <cell r="Q150">
            <v>7852.5</v>
          </cell>
        </row>
        <row r="151">
          <cell r="C151" t="str">
            <v>N13174-1</v>
          </cell>
          <cell r="Q151">
            <v>8621.0490000000009</v>
          </cell>
        </row>
        <row r="152">
          <cell r="C152" t="str">
            <v>M11298</v>
          </cell>
          <cell r="Q152">
            <v>20482.671000000002</v>
          </cell>
        </row>
        <row r="153">
          <cell r="C153" t="str">
            <v>MR1418</v>
          </cell>
          <cell r="Q153">
            <v>9014.5</v>
          </cell>
        </row>
        <row r="154">
          <cell r="C154" t="str">
            <v>RS634</v>
          </cell>
          <cell r="Q154">
            <v>23766.087599999999</v>
          </cell>
        </row>
        <row r="155">
          <cell r="C155" t="str">
            <v>RS646</v>
          </cell>
          <cell r="Q155">
            <v>20524.221600000001</v>
          </cell>
        </row>
        <row r="156">
          <cell r="C156" t="str">
            <v>RS641</v>
          </cell>
          <cell r="Q156">
            <v>20762.56925</v>
          </cell>
        </row>
        <row r="157">
          <cell r="C157" t="str">
            <v>M10693</v>
          </cell>
          <cell r="Q157">
            <v>1590</v>
          </cell>
        </row>
        <row r="158">
          <cell r="C158" t="str">
            <v>MR1423</v>
          </cell>
          <cell r="Q158">
            <v>10062.25</v>
          </cell>
        </row>
        <row r="159">
          <cell r="C159" t="str">
            <v>MR1422</v>
          </cell>
          <cell r="Q159">
            <v>8422.25</v>
          </cell>
        </row>
        <row r="160">
          <cell r="C160" t="str">
            <v>MLP28</v>
          </cell>
          <cell r="Q160">
            <v>790</v>
          </cell>
        </row>
        <row r="161">
          <cell r="C161" t="str">
            <v>N11449</v>
          </cell>
          <cell r="Q161">
            <v>1040</v>
          </cell>
        </row>
        <row r="162">
          <cell r="C162" t="str">
            <v>N12404</v>
          </cell>
          <cell r="Q162">
            <v>25889.314000000002</v>
          </cell>
        </row>
        <row r="163">
          <cell r="C163" t="str">
            <v>N13664</v>
          </cell>
          <cell r="Q163">
            <v>5265.5519999999997</v>
          </cell>
        </row>
        <row r="164">
          <cell r="C164" t="str">
            <v>VW160</v>
          </cell>
          <cell r="Q164">
            <v>17561.5</v>
          </cell>
        </row>
        <row r="165">
          <cell r="C165" t="str">
            <v>N12983</v>
          </cell>
          <cell r="Q165">
            <v>94640.945000000007</v>
          </cell>
        </row>
        <row r="166">
          <cell r="C166" t="str">
            <v>N13174-2</v>
          </cell>
          <cell r="Q166">
            <v>7178.8029999999999</v>
          </cell>
        </row>
        <row r="167">
          <cell r="C167" t="str">
            <v>BS199</v>
          </cell>
          <cell r="Q167">
            <v>52160.808600000004</v>
          </cell>
        </row>
        <row r="168">
          <cell r="C168" t="str">
            <v>RS642</v>
          </cell>
          <cell r="Q168">
            <v>20415.091800000002</v>
          </cell>
        </row>
        <row r="169">
          <cell r="C169" t="str">
            <v>M11260</v>
          </cell>
          <cell r="Q169">
            <v>2090</v>
          </cell>
        </row>
        <row r="170">
          <cell r="C170" t="str">
            <v>N12688</v>
          </cell>
          <cell r="Q170">
            <v>4930</v>
          </cell>
        </row>
        <row r="171">
          <cell r="C171" t="str">
            <v>NBA1711905</v>
          </cell>
          <cell r="Q171">
            <v>2315</v>
          </cell>
        </row>
        <row r="172">
          <cell r="C172" t="str">
            <v>RS643</v>
          </cell>
          <cell r="Q172" t="str">
            <v>-</v>
          </cell>
        </row>
        <row r="173">
          <cell r="C173" t="str">
            <v>RS637</v>
          </cell>
          <cell r="Q173">
            <v>28078.318650000001</v>
          </cell>
        </row>
        <row r="174">
          <cell r="C174" t="str">
            <v>SC16477</v>
          </cell>
          <cell r="Q174">
            <v>37139.682999999997</v>
          </cell>
        </row>
        <row r="175">
          <cell r="C175" t="str">
            <v>M11783</v>
          </cell>
          <cell r="Q175" t="str">
            <v>-</v>
          </cell>
        </row>
        <row r="176">
          <cell r="C176" t="str">
            <v>N12180</v>
          </cell>
          <cell r="Q176">
            <v>5300</v>
          </cell>
        </row>
        <row r="177">
          <cell r="C177" t="str">
            <v>MR1474</v>
          </cell>
          <cell r="Q177">
            <v>11589</v>
          </cell>
        </row>
        <row r="178">
          <cell r="C178" t="str">
            <v>M11352</v>
          </cell>
          <cell r="Q178">
            <v>37343.99</v>
          </cell>
        </row>
        <row r="179">
          <cell r="C179" t="str">
            <v>SC16807</v>
          </cell>
          <cell r="Q179">
            <v>12726.877</v>
          </cell>
        </row>
        <row r="180">
          <cell r="C180" t="str">
            <v>BS403</v>
          </cell>
          <cell r="Q180">
            <v>9135</v>
          </cell>
        </row>
        <row r="181">
          <cell r="C181" t="str">
            <v>N12688</v>
          </cell>
          <cell r="Q181">
            <v>3305</v>
          </cell>
        </row>
        <row r="182">
          <cell r="C182" t="str">
            <v>NBA1860817</v>
          </cell>
          <cell r="Q182" t="str">
            <v>-</v>
          </cell>
        </row>
        <row r="183">
          <cell r="C183" t="str">
            <v>NBA1860817</v>
          </cell>
          <cell r="Q183">
            <v>8909.5636000000013</v>
          </cell>
        </row>
        <row r="184">
          <cell r="C184" t="str">
            <v>SC18286</v>
          </cell>
          <cell r="Q184">
            <v>20164.179</v>
          </cell>
        </row>
        <row r="185">
          <cell r="C185" t="str">
            <v>VW229</v>
          </cell>
          <cell r="Q185">
            <v>22637.75</v>
          </cell>
        </row>
        <row r="186">
          <cell r="C186" t="str">
            <v>BS115</v>
          </cell>
          <cell r="Q186">
            <v>19785</v>
          </cell>
        </row>
        <row r="187">
          <cell r="C187" t="str">
            <v>N13279</v>
          </cell>
          <cell r="Q187">
            <v>43633.222000000009</v>
          </cell>
        </row>
        <row r="188">
          <cell r="C188" t="str">
            <v>N13054</v>
          </cell>
          <cell r="Q188" t="str">
            <v>-</v>
          </cell>
        </row>
        <row r="189">
          <cell r="C189" t="str">
            <v>SC11593</v>
          </cell>
          <cell r="Q189" t="str">
            <v>-</v>
          </cell>
        </row>
        <row r="190">
          <cell r="C190" t="str">
            <v>SC18133</v>
          </cell>
          <cell r="Q190">
            <v>32221.179</v>
          </cell>
        </row>
        <row r="191">
          <cell r="C191" t="str">
            <v>M10160</v>
          </cell>
          <cell r="Q191" t="str">
            <v>-</v>
          </cell>
        </row>
        <row r="192">
          <cell r="C192" t="str">
            <v>MR1344</v>
          </cell>
          <cell r="Q192">
            <v>15824.000699999997</v>
          </cell>
        </row>
        <row r="193">
          <cell r="C193" t="str">
            <v>NBA1861521</v>
          </cell>
          <cell r="Q193" t="str">
            <v>-</v>
          </cell>
        </row>
        <row r="194">
          <cell r="C194" t="str">
            <v>NBA1861521</v>
          </cell>
          <cell r="Q194">
            <v>11161.373300000001</v>
          </cell>
        </row>
        <row r="195">
          <cell r="C195" t="str">
            <v>VW65</v>
          </cell>
          <cell r="Q195">
            <v>11745</v>
          </cell>
        </row>
        <row r="196">
          <cell r="C196" t="str">
            <v>N12607</v>
          </cell>
          <cell r="Q196">
            <v>28972.334000000003</v>
          </cell>
        </row>
        <row r="197">
          <cell r="C197" t="str">
            <v>SC16704</v>
          </cell>
          <cell r="Q197">
            <v>102293.049</v>
          </cell>
        </row>
        <row r="198">
          <cell r="C198" t="str">
            <v>VW84</v>
          </cell>
          <cell r="Q198">
            <v>15625.550000000001</v>
          </cell>
        </row>
        <row r="199">
          <cell r="C199" t="str">
            <v>M10693</v>
          </cell>
          <cell r="Q199">
            <v>810</v>
          </cell>
        </row>
        <row r="200">
          <cell r="C200" t="str">
            <v>SC18462</v>
          </cell>
          <cell r="Q200" t="str">
            <v>-</v>
          </cell>
        </row>
        <row r="201">
          <cell r="C201" t="str">
            <v>VW65</v>
          </cell>
          <cell r="Q201">
            <v>5470</v>
          </cell>
        </row>
        <row r="202">
          <cell r="C202" t="str">
            <v>SC15413</v>
          </cell>
          <cell r="Q202" t="str">
            <v>-</v>
          </cell>
        </row>
        <row r="203">
          <cell r="C203" t="str">
            <v>MR1341</v>
          </cell>
          <cell r="Q203">
            <v>22430.555099999998</v>
          </cell>
        </row>
        <row r="204">
          <cell r="C204" t="str">
            <v>MR1423</v>
          </cell>
          <cell r="Q204">
            <v>5037.5</v>
          </cell>
        </row>
        <row r="205">
          <cell r="C205" t="str">
            <v>SC18270</v>
          </cell>
          <cell r="Q205" t="str">
            <v>-</v>
          </cell>
        </row>
        <row r="206">
          <cell r="C206" t="str">
            <v>N14017</v>
          </cell>
          <cell r="Q206" t="str">
            <v>-</v>
          </cell>
        </row>
        <row r="207">
          <cell r="C207" t="str">
            <v>N12180</v>
          </cell>
          <cell r="Q207">
            <v>2140</v>
          </cell>
        </row>
        <row r="208">
          <cell r="C208" t="str">
            <v>VW265-1</v>
          </cell>
          <cell r="Q208">
            <v>40790.751299999996</v>
          </cell>
        </row>
        <row r="209">
          <cell r="C209" t="str">
            <v>VW84-1</v>
          </cell>
          <cell r="Q209">
            <v>8800.9</v>
          </cell>
        </row>
        <row r="210">
          <cell r="C210" t="str">
            <v>VW124</v>
          </cell>
          <cell r="Q210">
            <v>22789.65</v>
          </cell>
        </row>
        <row r="211">
          <cell r="C211" t="str">
            <v>M11926</v>
          </cell>
          <cell r="Q211">
            <v>32440.563000000002</v>
          </cell>
        </row>
        <row r="212">
          <cell r="C212" t="str">
            <v>SC17752</v>
          </cell>
          <cell r="Q212">
            <v>72855.618000000002</v>
          </cell>
        </row>
        <row r="213">
          <cell r="C213" t="str">
            <v>SC17919</v>
          </cell>
          <cell r="Q213">
            <v>194657.19200000001</v>
          </cell>
        </row>
        <row r="214">
          <cell r="C214" t="str">
            <v>MR1492</v>
          </cell>
          <cell r="Q214" t="str">
            <v>-</v>
          </cell>
        </row>
        <row r="215">
          <cell r="C215" t="str">
            <v>SC17786</v>
          </cell>
          <cell r="Q215">
            <v>49864.205000000009</v>
          </cell>
        </row>
        <row r="216">
          <cell r="C216" t="str">
            <v>RS666</v>
          </cell>
          <cell r="Q216">
            <v>18549.11145</v>
          </cell>
        </row>
        <row r="217">
          <cell r="C217" t="str">
            <v>NBA1941729</v>
          </cell>
          <cell r="Q217">
            <v>6239</v>
          </cell>
        </row>
        <row r="218">
          <cell r="C218" t="str">
            <v>N13191</v>
          </cell>
          <cell r="Q218" t="str">
            <v>-</v>
          </cell>
        </row>
        <row r="219">
          <cell r="C219" t="str">
            <v>RS667</v>
          </cell>
          <cell r="Q219">
            <v>21126.897100000002</v>
          </cell>
        </row>
        <row r="220">
          <cell r="C220" t="str">
            <v>MR1513</v>
          </cell>
          <cell r="Q220">
            <v>8134.0847999999996</v>
          </cell>
        </row>
        <row r="221">
          <cell r="C221" t="str">
            <v>MR1365</v>
          </cell>
          <cell r="Q221">
            <v>20029.8933</v>
          </cell>
        </row>
        <row r="222">
          <cell r="C222" t="str">
            <v>N13515</v>
          </cell>
          <cell r="Q222">
            <v>82323.960000000021</v>
          </cell>
        </row>
        <row r="223">
          <cell r="C223" t="str">
            <v>PRIM476</v>
          </cell>
          <cell r="Q223">
            <v>9207.0440000000017</v>
          </cell>
        </row>
        <row r="224">
          <cell r="C224" t="str">
            <v>SC17753</v>
          </cell>
          <cell r="Q224" t="str">
            <v>^^</v>
          </cell>
        </row>
        <row r="225">
          <cell r="C225" t="str">
            <v>SC17753</v>
          </cell>
          <cell r="Q225">
            <v>16896.385999999999</v>
          </cell>
        </row>
        <row r="226">
          <cell r="C226" t="str">
            <v>SC15792</v>
          </cell>
          <cell r="Q226">
            <v>54505.367000000006</v>
          </cell>
        </row>
        <row r="227">
          <cell r="C227" t="str">
            <v>M11967</v>
          </cell>
          <cell r="Q227">
            <v>58709.231</v>
          </cell>
        </row>
        <row r="228">
          <cell r="C228" t="str">
            <v>RS682</v>
          </cell>
          <cell r="Q228" t="str">
            <v>-</v>
          </cell>
        </row>
        <row r="229">
          <cell r="C229" t="str">
            <v>RS687</v>
          </cell>
          <cell r="Q229" t="str">
            <v>-</v>
          </cell>
        </row>
        <row r="230">
          <cell r="C230" t="str">
            <v>RS697</v>
          </cell>
          <cell r="Q230" t="str">
            <v>-</v>
          </cell>
        </row>
        <row r="231">
          <cell r="C231" t="str">
            <v>N12180</v>
          </cell>
          <cell r="Q231">
            <v>710</v>
          </cell>
        </row>
        <row r="232">
          <cell r="C232" t="str">
            <v>RS698</v>
          </cell>
          <cell r="Q232" t="str">
            <v>-</v>
          </cell>
        </row>
        <row r="233">
          <cell r="C233" t="str">
            <v>M11612</v>
          </cell>
          <cell r="Q233">
            <v>310670.80200000003</v>
          </cell>
        </row>
        <row r="234">
          <cell r="C234" t="str">
            <v>SC18463</v>
          </cell>
          <cell r="Q234">
            <v>26108.262999999999</v>
          </cell>
        </row>
        <row r="235">
          <cell r="C235" t="str">
            <v>SC17786</v>
          </cell>
          <cell r="Q235">
            <v>7292.5</v>
          </cell>
        </row>
        <row r="236">
          <cell r="C236" t="str">
            <v>SC17753</v>
          </cell>
          <cell r="Q236">
            <v>2590</v>
          </cell>
        </row>
        <row r="237">
          <cell r="C237" t="str">
            <v>RS657</v>
          </cell>
          <cell r="Q237">
            <v>33388.940600000002</v>
          </cell>
        </row>
        <row r="238">
          <cell r="C238" t="str">
            <v>SC16704</v>
          </cell>
          <cell r="Q238">
            <v>4942.5</v>
          </cell>
        </row>
        <row r="239">
          <cell r="C239" t="str">
            <v>NBA1941729</v>
          </cell>
          <cell r="Q239">
            <v>2560.8890000000001</v>
          </cell>
        </row>
        <row r="240">
          <cell r="C240" t="str">
            <v>SC17736</v>
          </cell>
          <cell r="Q240">
            <v>31823.214000000004</v>
          </cell>
        </row>
        <row r="241">
          <cell r="C241" t="str">
            <v>SC15825</v>
          </cell>
          <cell r="Q241" t="str">
            <v>-</v>
          </cell>
        </row>
        <row r="242">
          <cell r="C242" t="str">
            <v>SC17786</v>
          </cell>
          <cell r="Q242">
            <v>2082.5</v>
          </cell>
        </row>
        <row r="243">
          <cell r="C243" t="str">
            <v>SC17434-2</v>
          </cell>
          <cell r="Q243" t="str">
            <v>-</v>
          </cell>
        </row>
        <row r="244">
          <cell r="C244" t="str">
            <v>MR1499</v>
          </cell>
          <cell r="Q244">
            <v>18463.394699999997</v>
          </cell>
        </row>
        <row r="245">
          <cell r="C245" t="str">
            <v>M11612</v>
          </cell>
          <cell r="Q245">
            <v>2850</v>
          </cell>
        </row>
        <row r="246">
          <cell r="C246" t="str">
            <v>M10948</v>
          </cell>
          <cell r="Q246">
            <v>143325.239</v>
          </cell>
        </row>
        <row r="247">
          <cell r="C247" t="str">
            <v>M10892</v>
          </cell>
          <cell r="Q247">
            <v>3990.4269999999997</v>
          </cell>
        </row>
        <row r="248">
          <cell r="C248" t="str">
            <v>BS578</v>
          </cell>
          <cell r="Q248">
            <v>31669.600000000002</v>
          </cell>
        </row>
        <row r="249">
          <cell r="C249" t="str">
            <v>SC18659</v>
          </cell>
          <cell r="Q249" t="str">
            <v>-</v>
          </cell>
        </row>
        <row r="250">
          <cell r="C250" t="str">
            <v>MR1508</v>
          </cell>
          <cell r="Q250">
            <v>11690.099099999999</v>
          </cell>
        </row>
        <row r="251">
          <cell r="C251" t="str">
            <v>BS199</v>
          </cell>
          <cell r="Q251">
            <v>2352.5</v>
          </cell>
        </row>
        <row r="252">
          <cell r="C252" t="str">
            <v>SC18574</v>
          </cell>
          <cell r="Q252" t="str">
            <v>-</v>
          </cell>
        </row>
        <row r="253">
          <cell r="C253" t="str">
            <v>SC17551</v>
          </cell>
          <cell r="Q253">
            <v>72501.573000000004</v>
          </cell>
        </row>
        <row r="254">
          <cell r="C254" t="str">
            <v>M12063</v>
          </cell>
          <cell r="Q254">
            <v>70373.892000000007</v>
          </cell>
        </row>
        <row r="255">
          <cell r="C255" t="str">
            <v>NBA1930113</v>
          </cell>
          <cell r="Q255">
            <v>6254.1038000000017</v>
          </cell>
        </row>
        <row r="256">
          <cell r="C256" t="str">
            <v>NBA1930113</v>
          </cell>
          <cell r="Q256">
            <v>3790.8360000000007</v>
          </cell>
        </row>
        <row r="257">
          <cell r="C257" t="str">
            <v>NBA1930113</v>
          </cell>
          <cell r="Q257">
            <v>3068.6726000000003</v>
          </cell>
        </row>
        <row r="258">
          <cell r="C258" t="str">
            <v>SC17919</v>
          </cell>
          <cell r="Q258">
            <v>2250</v>
          </cell>
        </row>
        <row r="259">
          <cell r="C259" t="str">
            <v>RS689</v>
          </cell>
          <cell r="Q259">
            <v>18821.46675</v>
          </cell>
        </row>
        <row r="260">
          <cell r="C260" t="str">
            <v>M11926</v>
          </cell>
          <cell r="Q260">
            <v>1755</v>
          </cell>
        </row>
        <row r="261">
          <cell r="C261" t="str">
            <v>N13647</v>
          </cell>
          <cell r="Q261">
            <v>90250.42200000002</v>
          </cell>
        </row>
        <row r="262">
          <cell r="C262" t="str">
            <v>RS694</v>
          </cell>
          <cell r="Q262">
            <v>18904.200649999999</v>
          </cell>
        </row>
        <row r="263">
          <cell r="C263" t="str">
            <v>M11967</v>
          </cell>
          <cell r="Q263">
            <v>1962.5</v>
          </cell>
        </row>
        <row r="264">
          <cell r="C264" t="str">
            <v>SC17786</v>
          </cell>
          <cell r="Q264">
            <v>2407.5</v>
          </cell>
        </row>
        <row r="265">
          <cell r="C265" t="str">
            <v>PRIM480</v>
          </cell>
          <cell r="Q265">
            <v>34108.435900000004</v>
          </cell>
        </row>
        <row r="266">
          <cell r="C266" t="str">
            <v>VW396</v>
          </cell>
          <cell r="Q266">
            <v>141889.17689999999</v>
          </cell>
        </row>
        <row r="267">
          <cell r="C267" t="str">
            <v>SC16704</v>
          </cell>
          <cell r="Q267">
            <v>2620</v>
          </cell>
        </row>
        <row r="268">
          <cell r="C268" t="str">
            <v>SC16061</v>
          </cell>
          <cell r="Q268">
            <v>19874.983000000004</v>
          </cell>
        </row>
        <row r="269">
          <cell r="C269" t="str">
            <v>M11926</v>
          </cell>
          <cell r="Q269">
            <v>16065</v>
          </cell>
        </row>
        <row r="270">
          <cell r="C270" t="str">
            <v>VW19</v>
          </cell>
          <cell r="Q270">
            <v>8901.65</v>
          </cell>
        </row>
        <row r="271">
          <cell r="C271" t="str">
            <v>RS696</v>
          </cell>
          <cell r="Q271">
            <v>22430.406950000004</v>
          </cell>
        </row>
        <row r="272">
          <cell r="C272" t="str">
            <v>VW265-1</v>
          </cell>
          <cell r="Q272">
            <v>4125</v>
          </cell>
        </row>
        <row r="273">
          <cell r="C273" t="str">
            <v>SC18400</v>
          </cell>
          <cell r="Q273" t="str">
            <v>-</v>
          </cell>
        </row>
        <row r="274">
          <cell r="C274" t="str">
            <v>SC17753</v>
          </cell>
          <cell r="Q274">
            <v>1047.5</v>
          </cell>
        </row>
        <row r="275">
          <cell r="C275" t="str">
            <v>SC16704</v>
          </cell>
          <cell r="Q275">
            <v>2655</v>
          </cell>
        </row>
        <row r="276">
          <cell r="C276" t="str">
            <v>N14177</v>
          </cell>
          <cell r="Q276">
            <v>18521.802000000003</v>
          </cell>
        </row>
        <row r="277">
          <cell r="C277" t="str">
            <v>BS297-1</v>
          </cell>
          <cell r="Q277">
            <v>9833.669100000001</v>
          </cell>
        </row>
        <row r="278">
          <cell r="C278" t="str">
            <v>SC17290</v>
          </cell>
          <cell r="Q278">
            <v>94864.114000000001</v>
          </cell>
        </row>
        <row r="279">
          <cell r="C279" t="str">
            <v>SC17434-1</v>
          </cell>
          <cell r="Q279">
            <v>198976.69400000002</v>
          </cell>
        </row>
        <row r="280">
          <cell r="C280" t="str">
            <v>VW103</v>
          </cell>
          <cell r="Q280">
            <v>11463.800000000001</v>
          </cell>
        </row>
        <row r="281">
          <cell r="C281" t="str">
            <v>M11941</v>
          </cell>
          <cell r="Q281" t="str">
            <v>-</v>
          </cell>
        </row>
        <row r="282">
          <cell r="C282" t="str">
            <v>RS688</v>
          </cell>
          <cell r="Q282">
            <v>24899.581300000002</v>
          </cell>
        </row>
        <row r="283">
          <cell r="C283" t="str">
            <v>RS665</v>
          </cell>
          <cell r="Q283">
            <v>25162.796549999999</v>
          </cell>
        </row>
        <row r="284">
          <cell r="C284" t="str">
            <v>SC18814</v>
          </cell>
          <cell r="Q284" t="str">
            <v>^^</v>
          </cell>
        </row>
        <row r="285">
          <cell r="C285" t="str">
            <v>SC18814</v>
          </cell>
          <cell r="Q285">
            <v>55318.144999999997</v>
          </cell>
        </row>
        <row r="286">
          <cell r="C286" t="str">
            <v>BS194B</v>
          </cell>
          <cell r="Q286">
            <v>22482.75</v>
          </cell>
        </row>
        <row r="287">
          <cell r="C287" t="str">
            <v>VW22</v>
          </cell>
          <cell r="Q287">
            <v>22829.95</v>
          </cell>
        </row>
        <row r="288">
          <cell r="C288" t="str">
            <v>VW229</v>
          </cell>
          <cell r="Q288">
            <v>13180</v>
          </cell>
        </row>
        <row r="289">
          <cell r="C289" t="str">
            <v>N13336</v>
          </cell>
          <cell r="Q289">
            <v>244883.35200000001</v>
          </cell>
        </row>
        <row r="290">
          <cell r="C290" t="str">
            <v>RS662</v>
          </cell>
          <cell r="Q290">
            <v>101557.56375</v>
          </cell>
        </row>
        <row r="291">
          <cell r="C291" t="str">
            <v>RS693</v>
          </cell>
          <cell r="Q291">
            <v>30205.770050000003</v>
          </cell>
        </row>
        <row r="292">
          <cell r="C292" t="str">
            <v>RS808</v>
          </cell>
          <cell r="Q292">
            <v>26336.4876</v>
          </cell>
        </row>
        <row r="293">
          <cell r="C293" t="str">
            <v>PRIM473</v>
          </cell>
          <cell r="Q293">
            <v>52375.771000000008</v>
          </cell>
        </row>
        <row r="294">
          <cell r="C294" t="str">
            <v>SC17752</v>
          </cell>
          <cell r="Q294">
            <v>17615</v>
          </cell>
        </row>
        <row r="295">
          <cell r="C295" t="str">
            <v>SC17070</v>
          </cell>
          <cell r="Q295">
            <v>11002.5</v>
          </cell>
        </row>
        <row r="296">
          <cell r="C296" t="str">
            <v>N14281</v>
          </cell>
          <cell r="Q296">
            <v>95059.812999999995</v>
          </cell>
        </row>
        <row r="297">
          <cell r="C297" t="str">
            <v>VW97</v>
          </cell>
          <cell r="Q297">
            <v>41057.950000000004</v>
          </cell>
        </row>
        <row r="298">
          <cell r="C298" t="str">
            <v>RS812</v>
          </cell>
          <cell r="Q298">
            <v>27091.844349999999</v>
          </cell>
        </row>
        <row r="299">
          <cell r="C299" t="str">
            <v>RS837</v>
          </cell>
          <cell r="Q299">
            <v>18081.222999999998</v>
          </cell>
        </row>
        <row r="300">
          <cell r="C300" t="str">
            <v>RS833</v>
          </cell>
          <cell r="Q300">
            <v>21317.732300000003</v>
          </cell>
        </row>
        <row r="301">
          <cell r="C301" t="str">
            <v>RS832</v>
          </cell>
          <cell r="Q301">
            <v>19410.874600000003</v>
          </cell>
        </row>
        <row r="302">
          <cell r="C302" t="str">
            <v>N14177</v>
          </cell>
          <cell r="Q302">
            <v>1702.5</v>
          </cell>
        </row>
        <row r="303">
          <cell r="C303" t="str">
            <v>M12323</v>
          </cell>
          <cell r="Q303">
            <v>51302.567000000003</v>
          </cell>
        </row>
        <row r="304">
          <cell r="C304" t="str">
            <v>M12323</v>
          </cell>
          <cell r="Q304">
            <v>19836.063000000002</v>
          </cell>
        </row>
        <row r="305">
          <cell r="C305" t="str">
            <v>SC18817</v>
          </cell>
          <cell r="Q305">
            <v>57345.474000000002</v>
          </cell>
        </row>
        <row r="306">
          <cell r="C306" t="str">
            <v>SC18880</v>
          </cell>
          <cell r="Q306">
            <v>4777.2950000000001</v>
          </cell>
        </row>
        <row r="307">
          <cell r="C307" t="str">
            <v>RS834</v>
          </cell>
          <cell r="Q307">
            <v>19119.7088</v>
          </cell>
        </row>
        <row r="308">
          <cell r="C308" t="str">
            <v>SC17606</v>
          </cell>
          <cell r="Q308">
            <v>23255.33</v>
          </cell>
        </row>
        <row r="309">
          <cell r="C309" t="str">
            <v>N13672</v>
          </cell>
          <cell r="Q309">
            <v>21752.207000000002</v>
          </cell>
        </row>
        <row r="310">
          <cell r="C310" t="str">
            <v>SC18822</v>
          </cell>
          <cell r="Q310">
            <v>8839.2000000000007</v>
          </cell>
        </row>
        <row r="311">
          <cell r="C311" t="str">
            <v>N13633</v>
          </cell>
          <cell r="Q311">
            <v>25384.340000000004</v>
          </cell>
        </row>
        <row r="312">
          <cell r="C312" t="str">
            <v>N14174</v>
          </cell>
          <cell r="Q312">
            <v>19877.171000000002</v>
          </cell>
        </row>
        <row r="313">
          <cell r="C313" t="str">
            <v>SC19044</v>
          </cell>
          <cell r="Q313">
            <v>2394.7040000000002</v>
          </cell>
        </row>
        <row r="314">
          <cell r="C314" t="str">
            <v>RS668</v>
          </cell>
          <cell r="Q314">
            <v>56111.2379</v>
          </cell>
        </row>
        <row r="315">
          <cell r="C315" t="str">
            <v>N14016</v>
          </cell>
          <cell r="Q315">
            <v>37323.184000000001</v>
          </cell>
        </row>
        <row r="316">
          <cell r="C316" t="str">
            <v>N13903</v>
          </cell>
          <cell r="Q316">
            <v>93973.82</v>
          </cell>
        </row>
        <row r="317">
          <cell r="C317" t="str">
            <v>RS634</v>
          </cell>
          <cell r="Q317">
            <v>10765</v>
          </cell>
        </row>
        <row r="318">
          <cell r="C318" t="str">
            <v>SC17290</v>
          </cell>
          <cell r="Q318">
            <v>2075</v>
          </cell>
        </row>
        <row r="319">
          <cell r="C319" t="str">
            <v>COR446</v>
          </cell>
          <cell r="Q319">
            <v>2080</v>
          </cell>
        </row>
        <row r="320">
          <cell r="C320" t="str">
            <v>SC15983</v>
          </cell>
          <cell r="Q320">
            <v>93116.707999999999</v>
          </cell>
        </row>
        <row r="321">
          <cell r="C321" t="str">
            <v>SC18591</v>
          </cell>
          <cell r="Q321">
            <v>18626.240000000002</v>
          </cell>
        </row>
        <row r="322">
          <cell r="C322" t="str">
            <v>SC19028</v>
          </cell>
          <cell r="Q322" t="str">
            <v>-</v>
          </cell>
        </row>
        <row r="323">
          <cell r="C323" t="str">
            <v>PRIM480</v>
          </cell>
          <cell r="Q323">
            <v>3332.5</v>
          </cell>
        </row>
        <row r="324">
          <cell r="C324" t="str">
            <v>MR1733</v>
          </cell>
          <cell r="Q324">
            <v>10499.5674</v>
          </cell>
        </row>
        <row r="325">
          <cell r="C325" t="str">
            <v>VW124</v>
          </cell>
          <cell r="Q325">
            <v>1010</v>
          </cell>
        </row>
        <row r="326">
          <cell r="C326" t="str">
            <v>SC17670</v>
          </cell>
          <cell r="Q326">
            <v>46633.564000000006</v>
          </cell>
        </row>
        <row r="327">
          <cell r="C327" t="str">
            <v>MR1521</v>
          </cell>
          <cell r="Q327">
            <v>31711.634099999999</v>
          </cell>
        </row>
        <row r="328">
          <cell r="C328" t="str">
            <v>N14634</v>
          </cell>
          <cell r="Q328">
            <v>6899.0459999999994</v>
          </cell>
        </row>
        <row r="329">
          <cell r="C329" t="str">
            <v>RS809</v>
          </cell>
          <cell r="Q329">
            <v>34096.7258</v>
          </cell>
        </row>
        <row r="330">
          <cell r="C330" t="str">
            <v>M12599</v>
          </cell>
          <cell r="Q330">
            <v>2075.1120000000001</v>
          </cell>
        </row>
        <row r="331">
          <cell r="C331" t="str">
            <v>NBA1822993</v>
          </cell>
          <cell r="Q331">
            <v>132744.02120000002</v>
          </cell>
        </row>
        <row r="332">
          <cell r="C332" t="str">
            <v>NBA1872593</v>
          </cell>
          <cell r="Q332">
            <v>158539.29490000001</v>
          </cell>
        </row>
        <row r="333">
          <cell r="C333" t="str">
            <v>BS578</v>
          </cell>
          <cell r="Q333">
            <v>8282.5</v>
          </cell>
        </row>
        <row r="334">
          <cell r="C334" t="str">
            <v>VW142</v>
          </cell>
          <cell r="Q334">
            <v>17338.3</v>
          </cell>
        </row>
        <row r="335">
          <cell r="C335" t="str">
            <v>NBA1978449</v>
          </cell>
          <cell r="Q335">
            <v>17258.024700000002</v>
          </cell>
        </row>
        <row r="336">
          <cell r="C336" t="str">
            <v>NBA1822993-1</v>
          </cell>
          <cell r="Q336">
            <v>9617.4561000000012</v>
          </cell>
        </row>
        <row r="337">
          <cell r="C337" t="str">
            <v>NBA1822993-1</v>
          </cell>
          <cell r="Q337">
            <v>8404.8111000000008</v>
          </cell>
        </row>
        <row r="338">
          <cell r="C338" t="str">
            <v>NBA1822993-1</v>
          </cell>
          <cell r="Q338">
            <v>1929.1349000000002</v>
          </cell>
        </row>
        <row r="339">
          <cell r="C339" t="str">
            <v>NBA1822993-1</v>
          </cell>
          <cell r="Q339">
            <v>1929.1349000000002</v>
          </cell>
        </row>
        <row r="340">
          <cell r="C340" t="str">
            <v>SC19277</v>
          </cell>
          <cell r="Q340">
            <v>7565.429000000001</v>
          </cell>
        </row>
        <row r="341">
          <cell r="C341" t="str">
            <v>SC16094</v>
          </cell>
          <cell r="Q341">
            <v>47608.161</v>
          </cell>
        </row>
        <row r="342">
          <cell r="C342" t="str">
            <v>M10905-1</v>
          </cell>
          <cell r="Q342">
            <v>15646.597000000002</v>
          </cell>
        </row>
        <row r="343">
          <cell r="C343" t="str">
            <v>NBA1999953</v>
          </cell>
          <cell r="Q343">
            <v>9531.2791000000016</v>
          </cell>
        </row>
        <row r="344">
          <cell r="C344" t="str">
            <v>NBA1999953</v>
          </cell>
          <cell r="Q344">
            <v>4962.3406000000004</v>
          </cell>
        </row>
        <row r="345">
          <cell r="C345" t="str">
            <v>N14639</v>
          </cell>
          <cell r="Q345">
            <v>7728.6</v>
          </cell>
        </row>
        <row r="346">
          <cell r="C346" t="str">
            <v>VW97</v>
          </cell>
          <cell r="Q346">
            <v>5995</v>
          </cell>
        </row>
        <row r="347">
          <cell r="C347" t="str">
            <v>SC17290</v>
          </cell>
          <cell r="Q347">
            <v>3125</v>
          </cell>
        </row>
        <row r="348">
          <cell r="C348" t="str">
            <v>SC19117</v>
          </cell>
          <cell r="Q348" t="str">
            <v>-</v>
          </cell>
        </row>
        <row r="349">
          <cell r="C349" t="str">
            <v>RS818</v>
          </cell>
          <cell r="Q349">
            <v>14908.79565</v>
          </cell>
        </row>
        <row r="350">
          <cell r="C350" t="str">
            <v>M10160-1</v>
          </cell>
          <cell r="Q350" t="str">
            <v>-</v>
          </cell>
        </row>
        <row r="351">
          <cell r="C351" t="str">
            <v>RS824</v>
          </cell>
          <cell r="Q351">
            <v>17937.723900000001</v>
          </cell>
        </row>
        <row r="352">
          <cell r="C352" t="str">
            <v>RS820</v>
          </cell>
          <cell r="Q352">
            <v>19156.563549999999</v>
          </cell>
        </row>
        <row r="353">
          <cell r="C353" t="str">
            <v>RS819</v>
          </cell>
          <cell r="Q353">
            <v>17246.136700000003</v>
          </cell>
        </row>
        <row r="354">
          <cell r="C354" t="str">
            <v>RS822</v>
          </cell>
          <cell r="Q354">
            <v>18298.480049999998</v>
          </cell>
        </row>
        <row r="355">
          <cell r="C355" t="str">
            <v>RS662</v>
          </cell>
          <cell r="Q355">
            <v>2952.5</v>
          </cell>
        </row>
        <row r="356">
          <cell r="C356" t="str">
            <v>N13336</v>
          </cell>
          <cell r="Q356">
            <v>1600</v>
          </cell>
        </row>
        <row r="357">
          <cell r="C357" t="str">
            <v>RS826</v>
          </cell>
          <cell r="Q357">
            <v>22609.286500000002</v>
          </cell>
        </row>
        <row r="358">
          <cell r="C358" t="str">
            <v>BS115</v>
          </cell>
          <cell r="Q358">
            <v>2230</v>
          </cell>
        </row>
        <row r="359">
          <cell r="C359" t="str">
            <v>VW229</v>
          </cell>
          <cell r="Q359">
            <v>1555</v>
          </cell>
        </row>
        <row r="360">
          <cell r="C360" t="str">
            <v>VPE24</v>
          </cell>
          <cell r="Q360">
            <v>30376.9</v>
          </cell>
        </row>
        <row r="361">
          <cell r="C361" t="str">
            <v>VW221</v>
          </cell>
          <cell r="Q361">
            <v>19299.05</v>
          </cell>
        </row>
        <row r="362">
          <cell r="C362" t="str">
            <v>RS821</v>
          </cell>
          <cell r="Q362">
            <v>21900.303199999998</v>
          </cell>
        </row>
        <row r="363">
          <cell r="C363" t="str">
            <v>NBA1999345</v>
          </cell>
          <cell r="Q363">
            <v>11965.709000000003</v>
          </cell>
        </row>
        <row r="364">
          <cell r="C364" t="str">
            <v>MR1741</v>
          </cell>
          <cell r="Q364">
            <v>7320.9131999999991</v>
          </cell>
        </row>
        <row r="365">
          <cell r="C365" t="str">
            <v>SC18591</v>
          </cell>
          <cell r="Q365">
            <v>2857.5</v>
          </cell>
        </row>
        <row r="366">
          <cell r="C366" t="str">
            <v>VW222</v>
          </cell>
          <cell r="Q366">
            <v>23978.5</v>
          </cell>
        </row>
        <row r="367">
          <cell r="C367" t="str">
            <v>BS613</v>
          </cell>
          <cell r="Q367">
            <v>21500.05</v>
          </cell>
        </row>
        <row r="368">
          <cell r="C368" t="str">
            <v>MR1753</v>
          </cell>
          <cell r="Q368" t="str">
            <v>-</v>
          </cell>
        </row>
        <row r="369">
          <cell r="C369" t="str">
            <v>SC18814</v>
          </cell>
          <cell r="Q369">
            <v>3277.5</v>
          </cell>
        </row>
        <row r="370">
          <cell r="C370" t="str">
            <v>SC17896</v>
          </cell>
          <cell r="Q370" t="str">
            <v>-</v>
          </cell>
        </row>
        <row r="371">
          <cell r="C371" t="str">
            <v>SC17434-1</v>
          </cell>
          <cell r="Q371">
            <v>3317.5</v>
          </cell>
        </row>
        <row r="372">
          <cell r="C372" t="str">
            <v>SC19527</v>
          </cell>
          <cell r="Q372">
            <v>15638.039000000002</v>
          </cell>
        </row>
        <row r="373">
          <cell r="C373" t="str">
            <v>SC19198</v>
          </cell>
          <cell r="Q373" t="str">
            <v>-</v>
          </cell>
        </row>
        <row r="374">
          <cell r="C374" t="str">
            <v>SC9720</v>
          </cell>
          <cell r="Q374">
            <v>249517.38900000002</v>
          </cell>
        </row>
        <row r="375">
          <cell r="C375" t="str">
            <v>BS194D</v>
          </cell>
          <cell r="Q375">
            <v>83984.526899999997</v>
          </cell>
        </row>
        <row r="376">
          <cell r="C376" t="str">
            <v>NBA10001261</v>
          </cell>
          <cell r="Q376">
            <v>7474.8954000000012</v>
          </cell>
        </row>
        <row r="377">
          <cell r="C377" t="str">
            <v>RS846</v>
          </cell>
          <cell r="Q377">
            <v>27388.629950000002</v>
          </cell>
        </row>
        <row r="378">
          <cell r="C378" t="str">
            <v>N12607-1</v>
          </cell>
          <cell r="Q378">
            <v>26419.793000000001</v>
          </cell>
        </row>
        <row r="379">
          <cell r="C379" t="str">
            <v>SC14819</v>
          </cell>
          <cell r="Q379">
            <v>41324.991999999998</v>
          </cell>
        </row>
        <row r="380">
          <cell r="C380" t="str">
            <v>TC357</v>
          </cell>
          <cell r="Q380">
            <v>33527.5</v>
          </cell>
        </row>
        <row r="381">
          <cell r="C381" t="str">
            <v>SC17459</v>
          </cell>
          <cell r="Q381">
            <v>9688.7999999999993</v>
          </cell>
        </row>
        <row r="382">
          <cell r="C382" t="str">
            <v>RS867</v>
          </cell>
          <cell r="Q382">
            <v>14785</v>
          </cell>
        </row>
        <row r="383">
          <cell r="C383" t="str">
            <v>MR1755</v>
          </cell>
          <cell r="Q383">
            <v>5340.9501</v>
          </cell>
        </row>
        <row r="384">
          <cell r="C384" t="str">
            <v>N14016</v>
          </cell>
          <cell r="Q384">
            <v>5837.5</v>
          </cell>
        </row>
        <row r="385">
          <cell r="C385" t="str">
            <v>MR1752</v>
          </cell>
          <cell r="Q385">
            <v>5761.7289000000001</v>
          </cell>
        </row>
        <row r="386">
          <cell r="C386" t="str">
            <v>MR1762</v>
          </cell>
          <cell r="Q386">
            <v>15498.1134</v>
          </cell>
        </row>
        <row r="387">
          <cell r="C387" t="str">
            <v>MR1764</v>
          </cell>
          <cell r="Q387">
            <v>6088.8869999999997</v>
          </cell>
        </row>
        <row r="388">
          <cell r="C388" t="str">
            <v>MR1765</v>
          </cell>
          <cell r="Q388">
            <v>5618.1185999999998</v>
          </cell>
        </row>
        <row r="389">
          <cell r="C389" t="str">
            <v>MR1754</v>
          </cell>
          <cell r="Q389">
            <v>4372.7795999999998</v>
          </cell>
        </row>
        <row r="390">
          <cell r="C390" t="str">
            <v>MR1769</v>
          </cell>
          <cell r="Q390">
            <v>16277.975999999999</v>
          </cell>
        </row>
        <row r="391">
          <cell r="C391" t="str">
            <v>MR1771</v>
          </cell>
          <cell r="Q391">
            <v>1515</v>
          </cell>
        </row>
        <row r="392">
          <cell r="C392" t="str">
            <v>SC15525</v>
          </cell>
          <cell r="Q392">
            <v>45601.913</v>
          </cell>
        </row>
        <row r="393">
          <cell r="C393" t="str">
            <v>MR1756</v>
          </cell>
          <cell r="Q393">
            <v>22087.1106</v>
          </cell>
        </row>
        <row r="394">
          <cell r="C394" t="str">
            <v>N14676</v>
          </cell>
          <cell r="Q394" t="str">
            <v>-</v>
          </cell>
        </row>
        <row r="395">
          <cell r="C395" t="str">
            <v>MR1776</v>
          </cell>
          <cell r="Q395" t="str">
            <v>-</v>
          </cell>
        </row>
        <row r="396">
          <cell r="C396" t="str">
            <v>MR1782</v>
          </cell>
          <cell r="Q396" t="str">
            <v>-</v>
          </cell>
        </row>
        <row r="397">
          <cell r="C397" t="str">
            <v>VW71</v>
          </cell>
          <cell r="Q397">
            <v>18485.3</v>
          </cell>
        </row>
        <row r="398">
          <cell r="C398" t="str">
            <v>RS886</v>
          </cell>
          <cell r="Q398">
            <v>36654.635900000001</v>
          </cell>
        </row>
        <row r="399">
          <cell r="C399" t="str">
            <v>BS470</v>
          </cell>
          <cell r="Q399">
            <v>10848.45</v>
          </cell>
        </row>
        <row r="400">
          <cell r="C400" t="str">
            <v>VW123-1</v>
          </cell>
          <cell r="Q400">
            <v>11910.2</v>
          </cell>
        </row>
        <row r="401">
          <cell r="C401" t="str">
            <v>M11612</v>
          </cell>
          <cell r="Q401">
            <v>522.5</v>
          </cell>
        </row>
        <row r="402">
          <cell r="C402" t="str">
            <v>MR1264</v>
          </cell>
          <cell r="Q402">
            <v>1605</v>
          </cell>
        </row>
        <row r="403">
          <cell r="C403" t="str">
            <v>MR1418</v>
          </cell>
          <cell r="Q403">
            <v>1450</v>
          </cell>
        </row>
        <row r="404">
          <cell r="C404" t="str">
            <v>NBA1978449</v>
          </cell>
          <cell r="Q404">
            <v>4710</v>
          </cell>
        </row>
        <row r="405">
          <cell r="C405" t="str">
            <v>VW123</v>
          </cell>
          <cell r="Q405">
            <v>8870.65</v>
          </cell>
        </row>
        <row r="406">
          <cell r="C406" t="str">
            <v>SC17434-1</v>
          </cell>
          <cell r="Q406">
            <v>2957.5</v>
          </cell>
        </row>
        <row r="407">
          <cell r="C407" t="str">
            <v>MR1763</v>
          </cell>
          <cell r="Q407">
            <v>8240.3577000000005</v>
          </cell>
        </row>
        <row r="408">
          <cell r="C408" t="str">
            <v>NBA1970737</v>
          </cell>
          <cell r="Q408">
            <v>8740.7523000000001</v>
          </cell>
        </row>
        <row r="409">
          <cell r="C409" t="str">
            <v>BS551</v>
          </cell>
          <cell r="Q409">
            <v>1342.5</v>
          </cell>
        </row>
        <row r="410">
          <cell r="C410" t="str">
            <v>MR1775</v>
          </cell>
          <cell r="Q410">
            <v>3643.1982000000003</v>
          </cell>
        </row>
        <row r="411">
          <cell r="C411" t="str">
            <v>SC17070</v>
          </cell>
          <cell r="Q411">
            <v>6625</v>
          </cell>
        </row>
        <row r="412">
          <cell r="C412" t="str">
            <v>NBA1999345</v>
          </cell>
          <cell r="Q412">
            <v>10777.5</v>
          </cell>
        </row>
        <row r="413">
          <cell r="C413" t="str">
            <v>SC18636</v>
          </cell>
          <cell r="Q413">
            <v>65314.41</v>
          </cell>
        </row>
        <row r="414">
          <cell r="C414" t="str">
            <v>N14489</v>
          </cell>
          <cell r="Q414" t="str">
            <v>-</v>
          </cell>
        </row>
        <row r="415">
          <cell r="C415" t="str">
            <v>BS107</v>
          </cell>
          <cell r="Q415">
            <v>44863.200000000004</v>
          </cell>
        </row>
        <row r="416">
          <cell r="C416" t="str">
            <v>M10905-1</v>
          </cell>
          <cell r="Q416">
            <v>11717.5</v>
          </cell>
        </row>
        <row r="417">
          <cell r="C417" t="str">
            <v>BS363-1</v>
          </cell>
          <cell r="Q417">
            <v>22833.166499999999</v>
          </cell>
        </row>
        <row r="418">
          <cell r="C418" t="str">
            <v>SC17061</v>
          </cell>
          <cell r="Q418">
            <v>92610.570999999996</v>
          </cell>
        </row>
        <row r="419">
          <cell r="C419" t="str">
            <v>NBA10001254</v>
          </cell>
          <cell r="Q419">
            <v>24543.761200000001</v>
          </cell>
        </row>
        <row r="420">
          <cell r="C420" t="str">
            <v>M11130</v>
          </cell>
          <cell r="Q420" t="str">
            <v>-</v>
          </cell>
        </row>
        <row r="421">
          <cell r="C421" t="str">
            <v>SC18817</v>
          </cell>
          <cell r="Q421">
            <v>7680</v>
          </cell>
        </row>
        <row r="422">
          <cell r="C422" t="str">
            <v>RS869</v>
          </cell>
          <cell r="Q422">
            <v>23334.999500000002</v>
          </cell>
        </row>
        <row r="423">
          <cell r="C423" t="str">
            <v>MR1781</v>
          </cell>
          <cell r="Q423">
            <v>7683.5096999999996</v>
          </cell>
        </row>
        <row r="424">
          <cell r="C424" t="str">
            <v>NBA10001712</v>
          </cell>
          <cell r="Q424">
            <v>91956.515000000014</v>
          </cell>
        </row>
        <row r="425">
          <cell r="C425" t="str">
            <v>SC18152</v>
          </cell>
          <cell r="Q425">
            <v>11209.36</v>
          </cell>
        </row>
        <row r="426">
          <cell r="C426" t="str">
            <v>NBA1822993</v>
          </cell>
          <cell r="Q426">
            <v>4410</v>
          </cell>
        </row>
        <row r="427">
          <cell r="C427" t="str">
            <v>N12180</v>
          </cell>
          <cell r="Q427">
            <v>1117.5</v>
          </cell>
        </row>
        <row r="428">
          <cell r="C428" t="str">
            <v>N14649</v>
          </cell>
          <cell r="Q428">
            <v>14252.601999999999</v>
          </cell>
        </row>
        <row r="429">
          <cell r="C429" t="str">
            <v>RS880</v>
          </cell>
          <cell r="Q429">
            <v>30604.51655</v>
          </cell>
        </row>
        <row r="430">
          <cell r="C430" t="str">
            <v>NBA10001056</v>
          </cell>
          <cell r="Q430">
            <v>42905.752400000012</v>
          </cell>
        </row>
        <row r="431">
          <cell r="C431" t="str">
            <v>RS928</v>
          </cell>
          <cell r="Q431"/>
        </row>
        <row r="432">
          <cell r="C432" t="str">
            <v>VW122</v>
          </cell>
          <cell r="Q432">
            <v>26598</v>
          </cell>
        </row>
        <row r="433">
          <cell r="C433" t="str">
            <v>N12607-1</v>
          </cell>
          <cell r="Q433">
            <v>6620</v>
          </cell>
        </row>
        <row r="434">
          <cell r="C434" t="str">
            <v>NBA1824145</v>
          </cell>
          <cell r="Q434">
            <v>1970</v>
          </cell>
        </row>
        <row r="435">
          <cell r="C435" t="str">
            <v>NBA10001503</v>
          </cell>
          <cell r="Q435" t="str">
            <v>-</v>
          </cell>
        </row>
        <row r="436">
          <cell r="C436" t="str">
            <v>NBA10001502</v>
          </cell>
          <cell r="Q436">
            <v>22351</v>
          </cell>
        </row>
        <row r="437">
          <cell r="C437" t="str">
            <v>M12629</v>
          </cell>
          <cell r="Q437">
            <v>52039.816000000006</v>
          </cell>
        </row>
        <row r="438">
          <cell r="C438" t="str">
            <v>M12060</v>
          </cell>
          <cell r="Q438">
            <v>27826.898000000001</v>
          </cell>
        </row>
        <row r="439">
          <cell r="C439" t="str">
            <v>NBA10001712</v>
          </cell>
          <cell r="Q439">
            <v>2947.5</v>
          </cell>
        </row>
        <row r="440">
          <cell r="C440" t="str">
            <v>NBA10001254</v>
          </cell>
          <cell r="Q440">
            <v>5646.5129000000006</v>
          </cell>
        </row>
        <row r="441">
          <cell r="C441" t="str">
            <v>NBA10001254</v>
          </cell>
          <cell r="Q441">
            <v>2665</v>
          </cell>
        </row>
        <row r="442">
          <cell r="C442" t="str">
            <v>SC19527-1</v>
          </cell>
          <cell r="Q442">
            <v>13789.760000000002</v>
          </cell>
        </row>
        <row r="443">
          <cell r="C443" t="str">
            <v>COR446</v>
          </cell>
          <cell r="Q443">
            <v>6180</v>
          </cell>
        </row>
        <row r="444">
          <cell r="C444" t="str">
            <v>BS486</v>
          </cell>
          <cell r="Q444">
            <v>43675.758000000002</v>
          </cell>
        </row>
        <row r="445">
          <cell r="C445" t="str">
            <v>RS856</v>
          </cell>
          <cell r="Q445">
            <v>21768.811600000001</v>
          </cell>
        </row>
        <row r="446">
          <cell r="C446" t="str">
            <v>NBA1970737</v>
          </cell>
          <cell r="Q446">
            <v>37872.188650000004</v>
          </cell>
        </row>
        <row r="447">
          <cell r="C447" t="str">
            <v>RS850</v>
          </cell>
          <cell r="Q447">
            <v>22402.610700000001</v>
          </cell>
        </row>
        <row r="448">
          <cell r="C448" t="str">
            <v>BS363</v>
          </cell>
          <cell r="Q448">
            <v>92568.983399999997</v>
          </cell>
        </row>
        <row r="449">
          <cell r="C449" t="str">
            <v>MR1790</v>
          </cell>
          <cell r="Q449">
            <v>15521.131799999999</v>
          </cell>
        </row>
        <row r="450">
          <cell r="C450" t="str">
            <v>BS311</v>
          </cell>
          <cell r="Q450">
            <v>9413.15</v>
          </cell>
        </row>
        <row r="451">
          <cell r="C451" t="str">
            <v>SC19277</v>
          </cell>
          <cell r="Q451">
            <v>490</v>
          </cell>
        </row>
        <row r="452">
          <cell r="C452" t="str">
            <v>SC17070</v>
          </cell>
          <cell r="Q452">
            <v>4142.5</v>
          </cell>
        </row>
        <row r="453">
          <cell r="C453" t="str">
            <v>NBA10002697</v>
          </cell>
          <cell r="Q453">
            <v>16524.4002</v>
          </cell>
        </row>
        <row r="454">
          <cell r="C454" t="str">
            <v>BS550-1</v>
          </cell>
          <cell r="Q454">
            <v>100097.7831</v>
          </cell>
        </row>
        <row r="455">
          <cell r="C455" t="str">
            <v>SC17670</v>
          </cell>
          <cell r="Q455">
            <v>9317.5</v>
          </cell>
        </row>
        <row r="456">
          <cell r="C456" t="str">
            <v>VW123</v>
          </cell>
          <cell r="Q456">
            <v>4777.5</v>
          </cell>
        </row>
        <row r="457">
          <cell r="C457" t="str">
            <v>NBA10001056</v>
          </cell>
          <cell r="Q457">
            <v>1462.5</v>
          </cell>
        </row>
        <row r="458">
          <cell r="C458" t="str">
            <v>SC19950</v>
          </cell>
          <cell r="Q458">
            <v>20209.191000000003</v>
          </cell>
        </row>
        <row r="459">
          <cell r="C459" t="str">
            <v>BS107</v>
          </cell>
          <cell r="Q459">
            <v>13267.5</v>
          </cell>
        </row>
        <row r="460">
          <cell r="C460" t="str">
            <v>M10905</v>
          </cell>
          <cell r="Q460">
            <v>179188.223</v>
          </cell>
        </row>
        <row r="461">
          <cell r="C461" t="str">
            <v>RS642</v>
          </cell>
          <cell r="Q461">
            <v>5425</v>
          </cell>
        </row>
        <row r="462">
          <cell r="C462" t="str">
            <v>VW33</v>
          </cell>
          <cell r="Q462">
            <v>25979.55</v>
          </cell>
        </row>
        <row r="463">
          <cell r="C463" t="str">
            <v>RS890</v>
          </cell>
          <cell r="Q463">
            <v>18297.39545</v>
          </cell>
        </row>
        <row r="464">
          <cell r="C464" t="str">
            <v>M12659</v>
          </cell>
          <cell r="Q464">
            <v>43252.885000000002</v>
          </cell>
        </row>
        <row r="465">
          <cell r="C465" t="str">
            <v>SC17551</v>
          </cell>
          <cell r="Q465">
            <v>15062.5</v>
          </cell>
        </row>
        <row r="466">
          <cell r="C466" t="str">
            <v>SC19719</v>
          </cell>
          <cell r="Q466">
            <v>23075.182000000001</v>
          </cell>
        </row>
        <row r="467">
          <cell r="C467" t="str">
            <v>M12388</v>
          </cell>
          <cell r="Q467" t="str">
            <v>-</v>
          </cell>
        </row>
        <row r="468">
          <cell r="C468" t="str">
            <v>SC17330</v>
          </cell>
          <cell r="Q468">
            <v>73860.525999999998</v>
          </cell>
        </row>
        <row r="469">
          <cell r="C469" t="str">
            <v>N14603</v>
          </cell>
          <cell r="Q469" t="str">
            <v>-</v>
          </cell>
        </row>
        <row r="470">
          <cell r="C470" t="str">
            <v>VW98</v>
          </cell>
          <cell r="Q470">
            <v>24166.05</v>
          </cell>
        </row>
        <row r="471">
          <cell r="C471" t="str">
            <v>NBA1673249</v>
          </cell>
          <cell r="Q471">
            <v>16575.626200000002</v>
          </cell>
        </row>
        <row r="472">
          <cell r="C472" t="str">
            <v>NBA1673249</v>
          </cell>
          <cell r="Q472">
            <v>7252.3108000000011</v>
          </cell>
        </row>
        <row r="473">
          <cell r="C473" t="str">
            <v>NBA1673249</v>
          </cell>
          <cell r="Q473">
            <v>7014.4543000000012</v>
          </cell>
        </row>
        <row r="474">
          <cell r="C474" t="str">
            <v>NBA1994513</v>
          </cell>
          <cell r="Q474">
            <v>6785.9379000000008</v>
          </cell>
        </row>
        <row r="475">
          <cell r="C475" t="str">
            <v>NBA1994513</v>
          </cell>
          <cell r="Q475">
            <v>3176.194</v>
          </cell>
        </row>
        <row r="476">
          <cell r="C476" t="str">
            <v>VW189</v>
          </cell>
          <cell r="Q476">
            <v>21357.45</v>
          </cell>
        </row>
        <row r="477">
          <cell r="C477" t="str">
            <v>M10693</v>
          </cell>
          <cell r="Q477">
            <v>7930</v>
          </cell>
        </row>
        <row r="478">
          <cell r="C478" t="str">
            <v>SC17061</v>
          </cell>
          <cell r="Q478">
            <v>8955</v>
          </cell>
        </row>
        <row r="479">
          <cell r="C479" t="str">
            <v>NBA1970913</v>
          </cell>
          <cell r="Q479">
            <v>49751.992500000008</v>
          </cell>
        </row>
        <row r="480">
          <cell r="C480" t="str">
            <v>NBA10001254</v>
          </cell>
          <cell r="Q480">
            <v>3175</v>
          </cell>
        </row>
        <row r="481">
          <cell r="C481" t="str">
            <v>VW123</v>
          </cell>
          <cell r="Q481">
            <v>4437.5</v>
          </cell>
        </row>
        <row r="482">
          <cell r="C482" t="str">
            <v>NBA1822993</v>
          </cell>
          <cell r="Q482">
            <v>14250</v>
          </cell>
        </row>
        <row r="483">
          <cell r="C483" t="str">
            <v>VW122</v>
          </cell>
          <cell r="Q483">
            <v>7747.5</v>
          </cell>
        </row>
        <row r="484">
          <cell r="C484" t="str">
            <v>MR1790</v>
          </cell>
          <cell r="Q484">
            <v>3660</v>
          </cell>
        </row>
        <row r="485">
          <cell r="C485" t="str">
            <v>M12783</v>
          </cell>
          <cell r="Q485">
            <v>210765.35400000002</v>
          </cell>
        </row>
        <row r="486">
          <cell r="C486" t="str">
            <v>MR1806</v>
          </cell>
          <cell r="Q486" t="str">
            <v>-</v>
          </cell>
        </row>
        <row r="487">
          <cell r="C487" t="str">
            <v>BS486</v>
          </cell>
          <cell r="Q487">
            <v>6415</v>
          </cell>
        </row>
        <row r="488">
          <cell r="C488" t="str">
            <v>N14649</v>
          </cell>
          <cell r="Q488">
            <v>4265</v>
          </cell>
        </row>
        <row r="489">
          <cell r="C489" t="str">
            <v>N14030</v>
          </cell>
          <cell r="Q489" t="str">
            <v>-</v>
          </cell>
        </row>
        <row r="490">
          <cell r="C490" t="str">
            <v>NBA10002697</v>
          </cell>
          <cell r="Q490">
            <v>4215</v>
          </cell>
        </row>
        <row r="491">
          <cell r="C491" t="str">
            <v>BS260</v>
          </cell>
          <cell r="Q491">
            <v>16358.7</v>
          </cell>
        </row>
        <row r="492">
          <cell r="C492" t="str">
            <v>MR1790</v>
          </cell>
          <cell r="Q492">
            <v>4817.5</v>
          </cell>
        </row>
        <row r="493">
          <cell r="C493" t="str">
            <v>VW213</v>
          </cell>
          <cell r="Q493">
            <v>28468.850000000002</v>
          </cell>
        </row>
        <row r="494">
          <cell r="C494" t="str">
            <v>M12659</v>
          </cell>
          <cell r="Q494">
            <v>1665</v>
          </cell>
        </row>
        <row r="495">
          <cell r="C495" t="str">
            <v>MR1803</v>
          </cell>
          <cell r="Q495">
            <v>5593.2857999999997</v>
          </cell>
        </row>
        <row r="496">
          <cell r="C496" t="str">
            <v>RS852</v>
          </cell>
          <cell r="Q496">
            <v>19088.669800000003</v>
          </cell>
        </row>
        <row r="497">
          <cell r="C497" t="str">
            <v>BS255</v>
          </cell>
          <cell r="Q497">
            <v>9236.4500000000007</v>
          </cell>
        </row>
        <row r="498">
          <cell r="C498" t="str">
            <v>N10173</v>
          </cell>
          <cell r="Q498">
            <v>54670</v>
          </cell>
        </row>
        <row r="499">
          <cell r="C499" t="str">
            <v>NBA10001712</v>
          </cell>
          <cell r="Q499">
            <v>4805</v>
          </cell>
        </row>
        <row r="500">
          <cell r="C500" t="str">
            <v>SC19064</v>
          </cell>
          <cell r="Q500">
            <v>38023.372000000003</v>
          </cell>
        </row>
        <row r="501">
          <cell r="C501" t="str">
            <v>MR1805</v>
          </cell>
          <cell r="Q501">
            <v>7346.9970000000003</v>
          </cell>
        </row>
        <row r="502">
          <cell r="C502" t="str">
            <v>BS107</v>
          </cell>
          <cell r="Q502">
            <v>19390</v>
          </cell>
        </row>
        <row r="503">
          <cell r="C503" t="str">
            <v>BS194D-1</v>
          </cell>
          <cell r="Q503">
            <v>68083.122599999988</v>
          </cell>
        </row>
        <row r="504">
          <cell r="C504" t="str">
            <v>NBA1872593</v>
          </cell>
          <cell r="Q504">
            <v>5670</v>
          </cell>
        </row>
        <row r="505">
          <cell r="C505" t="str">
            <v>SC17551</v>
          </cell>
          <cell r="Q505">
            <v>3775</v>
          </cell>
        </row>
        <row r="506">
          <cell r="C506" t="str">
            <v>M10693</v>
          </cell>
          <cell r="Q506">
            <v>2285</v>
          </cell>
        </row>
        <row r="507">
          <cell r="C507" t="str">
            <v>BS255</v>
          </cell>
          <cell r="Q507">
            <v>1067.5</v>
          </cell>
        </row>
        <row r="508">
          <cell r="C508" t="str">
            <v>NBA10003474</v>
          </cell>
          <cell r="Q508">
            <v>5297.9983000000011</v>
          </cell>
        </row>
        <row r="509">
          <cell r="C509" t="str">
            <v>RS926</v>
          </cell>
          <cell r="Q509">
            <v>65933.908450000017</v>
          </cell>
        </row>
        <row r="510">
          <cell r="C510" t="str">
            <v>SC19719</v>
          </cell>
          <cell r="Q510">
            <v>4072.5</v>
          </cell>
        </row>
        <row r="511">
          <cell r="C511" t="str">
            <v>MR1804</v>
          </cell>
          <cell r="Q511">
            <v>10092.6963</v>
          </cell>
        </row>
        <row r="512">
          <cell r="C512" t="str">
            <v>MR1860</v>
          </cell>
          <cell r="Q512">
            <v>3206.4155999999994</v>
          </cell>
        </row>
        <row r="513">
          <cell r="C513" t="str">
            <v>RS997</v>
          </cell>
          <cell r="Q513" t="str">
            <v>-</v>
          </cell>
        </row>
        <row r="514">
          <cell r="C514" t="str">
            <v>NBA10002796</v>
          </cell>
          <cell r="Q514">
            <v>17717.632100000003</v>
          </cell>
        </row>
        <row r="515">
          <cell r="C515" t="str">
            <v>NBA10002796-2</v>
          </cell>
          <cell r="Q515">
            <v>4338.8933000000006</v>
          </cell>
        </row>
        <row r="516">
          <cell r="C516" t="str">
            <v>NBA10002796-1</v>
          </cell>
          <cell r="Q516">
            <v>3046.6632000000004</v>
          </cell>
        </row>
        <row r="517">
          <cell r="C517" t="str">
            <v>SC18667</v>
          </cell>
          <cell r="Q517">
            <v>18085.011999999999</v>
          </cell>
        </row>
        <row r="518">
          <cell r="C518" t="str">
            <v>MR1827</v>
          </cell>
          <cell r="Q518">
            <v>10048.872599999999</v>
          </cell>
        </row>
        <row r="519">
          <cell r="C519" t="str">
            <v>RS898</v>
          </cell>
          <cell r="Q519">
            <v>21167.893900000003</v>
          </cell>
        </row>
        <row r="520">
          <cell r="C520" t="str">
            <v>VW181</v>
          </cell>
          <cell r="Q520">
            <v>17090.3</v>
          </cell>
        </row>
        <row r="521">
          <cell r="C521" t="str">
            <v>M11612</v>
          </cell>
          <cell r="Q521">
            <v>12840</v>
          </cell>
        </row>
        <row r="522">
          <cell r="C522" t="str">
            <v>SC18667</v>
          </cell>
          <cell r="Q522">
            <v>2070.75</v>
          </cell>
        </row>
        <row r="523">
          <cell r="C523" t="str">
            <v>RS611</v>
          </cell>
          <cell r="Q523">
            <v>6700</v>
          </cell>
        </row>
        <row r="524">
          <cell r="C524" t="str">
            <v>VW197</v>
          </cell>
          <cell r="Q524">
            <v>15912.300000000001</v>
          </cell>
        </row>
        <row r="525">
          <cell r="C525" t="str">
            <v>VW33</v>
          </cell>
          <cell r="Q525">
            <v>2812.5</v>
          </cell>
        </row>
        <row r="526">
          <cell r="C526" t="str">
            <v>SC20013</v>
          </cell>
          <cell r="Q526">
            <v>20887.543000000001</v>
          </cell>
        </row>
        <row r="527">
          <cell r="C527" t="str">
            <v>SC19719</v>
          </cell>
          <cell r="Q527">
            <v>6075</v>
          </cell>
        </row>
        <row r="528">
          <cell r="C528" t="str">
            <v>VW213</v>
          </cell>
          <cell r="Q528">
            <v>1865</v>
          </cell>
        </row>
        <row r="529">
          <cell r="C529" t="str">
            <v>N13414</v>
          </cell>
          <cell r="Q529" t="str">
            <v>-</v>
          </cell>
        </row>
        <row r="530">
          <cell r="C530" t="str">
            <v>NBA10001056</v>
          </cell>
          <cell r="Q530">
            <v>6142.5</v>
          </cell>
        </row>
        <row r="531">
          <cell r="C531" t="str">
            <v>N13264</v>
          </cell>
          <cell r="Q531">
            <v>98613.172000000006</v>
          </cell>
        </row>
        <row r="532">
          <cell r="C532" t="str">
            <v>SC20334</v>
          </cell>
          <cell r="Q532" t="str">
            <v>-</v>
          </cell>
        </row>
        <row r="533">
          <cell r="C533" t="str">
            <v>NBA1872593</v>
          </cell>
          <cell r="Q533" t="str">
            <v>-</v>
          </cell>
        </row>
        <row r="534">
          <cell r="C534" t="str">
            <v>M10948-1</v>
          </cell>
          <cell r="Q534" t="str">
            <v>-</v>
          </cell>
        </row>
        <row r="535">
          <cell r="C535" t="str">
            <v>M10948</v>
          </cell>
          <cell r="Q535">
            <v>7330</v>
          </cell>
        </row>
        <row r="536">
          <cell r="C536" t="str">
            <v>MR1829</v>
          </cell>
          <cell r="Q536">
            <v>8680.4531999999999</v>
          </cell>
        </row>
        <row r="537">
          <cell r="C537" t="str">
            <v>N10077</v>
          </cell>
          <cell r="Q537">
            <v>16373.275000000001</v>
          </cell>
        </row>
        <row r="538">
          <cell r="C538" t="str">
            <v>N14016</v>
          </cell>
          <cell r="Q538">
            <v>8195</v>
          </cell>
        </row>
        <row r="539">
          <cell r="C539" t="str">
            <v>M13085</v>
          </cell>
          <cell r="Q539">
            <v>58127.236000000004</v>
          </cell>
        </row>
        <row r="540">
          <cell r="C540" t="str">
            <v>SC17330</v>
          </cell>
          <cell r="Q540">
            <v>2822.5</v>
          </cell>
        </row>
        <row r="541">
          <cell r="C541" t="str">
            <v>NBA10002178</v>
          </cell>
          <cell r="Q541">
            <v>22155.3269</v>
          </cell>
        </row>
        <row r="542">
          <cell r="C542" t="str">
            <v>MR1828</v>
          </cell>
          <cell r="Q542">
            <v>6964.7210999999988</v>
          </cell>
        </row>
        <row r="543">
          <cell r="C543" t="str">
            <v>RS809</v>
          </cell>
          <cell r="Q543">
            <v>2662.5</v>
          </cell>
        </row>
        <row r="544">
          <cell r="C544" t="str">
            <v>SC19274</v>
          </cell>
          <cell r="Q544" t="str">
            <v>-</v>
          </cell>
        </row>
        <row r="545">
          <cell r="C545" t="str">
            <v>SC19274</v>
          </cell>
          <cell r="Q545">
            <v>2974</v>
          </cell>
        </row>
        <row r="546">
          <cell r="C546" t="str">
            <v>COR446</v>
          </cell>
          <cell r="Q546">
            <v>7785</v>
          </cell>
        </row>
        <row r="547">
          <cell r="C547" t="str">
            <v>M12889</v>
          </cell>
          <cell r="Q547">
            <v>17206.908000000003</v>
          </cell>
        </row>
        <row r="548">
          <cell r="C548" t="str">
            <v>MR1826</v>
          </cell>
          <cell r="Q548">
            <v>16952.709599999998</v>
          </cell>
        </row>
        <row r="549">
          <cell r="C549" t="str">
            <v>M13086</v>
          </cell>
          <cell r="Q549" t="str">
            <v>-</v>
          </cell>
        </row>
        <row r="550">
          <cell r="C550" t="str">
            <v>BS457</v>
          </cell>
          <cell r="Q550">
            <v>20343.75</v>
          </cell>
        </row>
        <row r="551">
          <cell r="C551" t="str">
            <v>N15028</v>
          </cell>
          <cell r="Q551" t="str">
            <v>-</v>
          </cell>
        </row>
        <row r="552">
          <cell r="C552" t="str">
            <v>SC20084</v>
          </cell>
          <cell r="Q552" t="str">
            <v>-</v>
          </cell>
        </row>
        <row r="553">
          <cell r="C553" t="str">
            <v>SC20311</v>
          </cell>
          <cell r="Q553" t="str">
            <v>-</v>
          </cell>
        </row>
        <row r="554">
          <cell r="C554" t="str">
            <v>SC20359</v>
          </cell>
          <cell r="Q554" t="str">
            <v>-</v>
          </cell>
        </row>
        <row r="555">
          <cell r="C555" t="str">
            <v>VW197</v>
          </cell>
          <cell r="Q555">
            <v>10702.5</v>
          </cell>
        </row>
        <row r="556">
          <cell r="C556" t="str">
            <v>MR1826</v>
          </cell>
          <cell r="Q556">
            <v>2542.5</v>
          </cell>
        </row>
        <row r="557">
          <cell r="C557" t="str">
            <v>RS887</v>
          </cell>
          <cell r="Q557">
            <v>25142.588750000003</v>
          </cell>
        </row>
        <row r="558">
          <cell r="C558" t="str">
            <v>SC20712</v>
          </cell>
          <cell r="Q558" t="str">
            <v>-</v>
          </cell>
        </row>
        <row r="559">
          <cell r="C559" t="str">
            <v>N15383</v>
          </cell>
          <cell r="Q559">
            <v>22816.944000000003</v>
          </cell>
        </row>
        <row r="560">
          <cell r="C560" t="str">
            <v>M9725</v>
          </cell>
          <cell r="Q560">
            <v>175808.82200000004</v>
          </cell>
        </row>
        <row r="561">
          <cell r="C561" t="str">
            <v>MR1835</v>
          </cell>
          <cell r="Q561">
            <v>7334.3042999999998</v>
          </cell>
        </row>
        <row r="562">
          <cell r="C562" t="str">
            <v>MR1839</v>
          </cell>
          <cell r="Q562">
            <v>7823.765699999999</v>
          </cell>
        </row>
        <row r="563">
          <cell r="C563" t="str">
            <v>NBA10001378-2</v>
          </cell>
          <cell r="Q563">
            <v>9000.3137000000006</v>
          </cell>
        </row>
        <row r="564">
          <cell r="C564" t="str">
            <v>NBA10001378-1</v>
          </cell>
          <cell r="Q564">
            <v>2030.5208</v>
          </cell>
        </row>
        <row r="565">
          <cell r="C565" t="str">
            <v>MR1840</v>
          </cell>
          <cell r="Q565">
            <v>11013.0723</v>
          </cell>
        </row>
        <row r="566">
          <cell r="C566" t="str">
            <v>N13319</v>
          </cell>
          <cell r="Q566" t="str">
            <v>-</v>
          </cell>
        </row>
        <row r="567">
          <cell r="C567" t="str">
            <v>M12928</v>
          </cell>
          <cell r="Q567" t="str">
            <v>-</v>
          </cell>
        </row>
        <row r="568">
          <cell r="C568" t="str">
            <v>N12607-1</v>
          </cell>
          <cell r="Q568">
            <v>4972.5</v>
          </cell>
        </row>
        <row r="569">
          <cell r="C569" t="str">
            <v>MR1836</v>
          </cell>
          <cell r="Q569">
            <v>8614.4624999999996</v>
          </cell>
        </row>
        <row r="570">
          <cell r="C570" t="str">
            <v>SC17434-1</v>
          </cell>
          <cell r="Q570">
            <v>5475</v>
          </cell>
        </row>
        <row r="571">
          <cell r="C571" t="str">
            <v>SC18768</v>
          </cell>
          <cell r="Q571">
            <v>39517.135999999999</v>
          </cell>
        </row>
        <row r="572">
          <cell r="C572" t="str">
            <v>N14980</v>
          </cell>
          <cell r="Q572" t="str">
            <v>-</v>
          </cell>
        </row>
        <row r="573">
          <cell r="C573" t="str">
            <v>M10693</v>
          </cell>
          <cell r="Q573">
            <v>7837.5</v>
          </cell>
        </row>
        <row r="574">
          <cell r="C574" t="str">
            <v>MR1851</v>
          </cell>
          <cell r="Q574">
            <v>17553.75</v>
          </cell>
        </row>
        <row r="575">
          <cell r="C575" t="str">
            <v>N15190</v>
          </cell>
          <cell r="Q575">
            <v>52130.258999999998</v>
          </cell>
        </row>
        <row r="576">
          <cell r="C576" t="str">
            <v xml:space="preserve">NBA10001378 </v>
          </cell>
          <cell r="Q576">
            <v>60825.429700000008</v>
          </cell>
        </row>
        <row r="577">
          <cell r="C577" t="str">
            <v>NBA10003474</v>
          </cell>
          <cell r="Q577">
            <v>2190</v>
          </cell>
        </row>
        <row r="578">
          <cell r="C578" t="str">
            <v>BS511</v>
          </cell>
          <cell r="Q578">
            <v>131935.4694</v>
          </cell>
        </row>
        <row r="579">
          <cell r="C579" t="str">
            <v>MR1839</v>
          </cell>
          <cell r="Q579">
            <v>2922.5</v>
          </cell>
        </row>
        <row r="580">
          <cell r="C580" t="str">
            <v>MR1840</v>
          </cell>
          <cell r="Q580">
            <v>3367.5</v>
          </cell>
        </row>
        <row r="581">
          <cell r="C581" t="str">
            <v>MR1836</v>
          </cell>
          <cell r="Q581">
            <v>2012.5</v>
          </cell>
        </row>
        <row r="582">
          <cell r="C582" t="str">
            <v>MR1809</v>
          </cell>
          <cell r="Q582">
            <v>30593.123100000001</v>
          </cell>
        </row>
        <row r="583">
          <cell r="C583" t="str">
            <v>M12629</v>
          </cell>
          <cell r="Q583">
            <v>3682.5</v>
          </cell>
        </row>
        <row r="584">
          <cell r="C584" t="str">
            <v>NBA1970913</v>
          </cell>
          <cell r="Q584">
            <v>4475</v>
          </cell>
        </row>
        <row r="585">
          <cell r="C585" t="str">
            <v>RS826</v>
          </cell>
          <cell r="Q585">
            <v>2972.5</v>
          </cell>
        </row>
        <row r="586">
          <cell r="C586" t="str">
            <v>RS993</v>
          </cell>
          <cell r="Q586">
            <v>29340.649000000005</v>
          </cell>
        </row>
        <row r="587">
          <cell r="C587" t="str">
            <v>M12889</v>
          </cell>
          <cell r="Q587">
            <v>2400</v>
          </cell>
        </row>
        <row r="588">
          <cell r="C588" t="str">
            <v>MR1872</v>
          </cell>
          <cell r="Q588">
            <v>8304.1001999999989</v>
          </cell>
        </row>
        <row r="589">
          <cell r="C589" t="str">
            <v>SC17061</v>
          </cell>
          <cell r="Q589">
            <v>1960</v>
          </cell>
        </row>
        <row r="590">
          <cell r="C590" t="str">
            <v>RS871</v>
          </cell>
          <cell r="Q590">
            <v>19954.719499999999</v>
          </cell>
        </row>
        <row r="591">
          <cell r="C591" t="str">
            <v>RS991</v>
          </cell>
          <cell r="Q591">
            <v>51300.95</v>
          </cell>
        </row>
        <row r="592">
          <cell r="C592" t="str">
            <v>N15028</v>
          </cell>
          <cell r="Q592" t="str">
            <v>-</v>
          </cell>
        </row>
        <row r="593">
          <cell r="C593" t="str">
            <v>MR1829</v>
          </cell>
          <cell r="Q593">
            <v>1317.5</v>
          </cell>
        </row>
        <row r="594">
          <cell r="C594" t="str">
            <v>SC18152</v>
          </cell>
          <cell r="Q594">
            <v>2055</v>
          </cell>
        </row>
        <row r="595">
          <cell r="C595" t="str">
            <v>BS260</v>
          </cell>
          <cell r="Q595">
            <v>7005</v>
          </cell>
        </row>
        <row r="596">
          <cell r="C596" t="str">
            <v>VW142-1</v>
          </cell>
          <cell r="Q596">
            <v>24614.55</v>
          </cell>
        </row>
        <row r="597">
          <cell r="C597" t="str">
            <v>SC19761</v>
          </cell>
          <cell r="Q597">
            <v>35825.695</v>
          </cell>
        </row>
        <row r="598">
          <cell r="C598" t="str">
            <v>RS1000</v>
          </cell>
          <cell r="Q598">
            <v>26388.316800000001</v>
          </cell>
        </row>
        <row r="599">
          <cell r="C599" t="str">
            <v>RS938</v>
          </cell>
          <cell r="Q599">
            <v>62048.726349999997</v>
          </cell>
        </row>
        <row r="600">
          <cell r="C600" t="str">
            <v>RS927</v>
          </cell>
          <cell r="Q600">
            <v>86888.232899999988</v>
          </cell>
        </row>
        <row r="601">
          <cell r="C601" t="str">
            <v>M13353</v>
          </cell>
          <cell r="Q601">
            <v>34712.473000000005</v>
          </cell>
        </row>
        <row r="602">
          <cell r="C602" t="str">
            <v>RS662</v>
          </cell>
          <cell r="Q602">
            <v>9250</v>
          </cell>
        </row>
        <row r="603">
          <cell r="C603" t="str">
            <v>N13336</v>
          </cell>
          <cell r="Q603">
            <v>6430</v>
          </cell>
        </row>
        <row r="604">
          <cell r="C604" t="str">
            <v>N15385</v>
          </cell>
          <cell r="Q604">
            <v>11413.948</v>
          </cell>
        </row>
        <row r="605">
          <cell r="C605" t="str">
            <v>RS988</v>
          </cell>
          <cell r="Q605">
            <v>58634.540699999998</v>
          </cell>
        </row>
        <row r="606">
          <cell r="C606" t="str">
            <v>N13264</v>
          </cell>
          <cell r="Q606">
            <v>2230</v>
          </cell>
        </row>
        <row r="607">
          <cell r="C607" t="str">
            <v>RS973</v>
          </cell>
          <cell r="Q607">
            <v>12895.919150000002</v>
          </cell>
        </row>
        <row r="608">
          <cell r="C608" t="str">
            <v>VW84-1</v>
          </cell>
          <cell r="Q608">
            <v>8992.5</v>
          </cell>
        </row>
        <row r="609">
          <cell r="C609" t="str">
            <v>BS458</v>
          </cell>
          <cell r="Q609">
            <v>17048.45</v>
          </cell>
        </row>
        <row r="610">
          <cell r="C610" t="str">
            <v>BS459</v>
          </cell>
          <cell r="Q610">
            <v>12486.800000000001</v>
          </cell>
        </row>
        <row r="611">
          <cell r="C611" t="str">
            <v>VW265-1</v>
          </cell>
          <cell r="Q611">
            <v>20570</v>
          </cell>
        </row>
        <row r="612">
          <cell r="C612" t="str">
            <v>RS500</v>
          </cell>
          <cell r="Q612">
            <v>94710.559450000001</v>
          </cell>
        </row>
        <row r="613">
          <cell r="C613" t="str">
            <v>SC18640</v>
          </cell>
          <cell r="Q613" t="str">
            <v>-</v>
          </cell>
        </row>
        <row r="614">
          <cell r="C614" t="str">
            <v>MR1866</v>
          </cell>
          <cell r="Q614">
            <v>10712.4966</v>
          </cell>
        </row>
        <row r="615">
          <cell r="C615" t="str">
            <v>BS208</v>
          </cell>
          <cell r="Q615">
            <v>10526.050000000001</v>
          </cell>
        </row>
        <row r="616">
          <cell r="C616" t="str">
            <v>RS888</v>
          </cell>
          <cell r="Q616">
            <v>42952.833400000003</v>
          </cell>
        </row>
        <row r="617">
          <cell r="C617" t="str">
            <v>M13214</v>
          </cell>
          <cell r="Q617">
            <v>10622.783000000001</v>
          </cell>
        </row>
        <row r="618">
          <cell r="C618" t="str">
            <v>N15608</v>
          </cell>
          <cell r="Q618" t="str">
            <v>-</v>
          </cell>
        </row>
        <row r="619">
          <cell r="C619" t="str">
            <v>RS970</v>
          </cell>
          <cell r="Q619">
            <v>7332.5</v>
          </cell>
        </row>
        <row r="620">
          <cell r="C620" t="str">
            <v>BS260</v>
          </cell>
          <cell r="Q620">
            <v>1137.5</v>
          </cell>
        </row>
        <row r="621">
          <cell r="C621" t="str">
            <v>RS611</v>
          </cell>
          <cell r="Q621">
            <v>11885</v>
          </cell>
        </row>
        <row r="622">
          <cell r="C622" t="str">
            <v>SC19064</v>
          </cell>
          <cell r="Q622" t="str">
            <v>-</v>
          </cell>
        </row>
        <row r="623">
          <cell r="C623" t="str">
            <v>BS511</v>
          </cell>
          <cell r="Q623">
            <v>3890</v>
          </cell>
        </row>
        <row r="624">
          <cell r="C624" t="str">
            <v>MR1900</v>
          </cell>
          <cell r="Q624">
            <v>1597.5</v>
          </cell>
        </row>
        <row r="625">
          <cell r="C625" t="str">
            <v>MR1813</v>
          </cell>
          <cell r="Q625">
            <v>40466.702750000004</v>
          </cell>
        </row>
        <row r="626">
          <cell r="C626" t="str">
            <v>RS864</v>
          </cell>
          <cell r="Q626">
            <v>22877.349300000002</v>
          </cell>
        </row>
        <row r="627">
          <cell r="C627" t="str">
            <v>RS854</v>
          </cell>
          <cell r="Q627">
            <v>32048.13955</v>
          </cell>
        </row>
        <row r="628">
          <cell r="C628" t="str">
            <v>MR1870</v>
          </cell>
          <cell r="Q628">
            <v>14512.718699999999</v>
          </cell>
        </row>
        <row r="629">
          <cell r="C629" t="str">
            <v>RS857</v>
          </cell>
          <cell r="Q629">
            <v>23517.41375</v>
          </cell>
        </row>
        <row r="630">
          <cell r="C630" t="str">
            <v>N15226</v>
          </cell>
          <cell r="Q630">
            <v>353766.20200000005</v>
          </cell>
        </row>
        <row r="631">
          <cell r="C631" t="str">
            <v>VW313</v>
          </cell>
          <cell r="Q631">
            <v>7855.5710000000008</v>
          </cell>
        </row>
        <row r="632">
          <cell r="C632" t="str">
            <v>RS995</v>
          </cell>
          <cell r="Q632">
            <v>35341.335850000003</v>
          </cell>
        </row>
        <row r="633">
          <cell r="C633" t="str">
            <v>MR1870</v>
          </cell>
          <cell r="Q633" t="str">
            <v>-</v>
          </cell>
        </row>
        <row r="634">
          <cell r="C634" t="str">
            <v>BS458</v>
          </cell>
          <cell r="Q634" t="str">
            <v>-</v>
          </cell>
        </row>
        <row r="635">
          <cell r="C635" t="str">
            <v>M13539</v>
          </cell>
          <cell r="Q635" t="str">
            <v>-</v>
          </cell>
        </row>
        <row r="636">
          <cell r="C636" t="str">
            <v>N15658</v>
          </cell>
          <cell r="Q636" t="str">
            <v>-</v>
          </cell>
        </row>
        <row r="637">
          <cell r="C637" t="str">
            <v>MR1827</v>
          </cell>
          <cell r="Q637" t="str">
            <v>-</v>
          </cell>
        </row>
        <row r="638">
          <cell r="C638" t="str">
            <v>VW189</v>
          </cell>
          <cell r="Q638">
            <v>2907.5</v>
          </cell>
        </row>
        <row r="639">
          <cell r="C639" t="str">
            <v>RS821</v>
          </cell>
          <cell r="Q639">
            <v>3107.5</v>
          </cell>
        </row>
        <row r="640">
          <cell r="C640" t="str">
            <v>NBA10002869</v>
          </cell>
          <cell r="Q640">
            <v>107986.87200000002</v>
          </cell>
        </row>
        <row r="641">
          <cell r="C641" t="str">
            <v>SC15968</v>
          </cell>
          <cell r="Q641">
            <v>53548.929000000004</v>
          </cell>
        </row>
        <row r="642">
          <cell r="C642" t="str">
            <v>RS999</v>
          </cell>
          <cell r="Q642">
            <v>25371.576550000002</v>
          </cell>
        </row>
        <row r="643">
          <cell r="C643" t="str">
            <v>BS578</v>
          </cell>
          <cell r="Q643" t="str">
            <v>-</v>
          </cell>
        </row>
        <row r="644">
          <cell r="C644" t="str">
            <v>SC14346-1</v>
          </cell>
          <cell r="Q644" t="str">
            <v>-</v>
          </cell>
        </row>
        <row r="645">
          <cell r="C645" t="str">
            <v>NBA10002796</v>
          </cell>
          <cell r="Q645" t="str">
            <v>-</v>
          </cell>
        </row>
        <row r="646">
          <cell r="C646" t="str">
            <v>BS611</v>
          </cell>
          <cell r="Q646">
            <v>8472.3000000000011</v>
          </cell>
        </row>
        <row r="647">
          <cell r="C647" t="str">
            <v>RS850</v>
          </cell>
          <cell r="Q647" t="str">
            <v>-</v>
          </cell>
        </row>
        <row r="648">
          <cell r="C648" t="str">
            <v>N14266</v>
          </cell>
          <cell r="Q648" t="str">
            <v>-</v>
          </cell>
        </row>
        <row r="649">
          <cell r="C649" t="str">
            <v>NBA1970913</v>
          </cell>
          <cell r="Q649">
            <v>1337.5</v>
          </cell>
        </row>
        <row r="650">
          <cell r="C650" t="str">
            <v>VW142-1</v>
          </cell>
          <cell r="Q650">
            <v>1375</v>
          </cell>
        </row>
        <row r="651">
          <cell r="C651" t="str">
            <v>SC19719</v>
          </cell>
          <cell r="Q651">
            <v>6102.5</v>
          </cell>
        </row>
        <row r="652">
          <cell r="C652" t="str">
            <v>RS837</v>
          </cell>
          <cell r="Q652" t="str">
            <v>-</v>
          </cell>
        </row>
        <row r="653">
          <cell r="C653" t="str">
            <v>RS996</v>
          </cell>
          <cell r="Q653">
            <v>28111.990999999998</v>
          </cell>
        </row>
        <row r="654">
          <cell r="C654" t="str">
            <v>RS1046</v>
          </cell>
          <cell r="Q654">
            <v>6990</v>
          </cell>
        </row>
        <row r="655">
          <cell r="C655" t="str">
            <v>N14027</v>
          </cell>
          <cell r="Q655">
            <v>41573.045000000006</v>
          </cell>
        </row>
        <row r="656">
          <cell r="C656" t="str">
            <v>BS255</v>
          </cell>
          <cell r="Q656">
            <v>10055</v>
          </cell>
        </row>
        <row r="657">
          <cell r="C657" t="str">
            <v>M13590</v>
          </cell>
          <cell r="Q657">
            <v>7847.6410000000005</v>
          </cell>
        </row>
        <row r="658">
          <cell r="C658" t="str">
            <v>BS458</v>
          </cell>
          <cell r="Q658" t="str">
            <v>-</v>
          </cell>
        </row>
        <row r="659">
          <cell r="C659" t="str">
            <v>RS668</v>
          </cell>
          <cell r="Q659" t="str">
            <v>-</v>
          </cell>
        </row>
        <row r="660">
          <cell r="C660" t="str">
            <v>MR1836</v>
          </cell>
          <cell r="Q660">
            <v>2015</v>
          </cell>
        </row>
        <row r="661">
          <cell r="C661" t="str">
            <v>RS1029</v>
          </cell>
          <cell r="Q661">
            <v>16182.2155</v>
          </cell>
        </row>
        <row r="662">
          <cell r="C662" t="str">
            <v>RS854</v>
          </cell>
          <cell r="Q662" t="str">
            <v>-</v>
          </cell>
        </row>
        <row r="663">
          <cell r="C663" t="str">
            <v>N15528</v>
          </cell>
          <cell r="Q663" t="str">
            <v>-</v>
          </cell>
        </row>
        <row r="664">
          <cell r="C664" t="str">
            <v>MR1851</v>
          </cell>
          <cell r="Q664">
            <v>2780</v>
          </cell>
        </row>
        <row r="665">
          <cell r="C665" t="str">
            <v>RS1033</v>
          </cell>
          <cell r="Q665">
            <v>17915.941800000001</v>
          </cell>
        </row>
        <row r="666">
          <cell r="C666" t="str">
            <v>M12668</v>
          </cell>
          <cell r="Q666">
            <v>94460.425000000003</v>
          </cell>
        </row>
        <row r="667">
          <cell r="C667" t="str">
            <v>N14110</v>
          </cell>
          <cell r="Q667">
            <v>17769.143</v>
          </cell>
        </row>
        <row r="668">
          <cell r="C668" t="str">
            <v>RS972</v>
          </cell>
          <cell r="Q668">
            <v>20455</v>
          </cell>
        </row>
        <row r="669">
          <cell r="C669" t="str">
            <v>RS1029</v>
          </cell>
          <cell r="Q669">
            <v>16807.5</v>
          </cell>
        </row>
        <row r="670">
          <cell r="C670" t="str">
            <v>RS993</v>
          </cell>
          <cell r="Q670">
            <v>5065</v>
          </cell>
        </row>
        <row r="671">
          <cell r="C671" t="str">
            <v>M13252</v>
          </cell>
          <cell r="Q671">
            <v>21583.229000000003</v>
          </cell>
        </row>
        <row r="672">
          <cell r="C672" t="str">
            <v>RS923</v>
          </cell>
          <cell r="Q672">
            <v>80510.001700000008</v>
          </cell>
        </row>
        <row r="673">
          <cell r="C673" t="str">
            <v>M10693</v>
          </cell>
          <cell r="Q673">
            <v>2187.5</v>
          </cell>
        </row>
        <row r="674">
          <cell r="C674" t="str">
            <v>N14676</v>
          </cell>
          <cell r="Q674">
            <v>17469.046000000002</v>
          </cell>
        </row>
        <row r="675">
          <cell r="C675" t="str">
            <v>RS1031</v>
          </cell>
          <cell r="Q675">
            <v>41201.638250000004</v>
          </cell>
        </row>
        <row r="676">
          <cell r="C676" t="str">
            <v>N14676</v>
          </cell>
          <cell r="Q676">
            <v>8757.5</v>
          </cell>
        </row>
        <row r="677">
          <cell r="C677" t="str">
            <v>N14027</v>
          </cell>
          <cell r="Q677">
            <v>987.5</v>
          </cell>
        </row>
        <row r="678">
          <cell r="C678" t="str">
            <v>RS996</v>
          </cell>
          <cell r="Q678">
            <v>885</v>
          </cell>
        </row>
        <row r="679">
          <cell r="C679" t="str">
            <v>RS939</v>
          </cell>
          <cell r="Q679">
            <v>103950.74665</v>
          </cell>
        </row>
        <row r="680">
          <cell r="C680" t="str">
            <v>NBA10002869</v>
          </cell>
          <cell r="Q680">
            <v>1620</v>
          </cell>
        </row>
        <row r="681">
          <cell r="C681" t="str">
            <v>N15169</v>
          </cell>
          <cell r="Q681">
            <v>22831.382000000001</v>
          </cell>
        </row>
        <row r="682">
          <cell r="C682" t="str">
            <v>RS808</v>
          </cell>
          <cell r="Q682">
            <v>5545</v>
          </cell>
        </row>
        <row r="683">
          <cell r="C683" t="str">
            <v>M13085</v>
          </cell>
          <cell r="Q683">
            <v>8045</v>
          </cell>
        </row>
        <row r="684">
          <cell r="C684" t="str">
            <v>MR1790</v>
          </cell>
          <cell r="Q684">
            <v>3165</v>
          </cell>
        </row>
        <row r="685">
          <cell r="C685" t="str">
            <v>RS972</v>
          </cell>
          <cell r="Q685">
            <v>34223.024750000004</v>
          </cell>
        </row>
        <row r="686">
          <cell r="C686" t="str">
            <v>COR446</v>
          </cell>
          <cell r="Q686"/>
        </row>
        <row r="687">
          <cell r="C687" t="str">
            <v>N13168</v>
          </cell>
          <cell r="Q687"/>
        </row>
        <row r="688">
          <cell r="C688" t="str">
            <v>RS1044</v>
          </cell>
          <cell r="Q688">
            <v>35622.770349999999</v>
          </cell>
        </row>
        <row r="689">
          <cell r="C689" t="str">
            <v>SC17752</v>
          </cell>
          <cell r="Q689">
            <v>16122.5</v>
          </cell>
        </row>
        <row r="690">
          <cell r="C690" t="str">
            <v>BS377</v>
          </cell>
          <cell r="Q690">
            <v>31492.376999999997</v>
          </cell>
        </row>
        <row r="691">
          <cell r="C691" t="str">
            <v>BS383</v>
          </cell>
          <cell r="Q691">
            <v>18376.2297</v>
          </cell>
        </row>
        <row r="692">
          <cell r="C692" t="str">
            <v>RS995</v>
          </cell>
          <cell r="Q692">
            <v>8707.5</v>
          </cell>
        </row>
        <row r="693">
          <cell r="C693" t="str">
            <v>BS459</v>
          </cell>
          <cell r="Q693" t="str">
            <v>-</v>
          </cell>
        </row>
        <row r="694">
          <cell r="C694" t="str">
            <v>N13257</v>
          </cell>
          <cell r="Q694">
            <v>125940.702</v>
          </cell>
        </row>
        <row r="695">
          <cell r="C695" t="str">
            <v>VW189</v>
          </cell>
          <cell r="Q695">
            <v>5247.5</v>
          </cell>
        </row>
        <row r="696">
          <cell r="C696" t="str">
            <v>NBA10004104</v>
          </cell>
          <cell r="Q696">
            <v>179100.45790000001</v>
          </cell>
        </row>
        <row r="697">
          <cell r="C697" t="str">
            <v>BS110</v>
          </cell>
          <cell r="Q697">
            <v>114746.41709999999</v>
          </cell>
        </row>
        <row r="698">
          <cell r="C698" t="str">
            <v>M13741</v>
          </cell>
          <cell r="Q698"/>
        </row>
        <row r="699">
          <cell r="C699" t="str">
            <v>M10905</v>
          </cell>
          <cell r="Q699">
            <v>3590</v>
          </cell>
        </row>
        <row r="700">
          <cell r="C700" t="str">
            <v>MR1870</v>
          </cell>
          <cell r="Q700">
            <v>2430</v>
          </cell>
        </row>
        <row r="701">
          <cell r="C701" t="str">
            <v>BS382</v>
          </cell>
          <cell r="Q701">
            <v>27185.912099999998</v>
          </cell>
        </row>
        <row r="702">
          <cell r="C702" t="str">
            <v>N13633</v>
          </cell>
          <cell r="Q702">
            <v>8875</v>
          </cell>
        </row>
        <row r="703">
          <cell r="C703" t="str">
            <v>NBA10005718</v>
          </cell>
          <cell r="Q703">
            <v>126321.63390000002</v>
          </cell>
        </row>
        <row r="704">
          <cell r="C704" t="str">
            <v>BS260</v>
          </cell>
          <cell r="Q704">
            <v>2415</v>
          </cell>
        </row>
        <row r="705">
          <cell r="C705" t="str">
            <v>BS387</v>
          </cell>
          <cell r="Q705">
            <v>33678.396000000001</v>
          </cell>
        </row>
        <row r="706">
          <cell r="C706" t="str">
            <v>MR1189</v>
          </cell>
          <cell r="Q706">
            <v>85129.174799999993</v>
          </cell>
        </row>
        <row r="707">
          <cell r="C707" t="str">
            <v>MR1918</v>
          </cell>
          <cell r="Q707">
            <v>54977.065199999997</v>
          </cell>
        </row>
        <row r="708">
          <cell r="C708" t="str">
            <v>MR1892</v>
          </cell>
          <cell r="Q708">
            <v>65369.340899999996</v>
          </cell>
        </row>
        <row r="709">
          <cell r="C709" t="str">
            <v>BS70</v>
          </cell>
          <cell r="Q709">
            <v>120044.66849999999</v>
          </cell>
        </row>
        <row r="710">
          <cell r="C710" t="str">
            <v>BS198</v>
          </cell>
          <cell r="Q710">
            <v>33308.592300000004</v>
          </cell>
        </row>
        <row r="711">
          <cell r="C711" t="str">
            <v>BS381</v>
          </cell>
          <cell r="Q711">
            <v>11846.65</v>
          </cell>
        </row>
        <row r="712">
          <cell r="C712" t="str">
            <v>RS500</v>
          </cell>
          <cell r="Q712">
            <v>2620</v>
          </cell>
        </row>
        <row r="713">
          <cell r="C713" t="str">
            <v>N13264</v>
          </cell>
          <cell r="Q713">
            <v>9470</v>
          </cell>
        </row>
        <row r="714">
          <cell r="C714" t="str">
            <v>RS1026</v>
          </cell>
          <cell r="Q714">
            <v>30110.493150000002</v>
          </cell>
        </row>
        <row r="715">
          <cell r="C715" t="str">
            <v>RS1011</v>
          </cell>
          <cell r="Q715">
            <v>20211.992999999999</v>
          </cell>
        </row>
        <row r="716">
          <cell r="C716" t="str">
            <v>N13257</v>
          </cell>
          <cell r="Q716">
            <v>4975</v>
          </cell>
        </row>
        <row r="717">
          <cell r="C717" t="str">
            <v>BS208</v>
          </cell>
          <cell r="Q717">
            <v>3855</v>
          </cell>
        </row>
        <row r="718">
          <cell r="C718" t="str">
            <v>MR1826</v>
          </cell>
          <cell r="Q718">
            <v>9452.5</v>
          </cell>
        </row>
        <row r="719">
          <cell r="C719" t="str">
            <v>SC20874</v>
          </cell>
          <cell r="Q719">
            <v>19579.274000000001</v>
          </cell>
        </row>
        <row r="720">
          <cell r="C720" t="str">
            <v>NBA10006643</v>
          </cell>
          <cell r="Q720">
            <v>66068.0965</v>
          </cell>
        </row>
        <row r="721">
          <cell r="C721" t="str">
            <v>N14800</v>
          </cell>
          <cell r="Q721">
            <v>70192.245999999999</v>
          </cell>
        </row>
        <row r="722">
          <cell r="C722" t="str">
            <v>N13410</v>
          </cell>
          <cell r="Q722">
            <v>83840.455000000016</v>
          </cell>
        </row>
        <row r="723">
          <cell r="C723" t="str">
            <v>NBA10007760</v>
          </cell>
          <cell r="Q723">
            <v>20034.053</v>
          </cell>
        </row>
        <row r="724">
          <cell r="C724" t="str">
            <v>N15554</v>
          </cell>
          <cell r="Q724">
            <v>5000.1959999999999</v>
          </cell>
        </row>
        <row r="725">
          <cell r="C725" t="str">
            <v>BS419</v>
          </cell>
          <cell r="Q725">
            <v>181996.1955</v>
          </cell>
        </row>
        <row r="726">
          <cell r="C726" t="str">
            <v>SC19989</v>
          </cell>
          <cell r="Q726" t="str">
            <v>-</v>
          </cell>
        </row>
        <row r="727">
          <cell r="C727" t="str">
            <v>RS1053</v>
          </cell>
          <cell r="Q727">
            <v>25770.5658</v>
          </cell>
        </row>
        <row r="728">
          <cell r="C728" t="str">
            <v>SC19064</v>
          </cell>
          <cell r="Q728" t="str">
            <v>-</v>
          </cell>
        </row>
        <row r="729">
          <cell r="C729" t="str">
            <v>BS381</v>
          </cell>
          <cell r="Q729">
            <v>1660</v>
          </cell>
        </row>
        <row r="730">
          <cell r="C730" t="str">
            <v>MR946/A</v>
          </cell>
          <cell r="Q730">
            <v>12437.5</v>
          </cell>
        </row>
        <row r="731">
          <cell r="C731" t="str">
            <v>RS926</v>
          </cell>
          <cell r="Q731">
            <v>5070</v>
          </cell>
        </row>
        <row r="732">
          <cell r="C732" t="str">
            <v>VW284</v>
          </cell>
          <cell r="Q732">
            <v>21620.95</v>
          </cell>
        </row>
        <row r="733">
          <cell r="C733" t="str">
            <v>RS1008</v>
          </cell>
          <cell r="Q733">
            <v>66628.344849999994</v>
          </cell>
        </row>
        <row r="734">
          <cell r="C734" t="str">
            <v>BS456</v>
          </cell>
          <cell r="Q734">
            <v>108539.11349999999</v>
          </cell>
        </row>
        <row r="735">
          <cell r="C735" t="str">
            <v>RS1065</v>
          </cell>
          <cell r="Q735" t="str">
            <v>-</v>
          </cell>
        </row>
        <row r="736">
          <cell r="C736" t="str">
            <v>N14207</v>
          </cell>
          <cell r="Q736" t="str">
            <v>-</v>
          </cell>
        </row>
        <row r="737">
          <cell r="C737" t="str">
            <v>BS441</v>
          </cell>
          <cell r="Q737">
            <v>115700</v>
          </cell>
        </row>
        <row r="738">
          <cell r="C738" t="str">
            <v>BS450</v>
          </cell>
          <cell r="Q738">
            <v>149100</v>
          </cell>
        </row>
        <row r="739">
          <cell r="C739" t="str">
            <v>MR946/A</v>
          </cell>
          <cell r="Q739">
            <v>57100</v>
          </cell>
        </row>
        <row r="740">
          <cell r="C740" t="str">
            <v>RS1050</v>
          </cell>
          <cell r="Q740">
            <v>10805.4555</v>
          </cell>
        </row>
        <row r="741">
          <cell r="C741" t="str">
            <v>M13457</v>
          </cell>
          <cell r="Q741">
            <v>20327.959000000003</v>
          </cell>
        </row>
        <row r="742">
          <cell r="C742" t="str">
            <v>N14676</v>
          </cell>
          <cell r="Q742">
            <v>3555</v>
          </cell>
        </row>
        <row r="743">
          <cell r="C743" t="str">
            <v>VW122</v>
          </cell>
          <cell r="Q743">
            <v>10480</v>
          </cell>
        </row>
        <row r="744">
          <cell r="C744" t="str">
            <v>N15809</v>
          </cell>
          <cell r="Q744">
            <v>142620.01200000002</v>
          </cell>
        </row>
        <row r="745">
          <cell r="C745" t="str">
            <v>MR1840</v>
          </cell>
          <cell r="Q745">
            <v>3185</v>
          </cell>
        </row>
        <row r="746">
          <cell r="C746" t="str">
            <v>RS962</v>
          </cell>
          <cell r="Q746">
            <v>21990</v>
          </cell>
        </row>
        <row r="747">
          <cell r="C747" t="str">
            <v>SC17061</v>
          </cell>
          <cell r="Q747">
            <v>9420</v>
          </cell>
        </row>
        <row r="748">
          <cell r="C748" t="str">
            <v>NBA10006643</v>
          </cell>
          <cell r="Q748">
            <v>8905</v>
          </cell>
        </row>
        <row r="749">
          <cell r="C749" t="str">
            <v>M13560</v>
          </cell>
          <cell r="Q749">
            <v>3962.2627000000002</v>
          </cell>
        </row>
        <row r="750">
          <cell r="C750" t="str">
            <v>BS381</v>
          </cell>
          <cell r="Q750">
            <v>6152.5</v>
          </cell>
        </row>
        <row r="751">
          <cell r="C751" t="str">
            <v>SC19558</v>
          </cell>
          <cell r="Q751">
            <v>26261.4202</v>
          </cell>
        </row>
        <row r="752">
          <cell r="C752" t="str">
            <v>SC20435</v>
          </cell>
          <cell r="Q752">
            <v>23827.620000000003</v>
          </cell>
        </row>
        <row r="753">
          <cell r="C753" t="str">
            <v>COR435</v>
          </cell>
          <cell r="Q753">
            <v>12822.5</v>
          </cell>
        </row>
        <row r="754">
          <cell r="C754" t="str">
            <v>NBA10006489</v>
          </cell>
          <cell r="Q754">
            <v>18768.990100000003</v>
          </cell>
        </row>
        <row r="755">
          <cell r="C755" t="str">
            <v>N15999</v>
          </cell>
          <cell r="Q755">
            <v>5367.4610000000002</v>
          </cell>
        </row>
        <row r="756">
          <cell r="C756" t="str">
            <v>NBA10006643</v>
          </cell>
          <cell r="Q756">
            <v>1540</v>
          </cell>
        </row>
        <row r="757">
          <cell r="C757" t="str">
            <v>RS1077</v>
          </cell>
          <cell r="Q757">
            <v>25950.77375</v>
          </cell>
        </row>
        <row r="758">
          <cell r="C758" t="str">
            <v>RS1062</v>
          </cell>
          <cell r="Q758">
            <v>40167.617399999996</v>
          </cell>
        </row>
        <row r="759">
          <cell r="C759" t="str">
            <v>BS194D-1</v>
          </cell>
          <cell r="Q759">
            <v>9517.5</v>
          </cell>
        </row>
        <row r="760">
          <cell r="C760" t="str">
            <v>RS1048</v>
          </cell>
          <cell r="Q760">
            <v>8549.6845000000012</v>
          </cell>
        </row>
        <row r="761">
          <cell r="C761" t="str">
            <v>RS1049</v>
          </cell>
          <cell r="Q761">
            <v>5542.4292000000005</v>
          </cell>
        </row>
        <row r="762">
          <cell r="C762" t="str">
            <v>MR1937</v>
          </cell>
          <cell r="Q762">
            <v>20247.030900000002</v>
          </cell>
        </row>
        <row r="763">
          <cell r="C763" t="str">
            <v>RS1103</v>
          </cell>
          <cell r="Q763" t="str">
            <v>-</v>
          </cell>
        </row>
        <row r="764">
          <cell r="C764" t="str">
            <v>SC21234</v>
          </cell>
          <cell r="Q764">
            <v>11657.741000000002</v>
          </cell>
        </row>
        <row r="765">
          <cell r="C765" t="str">
            <v>M10905-1</v>
          </cell>
          <cell r="Q765">
            <v>3955</v>
          </cell>
        </row>
        <row r="766">
          <cell r="C766" t="str">
            <v>SC20804</v>
          </cell>
          <cell r="Q766">
            <v>14060.824000000001</v>
          </cell>
        </row>
        <row r="767">
          <cell r="C767" t="str">
            <v>RS1091</v>
          </cell>
          <cell r="Q767">
            <v>5690</v>
          </cell>
        </row>
        <row r="768">
          <cell r="C768" t="str">
            <v>M13578</v>
          </cell>
          <cell r="Q768" t="str">
            <v>-</v>
          </cell>
        </row>
        <row r="769">
          <cell r="C769" t="str">
            <v>SC18849</v>
          </cell>
          <cell r="Q769" t="str">
            <v>-</v>
          </cell>
        </row>
        <row r="770">
          <cell r="C770" t="str">
            <v>RS956</v>
          </cell>
          <cell r="Q770">
            <v>50127.113800000006</v>
          </cell>
        </row>
        <row r="771">
          <cell r="C771" t="str">
            <v>SC19558</v>
          </cell>
          <cell r="Q771" t="str">
            <v>-</v>
          </cell>
        </row>
        <row r="772">
          <cell r="C772" t="str">
            <v>SC21399</v>
          </cell>
          <cell r="Q772" t="str">
            <v>-</v>
          </cell>
        </row>
        <row r="773">
          <cell r="C773" t="str">
            <v>N12219</v>
          </cell>
          <cell r="Q773">
            <v>77940.687000000005</v>
          </cell>
        </row>
        <row r="774">
          <cell r="C774" t="str">
            <v>MR1934</v>
          </cell>
          <cell r="Q774">
            <v>17452.165499999999</v>
          </cell>
        </row>
        <row r="775">
          <cell r="C775" t="str">
            <v>SC19251</v>
          </cell>
          <cell r="Q775">
            <v>41143.829000000005</v>
          </cell>
        </row>
        <row r="776">
          <cell r="C776" t="str">
            <v>SC14346</v>
          </cell>
          <cell r="Q776">
            <v>162589.47100000002</v>
          </cell>
        </row>
        <row r="777">
          <cell r="C777" t="str">
            <v>N14691</v>
          </cell>
          <cell r="Q777">
            <v>60948.31700000001</v>
          </cell>
        </row>
        <row r="778">
          <cell r="C778" t="str">
            <v>SC21176</v>
          </cell>
          <cell r="Q778">
            <v>371918.56199999998</v>
          </cell>
        </row>
        <row r="779">
          <cell r="C779" t="str">
            <v>NBA10007422</v>
          </cell>
          <cell r="Q779">
            <v>49765.461200000005</v>
          </cell>
        </row>
        <row r="780">
          <cell r="C780" t="str">
            <v>N15226</v>
          </cell>
          <cell r="Q780">
            <v>17727.5</v>
          </cell>
        </row>
        <row r="781">
          <cell r="C781" t="str">
            <v>RS1011</v>
          </cell>
          <cell r="Q781">
            <v>1850</v>
          </cell>
        </row>
        <row r="782">
          <cell r="C782" t="str">
            <v>VW284</v>
          </cell>
          <cell r="Q782">
            <v>4805</v>
          </cell>
        </row>
        <row r="783">
          <cell r="C783" t="str">
            <v>RS1075</v>
          </cell>
          <cell r="Q783">
            <v>19590.898500000003</v>
          </cell>
        </row>
        <row r="784">
          <cell r="C784" t="str">
            <v>SC21303</v>
          </cell>
          <cell r="Q784">
            <v>34386.415000000001</v>
          </cell>
        </row>
        <row r="785">
          <cell r="C785" t="str">
            <v>RS939</v>
          </cell>
          <cell r="Q785">
            <v>6420</v>
          </cell>
        </row>
        <row r="786">
          <cell r="C786" t="str">
            <v>SC21135</v>
          </cell>
          <cell r="Q786">
            <v>57646.325000000004</v>
          </cell>
        </row>
        <row r="787">
          <cell r="C787" t="str">
            <v>SC19981</v>
          </cell>
          <cell r="Q787" t="str">
            <v>-</v>
          </cell>
        </row>
        <row r="788">
          <cell r="C788" t="str">
            <v>SC18498</v>
          </cell>
          <cell r="Q788">
            <v>171948.44900000002</v>
          </cell>
        </row>
        <row r="789">
          <cell r="C789" t="str">
            <v>SC18498-1</v>
          </cell>
          <cell r="Q789">
            <v>103641.395</v>
          </cell>
        </row>
        <row r="790">
          <cell r="C790" t="str">
            <v>M12060</v>
          </cell>
          <cell r="Q790">
            <v>1750</v>
          </cell>
        </row>
        <row r="791">
          <cell r="C791" t="str">
            <v>RS500</v>
          </cell>
          <cell r="Q791">
            <v>3807.5</v>
          </cell>
        </row>
        <row r="792">
          <cell r="C792" t="str">
            <v>SC21172</v>
          </cell>
          <cell r="Q792">
            <v>60050.242000000006</v>
          </cell>
        </row>
        <row r="793">
          <cell r="C793" t="str">
            <v>N13257</v>
          </cell>
          <cell r="Q793">
            <v>7347.5</v>
          </cell>
        </row>
        <row r="794">
          <cell r="C794" t="str">
            <v>N15332</v>
          </cell>
          <cell r="Q794" t="str">
            <v>-</v>
          </cell>
        </row>
        <row r="795">
          <cell r="C795" t="str">
            <v>MR1928</v>
          </cell>
          <cell r="Q795">
            <v>39511.660499999998</v>
          </cell>
        </row>
        <row r="796">
          <cell r="C796" t="str">
            <v>BS295</v>
          </cell>
          <cell r="Q796">
            <v>69626.997000000003</v>
          </cell>
        </row>
        <row r="797">
          <cell r="C797" t="str">
            <v>NBA10006212</v>
          </cell>
          <cell r="Q797">
            <v>9948.7430000000004</v>
          </cell>
        </row>
        <row r="798">
          <cell r="C798" t="str">
            <v>NBA10006212</v>
          </cell>
          <cell r="Q798">
            <v>5111.7731000000003</v>
          </cell>
        </row>
        <row r="799">
          <cell r="C799" t="str">
            <v>MR946/A</v>
          </cell>
          <cell r="Q799">
            <v>2260</v>
          </cell>
        </row>
        <row r="800">
          <cell r="C800" t="str">
            <v>BS229</v>
          </cell>
          <cell r="Q800">
            <v>6090</v>
          </cell>
        </row>
        <row r="801">
          <cell r="C801" t="str">
            <v>RS1082</v>
          </cell>
          <cell r="Q801">
            <v>26163.556200000003</v>
          </cell>
        </row>
        <row r="802">
          <cell r="C802" t="str">
            <v>RS1120</v>
          </cell>
          <cell r="Q802" t="str">
            <v>-</v>
          </cell>
        </row>
        <row r="803">
          <cell r="C803" t="str">
            <v>RS1083</v>
          </cell>
          <cell r="Q803">
            <v>23372.295300000002</v>
          </cell>
        </row>
        <row r="804">
          <cell r="C804" t="str">
            <v>BS631-1</v>
          </cell>
          <cell r="Q804">
            <v>19625.104800000001</v>
          </cell>
        </row>
        <row r="805">
          <cell r="C805" t="str">
            <v>MR1940</v>
          </cell>
          <cell r="Q805">
            <v>76364.406900000002</v>
          </cell>
        </row>
        <row r="806">
          <cell r="C806" t="str">
            <v>SC21748-1</v>
          </cell>
          <cell r="Q806" t="str">
            <v>-</v>
          </cell>
        </row>
        <row r="807">
          <cell r="C807" t="str">
            <v>NBA10006212</v>
          </cell>
          <cell r="Q807">
            <v>830</v>
          </cell>
        </row>
        <row r="808">
          <cell r="C808" t="str">
            <v>SC19668</v>
          </cell>
          <cell r="Q808" t="str">
            <v>-</v>
          </cell>
        </row>
        <row r="809">
          <cell r="C809" t="str">
            <v>BS441</v>
          </cell>
          <cell r="Q809">
            <v>15562.5</v>
          </cell>
        </row>
        <row r="810">
          <cell r="C810" t="str">
            <v>BS450</v>
          </cell>
          <cell r="Q810">
            <v>21980</v>
          </cell>
        </row>
        <row r="811">
          <cell r="C811" t="str">
            <v xml:space="preserve">MR946 </v>
          </cell>
          <cell r="Q811">
            <v>21020</v>
          </cell>
        </row>
        <row r="812">
          <cell r="C812" t="str">
            <v>MR946A</v>
          </cell>
          <cell r="Q812">
            <v>13967.5</v>
          </cell>
        </row>
        <row r="813">
          <cell r="C813" t="str">
            <v>N10863</v>
          </cell>
          <cell r="Q813" t="str">
            <v>-</v>
          </cell>
        </row>
        <row r="814">
          <cell r="C814" t="str">
            <v>N13336</v>
          </cell>
          <cell r="Q814">
            <v>15995</v>
          </cell>
        </row>
        <row r="815">
          <cell r="C815" t="str">
            <v>N16298</v>
          </cell>
          <cell r="Q815" t="str">
            <v>-</v>
          </cell>
        </row>
        <row r="816">
          <cell r="C816" t="str">
            <v>MR1937</v>
          </cell>
          <cell r="Q816">
            <v>3780</v>
          </cell>
        </row>
        <row r="817">
          <cell r="C817" t="str">
            <v>NBA10002073</v>
          </cell>
          <cell r="Q817">
            <v>115290.94959999999</v>
          </cell>
        </row>
        <row r="818">
          <cell r="C818" t="str">
            <v>BS209</v>
          </cell>
          <cell r="Q818">
            <v>23373.409499999998</v>
          </cell>
        </row>
        <row r="819">
          <cell r="C819" t="str">
            <v>SC21460</v>
          </cell>
          <cell r="Q819">
            <v>25321.765000000003</v>
          </cell>
        </row>
        <row r="820">
          <cell r="C820" t="str">
            <v>SC21460-1</v>
          </cell>
          <cell r="Q820">
            <v>20016.609</v>
          </cell>
        </row>
        <row r="821">
          <cell r="C821" t="str">
            <v>RS1102</v>
          </cell>
          <cell r="Q821">
            <v>12750</v>
          </cell>
        </row>
        <row r="822">
          <cell r="C822" t="str">
            <v>RS1093</v>
          </cell>
          <cell r="Q822">
            <v>12750</v>
          </cell>
        </row>
        <row r="823">
          <cell r="C823" t="str">
            <v>SC21015</v>
          </cell>
          <cell r="Q823" t="str">
            <v>-</v>
          </cell>
        </row>
        <row r="824">
          <cell r="C824" t="str">
            <v>MR1840</v>
          </cell>
          <cell r="Q824">
            <v>935</v>
          </cell>
        </row>
        <row r="825">
          <cell r="C825" t="str">
            <v>SC21047</v>
          </cell>
          <cell r="Q825">
            <v>97851.749000000011</v>
          </cell>
        </row>
        <row r="826">
          <cell r="C826" t="str">
            <v>BS435</v>
          </cell>
          <cell r="Q826">
            <v>61304.04359999999</v>
          </cell>
        </row>
        <row r="827">
          <cell r="C827" t="str">
            <v>RS960</v>
          </cell>
          <cell r="Q827">
            <v>51070.6394</v>
          </cell>
        </row>
        <row r="828">
          <cell r="C828" t="str">
            <v>RS941</v>
          </cell>
          <cell r="Q828">
            <v>14750</v>
          </cell>
        </row>
        <row r="829">
          <cell r="C829" t="str">
            <v>RS942</v>
          </cell>
          <cell r="Q829">
            <v>14750</v>
          </cell>
        </row>
        <row r="830">
          <cell r="C830" t="str">
            <v>N15164</v>
          </cell>
          <cell r="Q830" t="str">
            <v>-</v>
          </cell>
        </row>
        <row r="831">
          <cell r="C831" t="str">
            <v>NBA10006948</v>
          </cell>
          <cell r="Q831">
            <v>31111.163200000003</v>
          </cell>
        </row>
        <row r="832">
          <cell r="C832" t="str">
            <v>NBA10006948</v>
          </cell>
          <cell r="Q832">
            <v>5995.1671999999999</v>
          </cell>
        </row>
        <row r="833">
          <cell r="C833" t="str">
            <v>NBA10006948</v>
          </cell>
          <cell r="Q833">
            <v>3947.788</v>
          </cell>
        </row>
        <row r="834">
          <cell r="C834" t="str">
            <v>RS1077</v>
          </cell>
          <cell r="Q834">
            <v>3035</v>
          </cell>
        </row>
        <row r="835">
          <cell r="C835" t="str">
            <v>MR1961</v>
          </cell>
          <cell r="Q835">
            <v>17250</v>
          </cell>
        </row>
        <row r="836">
          <cell r="C836" t="str">
            <v>RS1091</v>
          </cell>
          <cell r="Q836">
            <v>19533.407399999996</v>
          </cell>
        </row>
        <row r="837">
          <cell r="C837" t="str">
            <v>RS1011</v>
          </cell>
          <cell r="Q837">
            <v>9175</v>
          </cell>
        </row>
        <row r="838">
          <cell r="C838" t="str">
            <v>MR1968</v>
          </cell>
          <cell r="Q838">
            <v>5750</v>
          </cell>
        </row>
        <row r="839">
          <cell r="C839" t="str">
            <v>MR1966</v>
          </cell>
          <cell r="Q839">
            <v>5750</v>
          </cell>
        </row>
        <row r="840">
          <cell r="C840" t="str">
            <v>SC21176</v>
          </cell>
          <cell r="Q840">
            <v>9197.5</v>
          </cell>
        </row>
        <row r="841">
          <cell r="C841" t="str">
            <v>MR1965</v>
          </cell>
          <cell r="Q841">
            <v>5750</v>
          </cell>
        </row>
        <row r="842">
          <cell r="C842" t="str">
            <v>BS72</v>
          </cell>
          <cell r="Q842">
            <v>26265.086100000004</v>
          </cell>
        </row>
        <row r="843">
          <cell r="C843" t="str">
            <v>BS402</v>
          </cell>
          <cell r="Q843">
            <v>39204.328500000003</v>
          </cell>
        </row>
        <row r="844">
          <cell r="C844" t="str">
            <v>RS1082</v>
          </cell>
          <cell r="Q844">
            <v>2522.5</v>
          </cell>
        </row>
        <row r="845">
          <cell r="C845" t="str">
            <v>SC19652</v>
          </cell>
          <cell r="Q845">
            <v>11225.172</v>
          </cell>
        </row>
        <row r="846">
          <cell r="C846" t="str">
            <v>BS511-1</v>
          </cell>
          <cell r="Q846">
            <v>7998</v>
          </cell>
        </row>
        <row r="847">
          <cell r="C847" t="str">
            <v>SC19011</v>
          </cell>
          <cell r="Q847">
            <v>26876.712</v>
          </cell>
        </row>
        <row r="848">
          <cell r="C848" t="str">
            <v>MR1976</v>
          </cell>
          <cell r="Q848">
            <v>17250</v>
          </cell>
        </row>
        <row r="849">
          <cell r="C849" t="str">
            <v>NBA10006212-1</v>
          </cell>
          <cell r="Q849">
            <v>113343.42</v>
          </cell>
        </row>
        <row r="850">
          <cell r="C850" t="str">
            <v>RS1083</v>
          </cell>
          <cell r="Q850">
            <v>4112.5</v>
          </cell>
        </row>
        <row r="851">
          <cell r="C851" t="str">
            <v>M13940</v>
          </cell>
          <cell r="Q851" t="str">
            <v>-</v>
          </cell>
        </row>
        <row r="852">
          <cell r="C852" t="str">
            <v>M10905</v>
          </cell>
          <cell r="Q852">
            <v>3750</v>
          </cell>
        </row>
        <row r="853">
          <cell r="C853" t="str">
            <v>SC20527</v>
          </cell>
          <cell r="Q853">
            <v>38456.464</v>
          </cell>
        </row>
        <row r="854">
          <cell r="C854" t="str">
            <v>MR1966</v>
          </cell>
          <cell r="Q854">
            <v>4250</v>
          </cell>
        </row>
        <row r="855">
          <cell r="C855" t="str">
            <v>MR1965</v>
          </cell>
          <cell r="Q855">
            <v>2560</v>
          </cell>
        </row>
        <row r="856">
          <cell r="C856" t="str">
            <v>BS402</v>
          </cell>
          <cell r="Q856">
            <v>1900</v>
          </cell>
        </row>
        <row r="857">
          <cell r="C857" t="str">
            <v>RS668</v>
          </cell>
          <cell r="Q857">
            <v>1412.5</v>
          </cell>
        </row>
        <row r="858">
          <cell r="C858" t="str">
            <v>RS500</v>
          </cell>
          <cell r="Q858">
            <v>4655</v>
          </cell>
        </row>
        <row r="859">
          <cell r="C859" t="str">
            <v>N13257</v>
          </cell>
          <cell r="Q859">
            <v>5237.5</v>
          </cell>
        </row>
        <row r="860">
          <cell r="C860" t="str">
            <v>MR1964</v>
          </cell>
          <cell r="Q860">
            <v>20250</v>
          </cell>
        </row>
        <row r="861">
          <cell r="C861" t="str">
            <v>SC21089</v>
          </cell>
          <cell r="Q861">
            <v>220865.26399999997</v>
          </cell>
        </row>
        <row r="862">
          <cell r="C862" t="str">
            <v>SC21748-2</v>
          </cell>
          <cell r="Q862">
            <v>66404.373000000007</v>
          </cell>
        </row>
        <row r="863">
          <cell r="C863" t="str">
            <v>SC18426</v>
          </cell>
          <cell r="Q863">
            <v>26227.814000000002</v>
          </cell>
        </row>
        <row r="864">
          <cell r="C864" t="str">
            <v>VW84-1A</v>
          </cell>
          <cell r="Q864">
            <v>16176.25</v>
          </cell>
        </row>
        <row r="865">
          <cell r="C865" t="str">
            <v>VW84-1B</v>
          </cell>
          <cell r="Q865">
            <v>15815</v>
          </cell>
        </row>
        <row r="866">
          <cell r="C866" t="str">
            <v>MR1963</v>
          </cell>
          <cell r="Q866">
            <v>28750</v>
          </cell>
        </row>
        <row r="867">
          <cell r="C867" t="str">
            <v>RS1098</v>
          </cell>
          <cell r="Q867">
            <v>12750</v>
          </cell>
        </row>
        <row r="868">
          <cell r="C868" t="str">
            <v>SC21172</v>
          </cell>
          <cell r="Q868">
            <v>6027.5</v>
          </cell>
        </row>
        <row r="869">
          <cell r="C869" t="str">
            <v>RS1099</v>
          </cell>
          <cell r="Q869">
            <v>12750</v>
          </cell>
        </row>
        <row r="870">
          <cell r="C870" t="str">
            <v>M13975</v>
          </cell>
          <cell r="Q870" t="str">
            <v>-</v>
          </cell>
        </row>
        <row r="871">
          <cell r="C871" t="str">
            <v>SC21047</v>
          </cell>
          <cell r="Q871">
            <v>7040</v>
          </cell>
        </row>
        <row r="872">
          <cell r="C872" t="str">
            <v>RS1026</v>
          </cell>
          <cell r="Q872">
            <v>9805</v>
          </cell>
        </row>
        <row r="873">
          <cell r="C873" t="str">
            <v>RS1119</v>
          </cell>
          <cell r="Q873">
            <v>34453.468499999995</v>
          </cell>
        </row>
        <row r="874">
          <cell r="C874" t="str">
            <v>BS340</v>
          </cell>
          <cell r="Q874">
            <v>93246.596999999994</v>
          </cell>
        </row>
        <row r="875">
          <cell r="C875" t="str">
            <v>N16529</v>
          </cell>
          <cell r="Q875" t="str">
            <v>-</v>
          </cell>
        </row>
        <row r="876">
          <cell r="C876" t="str">
            <v>BS249</v>
          </cell>
          <cell r="Q876">
            <v>72708.988499999992</v>
          </cell>
        </row>
        <row r="877">
          <cell r="C877" t="str">
            <v>NBA10004104</v>
          </cell>
          <cell r="Q877">
            <v>1380</v>
          </cell>
        </row>
        <row r="878">
          <cell r="C878" t="str">
            <v>SC21748</v>
          </cell>
          <cell r="Q878">
            <v>30439.990999999998</v>
          </cell>
        </row>
        <row r="879">
          <cell r="C879" t="str">
            <v>RS1079</v>
          </cell>
          <cell r="Q879">
            <v>14750</v>
          </cell>
        </row>
        <row r="880">
          <cell r="C880" t="str">
            <v>BS388</v>
          </cell>
          <cell r="Q880">
            <v>153674.31689999998</v>
          </cell>
        </row>
        <row r="881">
          <cell r="C881" t="str">
            <v>RS1031</v>
          </cell>
          <cell r="Q881">
            <v>12750</v>
          </cell>
        </row>
        <row r="882">
          <cell r="C882" t="str">
            <v>SC21980</v>
          </cell>
          <cell r="Q882" t="str">
            <v>-</v>
          </cell>
        </row>
        <row r="883">
          <cell r="C883" t="str">
            <v>BS249-1</v>
          </cell>
          <cell r="Q883">
            <v>164773.37099999998</v>
          </cell>
        </row>
        <row r="884">
          <cell r="C884" t="str">
            <v>SC17932</v>
          </cell>
          <cell r="Q884">
            <v>38796</v>
          </cell>
        </row>
        <row r="885">
          <cell r="C885" t="str">
            <v>M13821</v>
          </cell>
          <cell r="Q885">
            <v>126536.67300000001</v>
          </cell>
        </row>
        <row r="886">
          <cell r="C886" t="str">
            <v>RS944</v>
          </cell>
          <cell r="Q886">
            <v>116426.8501</v>
          </cell>
        </row>
        <row r="887">
          <cell r="C887" t="str">
            <v xml:space="preserve">M14134 </v>
          </cell>
          <cell r="Q887">
            <v>10427.678</v>
          </cell>
        </row>
        <row r="888">
          <cell r="C888" t="str">
            <v>RS1123</v>
          </cell>
          <cell r="Q888">
            <v>46794.15</v>
          </cell>
        </row>
        <row r="889">
          <cell r="C889" t="str">
            <v>BS550</v>
          </cell>
          <cell r="Q889">
            <v>148271.67179999998</v>
          </cell>
        </row>
        <row r="890">
          <cell r="C890" t="str">
            <v>BS631</v>
          </cell>
          <cell r="Q890">
            <v>212873.31899999999</v>
          </cell>
        </row>
        <row r="891">
          <cell r="C891" t="str">
            <v>MR1928</v>
          </cell>
          <cell r="Q891">
            <v>2125</v>
          </cell>
        </row>
        <row r="892">
          <cell r="C892" t="str">
            <v>RS940</v>
          </cell>
          <cell r="Q892">
            <v>15754.5</v>
          </cell>
        </row>
        <row r="893">
          <cell r="C893" t="str">
            <v>BS348</v>
          </cell>
          <cell r="Q893">
            <v>36352.372499999998</v>
          </cell>
        </row>
        <row r="894">
          <cell r="C894" t="str">
            <v>SC18552</v>
          </cell>
          <cell r="Q894">
            <v>26620.856</v>
          </cell>
        </row>
        <row r="895">
          <cell r="C895" t="str">
            <v>RS1124</v>
          </cell>
          <cell r="Q895">
            <v>12750</v>
          </cell>
        </row>
        <row r="896">
          <cell r="C896" t="str">
            <v>NBA10006212-1</v>
          </cell>
          <cell r="Q896">
            <v>2700</v>
          </cell>
        </row>
        <row r="897">
          <cell r="C897" t="str">
            <v>RS959</v>
          </cell>
          <cell r="Q897">
            <v>102706.21130000001</v>
          </cell>
        </row>
        <row r="898">
          <cell r="C898" t="str">
            <v>SC21135-1</v>
          </cell>
          <cell r="Q898" t="str">
            <v>-</v>
          </cell>
        </row>
        <row r="899">
          <cell r="C899" t="str">
            <v>BS187</v>
          </cell>
          <cell r="Q899">
            <v>265439.826</v>
          </cell>
        </row>
        <row r="900">
          <cell r="C900" t="str">
            <v>SC21456</v>
          </cell>
          <cell r="Q900" t="str">
            <v>-</v>
          </cell>
        </row>
        <row r="901">
          <cell r="C901" t="str">
            <v>N16360</v>
          </cell>
          <cell r="Q901" t="str">
            <v>-</v>
          </cell>
        </row>
        <row r="902">
          <cell r="C902" t="str">
            <v>SC14819</v>
          </cell>
          <cell r="Q902" t="str">
            <v>-</v>
          </cell>
        </row>
        <row r="903">
          <cell r="C903" t="str">
            <v>N13606-1</v>
          </cell>
          <cell r="Q903">
            <v>165330.28700000001</v>
          </cell>
        </row>
        <row r="904">
          <cell r="C904" t="str">
            <v>N13606</v>
          </cell>
          <cell r="Q904">
            <v>17358.519</v>
          </cell>
        </row>
        <row r="905">
          <cell r="C905" t="str">
            <v>N14741</v>
          </cell>
          <cell r="Q905">
            <v>26887.298999999999</v>
          </cell>
        </row>
        <row r="906">
          <cell r="C906" t="str">
            <v>SC22436</v>
          </cell>
          <cell r="Q906" t="str">
            <v>-</v>
          </cell>
        </row>
        <row r="907">
          <cell r="C907" t="str">
            <v>SC21089</v>
          </cell>
          <cell r="Q907" t="str">
            <v>-</v>
          </cell>
        </row>
        <row r="908">
          <cell r="C908" t="str">
            <v>N16404</v>
          </cell>
          <cell r="Q908" t="str">
            <v>-</v>
          </cell>
        </row>
        <row r="909">
          <cell r="C909" t="str">
            <v>M13754</v>
          </cell>
          <cell r="Q909" t="str">
            <v>-</v>
          </cell>
        </row>
        <row r="910">
          <cell r="C910" t="str">
            <v>RS988</v>
          </cell>
          <cell r="Q910">
            <v>8485</v>
          </cell>
        </row>
        <row r="911">
          <cell r="C911" t="str">
            <v>RS1080</v>
          </cell>
          <cell r="Q911">
            <v>92865.143799999991</v>
          </cell>
        </row>
        <row r="912">
          <cell r="C912" t="str">
            <v>BS187</v>
          </cell>
          <cell r="Q912">
            <v>4300</v>
          </cell>
        </row>
        <row r="913">
          <cell r="C913" t="str">
            <v>BS300</v>
          </cell>
          <cell r="Q913">
            <v>38230.177499999998</v>
          </cell>
        </row>
        <row r="914">
          <cell r="C914" t="str">
            <v>SC21825</v>
          </cell>
          <cell r="Q914">
            <v>83448.323000000019</v>
          </cell>
        </row>
        <row r="915">
          <cell r="C915" t="str">
            <v>SC19652</v>
          </cell>
          <cell r="Q915">
            <v>5705.75</v>
          </cell>
        </row>
        <row r="916">
          <cell r="C916" t="str">
            <v>MR1966</v>
          </cell>
          <cell r="Q916">
            <v>2480</v>
          </cell>
        </row>
        <row r="917">
          <cell r="C917" t="str">
            <v>MR1984</v>
          </cell>
          <cell r="Q917">
            <v>38844.520199999999</v>
          </cell>
        </row>
        <row r="918">
          <cell r="C918" t="str">
            <v>BS187-1</v>
          </cell>
          <cell r="Q918">
            <v>157955.12840000002</v>
          </cell>
        </row>
        <row r="919">
          <cell r="C919" t="str">
            <v>BS455</v>
          </cell>
          <cell r="Q919">
            <v>45618.837299999999</v>
          </cell>
        </row>
        <row r="920">
          <cell r="C920" t="str">
            <v>RS904-1</v>
          </cell>
          <cell r="Q920">
            <v>39668.469600000004</v>
          </cell>
        </row>
        <row r="921">
          <cell r="C921" t="str">
            <v>RS904</v>
          </cell>
          <cell r="Q921">
            <v>16797.376799999998</v>
          </cell>
        </row>
        <row r="922">
          <cell r="C922" t="str">
            <v>RS904-2</v>
          </cell>
          <cell r="Q922">
            <v>8425.1904000000013</v>
          </cell>
        </row>
        <row r="923">
          <cell r="C923" t="str">
            <v>BS209</v>
          </cell>
          <cell r="Q923">
            <v>2870</v>
          </cell>
        </row>
        <row r="924">
          <cell r="C924" t="str">
            <v>N16462</v>
          </cell>
          <cell r="Q924">
            <v>43104.551000000007</v>
          </cell>
        </row>
        <row r="925">
          <cell r="C925" t="str">
            <v>RS1136</v>
          </cell>
          <cell r="Q925">
            <v>14750</v>
          </cell>
        </row>
        <row r="926">
          <cell r="C926" t="str">
            <v>RS940</v>
          </cell>
          <cell r="Q926">
            <v>14750</v>
          </cell>
        </row>
        <row r="927">
          <cell r="C927" t="str">
            <v>SC22102</v>
          </cell>
          <cell r="Q927">
            <v>82497.73000000001</v>
          </cell>
        </row>
        <row r="928">
          <cell r="C928" t="str">
            <v>SC21760</v>
          </cell>
          <cell r="Q928">
            <v>15410.507000000001</v>
          </cell>
        </row>
        <row r="929">
          <cell r="C929" t="str">
            <v>N13606-2T</v>
          </cell>
          <cell r="Q929" t="str">
            <v>-</v>
          </cell>
        </row>
        <row r="930">
          <cell r="C930" t="str">
            <v>N13606-2T</v>
          </cell>
          <cell r="Q930">
            <v>3370</v>
          </cell>
        </row>
        <row r="931">
          <cell r="C931" t="str">
            <v>BS111</v>
          </cell>
          <cell r="Q931">
            <v>113072.59349999999</v>
          </cell>
        </row>
        <row r="932">
          <cell r="C932" t="str">
            <v>BS359</v>
          </cell>
          <cell r="Q932">
            <v>34500.995999999999</v>
          </cell>
        </row>
        <row r="933">
          <cell r="C933" t="str">
            <v>SC21945</v>
          </cell>
          <cell r="Q933" t="str">
            <v>-</v>
          </cell>
        </row>
        <row r="934">
          <cell r="C934" t="str">
            <v>BS631</v>
          </cell>
          <cell r="Q934">
            <v>19435</v>
          </cell>
        </row>
        <row r="935">
          <cell r="C935" t="str">
            <v>MR1966</v>
          </cell>
          <cell r="Q935" t="str">
            <v>-</v>
          </cell>
        </row>
        <row r="936">
          <cell r="C936" t="str">
            <v>BS340</v>
          </cell>
          <cell r="Q936" t="str">
            <v>-</v>
          </cell>
        </row>
        <row r="937">
          <cell r="C937" t="str">
            <v>N16722</v>
          </cell>
          <cell r="Q937">
            <v>4952.5</v>
          </cell>
        </row>
        <row r="938">
          <cell r="C938" t="str">
            <v>BS300-1</v>
          </cell>
          <cell r="Q938">
            <v>62958.712499999994</v>
          </cell>
        </row>
        <row r="939">
          <cell r="C939" t="str">
            <v>N16722</v>
          </cell>
          <cell r="Q939">
            <v>5264.8130000000001</v>
          </cell>
        </row>
        <row r="940">
          <cell r="C940" t="str">
            <v>SC22321</v>
          </cell>
          <cell r="Q940" t="str">
            <v>-</v>
          </cell>
        </row>
        <row r="941">
          <cell r="C941" t="str">
            <v>N16617</v>
          </cell>
          <cell r="Q941">
            <v>17623.817000000003</v>
          </cell>
        </row>
        <row r="942">
          <cell r="C942" t="str">
            <v>SC20136</v>
          </cell>
          <cell r="Q942">
            <v>73446.634000000005</v>
          </cell>
        </row>
        <row r="943">
          <cell r="C943" t="str">
            <v>MR1899</v>
          </cell>
          <cell r="Q943">
            <v>302998.19759999996</v>
          </cell>
        </row>
        <row r="944">
          <cell r="C944" t="str">
            <v>RS943</v>
          </cell>
          <cell r="Q944">
            <v>14750</v>
          </cell>
        </row>
        <row r="945">
          <cell r="C945" t="str">
            <v>SC21748-2</v>
          </cell>
          <cell r="Q945" t="str">
            <v>-</v>
          </cell>
        </row>
        <row r="946">
          <cell r="C946" t="str">
            <v>SC20807</v>
          </cell>
          <cell r="Q946" t="str">
            <v>-</v>
          </cell>
        </row>
        <row r="947">
          <cell r="C947" t="str">
            <v>BS111-1</v>
          </cell>
          <cell r="Q947">
            <v>161460.64619999999</v>
          </cell>
        </row>
        <row r="948">
          <cell r="C948" t="str">
            <v>RS943</v>
          </cell>
          <cell r="Q948">
            <v>1800</v>
          </cell>
        </row>
        <row r="949">
          <cell r="C949" t="str">
            <v>MR1049</v>
          </cell>
          <cell r="Q949">
            <v>61998.634799999993</v>
          </cell>
        </row>
        <row r="950">
          <cell r="C950" t="str">
            <v>BS403</v>
          </cell>
          <cell r="Q950">
            <v>6695</v>
          </cell>
        </row>
        <row r="951">
          <cell r="C951" t="str">
            <v>RS500</v>
          </cell>
          <cell r="Q951">
            <v>14750</v>
          </cell>
        </row>
        <row r="952">
          <cell r="C952" t="str">
            <v>RS991</v>
          </cell>
          <cell r="Q952">
            <v>14750</v>
          </cell>
        </row>
        <row r="953">
          <cell r="C953" t="str">
            <v>N15837</v>
          </cell>
          <cell r="Q953">
            <v>74747.5</v>
          </cell>
        </row>
        <row r="954">
          <cell r="C954" t="str">
            <v>RS1138</v>
          </cell>
          <cell r="Q954">
            <v>80082.852299999999</v>
          </cell>
        </row>
        <row r="955">
          <cell r="C955" t="str">
            <v>N16935</v>
          </cell>
          <cell r="Q955">
            <v>13807.676000000001</v>
          </cell>
        </row>
        <row r="956">
          <cell r="C956" t="str">
            <v>NBA10002073</v>
          </cell>
          <cell r="Q956">
            <v>5680</v>
          </cell>
        </row>
        <row r="957">
          <cell r="C957" t="str">
            <v>MR1788</v>
          </cell>
          <cell r="Q957">
            <v>142061.82759999999</v>
          </cell>
        </row>
        <row r="958">
          <cell r="C958" t="str">
            <v>N14915</v>
          </cell>
          <cell r="Q958">
            <v>231516.60900000005</v>
          </cell>
        </row>
        <row r="959">
          <cell r="C959" t="str">
            <v>SC21577</v>
          </cell>
          <cell r="Q959">
            <v>23963.936000000002</v>
          </cell>
        </row>
        <row r="960">
          <cell r="C960" t="str">
            <v>BS520</v>
          </cell>
          <cell r="Q960">
            <v>143735.7726</v>
          </cell>
        </row>
        <row r="961">
          <cell r="C961" t="str">
            <v>RS905</v>
          </cell>
          <cell r="Q961">
            <v>66982.895100000009</v>
          </cell>
        </row>
        <row r="962">
          <cell r="C962" t="str">
            <v>RS662</v>
          </cell>
          <cell r="Q962">
            <v>4395</v>
          </cell>
        </row>
        <row r="963">
          <cell r="C963" t="str">
            <v>VW240/ VW241</v>
          </cell>
          <cell r="Q963">
            <v>44915.480100000001</v>
          </cell>
        </row>
        <row r="964">
          <cell r="C964" t="str">
            <v>N13336</v>
          </cell>
          <cell r="Q964">
            <v>5195</v>
          </cell>
        </row>
        <row r="965">
          <cell r="C965" t="str">
            <v>M14365</v>
          </cell>
          <cell r="Q965">
            <v>38837.469000000005</v>
          </cell>
        </row>
        <row r="966">
          <cell r="C966" t="str">
            <v>SC23064</v>
          </cell>
          <cell r="Q966" t="str">
            <v>-</v>
          </cell>
        </row>
        <row r="967">
          <cell r="C967" t="str">
            <v>RS1151</v>
          </cell>
          <cell r="Q967">
            <v>14750</v>
          </cell>
        </row>
        <row r="968">
          <cell r="C968" t="str">
            <v>RS1144</v>
          </cell>
          <cell r="Q968">
            <v>12750</v>
          </cell>
        </row>
        <row r="969">
          <cell r="C969" t="str">
            <v>SC17932</v>
          </cell>
          <cell r="Q969">
            <v>142900.239</v>
          </cell>
        </row>
        <row r="970">
          <cell r="C970" t="str">
            <v>BS520</v>
          </cell>
          <cell r="Q970">
            <v>1635</v>
          </cell>
        </row>
        <row r="971">
          <cell r="C971" t="str">
            <v>BS450</v>
          </cell>
          <cell r="Q971">
            <v>18755</v>
          </cell>
        </row>
        <row r="972">
          <cell r="C972" t="str">
            <v>BS419</v>
          </cell>
          <cell r="Q972">
            <v>4350</v>
          </cell>
        </row>
        <row r="973">
          <cell r="C973" t="str">
            <v>BS260</v>
          </cell>
          <cell r="Q973">
            <v>3180</v>
          </cell>
        </row>
        <row r="974">
          <cell r="C974" t="str">
            <v>RS1082</v>
          </cell>
          <cell r="Q974">
            <v>1820</v>
          </cell>
        </row>
        <row r="975">
          <cell r="C975" t="str">
            <v>RS1142</v>
          </cell>
          <cell r="Q975">
            <v>62040.957299999995</v>
          </cell>
        </row>
        <row r="976">
          <cell r="C976" t="str">
            <v>RS1128</v>
          </cell>
          <cell r="Q976">
            <v>30697.238699999998</v>
          </cell>
        </row>
        <row r="977">
          <cell r="C977" t="str">
            <v>RS928</v>
          </cell>
          <cell r="Q977">
            <v>100782.07699999999</v>
          </cell>
        </row>
        <row r="978">
          <cell r="C978" t="str">
            <v>RS1123</v>
          </cell>
          <cell r="Q978">
            <v>1925</v>
          </cell>
        </row>
        <row r="979">
          <cell r="C979" t="str">
            <v>BS631</v>
          </cell>
          <cell r="Q979">
            <v>570</v>
          </cell>
        </row>
        <row r="980">
          <cell r="C980" t="str">
            <v>SC19879</v>
          </cell>
          <cell r="Q980">
            <v>227123.80200000003</v>
          </cell>
        </row>
        <row r="981">
          <cell r="C981" t="str">
            <v>SC17070-1</v>
          </cell>
          <cell r="Q981" t="str">
            <v>-</v>
          </cell>
        </row>
        <row r="982">
          <cell r="C982" t="str">
            <v>SC22128</v>
          </cell>
          <cell r="Q982" t="str">
            <v>-</v>
          </cell>
        </row>
        <row r="983">
          <cell r="C983" t="str">
            <v>NBA10005440</v>
          </cell>
          <cell r="Q983">
            <v>217618.17120000001</v>
          </cell>
        </row>
        <row r="984">
          <cell r="C984" t="str">
            <v>SC22582</v>
          </cell>
          <cell r="Q984" t="str">
            <v>-</v>
          </cell>
        </row>
        <row r="985">
          <cell r="C985" t="str">
            <v>RS959</v>
          </cell>
          <cell r="Q985">
            <v>11715</v>
          </cell>
        </row>
        <row r="986">
          <cell r="C986" t="str">
            <v>MR1913</v>
          </cell>
          <cell r="Q986">
            <v>200595.49109999998</v>
          </cell>
        </row>
        <row r="987">
          <cell r="C987" t="str">
            <v>VW50</v>
          </cell>
          <cell r="Q987">
            <v>265496.85680000001</v>
          </cell>
        </row>
        <row r="988">
          <cell r="C988" t="str">
            <v>MR1926</v>
          </cell>
          <cell r="Q988">
            <v>247260.61259999999</v>
          </cell>
        </row>
        <row r="989">
          <cell r="C989" t="str">
            <v>SC21725</v>
          </cell>
          <cell r="Q989">
            <v>89531.521000000008</v>
          </cell>
        </row>
        <row r="990">
          <cell r="C990" t="str">
            <v>RS927</v>
          </cell>
          <cell r="Q990">
            <v>2210</v>
          </cell>
        </row>
        <row r="991">
          <cell r="C991" t="str">
            <v>RS1079</v>
          </cell>
          <cell r="Q991">
            <v>2132.5</v>
          </cell>
        </row>
        <row r="992">
          <cell r="C992" t="str">
            <v>NBA10010270</v>
          </cell>
          <cell r="Q992">
            <v>14073.0568</v>
          </cell>
        </row>
        <row r="993">
          <cell r="C993" t="str">
            <v>NBA10010270</v>
          </cell>
          <cell r="Q993">
            <v>2381.1007999999997</v>
          </cell>
        </row>
        <row r="994">
          <cell r="C994" t="str">
            <v>NBA10010269</v>
          </cell>
          <cell r="Q994">
            <v>75528.053599999999</v>
          </cell>
        </row>
        <row r="995">
          <cell r="C995" t="str">
            <v>NBA10010269</v>
          </cell>
          <cell r="Q995">
            <v>30892.315200000001</v>
          </cell>
        </row>
        <row r="996">
          <cell r="C996" t="str">
            <v>RS1081</v>
          </cell>
          <cell r="Q996">
            <v>13332.5</v>
          </cell>
        </row>
        <row r="997">
          <cell r="C997" t="str">
            <v>RS1153</v>
          </cell>
          <cell r="Q997">
            <v>18842.86</v>
          </cell>
        </row>
        <row r="998">
          <cell r="C998" t="str">
            <v>N16291</v>
          </cell>
          <cell r="Q998">
            <v>47627.058000000005</v>
          </cell>
        </row>
        <row r="999">
          <cell r="C999" t="str">
            <v>MR2027</v>
          </cell>
          <cell r="Q999">
            <v>62184.850200000001</v>
          </cell>
        </row>
        <row r="1000">
          <cell r="C1000" t="str">
            <v>N17085</v>
          </cell>
          <cell r="Q1000" t="str">
            <v>-</v>
          </cell>
        </row>
        <row r="1001">
          <cell r="C1001" t="str">
            <v>N17137</v>
          </cell>
          <cell r="Q1001" t="str">
            <v>-</v>
          </cell>
        </row>
        <row r="1002">
          <cell r="C1002" t="str">
            <v>RS991</v>
          </cell>
          <cell r="Q1002">
            <v>217852.57560000001</v>
          </cell>
        </row>
        <row r="1003">
          <cell r="C1003" t="str">
            <v>SC19500</v>
          </cell>
          <cell r="Q1003">
            <v>59941.532000000007</v>
          </cell>
        </row>
        <row r="1004">
          <cell r="C1004" t="str">
            <v>VW240/VW241-1</v>
          </cell>
          <cell r="Q1004">
            <v>172700.64400000003</v>
          </cell>
        </row>
        <row r="1005">
          <cell r="C1005" t="str">
            <v>SC19541</v>
          </cell>
          <cell r="Q1005">
            <v>101276.04000000001</v>
          </cell>
        </row>
        <row r="1006">
          <cell r="C1006" t="str">
            <v>SC19541-1</v>
          </cell>
          <cell r="Q1006">
            <v>25017.435000000001</v>
          </cell>
        </row>
        <row r="1007">
          <cell r="C1007" t="str">
            <v>RS1154</v>
          </cell>
          <cell r="Q1007">
            <v>10081.120800000001</v>
          </cell>
        </row>
        <row r="1008">
          <cell r="C1008" t="str">
            <v>RS1154</v>
          </cell>
          <cell r="Q1008">
            <v>8924.6623999999993</v>
          </cell>
        </row>
        <row r="1009">
          <cell r="C1009" t="str">
            <v>RS1081</v>
          </cell>
          <cell r="Q1009">
            <v>240051.9682</v>
          </cell>
        </row>
        <row r="1010">
          <cell r="C1010" t="str">
            <v>M14182</v>
          </cell>
          <cell r="Q1010">
            <v>71812.311000000002</v>
          </cell>
        </row>
        <row r="1011">
          <cell r="C1011" t="str">
            <v>VW84-1A</v>
          </cell>
          <cell r="Q1011">
            <v>9230</v>
          </cell>
        </row>
        <row r="1012">
          <cell r="C1012" t="str">
            <v>SC22559</v>
          </cell>
          <cell r="Q1012">
            <v>40928.18</v>
          </cell>
        </row>
        <row r="1013">
          <cell r="C1013" t="str">
            <v>N15990</v>
          </cell>
          <cell r="Q1013" t="str">
            <v>-</v>
          </cell>
        </row>
        <row r="1014">
          <cell r="C1014" t="str">
            <v>N16338</v>
          </cell>
          <cell r="Q1014" t="str">
            <v>-</v>
          </cell>
        </row>
        <row r="1015">
          <cell r="C1015" t="str">
            <v>SC21825</v>
          </cell>
          <cell r="Q1015">
            <v>17477.5</v>
          </cell>
        </row>
        <row r="1016">
          <cell r="C1016" t="str">
            <v>SC20084</v>
          </cell>
          <cell r="Q1016" t="str">
            <v>-</v>
          </cell>
        </row>
        <row r="1017">
          <cell r="C1017" t="str">
            <v>SC22186</v>
          </cell>
          <cell r="Q1017">
            <v>65280.822</v>
          </cell>
        </row>
        <row r="1018">
          <cell r="C1018" t="str">
            <v>NBA10011366</v>
          </cell>
          <cell r="Q1018">
            <v>6767.3528000000006</v>
          </cell>
        </row>
        <row r="1019">
          <cell r="C1019" t="str">
            <v>NBA10011366</v>
          </cell>
          <cell r="Q1019">
            <v>5044.8648000000003</v>
          </cell>
        </row>
        <row r="1020">
          <cell r="C1020" t="str">
            <v>SC21364</v>
          </cell>
          <cell r="Q1020">
            <v>25882.338000000003</v>
          </cell>
        </row>
        <row r="1021">
          <cell r="C1021" t="str">
            <v>SC18498</v>
          </cell>
          <cell r="Q1021" t="str">
            <v>-</v>
          </cell>
        </row>
        <row r="1022">
          <cell r="C1022" t="str">
            <v>NBA10012070</v>
          </cell>
          <cell r="Q1022">
            <v>7453.4656000000004</v>
          </cell>
        </row>
        <row r="1023">
          <cell r="C1023" t="str">
            <v>NBA10012070</v>
          </cell>
          <cell r="Q1023">
            <v>5938.0631999999996</v>
          </cell>
        </row>
        <row r="1024">
          <cell r="C1024" t="str">
            <v>N16491</v>
          </cell>
          <cell r="Q1024">
            <v>5899.6930000000002</v>
          </cell>
        </row>
        <row r="1025">
          <cell r="C1025" t="str">
            <v>RS500</v>
          </cell>
          <cell r="Q1025">
            <v>150646.77649999998</v>
          </cell>
        </row>
        <row r="1026">
          <cell r="C1026" t="str">
            <v>N13598</v>
          </cell>
          <cell r="Q1026">
            <v>21457.5</v>
          </cell>
        </row>
        <row r="1027">
          <cell r="C1027" t="str">
            <v>N14766</v>
          </cell>
          <cell r="Q1027">
            <v>358660.56700000004</v>
          </cell>
        </row>
        <row r="1028">
          <cell r="C1028" t="str">
            <v>SC23290</v>
          </cell>
          <cell r="Q1028">
            <v>14183</v>
          </cell>
        </row>
        <row r="1029">
          <cell r="C1029" t="str">
            <v>M14194</v>
          </cell>
          <cell r="Q1029">
            <v>125752.53700000001</v>
          </cell>
        </row>
        <row r="1030">
          <cell r="C1030" t="str">
            <v>BS340</v>
          </cell>
          <cell r="Q1030">
            <v>7447.5</v>
          </cell>
        </row>
        <row r="1031">
          <cell r="C1031" t="str">
            <v>BS402</v>
          </cell>
          <cell r="Q1031">
            <v>15845</v>
          </cell>
        </row>
        <row r="1032">
          <cell r="C1032" t="str">
            <v>SC19879</v>
          </cell>
          <cell r="Q1032">
            <v>4357.5</v>
          </cell>
        </row>
        <row r="1033">
          <cell r="C1033" t="str">
            <v>RS1026</v>
          </cell>
          <cell r="Q1033">
            <v>15045</v>
          </cell>
        </row>
        <row r="1034">
          <cell r="C1034" t="str">
            <v>RS905</v>
          </cell>
          <cell r="Q1034" t="str">
            <v>-</v>
          </cell>
        </row>
        <row r="1035">
          <cell r="C1035" t="str">
            <v>BS187-1</v>
          </cell>
          <cell r="Q1035">
            <v>3365</v>
          </cell>
        </row>
        <row r="1036">
          <cell r="C1036" t="str">
            <v>BS187</v>
          </cell>
          <cell r="Q1036">
            <v>3272.5</v>
          </cell>
        </row>
        <row r="1037">
          <cell r="C1037" t="str">
            <v>N13592-1</v>
          </cell>
          <cell r="Q1037">
            <v>80882.487000000008</v>
          </cell>
        </row>
        <row r="1038">
          <cell r="C1038" t="str">
            <v>N13592</v>
          </cell>
          <cell r="Q1038">
            <v>22244.629000000001</v>
          </cell>
        </row>
        <row r="1039">
          <cell r="C1039" t="str">
            <v>RS1138</v>
          </cell>
          <cell r="Q1039">
            <v>7257.5</v>
          </cell>
        </row>
        <row r="1040">
          <cell r="C1040" t="str">
            <v>N16491</v>
          </cell>
          <cell r="Q1040">
            <v>5020</v>
          </cell>
        </row>
        <row r="1041">
          <cell r="C1041" t="str">
            <v>RS991</v>
          </cell>
          <cell r="Q1041">
            <v>9150</v>
          </cell>
        </row>
        <row r="1042">
          <cell r="C1042" t="str">
            <v>N16629</v>
          </cell>
          <cell r="Q1042" t="str">
            <v>-</v>
          </cell>
        </row>
        <row r="1043">
          <cell r="C1043" t="str">
            <v>BS340</v>
          </cell>
          <cell r="Q1043">
            <v>752.5</v>
          </cell>
        </row>
        <row r="1044">
          <cell r="C1044" t="str">
            <v>N13396</v>
          </cell>
          <cell r="Q1044" t="str">
            <v>-</v>
          </cell>
        </row>
        <row r="1045">
          <cell r="C1045" t="str">
            <v>N13396</v>
          </cell>
          <cell r="Q1045">
            <v>6990</v>
          </cell>
        </row>
        <row r="1046">
          <cell r="C1046" t="str">
            <v>RS1128</v>
          </cell>
          <cell r="Q1046">
            <v>3182.5</v>
          </cell>
        </row>
        <row r="1047">
          <cell r="C1047" t="str">
            <v>SC19011</v>
          </cell>
          <cell r="Q1047">
            <v>6285</v>
          </cell>
        </row>
        <row r="1048">
          <cell r="C1048" t="str">
            <v>N13336</v>
          </cell>
          <cell r="Q1048">
            <v>8245</v>
          </cell>
        </row>
        <row r="1049">
          <cell r="C1049" t="str">
            <v>SC21701</v>
          </cell>
          <cell r="Q1049">
            <v>24659.753000000001</v>
          </cell>
        </row>
        <row r="1050">
          <cell r="C1050" t="str">
            <v>N16844</v>
          </cell>
          <cell r="Q1050">
            <v>162543.111</v>
          </cell>
        </row>
        <row r="1051">
          <cell r="C1051" t="str">
            <v>BS361</v>
          </cell>
          <cell r="Q1051">
            <v>33379.236900000004</v>
          </cell>
        </row>
        <row r="1052">
          <cell r="C1052" t="str">
            <v>SC20673</v>
          </cell>
          <cell r="Q1052">
            <v>70945.646999999997</v>
          </cell>
        </row>
        <row r="1053">
          <cell r="C1053" t="str">
            <v>MR1984</v>
          </cell>
          <cell r="Q1053">
            <v>23040</v>
          </cell>
        </row>
        <row r="1054">
          <cell r="C1054" t="str">
            <v>BS456</v>
          </cell>
          <cell r="Q1054">
            <v>4632.5</v>
          </cell>
        </row>
        <row r="1055">
          <cell r="C1055" t="str">
            <v>SC19879</v>
          </cell>
          <cell r="Q1055">
            <v>6225</v>
          </cell>
        </row>
        <row r="1056">
          <cell r="C1056" t="str">
            <v>NBA10005440</v>
          </cell>
          <cell r="Q1056">
            <v>1882.5</v>
          </cell>
        </row>
        <row r="1057">
          <cell r="C1057" t="str">
            <v>COR446</v>
          </cell>
          <cell r="Q1057">
            <v>10460</v>
          </cell>
        </row>
        <row r="1058">
          <cell r="C1058" t="str">
            <v>MR2030</v>
          </cell>
          <cell r="Q1058">
            <v>63075.036599999999</v>
          </cell>
        </row>
        <row r="1059">
          <cell r="C1059" t="str">
            <v>VW240/VW241-1</v>
          </cell>
          <cell r="Q1059">
            <v>4645</v>
          </cell>
        </row>
        <row r="1060">
          <cell r="C1060" t="str">
            <v>MR2027</v>
          </cell>
          <cell r="Q1060">
            <v>3162.5</v>
          </cell>
        </row>
        <row r="1061">
          <cell r="C1061" t="str">
            <v>BS284</v>
          </cell>
          <cell r="Q1061">
            <v>4697.5</v>
          </cell>
        </row>
        <row r="1062">
          <cell r="C1062" t="str">
            <v>N15837</v>
          </cell>
          <cell r="Q1062">
            <v>167252.5</v>
          </cell>
        </row>
        <row r="1063">
          <cell r="C1063" t="str">
            <v>RS1157</v>
          </cell>
          <cell r="Q1063">
            <v>124640.64630000001</v>
          </cell>
        </row>
        <row r="1064">
          <cell r="C1064" t="str">
            <v>BS187-1</v>
          </cell>
          <cell r="Q1064">
            <v>9435</v>
          </cell>
        </row>
        <row r="1065">
          <cell r="C1065" t="str">
            <v>SC22162</v>
          </cell>
          <cell r="Q1065">
            <v>77333.657000000007</v>
          </cell>
        </row>
        <row r="1066">
          <cell r="C1066" t="str">
            <v>NBA10011366</v>
          </cell>
          <cell r="Q1066">
            <v>1775</v>
          </cell>
        </row>
        <row r="1067">
          <cell r="C1067" t="str">
            <v>N15708</v>
          </cell>
          <cell r="Q1067">
            <v>82182.983000000007</v>
          </cell>
        </row>
        <row r="1068">
          <cell r="C1068" t="str">
            <v>SC23339</v>
          </cell>
          <cell r="Q1068" t="str">
            <v>-</v>
          </cell>
        </row>
        <row r="1069">
          <cell r="C1069" t="str">
            <v>RS1080</v>
          </cell>
          <cell r="Q1069">
            <v>5002.5</v>
          </cell>
        </row>
        <row r="1070">
          <cell r="C1070" t="str">
            <v>BS435</v>
          </cell>
          <cell r="Q1070">
            <v>0</v>
          </cell>
        </row>
        <row r="1071">
          <cell r="C1071" t="str">
            <v>MR1984</v>
          </cell>
          <cell r="Q1071">
            <v>3055</v>
          </cell>
        </row>
        <row r="1072">
          <cell r="C1072" t="str">
            <v>SC23281</v>
          </cell>
          <cell r="Q1072">
            <v>105830.48299999999</v>
          </cell>
        </row>
        <row r="1073">
          <cell r="C1073" t="str">
            <v>SC23281-1</v>
          </cell>
          <cell r="Q1073">
            <v>15888.843000000001</v>
          </cell>
        </row>
        <row r="1074">
          <cell r="C1074" t="str">
            <v>MR2030</v>
          </cell>
          <cell r="Q1074">
            <v>3795</v>
          </cell>
        </row>
        <row r="1075">
          <cell r="C1075" t="str">
            <v>RS1173</v>
          </cell>
          <cell r="Q1075">
            <v>141816.94339999999</v>
          </cell>
        </row>
        <row r="1076">
          <cell r="C1076" t="str">
            <v>RS1180</v>
          </cell>
          <cell r="Q1076">
            <v>113917.20450000001</v>
          </cell>
        </row>
        <row r="1077">
          <cell r="C1077" t="str">
            <v>N15837-1</v>
          </cell>
          <cell r="Q1077">
            <v>82322.5</v>
          </cell>
        </row>
        <row r="1078">
          <cell r="C1078" t="str">
            <v>RS988</v>
          </cell>
          <cell r="Q1078">
            <v>98159.153399999996</v>
          </cell>
        </row>
        <row r="1079">
          <cell r="C1079" t="str">
            <v>N17028</v>
          </cell>
          <cell r="Q1079">
            <v>12350.125</v>
          </cell>
        </row>
        <row r="1080">
          <cell r="C1080" t="str">
            <v>SC23492</v>
          </cell>
          <cell r="Q1080">
            <v>14673.89</v>
          </cell>
        </row>
        <row r="1081">
          <cell r="C1081" t="str">
            <v>N16844</v>
          </cell>
          <cell r="Q1081">
            <v>4330</v>
          </cell>
        </row>
        <row r="1082">
          <cell r="C1082" t="str">
            <v>N15462-1</v>
          </cell>
          <cell r="Q1082">
            <v>69581.989000000001</v>
          </cell>
        </row>
        <row r="1083">
          <cell r="C1083" t="str">
            <v>SC22128</v>
          </cell>
          <cell r="Q1083">
            <v>12199.39</v>
          </cell>
        </row>
        <row r="1084">
          <cell r="C1084" t="str">
            <v>N16833</v>
          </cell>
          <cell r="Q1084">
            <v>5355.2860000000001</v>
          </cell>
        </row>
        <row r="1085">
          <cell r="C1085" t="str">
            <v>M10160-1</v>
          </cell>
          <cell r="Q1085">
            <v>25911.984</v>
          </cell>
        </row>
        <row r="1086">
          <cell r="C1086" t="str">
            <v>M10160-1</v>
          </cell>
          <cell r="Q1086">
            <v>4140</v>
          </cell>
        </row>
        <row r="1087">
          <cell r="C1087" t="str">
            <v>BS361</v>
          </cell>
          <cell r="Q1087">
            <v>1577.5</v>
          </cell>
        </row>
        <row r="1088">
          <cell r="C1088" t="str">
            <v>SC22316</v>
          </cell>
          <cell r="Q1088">
            <v>10853.37</v>
          </cell>
        </row>
        <row r="1089">
          <cell r="C1089" t="str">
            <v>NBA10011521</v>
          </cell>
          <cell r="Q1089">
            <v>29967.556</v>
          </cell>
        </row>
        <row r="1090">
          <cell r="C1090" t="str">
            <v>SC17932</v>
          </cell>
          <cell r="Q1090" t="str">
            <v>-</v>
          </cell>
        </row>
        <row r="1091">
          <cell r="C1091" t="str">
            <v>N16291</v>
          </cell>
          <cell r="Q1091">
            <v>1737.5</v>
          </cell>
        </row>
        <row r="1092">
          <cell r="C1092" t="str">
            <v>RS1081</v>
          </cell>
          <cell r="Q1092">
            <v>4740</v>
          </cell>
        </row>
        <row r="1093">
          <cell r="C1093" t="str">
            <v>SC23477</v>
          </cell>
          <cell r="Q1093" t="str">
            <v>-</v>
          </cell>
        </row>
        <row r="1094">
          <cell r="C1094" t="str">
            <v>M14194</v>
          </cell>
          <cell r="Q1094" t="str">
            <v>-</v>
          </cell>
        </row>
        <row r="1095">
          <cell r="C1095" t="str">
            <v>MR2027</v>
          </cell>
          <cell r="Q1095">
            <v>5660</v>
          </cell>
        </row>
        <row r="1096">
          <cell r="C1096" t="str">
            <v>M13735</v>
          </cell>
          <cell r="Q1096" t="str">
            <v>-</v>
          </cell>
        </row>
        <row r="1097">
          <cell r="C1097" t="str">
            <v>M13270</v>
          </cell>
          <cell r="Q1097">
            <v>6741.44</v>
          </cell>
        </row>
        <row r="1098">
          <cell r="C1098" t="str">
            <v>BS588</v>
          </cell>
          <cell r="Q1098">
            <v>488768.6764</v>
          </cell>
        </row>
        <row r="1099">
          <cell r="C1099" t="str">
            <v>N15462</v>
          </cell>
          <cell r="Q1099">
            <v>515321.83799999999</v>
          </cell>
        </row>
        <row r="1100">
          <cell r="C1100" t="str">
            <v>N13676</v>
          </cell>
          <cell r="Q1100">
            <v>584340.76300000004</v>
          </cell>
        </row>
        <row r="1101">
          <cell r="C1101" t="str">
            <v>N16609</v>
          </cell>
          <cell r="Q1101">
            <v>80522.115000000005</v>
          </cell>
        </row>
        <row r="1102">
          <cell r="C1102" t="str">
            <v>M15209</v>
          </cell>
          <cell r="Q1102">
            <v>85706.26400000001</v>
          </cell>
        </row>
        <row r="1103">
          <cell r="C1103" t="str">
            <v>RS1135</v>
          </cell>
          <cell r="Q1103">
            <v>14500</v>
          </cell>
        </row>
        <row r="1104">
          <cell r="C1104" t="str">
            <v>SC22229</v>
          </cell>
          <cell r="Q1104">
            <v>15738.49</v>
          </cell>
        </row>
        <row r="1105">
          <cell r="C1105" t="str">
            <v>SC23191</v>
          </cell>
          <cell r="Q1105" t="str">
            <v>-</v>
          </cell>
        </row>
        <row r="1106">
          <cell r="C1106" t="str">
            <v>SC16942</v>
          </cell>
          <cell r="Q1106">
            <v>196942.08200000002</v>
          </cell>
        </row>
        <row r="1107">
          <cell r="C1107" t="str">
            <v>SC23323</v>
          </cell>
          <cell r="Q1107">
            <v>1161.98</v>
          </cell>
        </row>
        <row r="1108">
          <cell r="C1108" t="str">
            <v>RS1186</v>
          </cell>
          <cell r="Q1108">
            <v>12750</v>
          </cell>
        </row>
        <row r="1109">
          <cell r="C1109" t="str">
            <v>N14359</v>
          </cell>
          <cell r="Q1109">
            <v>414065.52400000003</v>
          </cell>
        </row>
        <row r="1110">
          <cell r="C1110" t="str">
            <v>M13773</v>
          </cell>
          <cell r="Q1110" t="str">
            <v>-</v>
          </cell>
        </row>
        <row r="1111">
          <cell r="C1111" t="str">
            <v>N16609</v>
          </cell>
          <cell r="Q1111" t="str">
            <v>-</v>
          </cell>
        </row>
        <row r="1112">
          <cell r="C1112" t="str">
            <v>N13592</v>
          </cell>
          <cell r="Q1112" t="str">
            <v>-</v>
          </cell>
        </row>
        <row r="1113">
          <cell r="C1113" t="str">
            <v>RS1123</v>
          </cell>
          <cell r="Q1113">
            <v>2330</v>
          </cell>
        </row>
        <row r="1114">
          <cell r="C1114" t="str">
            <v>N16609</v>
          </cell>
          <cell r="Q1114" t="str">
            <v>-</v>
          </cell>
        </row>
        <row r="1115">
          <cell r="C1115" t="str">
            <v>N17891</v>
          </cell>
          <cell r="Q1115">
            <v>19990.944000000003</v>
          </cell>
        </row>
        <row r="1116">
          <cell r="C1116" t="str">
            <v>SC22578</v>
          </cell>
          <cell r="Q1116" t="str">
            <v>-</v>
          </cell>
        </row>
        <row r="1117">
          <cell r="C1117" t="str">
            <v>BS588</v>
          </cell>
          <cell r="Q1117">
            <v>44895</v>
          </cell>
        </row>
        <row r="1118">
          <cell r="C1118" t="str">
            <v>SC23280</v>
          </cell>
          <cell r="Q1118">
            <v>128020.91400000002</v>
          </cell>
        </row>
        <row r="1119">
          <cell r="C1119" t="str">
            <v>N16541</v>
          </cell>
          <cell r="Q1119">
            <v>23783.065000000002</v>
          </cell>
        </row>
        <row r="1120">
          <cell r="C1120" t="str">
            <v>SC23351</v>
          </cell>
          <cell r="Q1120">
            <v>32968.318999999996</v>
          </cell>
        </row>
        <row r="1121">
          <cell r="C1121" t="str">
            <v>SC20795</v>
          </cell>
          <cell r="Q1121">
            <v>68612.563000000009</v>
          </cell>
        </row>
        <row r="1122">
          <cell r="C1122" t="str">
            <v>NBA10017524</v>
          </cell>
          <cell r="Q1122">
            <v>0</v>
          </cell>
        </row>
        <row r="1123">
          <cell r="C1123" t="str">
            <v>BS361</v>
          </cell>
          <cell r="Q1123">
            <v>1322.5</v>
          </cell>
        </row>
        <row r="1124">
          <cell r="C1124" t="str">
            <v>SC23626</v>
          </cell>
          <cell r="Q1124">
            <v>15681.652000000002</v>
          </cell>
        </row>
        <row r="1125">
          <cell r="C1125" t="str">
            <v>N15012</v>
          </cell>
          <cell r="Q1125">
            <v>36681.165000000001</v>
          </cell>
        </row>
        <row r="1126">
          <cell r="C1126" t="str">
            <v>N14359</v>
          </cell>
          <cell r="Q1126" t="str">
            <v>-</v>
          </cell>
        </row>
        <row r="1127">
          <cell r="C1127" t="str">
            <v>N18056</v>
          </cell>
          <cell r="Q1127">
            <v>168227.36300000001</v>
          </cell>
        </row>
        <row r="1128">
          <cell r="C1128" t="str">
            <v>SC23200</v>
          </cell>
          <cell r="Q1128">
            <v>24982.948000000004</v>
          </cell>
        </row>
        <row r="1129">
          <cell r="C1129" t="str">
            <v>BS588</v>
          </cell>
          <cell r="Q1129">
            <v>4937.5</v>
          </cell>
        </row>
        <row r="1130">
          <cell r="C1130" t="str">
            <v>SC23634</v>
          </cell>
          <cell r="Q1130">
            <v>3010</v>
          </cell>
        </row>
        <row r="1131">
          <cell r="C1131" t="str">
            <v>SC17680</v>
          </cell>
          <cell r="Q1131">
            <v>51974.387000000002</v>
          </cell>
        </row>
        <row r="1132">
          <cell r="C1132" t="str">
            <v>SC17680-1</v>
          </cell>
          <cell r="Q1132">
            <v>42993.122000000003</v>
          </cell>
        </row>
        <row r="1133">
          <cell r="C1133" t="str">
            <v>SC22229</v>
          </cell>
          <cell r="Q1133">
            <v>1332.5</v>
          </cell>
        </row>
        <row r="1134">
          <cell r="C1134" t="str">
            <v>BS631-1</v>
          </cell>
          <cell r="Q1134">
            <v>4252.5</v>
          </cell>
        </row>
        <row r="1135">
          <cell r="C1135" t="str">
            <v>N17942</v>
          </cell>
          <cell r="Q1135">
            <v>34371.571000000004</v>
          </cell>
        </row>
        <row r="1136">
          <cell r="C1136" t="str">
            <v>RS941</v>
          </cell>
          <cell r="Q1136">
            <v>9062.5</v>
          </cell>
        </row>
        <row r="1137">
          <cell r="C1137" t="str">
            <v>SC23548</v>
          </cell>
          <cell r="Q1137">
            <v>18737.776999999998</v>
          </cell>
        </row>
        <row r="1138">
          <cell r="C1138" t="str">
            <v>N13601</v>
          </cell>
          <cell r="Q1138">
            <v>135052.08799999999</v>
          </cell>
        </row>
        <row r="1139">
          <cell r="C1139" t="str">
            <v>MR2107</v>
          </cell>
          <cell r="Q1139">
            <v>18967.2948</v>
          </cell>
        </row>
        <row r="1140">
          <cell r="C1140" t="str">
            <v>SC21753</v>
          </cell>
          <cell r="Q1140" t="str">
            <v>-</v>
          </cell>
        </row>
        <row r="1141">
          <cell r="C1141" t="str">
            <v>BS550-2</v>
          </cell>
          <cell r="Q1141">
            <v>265333.7268</v>
          </cell>
        </row>
        <row r="1142">
          <cell r="C1142" t="str">
            <v>N16379</v>
          </cell>
          <cell r="Q1142">
            <v>29913.794000000002</v>
          </cell>
        </row>
        <row r="1143">
          <cell r="C1143" t="str">
            <v>N18054</v>
          </cell>
          <cell r="Q1143" t="str">
            <v>-</v>
          </cell>
        </row>
        <row r="1144">
          <cell r="C1144" t="str">
            <v>SC18611</v>
          </cell>
          <cell r="Q1144">
            <v>342513.63300000003</v>
          </cell>
        </row>
        <row r="1145">
          <cell r="C1145" t="str">
            <v>SC23728</v>
          </cell>
          <cell r="Q1145">
            <v>92635.680999999997</v>
          </cell>
        </row>
        <row r="1146">
          <cell r="C1146" t="str">
            <v>NBA10013088</v>
          </cell>
          <cell r="Q1146">
            <v>29150.774399999998</v>
          </cell>
        </row>
        <row r="1147">
          <cell r="C1147" t="str">
            <v>N18296</v>
          </cell>
          <cell r="Q1147">
            <v>54325.762000000002</v>
          </cell>
        </row>
        <row r="1148">
          <cell r="C1148" t="str">
            <v>RS1093</v>
          </cell>
          <cell r="Q1148" t="str">
            <v>-</v>
          </cell>
        </row>
        <row r="1149">
          <cell r="C1149" t="str">
            <v>MR1899</v>
          </cell>
          <cell r="Q1149" t="str">
            <v xml:space="preserve">9,887.50	</v>
          </cell>
        </row>
        <row r="1150">
          <cell r="C1150" t="str">
            <v>SC23323</v>
          </cell>
          <cell r="Q1150" t="str">
            <v>-</v>
          </cell>
        </row>
        <row r="1151">
          <cell r="C1151" t="str">
            <v xml:space="preserve">M13270 </v>
          </cell>
          <cell r="Q1151">
            <v>39601.827000000005</v>
          </cell>
        </row>
        <row r="1152">
          <cell r="C1152" t="str">
            <v>N16542</v>
          </cell>
          <cell r="Q1152">
            <v>78947.281000000017</v>
          </cell>
        </row>
        <row r="1153">
          <cell r="C1153" t="str">
            <v>SC23458</v>
          </cell>
          <cell r="Q1153">
            <v>2777.5</v>
          </cell>
        </row>
        <row r="1154">
          <cell r="C1154" t="str">
            <v>RS500</v>
          </cell>
          <cell r="Q1154">
            <v>16605</v>
          </cell>
        </row>
        <row r="1155">
          <cell r="C1155" t="str">
            <v>N13257</v>
          </cell>
          <cell r="Q1155">
            <v>5770</v>
          </cell>
        </row>
        <row r="1156">
          <cell r="C1156" t="str">
            <v>N18268</v>
          </cell>
          <cell r="Q1156">
            <v>11779.631000000001</v>
          </cell>
        </row>
        <row r="1157">
          <cell r="C1157" t="str">
            <v>BS348</v>
          </cell>
          <cell r="Q1157" t="str">
            <v>-</v>
          </cell>
        </row>
        <row r="1158">
          <cell r="C1158" t="str">
            <v>RS1200</v>
          </cell>
          <cell r="Q1158">
            <v>14750</v>
          </cell>
        </row>
        <row r="1159">
          <cell r="C1159" t="str">
            <v>N18054-1</v>
          </cell>
          <cell r="Q1159">
            <v>33373.732000000004</v>
          </cell>
        </row>
        <row r="1160">
          <cell r="C1160" t="str">
            <v>N16379</v>
          </cell>
          <cell r="Q1160">
            <v>7287.5</v>
          </cell>
        </row>
        <row r="1161">
          <cell r="C1161" t="str">
            <v>SC22559</v>
          </cell>
          <cell r="Q1161">
            <v>2735</v>
          </cell>
        </row>
        <row r="1162">
          <cell r="C1162" t="str">
            <v>SC21051</v>
          </cell>
          <cell r="Q1162">
            <v>130376.22600000001</v>
          </cell>
        </row>
        <row r="1163">
          <cell r="C1163" t="str">
            <v>N13624</v>
          </cell>
          <cell r="Q1163">
            <v>52914.180000000008</v>
          </cell>
        </row>
        <row r="1164">
          <cell r="C1164" t="str">
            <v>N16541</v>
          </cell>
          <cell r="Q1164">
            <v>25615</v>
          </cell>
        </row>
        <row r="1165">
          <cell r="C1165" t="str">
            <v>RS1201</v>
          </cell>
          <cell r="Q1165">
            <v>101543.1164</v>
          </cell>
        </row>
        <row r="1166">
          <cell r="C1166" t="str">
            <v>RS989</v>
          </cell>
          <cell r="Q1166">
            <v>146544.959</v>
          </cell>
        </row>
        <row r="1167">
          <cell r="C1167" t="str">
            <v>N16291</v>
          </cell>
          <cell r="Q1167">
            <v>50826.5</v>
          </cell>
        </row>
        <row r="1168">
          <cell r="C1168" t="str">
            <v>N18718</v>
          </cell>
          <cell r="Q1168">
            <v>2072.5</v>
          </cell>
        </row>
        <row r="1169">
          <cell r="C1169" t="str">
            <v>NBA10005440</v>
          </cell>
          <cell r="Q1169">
            <v>22152.5</v>
          </cell>
        </row>
        <row r="1170">
          <cell r="C1170" t="str">
            <v>RS1080</v>
          </cell>
          <cell r="Q1170">
            <v>4175</v>
          </cell>
        </row>
        <row r="1171">
          <cell r="C1171" t="str">
            <v>N14359</v>
          </cell>
          <cell r="Q1171">
            <v>4660</v>
          </cell>
        </row>
        <row r="1172">
          <cell r="C1172" t="str">
            <v>SC18611</v>
          </cell>
          <cell r="Q1172">
            <v>5790</v>
          </cell>
        </row>
        <row r="1173">
          <cell r="C1173" t="str">
            <v>M15209</v>
          </cell>
          <cell r="Q1173">
            <v>1470</v>
          </cell>
        </row>
        <row r="1174">
          <cell r="C1174" t="str">
            <v>N15193</v>
          </cell>
          <cell r="Q1174">
            <v>297748.33100000001</v>
          </cell>
        </row>
        <row r="1175">
          <cell r="C1175" t="str">
            <v>N15193</v>
          </cell>
          <cell r="Q1175">
            <v>16280</v>
          </cell>
        </row>
        <row r="1176">
          <cell r="C1176" t="str">
            <v>N18027</v>
          </cell>
          <cell r="Q1176" t="str">
            <v>-</v>
          </cell>
        </row>
        <row r="1177">
          <cell r="C1177" t="str">
            <v>MR1C15323_C15324</v>
          </cell>
          <cell r="Q1177">
            <v>278927.18040000001</v>
          </cell>
        </row>
        <row r="1178">
          <cell r="C1178" t="str">
            <v>SC23448</v>
          </cell>
          <cell r="Q1178">
            <v>55458.917000000009</v>
          </cell>
        </row>
        <row r="1179">
          <cell r="C1179" t="str">
            <v>N16431</v>
          </cell>
          <cell r="Q1179">
            <v>223755.73100000003</v>
          </cell>
        </row>
        <row r="1180">
          <cell r="C1180" t="str">
            <v>SC24208</v>
          </cell>
          <cell r="Q1180">
            <v>45482.546000000002</v>
          </cell>
        </row>
        <row r="1181">
          <cell r="C1181" t="str">
            <v>SC23749</v>
          </cell>
          <cell r="Q1181">
            <v>77953.919000000009</v>
          </cell>
        </row>
        <row r="1182">
          <cell r="C1182" t="str">
            <v>SC18611-1</v>
          </cell>
          <cell r="Q1182">
            <v>9505</v>
          </cell>
        </row>
        <row r="1183">
          <cell r="C1183" t="str">
            <v>BS520</v>
          </cell>
          <cell r="Q1183">
            <v>4172.5</v>
          </cell>
        </row>
        <row r="1184">
          <cell r="C1184" t="str">
            <v>SC23750</v>
          </cell>
          <cell r="Q1184">
            <v>11886.872000000001</v>
          </cell>
        </row>
        <row r="1185">
          <cell r="C1185" t="str">
            <v>M15665</v>
          </cell>
          <cell r="Q1185" t="str">
            <v>-</v>
          </cell>
        </row>
        <row r="1186">
          <cell r="C1186" t="str">
            <v>SC21701</v>
          </cell>
          <cell r="Q1186">
            <v>5487.5</v>
          </cell>
        </row>
        <row r="1187">
          <cell r="C1187" t="str">
            <v>BS402</v>
          </cell>
          <cell r="Q1187">
            <v>5835</v>
          </cell>
        </row>
        <row r="1188">
          <cell r="C1188" t="str">
            <v>SC23103</v>
          </cell>
          <cell r="Q1188">
            <v>8929.3410000000003</v>
          </cell>
        </row>
        <row r="1189">
          <cell r="C1189" t="str">
            <v>M15844</v>
          </cell>
          <cell r="Q1189">
            <v>12368.651000000002</v>
          </cell>
        </row>
        <row r="1190">
          <cell r="C1190" t="str">
            <v>RS1202</v>
          </cell>
          <cell r="Q1190">
            <v>14750</v>
          </cell>
        </row>
        <row r="1191">
          <cell r="C1191" t="str">
            <v>N15462</v>
          </cell>
          <cell r="Q1191">
            <v>26497.5</v>
          </cell>
        </row>
        <row r="1192">
          <cell r="C1192" t="str">
            <v>RS1123</v>
          </cell>
          <cell r="Q1192">
            <v>2430</v>
          </cell>
        </row>
        <row r="1193">
          <cell r="C1193" t="str">
            <v>M14194</v>
          </cell>
          <cell r="Q1193">
            <v>2640</v>
          </cell>
        </row>
        <row r="1194">
          <cell r="C1194" t="str">
            <v>BS229</v>
          </cell>
          <cell r="Q1194">
            <v>1285</v>
          </cell>
        </row>
        <row r="1195">
          <cell r="C1195" t="str">
            <v>N17815-1</v>
          </cell>
          <cell r="Q1195" t="str">
            <v>-</v>
          </cell>
        </row>
        <row r="1196">
          <cell r="C1196" t="str">
            <v>M15635</v>
          </cell>
          <cell r="Q1196">
            <v>96673.374000000011</v>
          </cell>
        </row>
        <row r="1197">
          <cell r="C1197" t="str">
            <v>BS111</v>
          </cell>
          <cell r="Q1197">
            <v>9070</v>
          </cell>
        </row>
        <row r="1198">
          <cell r="C1198" t="str">
            <v>SC21051</v>
          </cell>
          <cell r="Q1198">
            <v>19677.5</v>
          </cell>
        </row>
        <row r="1199">
          <cell r="C1199" t="str">
            <v>VW240/VW241-1</v>
          </cell>
          <cell r="Q1199" t="str">
            <v>-</v>
          </cell>
        </row>
        <row r="1200">
          <cell r="C1200" t="str">
            <v>BS300</v>
          </cell>
          <cell r="Q1200" t="str">
            <v>-</v>
          </cell>
        </row>
        <row r="1201">
          <cell r="C1201" t="str">
            <v>N16379</v>
          </cell>
          <cell r="Q1201">
            <v>3235</v>
          </cell>
        </row>
        <row r="1202">
          <cell r="C1202" t="str">
            <v>SC19888</v>
          </cell>
          <cell r="Q1202" t="str">
            <v>-</v>
          </cell>
        </row>
        <row r="1203">
          <cell r="C1203" t="str">
            <v>RS1202</v>
          </cell>
          <cell r="Q1203">
            <v>6750</v>
          </cell>
        </row>
        <row r="1204">
          <cell r="C1204" t="str">
            <v>RS1173</v>
          </cell>
          <cell r="Q1204" t="str">
            <v>-</v>
          </cell>
        </row>
        <row r="1205">
          <cell r="C1205" t="str">
            <v>RS1202</v>
          </cell>
          <cell r="Q1205" t="str">
            <v>-</v>
          </cell>
        </row>
        <row r="1206">
          <cell r="C1206" t="str">
            <v>N18268</v>
          </cell>
          <cell r="Q1206">
            <v>3052.5</v>
          </cell>
        </row>
        <row r="1207">
          <cell r="C1207" t="str">
            <v>RS1195</v>
          </cell>
          <cell r="Q1207">
            <v>114930.36720000001</v>
          </cell>
        </row>
        <row r="1208">
          <cell r="C1208" t="str">
            <v>N13601-1</v>
          </cell>
          <cell r="Q1208">
            <v>104927.51299999999</v>
          </cell>
        </row>
        <row r="1209">
          <cell r="C1209" t="str">
            <v>N17175</v>
          </cell>
          <cell r="Q1209">
            <v>7327.8270000000011</v>
          </cell>
        </row>
        <row r="1210">
          <cell r="C1210" t="str">
            <v>SC24292</v>
          </cell>
          <cell r="Q1210">
            <v>106046.621</v>
          </cell>
        </row>
        <row r="1211">
          <cell r="C1211" t="str">
            <v>N17890</v>
          </cell>
          <cell r="Q1211">
            <v>17215.901999999998</v>
          </cell>
        </row>
        <row r="1212">
          <cell r="C1212" t="str">
            <v>N18693</v>
          </cell>
          <cell r="Q1212">
            <v>82804.061000000002</v>
          </cell>
        </row>
        <row r="1213">
          <cell r="C1213" t="str">
            <v>N18337</v>
          </cell>
          <cell r="Q1213">
            <v>41146.435000000005</v>
          </cell>
        </row>
        <row r="1214">
          <cell r="C1214" t="str">
            <v>N18829</v>
          </cell>
          <cell r="Q1214" t="str">
            <v>-</v>
          </cell>
        </row>
        <row r="1215">
          <cell r="C1215" t="str">
            <v>RS BOM Review</v>
          </cell>
          <cell r="Q1215">
            <v>2735</v>
          </cell>
        </row>
        <row r="1216">
          <cell r="C1216" t="str">
            <v>NBA10014004</v>
          </cell>
          <cell r="Q1216">
            <v>47922.286399999997</v>
          </cell>
        </row>
        <row r="1217">
          <cell r="C1217" t="str">
            <v>NBA10002073</v>
          </cell>
          <cell r="Q1217">
            <v>4300</v>
          </cell>
        </row>
        <row r="1218">
          <cell r="C1218" t="str">
            <v>M14194</v>
          </cell>
          <cell r="Q1218">
            <v>2092.5</v>
          </cell>
        </row>
        <row r="1219">
          <cell r="C1219" t="str">
            <v>BS402</v>
          </cell>
          <cell r="Q1219">
            <v>2915</v>
          </cell>
        </row>
        <row r="1220">
          <cell r="C1220" t="str">
            <v>NBA10004104</v>
          </cell>
          <cell r="Q1220" t="str">
            <v>-</v>
          </cell>
        </row>
        <row r="1221">
          <cell r="C1221" t="str">
            <v>N15837</v>
          </cell>
          <cell r="Q1221">
            <v>33835</v>
          </cell>
        </row>
        <row r="1222">
          <cell r="C1222" t="str">
            <v>N15837-1</v>
          </cell>
          <cell r="Q1222">
            <v>16445</v>
          </cell>
        </row>
        <row r="1223">
          <cell r="C1223" t="str">
            <v>SC24878</v>
          </cell>
          <cell r="Q1223" t="str">
            <v>-</v>
          </cell>
        </row>
        <row r="1224">
          <cell r="C1224" t="str">
            <v>SC23448</v>
          </cell>
          <cell r="Q1224" t="str">
            <v>-</v>
          </cell>
        </row>
        <row r="1225">
          <cell r="C1225" t="str">
            <v>M13879</v>
          </cell>
          <cell r="Q1225" t="str">
            <v>-</v>
          </cell>
        </row>
        <row r="1226">
          <cell r="C1226" t="str">
            <v>SC23634</v>
          </cell>
          <cell r="Q1226" t="str">
            <v>-</v>
          </cell>
        </row>
        <row r="1227">
          <cell r="C1227" t="str">
            <v>NBA10002073</v>
          </cell>
          <cell r="Q1227" t="str">
            <v>-</v>
          </cell>
        </row>
        <row r="1228">
          <cell r="C1228" t="str">
            <v>SC20556</v>
          </cell>
          <cell r="Q1228">
            <v>105410.814</v>
          </cell>
        </row>
        <row r="1229">
          <cell r="C1229" t="str">
            <v>SC20556-1</v>
          </cell>
          <cell r="Q1229">
            <v>16432.713</v>
          </cell>
        </row>
        <row r="1230">
          <cell r="C1230" t="str">
            <v>SC17551</v>
          </cell>
          <cell r="Q1230">
            <v>17700</v>
          </cell>
        </row>
        <row r="1231">
          <cell r="C1231" t="str">
            <v>SC21701</v>
          </cell>
          <cell r="Q1231">
            <v>1880</v>
          </cell>
        </row>
        <row r="1232">
          <cell r="C1232" t="str">
            <v>SC24572</v>
          </cell>
          <cell r="Q1232" t="str">
            <v>-</v>
          </cell>
        </row>
        <row r="1233">
          <cell r="C1233" t="str">
            <v>N14915</v>
          </cell>
          <cell r="Q1233">
            <v>16237.5</v>
          </cell>
        </row>
        <row r="1234">
          <cell r="C1234" t="str">
            <v>SC24952</v>
          </cell>
          <cell r="Q1234">
            <v>4493.09</v>
          </cell>
        </row>
        <row r="1235">
          <cell r="C1235" t="str">
            <v>N18337</v>
          </cell>
          <cell r="Q1235">
            <v>2985</v>
          </cell>
        </row>
        <row r="1236">
          <cell r="C1236" t="str">
            <v>M11560</v>
          </cell>
          <cell r="Q1236">
            <v>88481.532000000007</v>
          </cell>
        </row>
        <row r="1237">
          <cell r="C1237" t="str">
            <v>RS991</v>
          </cell>
          <cell r="Q1237">
            <v>11340</v>
          </cell>
        </row>
        <row r="1238">
          <cell r="C1238" t="str">
            <v>M15450</v>
          </cell>
          <cell r="Q1238">
            <v>42476.822000000007</v>
          </cell>
        </row>
        <row r="1239">
          <cell r="C1239" t="str">
            <v>SC18611</v>
          </cell>
          <cell r="Q1239">
            <v>14792.5</v>
          </cell>
        </row>
        <row r="1240">
          <cell r="C1240" t="str">
            <v>SC17680</v>
          </cell>
          <cell r="Q1240" t="str">
            <v>-</v>
          </cell>
        </row>
        <row r="1241">
          <cell r="C1241" t="str">
            <v>SC25032</v>
          </cell>
          <cell r="Q1241" t="str">
            <v>-</v>
          </cell>
        </row>
        <row r="1242">
          <cell r="C1242" t="str">
            <v>SC24032</v>
          </cell>
          <cell r="Q1242" t="str">
            <v>-</v>
          </cell>
        </row>
        <row r="1243">
          <cell r="C1243" t="str">
            <v>N18056</v>
          </cell>
          <cell r="Q1243" t="str">
            <v>-</v>
          </cell>
        </row>
        <row r="1244">
          <cell r="C1244" t="str">
            <v>MR1913</v>
          </cell>
          <cell r="Q1244">
            <v>1605</v>
          </cell>
        </row>
        <row r="1245">
          <cell r="C1245" t="str">
            <v>N18640</v>
          </cell>
          <cell r="Q1245">
            <v>185710.98</v>
          </cell>
        </row>
        <row r="1246">
          <cell r="C1246" t="str">
            <v>BS111</v>
          </cell>
          <cell r="Q1246">
            <v>3000</v>
          </cell>
        </row>
        <row r="1247">
          <cell r="C1247" t="str">
            <v>M15450</v>
          </cell>
          <cell r="Q1247">
            <v>5222.5</v>
          </cell>
        </row>
        <row r="1248">
          <cell r="C1248" t="str">
            <v>NBA10017214</v>
          </cell>
          <cell r="Q1248">
            <v>11555</v>
          </cell>
        </row>
        <row r="1249">
          <cell r="C1249" t="str">
            <v>SC24983</v>
          </cell>
          <cell r="Q1249" t="str">
            <v>-</v>
          </cell>
        </row>
        <row r="1250">
          <cell r="C1250" t="str">
            <v>N18962</v>
          </cell>
          <cell r="Q1250">
            <v>10943.445</v>
          </cell>
        </row>
        <row r="1251">
          <cell r="C1251" t="str">
            <v>MR2027</v>
          </cell>
          <cell r="Q1251">
            <v>2800</v>
          </cell>
        </row>
        <row r="1252">
          <cell r="C1252" t="str">
            <v>MR2168</v>
          </cell>
          <cell r="Q1252">
            <v>17846.808300000001</v>
          </cell>
        </row>
        <row r="1253">
          <cell r="C1253" t="str">
            <v>NBA10016031</v>
          </cell>
          <cell r="Q1253">
            <v>34472.7952</v>
          </cell>
        </row>
        <row r="1254">
          <cell r="C1254" t="str">
            <v>N12480</v>
          </cell>
          <cell r="Q1254">
            <v>108189.251</v>
          </cell>
        </row>
        <row r="1255">
          <cell r="C1255" t="str">
            <v>MR2160</v>
          </cell>
          <cell r="Q1255">
            <v>112962.87</v>
          </cell>
        </row>
        <row r="1256">
          <cell r="C1256" t="str">
            <v>N18056</v>
          </cell>
          <cell r="Q1256">
            <v>3665</v>
          </cell>
        </row>
        <row r="1257">
          <cell r="C1257" t="str">
            <v>RS1202</v>
          </cell>
          <cell r="Q1257">
            <v>1867.5</v>
          </cell>
        </row>
        <row r="1258">
          <cell r="C1258" t="str">
            <v>N18056</v>
          </cell>
          <cell r="Q1258">
            <v>9792.5</v>
          </cell>
        </row>
        <row r="1259">
          <cell r="C1259" t="str">
            <v>SC19500</v>
          </cell>
          <cell r="Q1259">
            <v>31651.86</v>
          </cell>
        </row>
        <row r="1260">
          <cell r="C1260" t="str">
            <v>RS1234</v>
          </cell>
          <cell r="Q1260">
            <v>12750</v>
          </cell>
        </row>
        <row r="1261">
          <cell r="C1261" t="str">
            <v>RS1252</v>
          </cell>
          <cell r="Q1261">
            <v>12750</v>
          </cell>
        </row>
        <row r="1262">
          <cell r="C1262" t="str">
            <v>RS1237</v>
          </cell>
          <cell r="Q1262">
            <v>12750</v>
          </cell>
        </row>
        <row r="1263">
          <cell r="C1263" t="str">
            <v>RS1244</v>
          </cell>
          <cell r="Q1263">
            <v>12750</v>
          </cell>
        </row>
        <row r="1264">
          <cell r="C1264" t="str">
            <v>RS1238</v>
          </cell>
          <cell r="Q1264">
            <v>50089.041900000004</v>
          </cell>
        </row>
        <row r="1265">
          <cell r="C1265" t="str">
            <v>NBA10014004</v>
          </cell>
          <cell r="Q1265">
            <v>16895</v>
          </cell>
        </row>
        <row r="1266">
          <cell r="C1266" t="str">
            <v>N13606</v>
          </cell>
          <cell r="Q1266">
            <v>6580</v>
          </cell>
        </row>
        <row r="1267">
          <cell r="C1267" t="str">
            <v>MR2160</v>
          </cell>
          <cell r="Q1267">
            <v>22132.5</v>
          </cell>
        </row>
        <row r="1268">
          <cell r="C1268" t="str">
            <v>RS1233</v>
          </cell>
          <cell r="Q1268">
            <v>89413.880599999989</v>
          </cell>
        </row>
        <row r="1269">
          <cell r="C1269" t="str">
            <v xml:space="preserve">N17175/NBA10014004 </v>
          </cell>
          <cell r="Q1269">
            <v>14648</v>
          </cell>
        </row>
        <row r="1270">
          <cell r="C1270" t="str">
            <v>RS1254</v>
          </cell>
          <cell r="Q1270">
            <v>34409.454299999998</v>
          </cell>
        </row>
        <row r="1271">
          <cell r="C1271" t="str">
            <v>N17815</v>
          </cell>
          <cell r="Q1271">
            <v>255329.68899999998</v>
          </cell>
        </row>
        <row r="1272">
          <cell r="C1272" t="str">
            <v>NBA10015241-1</v>
          </cell>
          <cell r="Q1272" t="str">
            <v>^^</v>
          </cell>
        </row>
        <row r="1273">
          <cell r="C1273" t="str">
            <v>NBA10015241-2</v>
          </cell>
          <cell r="Q1273" t="str">
            <v>^^</v>
          </cell>
        </row>
        <row r="1274">
          <cell r="C1274" t="str">
            <v>NBA10015241</v>
          </cell>
          <cell r="Q1274">
            <v>17522.5</v>
          </cell>
        </row>
        <row r="1275">
          <cell r="C1275" t="str">
            <v>RS1267</v>
          </cell>
          <cell r="Q1275">
            <v>12750</v>
          </cell>
        </row>
        <row r="1276">
          <cell r="C1276" t="str">
            <v>N18617</v>
          </cell>
          <cell r="Q1276">
            <v>29375.183999999997</v>
          </cell>
        </row>
        <row r="1277">
          <cell r="C1277" t="str">
            <v>SC24490</v>
          </cell>
          <cell r="Q1277" t="str">
            <v>-</v>
          </cell>
        </row>
        <row r="1278">
          <cell r="C1278" t="str">
            <v>N17722</v>
          </cell>
          <cell r="Q1278" t="str">
            <v>-</v>
          </cell>
        </row>
        <row r="1279">
          <cell r="C1279" t="str">
            <v>SC24047</v>
          </cell>
          <cell r="Q1279">
            <v>51063.691000000006</v>
          </cell>
        </row>
        <row r="1280">
          <cell r="C1280" t="str">
            <v>PRIM473A</v>
          </cell>
          <cell r="Q1280" t="str">
            <v>-</v>
          </cell>
        </row>
        <row r="1281">
          <cell r="C1281" t="str">
            <v>N14793</v>
          </cell>
          <cell r="Q1281">
            <v>1200000</v>
          </cell>
        </row>
        <row r="1282">
          <cell r="C1282" t="str">
            <v>NBA10015039</v>
          </cell>
          <cell r="Q1282">
            <v>365755.87520000007</v>
          </cell>
        </row>
        <row r="1283">
          <cell r="C1283" t="str">
            <v>NBA10015039-2</v>
          </cell>
          <cell r="Q1283">
            <v>36745.468000000001</v>
          </cell>
        </row>
        <row r="1284">
          <cell r="C1284" t="str">
            <v>NBA10015039-1</v>
          </cell>
          <cell r="Q1284">
            <v>15793.2672</v>
          </cell>
        </row>
        <row r="1285">
          <cell r="C1285" t="str">
            <v>NBA10015039</v>
          </cell>
          <cell r="Q1285">
            <v>4335</v>
          </cell>
        </row>
        <row r="1286">
          <cell r="C1286" t="str">
            <v>RS1265</v>
          </cell>
          <cell r="Q1286">
            <v>33931.109300000004</v>
          </cell>
        </row>
        <row r="1287">
          <cell r="C1287" t="str">
            <v>RS1266</v>
          </cell>
          <cell r="Q1287">
            <v>12750</v>
          </cell>
        </row>
        <row r="1288">
          <cell r="C1288" t="str">
            <v>N17865-1</v>
          </cell>
          <cell r="Q1288">
            <v>9912.5</v>
          </cell>
        </row>
        <row r="1289">
          <cell r="C1289" t="str">
            <v>M15904</v>
          </cell>
          <cell r="Q1289">
            <v>65968.403999999995</v>
          </cell>
        </row>
        <row r="1290">
          <cell r="C1290" t="str">
            <v>M15450</v>
          </cell>
          <cell r="Q1290">
            <v>12737.5</v>
          </cell>
        </row>
        <row r="1291">
          <cell r="C1291" t="str">
            <v>BS111-1</v>
          </cell>
          <cell r="Q1291">
            <v>9227.5</v>
          </cell>
        </row>
        <row r="1292">
          <cell r="C1292">
            <v>4201291</v>
          </cell>
          <cell r="Q1292" t="str">
            <v>-</v>
          </cell>
        </row>
        <row r="1293">
          <cell r="C1293" t="str">
            <v>SC23070</v>
          </cell>
          <cell r="Q1293">
            <v>307195.38200000004</v>
          </cell>
        </row>
        <row r="1294">
          <cell r="C1294" t="str">
            <v>SC23070-1</v>
          </cell>
          <cell r="Q1294">
            <v>73718.482999999993</v>
          </cell>
        </row>
        <row r="1295">
          <cell r="C1295" t="str">
            <v>M16177</v>
          </cell>
          <cell r="Q1295">
            <v>95879.749000000011</v>
          </cell>
        </row>
        <row r="1296">
          <cell r="C1296" t="str">
            <v>M16177-1</v>
          </cell>
          <cell r="Q1296">
            <v>24030.589</v>
          </cell>
        </row>
        <row r="1297">
          <cell r="C1297">
            <v>3701162</v>
          </cell>
          <cell r="Q1297" t="str">
            <v>-</v>
          </cell>
        </row>
        <row r="1298">
          <cell r="C1298">
            <v>3701110</v>
          </cell>
          <cell r="Q1298" t="str">
            <v>-</v>
          </cell>
        </row>
        <row r="1299">
          <cell r="C1299">
            <v>3601292</v>
          </cell>
          <cell r="Q1299" t="str">
            <v>-</v>
          </cell>
        </row>
        <row r="1300">
          <cell r="C1300">
            <v>3601306</v>
          </cell>
          <cell r="Q1300" t="str">
            <v>-</v>
          </cell>
        </row>
        <row r="1301">
          <cell r="C1301">
            <v>3601307</v>
          </cell>
          <cell r="Q1301" t="str">
            <v>-</v>
          </cell>
        </row>
        <row r="1302">
          <cell r="C1302">
            <v>3601298</v>
          </cell>
          <cell r="Q1302" t="str">
            <v>-</v>
          </cell>
        </row>
        <row r="1303">
          <cell r="C1303">
            <v>3701055</v>
          </cell>
          <cell r="Q1303" t="str">
            <v>-</v>
          </cell>
        </row>
        <row r="1304">
          <cell r="C1304" t="str">
            <v>RS1276</v>
          </cell>
          <cell r="Q1304">
            <v>12750</v>
          </cell>
        </row>
        <row r="1305">
          <cell r="C1305" t="str">
            <v>RS1272</v>
          </cell>
          <cell r="Q1305">
            <v>28835.468999999997</v>
          </cell>
        </row>
        <row r="1306">
          <cell r="C1306" t="str">
            <v>RS1238</v>
          </cell>
          <cell r="Q1306" t="str">
            <v>-</v>
          </cell>
        </row>
        <row r="1307">
          <cell r="C1307" t="str">
            <v>MR2192</v>
          </cell>
          <cell r="Q1307">
            <v>37295.422199999994</v>
          </cell>
        </row>
        <row r="1308">
          <cell r="C1308" t="str">
            <v>MR2203</v>
          </cell>
          <cell r="Q1308">
            <v>60118.366500000004</v>
          </cell>
        </row>
        <row r="1309">
          <cell r="C1309" t="str">
            <v>MR2197</v>
          </cell>
          <cell r="Q1309">
            <v>53833.791599999997</v>
          </cell>
        </row>
        <row r="1310">
          <cell r="C1310" t="str">
            <v>SC23749</v>
          </cell>
          <cell r="Q1310">
            <v>6055</v>
          </cell>
        </row>
        <row r="1311">
          <cell r="C1311" t="str">
            <v>1201105</v>
          </cell>
          <cell r="Q1311">
            <v>7455.91</v>
          </cell>
        </row>
        <row r="1312">
          <cell r="C1312" t="str">
            <v>N14298</v>
          </cell>
          <cell r="Q1312">
            <v>91210.913</v>
          </cell>
        </row>
        <row r="1313">
          <cell r="C1313" t="str">
            <v>N13606</v>
          </cell>
          <cell r="Q1313" t="str">
            <v>-</v>
          </cell>
        </row>
        <row r="1314">
          <cell r="C1314" t="str">
            <v>N17081</v>
          </cell>
          <cell r="Q1314">
            <v>68523.030000000013</v>
          </cell>
        </row>
        <row r="1315">
          <cell r="C1315" t="str">
            <v>SC25118</v>
          </cell>
          <cell r="Q1315" t="str">
            <v>-</v>
          </cell>
        </row>
        <row r="1316">
          <cell r="C1316" t="str">
            <v>N17091</v>
          </cell>
          <cell r="Q1316" t="str">
            <v>-</v>
          </cell>
        </row>
        <row r="1317">
          <cell r="C1317" t="str">
            <v>NBA10017524-1</v>
          </cell>
          <cell r="Q1317">
            <v>54590.836799999997</v>
          </cell>
        </row>
        <row r="1318">
          <cell r="C1318" t="str">
            <v>NBA10017524-2</v>
          </cell>
          <cell r="Q1318">
            <v>17462.0432</v>
          </cell>
        </row>
        <row r="1319">
          <cell r="C1319" t="str">
            <v>VLT Template Updates</v>
          </cell>
          <cell r="Q1319">
            <v>55840</v>
          </cell>
        </row>
        <row r="1320">
          <cell r="C1320" t="str">
            <v>RS1267</v>
          </cell>
          <cell r="Q1320">
            <v>955</v>
          </cell>
        </row>
        <row r="1321">
          <cell r="C1321">
            <v>4301173</v>
          </cell>
          <cell r="Q1321">
            <v>1355</v>
          </cell>
        </row>
        <row r="1322">
          <cell r="C1322" t="str">
            <v>3201656</v>
          </cell>
          <cell r="Q1322">
            <v>1580</v>
          </cell>
        </row>
        <row r="1323">
          <cell r="C1323" t="str">
            <v>RS1266</v>
          </cell>
          <cell r="Q1323">
            <v>2422.5</v>
          </cell>
        </row>
        <row r="1324">
          <cell r="C1324" t="str">
            <v>NBA10017524-1</v>
          </cell>
          <cell r="Q1324">
            <v>3207.5</v>
          </cell>
        </row>
        <row r="1325">
          <cell r="C1325" t="str">
            <v xml:space="preserve">SC21364 </v>
          </cell>
          <cell r="Q1325">
            <v>4420</v>
          </cell>
        </row>
        <row r="1326">
          <cell r="C1326" t="str">
            <v xml:space="preserve">N14793 </v>
          </cell>
          <cell r="Q1326">
            <v>5477.96</v>
          </cell>
        </row>
        <row r="1327">
          <cell r="C1327" t="str">
            <v>1501417</v>
          </cell>
          <cell r="Q1327">
            <v>6170</v>
          </cell>
        </row>
        <row r="1328">
          <cell r="C1328" t="str">
            <v>1501114</v>
          </cell>
          <cell r="Q1328">
            <v>6357.5</v>
          </cell>
        </row>
        <row r="1329">
          <cell r="C1329" t="str">
            <v>1501426</v>
          </cell>
          <cell r="Q1329">
            <v>6432.5</v>
          </cell>
        </row>
        <row r="1330">
          <cell r="C1330" t="str">
            <v>SC25613</v>
          </cell>
          <cell r="Q1330" t="str">
            <v>-</v>
          </cell>
        </row>
        <row r="1331">
          <cell r="C1331" t="str">
            <v>RS1244</v>
          </cell>
          <cell r="Q1331">
            <v>6462.5</v>
          </cell>
        </row>
        <row r="1332">
          <cell r="C1332" t="str">
            <v>COR1068-1</v>
          </cell>
          <cell r="Q1332">
            <v>7637.5</v>
          </cell>
        </row>
        <row r="1333">
          <cell r="C1333" t="str">
            <v>RS1186</v>
          </cell>
          <cell r="Q1333">
            <v>8107.5</v>
          </cell>
        </row>
        <row r="1334">
          <cell r="C1334" t="str">
            <v>COR1068</v>
          </cell>
          <cell r="Q1334">
            <v>8530.8799999999992</v>
          </cell>
        </row>
        <row r="1335">
          <cell r="C1335" t="str">
            <v>COR1059</v>
          </cell>
          <cell r="Q1335">
            <v>9710.7900000000009</v>
          </cell>
        </row>
        <row r="1336">
          <cell r="C1336" t="str">
            <v>COR1059-1</v>
          </cell>
          <cell r="Q1336">
            <v>9940</v>
          </cell>
        </row>
        <row r="1337">
          <cell r="C1337" t="str">
            <v>COR1070-1</v>
          </cell>
          <cell r="Q1337">
            <v>10660</v>
          </cell>
        </row>
        <row r="1338">
          <cell r="C1338" t="str">
            <v>COR1064-2</v>
          </cell>
          <cell r="Q1338">
            <v>11515</v>
          </cell>
        </row>
        <row r="1339">
          <cell r="C1339" t="str">
            <v>COR1064</v>
          </cell>
          <cell r="Q1339">
            <v>11950.34</v>
          </cell>
        </row>
        <row r="1340">
          <cell r="C1340" t="str">
            <v>COR1067-1</v>
          </cell>
          <cell r="Q1340">
            <v>12190</v>
          </cell>
        </row>
        <row r="1341">
          <cell r="C1341" t="str">
            <v>COR1067</v>
          </cell>
          <cell r="Q1341">
            <v>12194.18</v>
          </cell>
        </row>
        <row r="1342">
          <cell r="C1342" t="str">
            <v>COR1062-1</v>
          </cell>
          <cell r="Q1342">
            <v>12280</v>
          </cell>
        </row>
        <row r="1343">
          <cell r="C1343" t="str">
            <v>COR1059-2</v>
          </cell>
          <cell r="Q1343">
            <v>12575</v>
          </cell>
        </row>
        <row r="1344">
          <cell r="C1344" t="str">
            <v>RS1271</v>
          </cell>
          <cell r="Q1344">
            <v>12750</v>
          </cell>
        </row>
        <row r="1345">
          <cell r="C1345" t="str">
            <v>COR1072</v>
          </cell>
          <cell r="Q1345">
            <v>13551.68</v>
          </cell>
        </row>
        <row r="1346">
          <cell r="C1346" t="str">
            <v>COR1072-1</v>
          </cell>
          <cell r="Q1346">
            <v>13562.5</v>
          </cell>
        </row>
        <row r="1347">
          <cell r="C1347" t="str">
            <v>VW240/VW241-1</v>
          </cell>
          <cell r="Q1347">
            <v>14345</v>
          </cell>
        </row>
        <row r="1348">
          <cell r="C1348" t="str">
            <v>RS1202</v>
          </cell>
          <cell r="Q1348">
            <v>14750</v>
          </cell>
        </row>
        <row r="1349">
          <cell r="C1349" t="str">
            <v>COR1058</v>
          </cell>
          <cell r="Q1349">
            <v>15319.77</v>
          </cell>
        </row>
        <row r="1350">
          <cell r="C1350" t="str">
            <v>COR1073-1</v>
          </cell>
          <cell r="Q1350">
            <v>15535</v>
          </cell>
        </row>
        <row r="1351">
          <cell r="C1351" t="str">
            <v>N18674</v>
          </cell>
          <cell r="Q1351">
            <v>15977.692999999999</v>
          </cell>
        </row>
        <row r="1352">
          <cell r="C1352" t="str">
            <v>RS1180</v>
          </cell>
          <cell r="Q1352">
            <v>16217.5</v>
          </cell>
        </row>
        <row r="1353">
          <cell r="C1353" t="str">
            <v>N18674-1</v>
          </cell>
          <cell r="Q1353">
            <v>16670.417000000001</v>
          </cell>
        </row>
        <row r="1354">
          <cell r="C1354" t="str">
            <v>COR1074</v>
          </cell>
          <cell r="Q1354">
            <v>16864.830000000002</v>
          </cell>
        </row>
        <row r="1355">
          <cell r="C1355" t="str">
            <v>COR1066</v>
          </cell>
          <cell r="Q1355">
            <v>20389.45</v>
          </cell>
        </row>
        <row r="1356">
          <cell r="C1356" t="str">
            <v>COR1063</v>
          </cell>
          <cell r="Q1356">
            <v>20527.98</v>
          </cell>
        </row>
        <row r="1357">
          <cell r="C1357" t="str">
            <v>COR1070</v>
          </cell>
          <cell r="Q1357">
            <v>21305.02</v>
          </cell>
        </row>
        <row r="1358">
          <cell r="C1358" t="str">
            <v>M16016</v>
          </cell>
          <cell r="Q1358">
            <v>21365.47</v>
          </cell>
        </row>
        <row r="1359">
          <cell r="C1359" t="str">
            <v>COR1071</v>
          </cell>
          <cell r="Q1359">
            <v>21873.21</v>
          </cell>
        </row>
        <row r="1360">
          <cell r="C1360" t="str">
            <v>SC23070/SC23070-1</v>
          </cell>
          <cell r="Q1360" t="str">
            <v>-</v>
          </cell>
        </row>
        <row r="1361">
          <cell r="C1361" t="str">
            <v>COR1064-1</v>
          </cell>
          <cell r="Q1361">
            <v>22020</v>
          </cell>
        </row>
        <row r="1362">
          <cell r="C1362" t="str">
            <v>COR1059-3</v>
          </cell>
          <cell r="Q1362">
            <v>22725</v>
          </cell>
        </row>
        <row r="1363">
          <cell r="C1363" t="str">
            <v>COR1061</v>
          </cell>
          <cell r="Q1363">
            <v>23983.040000000001</v>
          </cell>
        </row>
        <row r="1364">
          <cell r="C1364" t="str">
            <v>COR1060</v>
          </cell>
          <cell r="Q1364">
            <v>24253.37</v>
          </cell>
        </row>
        <row r="1365">
          <cell r="C1365" t="str">
            <v>SC20245</v>
          </cell>
          <cell r="Q1365">
            <v>27157.745000000003</v>
          </cell>
        </row>
        <row r="1366">
          <cell r="C1366" t="str">
            <v>NBA10013465-1</v>
          </cell>
          <cell r="Q1366">
            <v>29394.306400000001</v>
          </cell>
        </row>
        <row r="1367">
          <cell r="C1367" t="str">
            <v>MR1C15323_C15324</v>
          </cell>
          <cell r="Q1367">
            <v>30075</v>
          </cell>
        </row>
        <row r="1368">
          <cell r="C1368" t="str">
            <v>COR1062</v>
          </cell>
          <cell r="Q1368">
            <v>30255.989999999998</v>
          </cell>
        </row>
        <row r="1369">
          <cell r="C1369" t="str">
            <v>COR1073</v>
          </cell>
          <cell r="Q1369">
            <v>38820.99</v>
          </cell>
        </row>
        <row r="1370">
          <cell r="C1370" t="str">
            <v>N14359-1</v>
          </cell>
          <cell r="Q1370">
            <v>43046.18</v>
          </cell>
        </row>
        <row r="1371">
          <cell r="C1371" t="str">
            <v>SC18359</v>
          </cell>
          <cell r="Q1371">
            <v>45828.331999999995</v>
          </cell>
        </row>
        <row r="1372">
          <cell r="C1372" t="str">
            <v>NBA10013465-2</v>
          </cell>
          <cell r="Q1372">
            <v>55764.469600000004</v>
          </cell>
        </row>
        <row r="1373">
          <cell r="C1373" t="str">
            <v>N19002</v>
          </cell>
          <cell r="Q1373">
            <v>58036.586000000003</v>
          </cell>
        </row>
        <row r="1374">
          <cell r="C1374" t="str">
            <v>SC25418</v>
          </cell>
          <cell r="Q1374">
            <v>77903.590000000011</v>
          </cell>
        </row>
        <row r="1375">
          <cell r="C1375" t="str">
            <v>N12987</v>
          </cell>
          <cell r="Q1375">
            <v>82276.650000000009</v>
          </cell>
        </row>
        <row r="1376">
          <cell r="C1376" t="str">
            <v>NBA10013465</v>
          </cell>
          <cell r="Q1376">
            <v>343440.60240000003</v>
          </cell>
        </row>
        <row r="1377">
          <cell r="C1377" t="str">
            <v>RS959</v>
          </cell>
          <cell r="Q1377">
            <v>106348.25520000001</v>
          </cell>
        </row>
        <row r="1378">
          <cell r="C1378" t="str">
            <v>COR1075</v>
          </cell>
          <cell r="Q1378">
            <v>15363.65</v>
          </cell>
        </row>
        <row r="1379">
          <cell r="C1379" t="str">
            <v>COR1069</v>
          </cell>
          <cell r="Q1379">
            <v>12929.78</v>
          </cell>
        </row>
        <row r="1380">
          <cell r="C1380" t="str">
            <v>COR1065</v>
          </cell>
          <cell r="Q1380">
            <v>12615.25</v>
          </cell>
        </row>
        <row r="1381">
          <cell r="C1381" t="str">
            <v>NBA10015039</v>
          </cell>
          <cell r="Q1381">
            <v>78127.5</v>
          </cell>
        </row>
        <row r="1382">
          <cell r="C1382" t="str">
            <v>COR1086</v>
          </cell>
          <cell r="Q1382">
            <v>17012.64</v>
          </cell>
        </row>
        <row r="1383">
          <cell r="C1383" t="str">
            <v>COR1077</v>
          </cell>
          <cell r="Q1383">
            <v>15045.67</v>
          </cell>
        </row>
        <row r="1384">
          <cell r="C1384" t="str">
            <v>COR1077-1</v>
          </cell>
          <cell r="Q1384">
            <v>18253.169999999998</v>
          </cell>
        </row>
        <row r="1385">
          <cell r="C1385" t="str">
            <v>BS588</v>
          </cell>
          <cell r="Q1385">
            <v>53480</v>
          </cell>
        </row>
        <row r="1386">
          <cell r="C1386" t="str">
            <v>RS1244</v>
          </cell>
          <cell r="Q1386">
            <v>4615</v>
          </cell>
        </row>
        <row r="1387">
          <cell r="C1387" t="str">
            <v>RS1278</v>
          </cell>
          <cell r="Q1387">
            <v>27500</v>
          </cell>
        </row>
        <row r="1388">
          <cell r="C1388" t="str">
            <v>COR1076</v>
          </cell>
          <cell r="Q1388">
            <v>18479.63</v>
          </cell>
        </row>
        <row r="1389">
          <cell r="C1389" t="str">
            <v>MR1C15323_C15324</v>
          </cell>
          <cell r="Q1389">
            <v>6282.5</v>
          </cell>
        </row>
        <row r="1390">
          <cell r="C1390" t="str">
            <v>COR1083</v>
          </cell>
          <cell r="Q1390">
            <v>16730.21</v>
          </cell>
        </row>
        <row r="1391">
          <cell r="C1391" t="str">
            <v>COR1088</v>
          </cell>
          <cell r="Q1391">
            <v>67470.63</v>
          </cell>
        </row>
        <row r="1392">
          <cell r="C1392" t="str">
            <v>M15914</v>
          </cell>
          <cell r="Q1392" t="str">
            <v>-</v>
          </cell>
        </row>
        <row r="1393">
          <cell r="C1393" t="str">
            <v>N14359-1</v>
          </cell>
          <cell r="Q1393">
            <v>3172.5</v>
          </cell>
        </row>
        <row r="1394">
          <cell r="C1394" t="str">
            <v>SC24631</v>
          </cell>
          <cell r="Q1394">
            <v>107324.00800000002</v>
          </cell>
        </row>
        <row r="1395">
          <cell r="C1395" t="str">
            <v>M16089</v>
          </cell>
          <cell r="Q1395">
            <v>140503.11300000001</v>
          </cell>
        </row>
        <row r="1396">
          <cell r="C1396" t="str">
            <v>N19637</v>
          </cell>
          <cell r="Q1396" t="str">
            <v>-</v>
          </cell>
        </row>
        <row r="1397">
          <cell r="C1397">
            <v>4401079</v>
          </cell>
          <cell r="Q1397">
            <v>5577.5</v>
          </cell>
        </row>
        <row r="1398">
          <cell r="C1398" t="str">
            <v>M10905</v>
          </cell>
          <cell r="Q1398">
            <v>35439.5</v>
          </cell>
        </row>
        <row r="1399">
          <cell r="C1399" t="str">
            <v>N13645</v>
          </cell>
          <cell r="Q1399">
            <v>187540.85400000002</v>
          </cell>
        </row>
        <row r="1400">
          <cell r="C1400" t="str">
            <v>3701136</v>
          </cell>
          <cell r="Q1400">
            <v>5702.5</v>
          </cell>
        </row>
        <row r="1401">
          <cell r="C1401" t="str">
            <v>1501116</v>
          </cell>
          <cell r="Q1401">
            <v>5230</v>
          </cell>
        </row>
        <row r="1402">
          <cell r="C1402" t="str">
            <v>1501086</v>
          </cell>
          <cell r="Q1402">
            <v>6222.5</v>
          </cell>
        </row>
        <row r="1403">
          <cell r="C1403" t="str">
            <v>COR1067-1</v>
          </cell>
          <cell r="Q1403">
            <v>2912.5</v>
          </cell>
        </row>
        <row r="1404">
          <cell r="C1404" t="str">
            <v>4301435</v>
          </cell>
          <cell r="Q1404">
            <v>6507.5</v>
          </cell>
        </row>
        <row r="1405">
          <cell r="C1405" t="str">
            <v>1201126</v>
          </cell>
          <cell r="Q1405">
            <v>8097.5</v>
          </cell>
        </row>
        <row r="1406">
          <cell r="C1406" t="str">
            <v>3601195</v>
          </cell>
          <cell r="Q1406">
            <v>7180</v>
          </cell>
        </row>
        <row r="1407">
          <cell r="C1407" t="str">
            <v>4101045</v>
          </cell>
          <cell r="Q1407">
            <v>8270</v>
          </cell>
        </row>
        <row r="1408">
          <cell r="C1408">
            <v>4101044</v>
          </cell>
          <cell r="Q1408">
            <v>5752.5</v>
          </cell>
        </row>
        <row r="1409">
          <cell r="C1409" t="str">
            <v>1501109</v>
          </cell>
          <cell r="Q1409">
            <v>6597.5</v>
          </cell>
        </row>
        <row r="1410">
          <cell r="C1410" t="str">
            <v>MR2216</v>
          </cell>
          <cell r="Q1410">
            <v>32256.877499999999</v>
          </cell>
        </row>
        <row r="1411">
          <cell r="C1411" t="str">
            <v>NBA10013465</v>
          </cell>
          <cell r="Q1411">
            <v>4195</v>
          </cell>
        </row>
        <row r="1412">
          <cell r="C1412" t="str">
            <v>3501371</v>
          </cell>
          <cell r="Q1412">
            <v>7135</v>
          </cell>
        </row>
        <row r="1413">
          <cell r="C1413" t="str">
            <v>N13645</v>
          </cell>
          <cell r="Q1413" t="str">
            <v>-</v>
          </cell>
        </row>
        <row r="1414">
          <cell r="C1414" t="str">
            <v>1401373</v>
          </cell>
          <cell r="Q1414">
            <v>6050</v>
          </cell>
        </row>
        <row r="1415">
          <cell r="C1415" t="str">
            <v>1501413</v>
          </cell>
          <cell r="Q1415">
            <v>7380</v>
          </cell>
        </row>
        <row r="1416">
          <cell r="C1416" t="str">
            <v>3101013</v>
          </cell>
          <cell r="Q1416">
            <v>5805</v>
          </cell>
        </row>
        <row r="1417">
          <cell r="C1417" t="str">
            <v>1501138</v>
          </cell>
          <cell r="Q1417">
            <v>6127.5</v>
          </cell>
        </row>
        <row r="1418">
          <cell r="C1418" t="str">
            <v>1501463</v>
          </cell>
          <cell r="Q1418">
            <v>6920</v>
          </cell>
        </row>
        <row r="1419">
          <cell r="C1419" t="str">
            <v>COR1064-1</v>
          </cell>
          <cell r="Q1419" t="str">
            <v>-</v>
          </cell>
        </row>
        <row r="1420">
          <cell r="C1420" t="str">
            <v>MR1963</v>
          </cell>
          <cell r="Q1420">
            <v>1425</v>
          </cell>
        </row>
        <row r="1421">
          <cell r="C1421" t="str">
            <v>MR2BID5541</v>
          </cell>
          <cell r="Q1421">
            <v>133400.29679999998</v>
          </cell>
        </row>
        <row r="1422">
          <cell r="C1422" t="str">
            <v>SC25031</v>
          </cell>
          <cell r="Q1422">
            <v>90753.233000000007</v>
          </cell>
        </row>
        <row r="1423">
          <cell r="C1423" t="str">
            <v>SC25418</v>
          </cell>
          <cell r="Q1423">
            <v>8132.5</v>
          </cell>
        </row>
        <row r="1424">
          <cell r="C1424" t="str">
            <v>1301570</v>
          </cell>
          <cell r="Q1424">
            <v>7225</v>
          </cell>
        </row>
        <row r="1425">
          <cell r="C1425" t="str">
            <v>COR1060</v>
          </cell>
          <cell r="Q1425">
            <v>4037.5</v>
          </cell>
        </row>
        <row r="1426">
          <cell r="C1426" t="str">
            <v>MR2BID9647-3</v>
          </cell>
          <cell r="Q1426">
            <v>78973.695899999992</v>
          </cell>
        </row>
        <row r="1427">
          <cell r="C1427" t="str">
            <v>M16177</v>
          </cell>
          <cell r="Q1427">
            <v>4462.5</v>
          </cell>
        </row>
        <row r="1428">
          <cell r="C1428" t="str">
            <v>3701136</v>
          </cell>
          <cell r="Q1428">
            <v>1687.5</v>
          </cell>
        </row>
        <row r="1429">
          <cell r="C1429" t="str">
            <v>COR1066</v>
          </cell>
          <cell r="Q1429" t="str">
            <v>-</v>
          </cell>
        </row>
        <row r="1430">
          <cell r="C1430" t="str">
            <v>N17081</v>
          </cell>
          <cell r="Q1430">
            <v>0</v>
          </cell>
        </row>
        <row r="1431">
          <cell r="C1431" t="str">
            <v>N14793</v>
          </cell>
          <cell r="Q1431">
            <v>122197.5</v>
          </cell>
        </row>
        <row r="1432">
          <cell r="C1432" t="str">
            <v>4401274</v>
          </cell>
          <cell r="Q1432">
            <v>1500</v>
          </cell>
        </row>
        <row r="1433">
          <cell r="C1433" t="str">
            <v>RS1230</v>
          </cell>
          <cell r="Q1433" t="str">
            <v>-</v>
          </cell>
        </row>
        <row r="1434">
          <cell r="C1434" t="str">
            <v>N19534</v>
          </cell>
          <cell r="Q1434" t="str">
            <v>-</v>
          </cell>
        </row>
        <row r="1435">
          <cell r="C1435" t="str">
            <v>MR2BID9834-2</v>
          </cell>
          <cell r="Q1435">
            <v>145210.31160000002</v>
          </cell>
        </row>
        <row r="1436">
          <cell r="C1436" t="str">
            <v xml:space="preserve">N17865-1 </v>
          </cell>
          <cell r="Q1436">
            <v>87342.547000000006</v>
          </cell>
        </row>
        <row r="1437">
          <cell r="C1437" t="str">
            <v>SC25578</v>
          </cell>
          <cell r="Q1437">
            <v>27414.400000000001</v>
          </cell>
        </row>
        <row r="1438">
          <cell r="C1438" t="str">
            <v>N18592</v>
          </cell>
          <cell r="Q1438">
            <v>20593.106</v>
          </cell>
        </row>
        <row r="1439">
          <cell r="C1439" t="str">
            <v>VLT Template Updates</v>
          </cell>
          <cell r="Q1439">
            <v>20547.5</v>
          </cell>
        </row>
        <row r="1440">
          <cell r="C1440" t="str">
            <v>MR1049</v>
          </cell>
          <cell r="Q1440">
            <v>16587.5</v>
          </cell>
        </row>
        <row r="1441">
          <cell r="C1441" t="str">
            <v>BS588</v>
          </cell>
          <cell r="Q1441">
            <v>14339.43</v>
          </cell>
        </row>
        <row r="1442">
          <cell r="C1442" t="str">
            <v>SC18498</v>
          </cell>
          <cell r="Q1442">
            <v>10090</v>
          </cell>
        </row>
        <row r="1443">
          <cell r="C1443" t="str">
            <v>SC19879</v>
          </cell>
          <cell r="Q1443">
            <v>43280.26</v>
          </cell>
        </row>
        <row r="1444">
          <cell r="C1444" t="str">
            <v>4101238</v>
          </cell>
          <cell r="Q1444">
            <v>8394.380000000001</v>
          </cell>
        </row>
        <row r="1445">
          <cell r="C1445" t="str">
            <v>1201030</v>
          </cell>
          <cell r="Q1445">
            <v>8055.0599999999995</v>
          </cell>
        </row>
        <row r="1446">
          <cell r="C1446" t="str">
            <v>4101054</v>
          </cell>
          <cell r="Q1446">
            <v>8031.8099999999995</v>
          </cell>
        </row>
        <row r="1447">
          <cell r="C1447" t="str">
            <v>4101234</v>
          </cell>
          <cell r="Q1447">
            <v>7784.55</v>
          </cell>
        </row>
        <row r="1448">
          <cell r="C1448" t="str">
            <v>1201020</v>
          </cell>
          <cell r="Q1448">
            <v>7060.96</v>
          </cell>
        </row>
        <row r="1449">
          <cell r="C1449" t="str">
            <v>1201100</v>
          </cell>
          <cell r="Q1449">
            <v>6718.41</v>
          </cell>
        </row>
        <row r="1450">
          <cell r="C1450" t="str">
            <v>RS1276</v>
          </cell>
          <cell r="Q1450">
            <v>1687.5</v>
          </cell>
        </row>
        <row r="1451">
          <cell r="C1451" t="str">
            <v>4401070</v>
          </cell>
          <cell r="Q1451">
            <v>7496.71</v>
          </cell>
        </row>
        <row r="1452">
          <cell r="C1452" t="str">
            <v>4401083</v>
          </cell>
          <cell r="Q1452">
            <v>7687.86</v>
          </cell>
        </row>
        <row r="1453">
          <cell r="C1453" t="str">
            <v>M16177</v>
          </cell>
          <cell r="Q1453">
            <v>11727.5</v>
          </cell>
        </row>
        <row r="1454">
          <cell r="C1454" t="str">
            <v>4101029</v>
          </cell>
          <cell r="Q1454">
            <v>7679.18</v>
          </cell>
        </row>
        <row r="1455">
          <cell r="C1455" t="str">
            <v>SC25330</v>
          </cell>
          <cell r="Q1455">
            <v>67574.459000000003</v>
          </cell>
        </row>
        <row r="1456">
          <cell r="C1456" t="str">
            <v>SC23749</v>
          </cell>
          <cell r="Q1456">
            <v>3715</v>
          </cell>
        </row>
        <row r="1457">
          <cell r="C1457" t="str">
            <v>N14359</v>
          </cell>
          <cell r="Q1457">
            <v>29077.5</v>
          </cell>
        </row>
        <row r="1458">
          <cell r="C1458" t="str">
            <v>MR2BID9834-1</v>
          </cell>
          <cell r="Q1458">
            <v>118564.4256</v>
          </cell>
        </row>
        <row r="1459">
          <cell r="C1459" t="str">
            <v>RS1271</v>
          </cell>
          <cell r="Q1459">
            <v>4097.5</v>
          </cell>
        </row>
        <row r="1460">
          <cell r="C1460" t="str">
            <v>SC25757</v>
          </cell>
          <cell r="Q1460">
            <v>29387.86</v>
          </cell>
        </row>
        <row r="1461">
          <cell r="C1461" t="str">
            <v>MR2BID9647-2</v>
          </cell>
          <cell r="Q1461">
            <v>97522.683199999999</v>
          </cell>
        </row>
        <row r="1462">
          <cell r="C1462" t="str">
            <v>MR1913</v>
          </cell>
          <cell r="Q1462">
            <v>29127.5</v>
          </cell>
        </row>
        <row r="1463">
          <cell r="C1463" t="str">
            <v>MR1913</v>
          </cell>
          <cell r="Q1463">
            <v>4385</v>
          </cell>
        </row>
        <row r="1464">
          <cell r="C1464" t="str">
            <v>M16177</v>
          </cell>
          <cell r="Q1464">
            <v>11157.5</v>
          </cell>
        </row>
        <row r="1465">
          <cell r="C1465" t="str">
            <v>SC25832</v>
          </cell>
          <cell r="Q1465">
            <v>65034.801000000007</v>
          </cell>
        </row>
        <row r="1466">
          <cell r="C1466" t="str">
            <v>SC25712</v>
          </cell>
          <cell r="Q1466">
            <v>19752.644</v>
          </cell>
        </row>
        <row r="1467">
          <cell r="C1467" t="str">
            <v>MR2BID9647-3</v>
          </cell>
          <cell r="Q1467">
            <v>2295</v>
          </cell>
        </row>
        <row r="1468">
          <cell r="C1468" t="str">
            <v>RS1254</v>
          </cell>
          <cell r="Q1468">
            <v>8962.5</v>
          </cell>
        </row>
        <row r="1469">
          <cell r="C1469" t="str">
            <v>MR2255</v>
          </cell>
          <cell r="Q1469">
            <v>18325.287899999999</v>
          </cell>
        </row>
        <row r="1470">
          <cell r="C1470" t="str">
            <v>SC21396</v>
          </cell>
          <cell r="Q1470">
            <v>98288.742000000013</v>
          </cell>
        </row>
        <row r="1471">
          <cell r="C1471" t="str">
            <v>SC19500</v>
          </cell>
          <cell r="Q1471">
            <v>11542.5</v>
          </cell>
        </row>
        <row r="1472">
          <cell r="C1472" t="str">
            <v>SC21396-1</v>
          </cell>
          <cell r="Q1472">
            <v>123055.576</v>
          </cell>
        </row>
        <row r="1473">
          <cell r="C1473" t="str">
            <v>N12987</v>
          </cell>
          <cell r="Q1473">
            <v>15890</v>
          </cell>
        </row>
        <row r="1474">
          <cell r="C1474" t="str">
            <v>4101190</v>
          </cell>
          <cell r="Q1474">
            <v>7685.24</v>
          </cell>
        </row>
        <row r="1475">
          <cell r="C1475" t="str">
            <v>SC24663</v>
          </cell>
          <cell r="Q1475">
            <v>86741.521000000008</v>
          </cell>
        </row>
        <row r="1476">
          <cell r="C1476" t="str">
            <v>VLT Template Updates</v>
          </cell>
          <cell r="Q1476">
            <v>15475</v>
          </cell>
        </row>
        <row r="1477">
          <cell r="C1477" t="str">
            <v>SC23762</v>
          </cell>
          <cell r="Q1477">
            <v>52917.5</v>
          </cell>
        </row>
        <row r="1478">
          <cell r="C1478" t="str">
            <v>N18492</v>
          </cell>
          <cell r="Q1478">
            <v>34826.947</v>
          </cell>
        </row>
        <row r="1479">
          <cell r="C1479" t="str">
            <v>COR1088</v>
          </cell>
          <cell r="Q1479">
            <v>5107.5</v>
          </cell>
        </row>
        <row r="1480">
          <cell r="C1480" t="str">
            <v>RS940</v>
          </cell>
          <cell r="Q1480">
            <v>67652.17</v>
          </cell>
        </row>
        <row r="1481">
          <cell r="C1481" t="str">
            <v>RS1201</v>
          </cell>
          <cell r="Q1481"/>
        </row>
        <row r="1482">
          <cell r="C1482" t="str">
            <v>PRIM718</v>
          </cell>
          <cell r="Q1482">
            <v>22769.362700000001</v>
          </cell>
        </row>
        <row r="1483">
          <cell r="C1483" t="str">
            <v>MR2277</v>
          </cell>
          <cell r="Q1483">
            <v>26392.275900000001</v>
          </cell>
        </row>
        <row r="1484">
          <cell r="C1484" t="str">
            <v>4401064</v>
          </cell>
          <cell r="Q1484"/>
        </row>
        <row r="1485">
          <cell r="C1485" t="str">
            <v>1201443</v>
          </cell>
          <cell r="Q1485"/>
        </row>
        <row r="1486">
          <cell r="C1486" t="str">
            <v>MR1C15323_C15324</v>
          </cell>
          <cell r="Q1486">
            <v>24547.5</v>
          </cell>
        </row>
        <row r="1487">
          <cell r="C1487" t="str">
            <v>M11560</v>
          </cell>
          <cell r="Q1487">
            <v>11717.5</v>
          </cell>
        </row>
        <row r="1488">
          <cell r="C1488" t="str">
            <v>SC23070</v>
          </cell>
          <cell r="Q1488">
            <v>4975</v>
          </cell>
        </row>
        <row r="1489">
          <cell r="C1489" t="str">
            <v>N19030</v>
          </cell>
          <cell r="Q1489">
            <v>33158.265000000007</v>
          </cell>
        </row>
        <row r="1490">
          <cell r="C1490" t="str">
            <v>N19281</v>
          </cell>
          <cell r="Q1490">
            <v>0</v>
          </cell>
        </row>
        <row r="1491">
          <cell r="C1491" t="str">
            <v>N19290</v>
          </cell>
          <cell r="Q1491">
            <v>0</v>
          </cell>
        </row>
        <row r="1492">
          <cell r="C1492" t="str">
            <v>MR1926</v>
          </cell>
          <cell r="Q1492">
            <v>11190</v>
          </cell>
        </row>
        <row r="1493">
          <cell r="C1493" t="str">
            <v>RS1265</v>
          </cell>
          <cell r="Q1493">
            <v>0</v>
          </cell>
        </row>
        <row r="1494">
          <cell r="C1494" t="str">
            <v>RS1311</v>
          </cell>
          <cell r="Q1494"/>
        </row>
        <row r="1495">
          <cell r="C1495" t="str">
            <v>RS939</v>
          </cell>
          <cell r="Q1495">
            <v>0</v>
          </cell>
        </row>
        <row r="1496">
          <cell r="C1496" t="str">
            <v>N15864</v>
          </cell>
          <cell r="Q1496">
            <v>0</v>
          </cell>
        </row>
        <row r="1497">
          <cell r="C1497">
            <v>3401547</v>
          </cell>
          <cell r="Q1497">
            <v>9628.25</v>
          </cell>
        </row>
        <row r="1498">
          <cell r="C1498" t="str">
            <v>SC25858</v>
          </cell>
          <cell r="Q1498">
            <v>0</v>
          </cell>
        </row>
        <row r="1499">
          <cell r="C1499" t="str">
            <v>MR2BID9647-1</v>
          </cell>
          <cell r="Q1499">
            <v>268319.93599999999</v>
          </cell>
        </row>
        <row r="1500">
          <cell r="C1500" t="str">
            <v>VW50</v>
          </cell>
          <cell r="Q1500">
            <v>2212.5</v>
          </cell>
        </row>
        <row r="1501">
          <cell r="C1501" t="str">
            <v>MR1C15323_C15324</v>
          </cell>
          <cell r="Q1501">
            <v>11285</v>
          </cell>
        </row>
        <row r="1502">
          <cell r="C1502" t="str">
            <v>N10173</v>
          </cell>
          <cell r="Q1502">
            <v>0</v>
          </cell>
        </row>
      </sheetData>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6iED_6RMS0WJnKtI0BlNvbGg8FtM5jBNrLTbQTG5JWrexxIiVI0cTLMuXmfbmg3b" itemId="01PEPCV5ZMMPIEYY5QXZB2XYZGC7VPAGOE">
      <xxl21:absoluteUrl r:id="rId2"/>
    </xxl21:alternateUrls>
    <sheetNames>
      <sheetName val="HIDE DBE Spend Summary"/>
      <sheetName val="Shactee"/>
      <sheetName val="Previous Helix Locates"/>
      <sheetName val="Helix"/>
      <sheetName val="DLZ"/>
      <sheetName val="Millennia"/>
      <sheetName val="LWS"/>
      <sheetName val="Dawood"/>
      <sheetName val="CCS"/>
      <sheetName val="All SUB data"/>
      <sheetName val="DBE SPEND SUMMARY"/>
      <sheetName val="Pivot"/>
      <sheetName val="Sheet1"/>
      <sheetName val="Summary"/>
      <sheetName val="TEMPLATE"/>
      <sheetName val="2025 - Nicor 3rd Party Revie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Caroline" id="{28CDE6AA-FC1A-491F-88BD-2AA8D568BACF}">
    <nsvFilter filterId="{A99F71E7-CDCD-4A7D-AABF-2D7E5F2B47B9}" ref="A1:S270" tableId="5">
      <columnFilter colId="4" id="{06569877-177D-4463-959A-0527977A6888}">
        <filter colId="4">
          <x:filters>
            <x:filter val="Caroline Kulach"/>
          </x:filters>
        </filter>
      </columnFilter>
    </nsvFilter>
  </namedSheetView>
  <namedSheetView name="Eric" id="{86EB6BA4-DA21-4034-832F-E4925FE455E7}">
    <nsvFilter filterId="{A99F71E7-CDCD-4A7D-AABF-2D7E5F2B47B9}" ref="A1:S270" tableId="5">
      <columnFilter colId="0" id="{D86E1370-203E-4D1B-AEE0-C2A19D5C9519}">
        <filter colId="0">
          <x:filters>
            <x:filter val="DOT"/>
          </x:filters>
        </filter>
      </columnFilter>
      <sortRules>
        <sortRule colId="9" id="{40C1B462-B6EB-4153-A3B8-D52A0DE62ACC}">
          <sortCondition ref="J1:J270"/>
        </sortRule>
      </sortRules>
    </nsvFilter>
  </namedSheetView>
  <namedSheetView name="Ethan" id="{C185AE03-4752-41C9-8D16-01D72AA6FAE8}">
    <nsvFilter filterId="{A99F71E7-CDCD-4A7D-AABF-2D7E5F2B47B9}" ref="A1:S270" tableId="5">
      <columnFilter colId="4" id="{06569877-177D-4463-959A-0527977A6888}">
        <filter colId="4">
          <x:filters>
            <x:filter val="Ethan Ekstrom"/>
          </x:filters>
        </filter>
      </columnFilter>
    </nsvFilter>
  </namedSheetView>
  <namedSheetView name="Madie" id="{42A8F5E1-E182-4CAD-867D-E733E33B6D83}">
    <nsvFilter filterId="{A99F71E7-CDCD-4A7D-AABF-2D7E5F2B47B9}" ref="A1:S270" tableId="5">
      <columnFilter colId="8" id="{58939943-9A42-470F-BCBA-1BF33291D280}">
        <filter colId="8">
          <x:filters blank="1">
            <x:filter val="TBD"/>
          </x:filters>
        </filter>
      </columnFilter>
    </nsvFilter>
  </namedSheetView>
  <namedSheetView name="MARK" id="{79B0609A-7EA7-46C0-AB09-2D01D1FDD1F5}">
    <nsvFilter filterId="{A99F71E7-CDCD-4A7D-AABF-2D7E5F2B47B9}" ref="A1:S270" tableId="5">
      <columnFilter colId="4" id="{06569877-177D-4463-959A-0527977A6888}">
        <filter colId="4">
          <x:filters>
            <x:filter val="Mark Stanley"/>
          </x:filters>
        </filter>
      </columnFilter>
    </nsvFilter>
  </namedSheetView>
  <namedSheetView name="Randy" id="{FDCC5A4E-F6DD-42D3-9914-60D4A63CEF2C}">
    <nsvFilter filterId="{A99F71E7-CDCD-4A7D-AABF-2D7E5F2B47B9}" ref="A1:S270" tableId="5">
      <columnFilter colId="0" id="{D86E1370-203E-4D1B-AEE0-C2A19D5C9519}">
        <filter colId="0">
          <x:filters>
            <x:filter val="DOT"/>
            <x:filter val="TR"/>
          </x:filters>
        </filter>
      </columnFilter>
      <columnFilter colId="4" id="{06569877-177D-4463-959A-0527977A6888}">
        <filter colId="4">
          <x:filters>
            <x:filter val="Matt Hopkins"/>
          </x:filters>
        </filter>
      </columnFilter>
      <columnFilter colId="17" id="{5B898FF0-1A5D-4AE4-973F-D57701117F11}">
        <filter colId="17">
          <x:filters>
            <x:dateGroupItem year="2026" dateTimeGrouping="year"/>
            <x:dateGroupItem year="2025" dateTimeGrouping="year"/>
          </x:filters>
        </filter>
      </columnFilter>
      <columnFilter colId="18" id="{F1291EB5-75AB-4483-868E-36016D71EC91}">
        <filter colId="18">
          <x:filters blank="1">
            <x:filter val="N"/>
          </x:filters>
        </filter>
      </columnFilter>
      <sortRules>
        <sortRule colId="8" id="{58939943-9A42-470F-BCBA-1BF33291D280}">
          <sortCondition ref="I1:I270"/>
        </sortRule>
      </sortRules>
    </nsvFilter>
  </namedSheetView>
  <namedSheetView name="Tom" id="{BB986E1B-D41C-48CE-90C4-FF280325778D}">
    <nsvFilter filterId="{A99F71E7-CDCD-4A7D-AABF-2D7E5F2B47B9}" ref="A1:S270" tableId="5">
      <columnFilter colId="4" id="{06569877-177D-4463-959A-0527977A6888}">
        <filter colId="4">
          <x:filters>
            <x:filter val="Tom McTigue"/>
          </x:filters>
        </filter>
      </columnFilter>
      <sortRules>
        <sortRule colId="10" id="{E01366D2-F381-4166-B3D8-781911421110}">
          <sortCondition ref="K1:K270"/>
        </sortRule>
      </sortRules>
    </nsvFilter>
  </namedSheetView>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Caroline" id="{E8281C84-DFA5-4B65-994D-4CDF052560EC}">
    <nsvFilter filterId="{3371FDEC-B4A9-460B-94B8-E1FA31D4536B}" ref="A2:AQ188" tableId="3">
      <columnFilter colId="3" id="{D976ACF5-33F3-486D-A16F-6F0FBB2D109F}">
        <filter colId="3">
          <x:filters>
            <x:filter val="Camille Corbi"/>
            <x:filter val="Caroline Kulach"/>
          </x:filters>
        </filter>
      </columnFilter>
    </nsvFilter>
  </namedSheetView>
  <namedSheetView name="Eric" id="{2CAE49C3-6FB3-4DA5-BA8C-C7609B1690D8}">
    <nsvFilter filterId="{3371FDEC-B4A9-460B-94B8-E1FA31D4536B}" ref="A2:AQ188" tableId="3">
      <columnFilter colId="10" id="{BCA17F7D-43C8-4927-B1C0-3E40B0C64636}">
        <filter colId="10">
          <x:filters>
            <x:dateGroupItem year="2026" dateTimeGrouping="year"/>
            <x:dateGroupItem year="2025" month="8" dateTimeGrouping="month"/>
            <x:dateGroupItem year="2025" month="9" dateTimeGrouping="month"/>
            <x:dateGroupItem year="2025" month="10" dateTimeGrouping="month"/>
            <x:dateGroupItem year="2025" month="11" dateTimeGrouping="month"/>
            <x:dateGroupItem year="2025" month="12" dateTimeGrouping="month"/>
          </x:filters>
        </filter>
      </columnFilter>
    </nsvFilter>
  </namedSheetView>
  <namedSheetView name="Ethan" id="{5EA5B67B-E600-4B19-B594-1BFA5E22A2CD}">
    <nsvFilter filterId="{3371FDEC-B4A9-460B-94B8-E1FA31D4536B}" ref="A2:AQ188" tableId="3">
      <columnFilter colId="3" id="{D976ACF5-33F3-486D-A16F-6F0FBB2D109F}">
        <filter colId="3">
          <x:filters>
            <x:filter val="Eric Dina/ Ethan Ekstrom"/>
            <x:filter val="Ethan Ekstrom"/>
            <x:filter val="Taylor Lierow/Ethan Ekstrom"/>
          </x:filters>
        </filter>
      </columnFilter>
    </nsvFilter>
  </namedSheetView>
  <namedSheetView name="MARK" id="{A26D4B3A-A81A-4518-9071-44CB4E1ABB33}">
    <nsvFilter filterId="{3371FDEC-B4A9-460B-94B8-E1FA31D4536B}" ref="A2:AQ188" tableId="3"/>
  </namedSheetView>
  <namedSheetView name="Randy" id="{02EFA4F1-BDB4-487E-AABF-5E1C88F0B2E5}">
    <nsvFilter filterId="{3371FDEC-B4A9-460B-94B8-E1FA31D4536B}" ref="A2:AQ188" tableId="3">
      <columnFilter colId="0" id="{A64A8C2D-7C57-4C37-BA5D-75195D33DF49}">
        <filter colId="0">
          <x:filters>
            <x:filter val="DOT"/>
            <x:filter val="DOT-TR"/>
          </x:filters>
        </filter>
      </columnFilter>
      <columnFilter colId="3" id="{D976ACF5-33F3-486D-A16F-6F0FBB2D109F}">
        <filter colId="3">
          <x:filters>
            <x:filter val="Randy Castellon"/>
          </x:filters>
        </filter>
      </columnFilter>
      <columnFilter colId="11" id="{2709D3D5-A705-4C6D-9214-49D5A4C4E8A0}">
        <filter colId="11">
          <x:filters blank="1">
            <x:filter val="N"/>
          </x:filters>
        </filter>
      </columnFilter>
      <sortRules>
        <sortRule colId="2" id="{69B6A19C-0C6F-4353-9FE9-24F213FF3C5D}">
          <sortCondition ref="C2:C188"/>
        </sortRule>
      </sortRules>
    </nsvFilter>
  </namedSheetView>
  <namedSheetView name="TOM" id="{A92FAD0A-CC7C-4171-8F82-8A83D17A338E}">
    <nsvFilter filterId="{3371FDEC-B4A9-460B-94B8-E1FA31D4536B}" ref="A2:AQ188" tableId="3">
      <columnFilter colId="3" id="{D976ACF5-33F3-486D-A16F-6F0FBB2D109F}">
        <filter colId="3">
          <x:filters>
            <x:filter val="Camille Corbi"/>
            <x:filter val="Tom McTigue"/>
          </x:filters>
        </filter>
      </columnFilter>
      <sortRules>
        <sortRule colId="10" id="{BCA17F7D-43C8-4927-B1C0-3E40B0C64636}">
          <sortCondition ref="K2:K188"/>
        </sortRule>
      </sortRules>
    </nsvFilter>
  </namedSheetView>
</namedSheetViews>
</file>

<file path=xl/namedSheetViews/namedSheetView3.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Caroline" id="{2036C921-E5D4-4AFB-B698-C75E7EA2313B}">
    <nsvFilter filterId="{A274181C-1061-429E-8527-78BCC85F0F44}" ref="A2:BH290" tableId="2">
      <columnFilter colId="1" id="{40E2FCDB-F2D0-46A0-B433-1E4BA6ACDFEE}">
        <filter colId="1">
          <x:filters>
            <x:filter val="DOT"/>
          </x:filters>
        </filter>
      </columnFilter>
      <columnFilter colId="5" id="{0F02ADD1-CA31-47E4-A470-C214BFD50CAE}">
        <filter colId="5">
          <x:filters>
            <x:filter val="Caroline Kulach"/>
          </x:filters>
        </filter>
      </columnFilter>
      <columnFilter colId="20" id="{24539EBF-AEB6-48A4-8C97-1B1CDF0C0DEB}">
        <filter colId="20">
          <x:filters blank="1">
            <x:filter val="TBD"/>
            <x:dateGroupItem year="2025" dateTimeGrouping="year"/>
          </x:filters>
        </filter>
      </columnFilter>
      <sortRules>
        <sortRule colId="20" id="{24539EBF-AEB6-48A4-8C97-1B1CDF0C0DEB}">
          <sortCondition ref="U2:U290"/>
        </sortRule>
      </sortRules>
    </nsvFilter>
  </namedSheetView>
  <namedSheetView name="Eric" id="{B90D376B-1FD6-433D-AA4E-54D3089F2707}">
    <nsvFilter filterId="{A274181C-1061-429E-8527-78BCC85F0F44}" ref="A2:BH290" tableId="2">
      <sortRules>
        <sortRule colId="0" id="{FDFD11AB-0658-4654-BBD5-7CA6B0D1C9F3}">
          <sortCondition ref="A2:A290"/>
        </sortRule>
      </sortRules>
    </nsvFilter>
  </namedSheetView>
  <namedSheetView name="Ethan" id="{63363F45-10EF-41EA-85A3-577FD8B2AB9F}">
    <nsvFilter filterId="{A274181C-1061-429E-8527-78BCC85F0F44}" ref="A2:BH290" tableId="2">
      <columnFilter colId="5" id="{0F02ADD1-CA31-47E4-A470-C214BFD50CAE}">
        <filter colId="5">
          <x:filters>
            <x:filter val="Eric Dina/Ethan Ekstrom"/>
          </x:filters>
        </filter>
      </columnFilter>
    </nsvFilter>
  </namedSheetView>
  <namedSheetView name="MARK" id="{F4263958-E9AA-4369-8BA0-F7A292D1AAF4}">
    <nsvFilter filterId="{A274181C-1061-429E-8527-78BCC85F0F44}" ref="A2:BH290" tableId="2">
      <columnFilter colId="5" id="{0F02ADD1-CA31-47E4-A470-C214BFD50CAE}">
        <filter colId="5">
          <x:filters>
            <x:filter val="Mark Stanley"/>
            <x:filter val="Mark Stanley/Tom McTigue"/>
          </x:filters>
        </filter>
      </columnFilter>
    </nsvFilter>
  </namedSheetView>
  <namedSheetView name="Randy" id="{BC628718-434D-4084-8485-475A93DCC59D}">
    <nsvFilter filterId="{A274181C-1061-429E-8527-78BCC85F0F44}" ref="A2:BH290" tableId="2">
      <columnFilter colId="1" id="{40E2FCDB-F2D0-46A0-B433-1E4BA6ACDFEE}">
        <filter colId="1">
          <x:filters>
            <x:filter val="DOT"/>
            <x:filter val="DOT TR"/>
            <x:filter val="TR"/>
          </x:filters>
        </filter>
      </columnFilter>
      <columnFilter colId="20" id="{24539EBF-AEB6-48A4-8C97-1B1CDF0C0DEB}">
        <filter colId="20">
          <x:filters>
            <x:filter val="TBD"/>
            <x:dateGroupItem year="2025" dateTimeGrouping="year"/>
          </x:filters>
        </filter>
      </columnFilter>
    </nsvFilter>
  </namedSheetView>
  <namedSheetView name="Tom" id="{976DCEDD-1E25-42A6-94E9-9EC0E9343207}">
    <nsvFilter filterId="{A274181C-1061-429E-8527-78BCC85F0F44}" ref="A2:BH290" tableId="2">
      <columnFilter colId="4" id="{E16452D3-4797-43F3-BA94-2B51E3CB2114}">
        <filter colId="4">
          <x:filters>
            <x:filter val="Elk Grove Village"/>
            <x:filter val="Winnebago"/>
          </x:filters>
        </filter>
      </columnFilter>
      <columnFilter colId="5" id="{0F02ADD1-CA31-47E4-A470-C214BFD50CAE}">
        <filter colId="5">
          <x:filters>
            <x:filter val="Camille Corbi"/>
            <x:filter val="Tom McTigue"/>
          </x:filters>
        </filter>
      </columnFilter>
    </nsvFilter>
  </namedSheetView>
</namedSheetViews>
</file>

<file path=xl/persons/person.xml><?xml version="1.0" encoding="utf-8"?>
<personList xmlns="http://schemas.microsoft.com/office/spreadsheetml/2018/threadedcomments" xmlns:x="http://schemas.openxmlformats.org/spreadsheetml/2006/main">
  <person displayName="Dina, Eric" id="{C13C96AC-096E-44AC-9719-48D7E36CFF04}" userId="Eric.Dina@kimley-horn.com" providerId="PeoplePicker"/>
  <person displayName="Welz, Matt" id="{7F46C8E6-42B2-4371-9DEC-F7F32FBB297B}" userId="Matt.Welz@kimley-horn.com" providerId="PeoplePicker"/>
  <person displayName="Watt, Nick" id="{81F3CC57-37A7-481C-BDAB-E011A6C31CA0}" userId="Nick.Watt@kimley-horn.com" providerId="PeoplePicker"/>
  <person displayName="Yordan, Anna" id="{08D7A39D-1501-498D-A443-DD6F5EA0A591}" userId="Anna.Yordan@kimley-horn.com" providerId="PeoplePicker"/>
  <person displayName="Bruce, Logan" id="{A841BF9A-3840-4FA8-9E16-FE51C0B909C3}" userId="Logan.Bruce@kimley-horn.com" providerId="PeoplePicker"/>
  <person displayName="Purtell, Tim" id="{8B1FD9DF-9EF4-472C-8D1B-3D9321BDF9E3}" userId="Tim.Purtell@kimley-horn.com" providerId="PeoplePicker"/>
  <person displayName="Stanley, Mark" id="{C611135F-081E-4838-9E93-6D8B200D003C}" userId="Mark.Stanley@kimley-horn.com" providerId="PeoplePicker"/>
  <person displayName="Hopkins, Matt" id="{DFDCBF4E-0318-4624-8965-3816C8789D58}" userId="Matt.Hopkins@kimley-horn.com" providerId="PeoplePicker"/>
  <person displayName="Rojas, Taylor" id="{22D88D2A-B459-47F2-9449-947D8412995F}" userId="Taylor.Rojas@kimley-horn.com" providerId="PeoplePicker"/>
  <person displayName="Corbi, Camille" id="{7A4F6CFD-5EEE-4A1C-BCCA-C1013D02DD05}" userId="Camille.Corbi@kimley-horn.com" providerId="PeoplePicker"/>
  <person displayName="Ekstrom, Ethan" id="{00DD9EC2-D100-467A-8C3E-CE090E1E8ED6}" userId="Ethan.Ekstrom@kimley-horn.com" providerId="PeoplePicker"/>
  <person displayName="Michaels, Nick" id="{31002615-1BBA-4106-8DC8-FE9E77DA7AFD}" userId="Nick.Michaels@kimley-horn.com" providerId="PeoplePicker"/>
  <person displayName="Lierow, Taylor" id="{C20FE6E1-FCBF-4EBA-9996-AEB642C29701}" userId="Taylor.Lierow@kimley-horn.com" providerId="PeoplePicker"/>
  <person displayName="Betland, Joseph" id="{5C53E2C7-CF40-40A5-B0E1-0E522E3063C4}" userId="Joseph.Betland@kimley-horn.com" providerId="PeoplePicker"/>
  <person displayName="Holstead, Julia" id="{3D65BF3F-BD40-4E25-8CDF-25D181580E8F}" userId="Julia.Holstead@kimley-horn.com" providerId="PeoplePicker"/>
  <person displayName="Roman, Madeline" id="{24386402-918B-4ECC-9A9B-E9ABF9C0C496}" userId="Madeline.Roman@kimley-horn.com" providerId="PeoplePicker"/>
  <person displayName="McTigue, Thomas" id="{85C3F7DB-21D7-437F-8CE5-9F286D5E193C}" userId="Thomas.McTigue@kimley-horn.com" providerId="PeoplePicker"/>
  <person displayName="Kulach, Caroline" id="{0B3F6A9A-A79C-415D-95B2-1A2AAE5FA7FD}" userId="Caroline.Kulach@kimley-horn.com" providerId="PeoplePicker"/>
  <person displayName="LaPorte, Marissa" id="{64D8A969-6F6B-4B94-9FA6-C3CD08C24BCC}" userId="Marissa.LaPorte@kimley-horn.com" providerId="PeoplePicker"/>
  <person displayName="Castellon, Randy" id="{9C300B00-AC4E-4977-86A4-13F55E3883CB}" userId="Randy.Castellon@kimley-horn.com" providerId="PeoplePicker"/>
  <person displayName="Chamernik, Conner" id="{71F1FEF9-D75E-4F79-B116-27A1AB69025D}" userId="Conner.Chamernik@kimley-horn.com" providerId="PeoplePicker"/>
  <person displayName="Pohlman, Mitchell" id="{56FC333A-DCEE-4D55-A1E4-DAB442E03224}" userId="Mitchell.Pohlman@kimley-horn.com" providerId="PeoplePicker"/>
  <person displayName="Watt, Nick" id="{A2DADE39-841A-4C6A-8D34-1BBAB2B8722C}" userId="S::Nick.Watt@kimley-horn.com::43aaf882-4864-4efc-afc7-50b5007e9ea2" providerId="AD"/>
  <person displayName="Dina, Eric" id="{94E7A0B2-BFAF-4CEC-AD6D-8F6A77BA3024}" userId="S::eric.dina@kimley-horn.com::8f3d4d55-8829-47e8-9dd2-c16db35781e2" providerId="AD"/>
  <person displayName="Welz, Matt" id="{F8FADB17-1DE6-432F-8254-7CCE59B5374E}" userId="S::matt.welz@kimley-horn.com::179bf1a4-8231-4466-bfdb-61f69b6eedf9" providerId="AD"/>
  <person displayName="Watt, Nick" id="{296F6695-9C9C-4F07-B59B-585D50A81A6D}" userId="S::nick.watt@kimley-horn.com::43aaf882-4864-4efc-afc7-50b5007e9ea2" providerId="AD"/>
  <person displayName="Yordan, Anna" id="{D8F9239F-6CFC-4291-8829-39567206F7A5}" userId="S::anna.yordan@kimley-horn.com::1b71fd8e-6d9d-41ce-a26f-b054646e47e9" providerId="AD"/>
  <person displayName="Bruce, Logan" id="{420983D3-505F-4CD5-808A-EC1893005E10}" userId="S::logan.bruce@kimley-horn.com::fa90410d-13aa-49e0-b51a-7b3616f87ee9" providerId="AD"/>
  <person displayName="Purtell, Tim" id="{4F315A93-D623-4AF1-9333-13A1C6979C43}" userId="S::tim.purtell@kimley-horn.com::e6249a91-6954-40c6-a0ba-fa5ae3b88aed" providerId="AD"/>
  <person displayName="Stanley, Mark" id="{FBCAF73E-4235-4507-A54A-14D44B71A1AD}" userId="S::Mark.Stanley@kimley-horn.com::5a14f64c-58d4-4dbd-8edd-9219ccd94b84" providerId="AD"/>
  <person displayName="Stanley, Mark" id="{19E5956C-C90C-450E-BF68-6E8C380BCEE8}" userId="S::mark.stanley@kimley-horn.com::5a14f64c-58d4-4dbd-8edd-9219ccd94b84" providerId="AD"/>
  <person displayName="Hopkins, Matt" id="{AF2D77BA-EC55-4532-B274-317E17918AAF}" userId="S::matt.hopkins@kimley-horn.com::7aa1e521-2212-4c00-9714-2b583696a4c7" providerId="AD"/>
  <person displayName="Rojas, Taylor" id="{BF4E872C-24DE-4A2D-919F-EA184D404763}" userId="S::taylor.rojas@kimley-horn.com::07652e86-9c3b-48a3-a300-0d3201616d81" providerId="AD"/>
  <person displayName="Michaels, Nick" id="{B8E71212-76A6-4364-8E43-0DEF3C9784C0}" userId="S::Nick.Michaels@kimley-horn.com::033d6fb0-aecc-4731-aaaa-e91a3aeca032" providerId="AD"/>
  <person displayName="Whitson, Bryan" id="{096E5376-5AC5-4D9A-B702-77FC00B566EB}" userId="S::bryan.whitson@kimley-horn.com::fd7065e8-0f33-4c27-b41a-aa681a8c93ad" providerId="AD"/>
  <person displayName="Corbi, Camille" id="{5DBAEB1E-D4D4-4928-B306-03899CD90C16}" userId="S::camille.corbi@kimley-horn.com::b80af43d-e18c-4b85-83af-a17cab61de64" providerId="AD"/>
  <person displayName="Ekstrom, Ethan" id="{E1622A58-5F56-4C34-92EC-4A7C6DF8566A}" userId="S::ethan.ekstrom@kimley-horn.com::1e70e216-c8e6-461c-bf63-53f1f0b1f361" providerId="AD"/>
  <person displayName="Michaels, Nick" id="{ADF59619-920F-4799-B994-3FE2FAFEBA30}" userId="S::nick.michaels@kimley-horn.com::033d6fb0-aecc-4731-aaaa-e91a3aeca032" providerId="AD"/>
  <person displayName="Lierow, Taylor" id="{6E4030AB-6A38-4B60-8FB4-1F99546FF6D2}" userId="S::taylor.lierow@kimley-horn.com::f9cc7ed3-72e9-4132-a900-a356db234017" providerId="AD"/>
  <person displayName="Betland, Joseph" id="{F1765F54-1B97-41DA-B40F-7D48FA1CB91E}" userId="S::Joseph.Betland@kimley-horn.com::57bf78ce-dcbd-4b6e-831b-185d4a6e51e1" providerId="AD"/>
  <person displayName="Betland, Joseph" id="{38C560ED-EE8E-4E23-81CD-5C0BF9EDA694}" userId="S::joseph.betland@kimley-horn.com::57bf78ce-dcbd-4b6e-831b-185d4a6e51e1" providerId="AD"/>
  <person displayName="Roman, Madeline" id="{558B9BFE-ED2F-4EF7-A9E4-FBFC94A3A81F}" userId="S::madeline.roman@kimley-horn.com::79959d48-6dfc-4288-b24a-75dffb65d454" providerId="AD"/>
  <person displayName="McTigue, Thomas" id="{C782DF16-EA93-447C-A880-14032A78CEE7}" userId="S::thomas.mctigue@kimley-horn.com::e0420c32-9b4b-455d-b9cf-7143037971d6" providerId="AD"/>
  <person displayName="Castellon, Randy" id="{A4F5DD25-C7BB-4C7C-A9BE-9CC9EE3CBE22}" userId="S::Randy.Castellon@kimley-horn.com::a8b4d359-bfa0-474b-8818-d9491bf2ecd0" providerId="AD"/>
  <person displayName="Kulach, Caroline" id="{0881A5C5-7E9F-4C91-91AD-7327D18633F5}" userId="S::caroline.kulach@kimley-horn.com::ca061318-582e-4200-80e9-abdeb64d0b61" providerId="AD"/>
  <person displayName="Castellon, Randy" id="{5081F66F-1210-4FC1-B9B4-A8C2779FB61A}" userId="S::randy.castellon@kimley-horn.com::a8b4d359-bfa0-474b-8818-d9491bf2ecd0" providerId="AD"/>
  <person displayName="Chamernik, Conner" id="{5D5AA72C-9D3C-4FC0-B4CA-5712DA92BF90}" userId="S::conner.chamernik@kimley-horn.com::99b12002-7407-47b9-a166-39043bdd2db5" providerId="AD"/>
  <person displayName="Pohlman, Mitchell" id="{A3FC1413-C9A1-4626-87C4-E1E590522565}" userId="S::mitchell.pohlman@kimley-horn.com::7f6f8f80-215f-40fd-8167-0df5569c0d15" providerId="AD"/>
  <person displayName="Crescenti, Matthew" id="{E638043F-F852-41B0-9D3B-4F06B3F18E1A}" userId="S::Matthew.Crescenti@kimley-horn.com::860d954e-88c7-40ea-9e74-5bb70d3be92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9F71E7-CDCD-4A7D-AABF-2D7E5F2B47B9}" name="Table5" displayName="Table5" ref="A1:S270" totalsRowShown="0" headerRowDxfId="237">
  <autoFilter ref="A1:S270" xr:uid="{A99F71E7-CDCD-4A7D-AABF-2D7E5F2B47B9}"/>
  <tableColumns count="19">
    <tableColumn id="1" xr3:uid="{D86E1370-203E-4D1B-AEE0-C2A19D5C9519}" name="Project Type" dataDxfId="236"/>
    <tableColumn id="2" xr3:uid="{FBC334DD-5D5D-4E5E-9A4D-AAAC625E1B96}" name="Engineering Number" dataDxfId="235"/>
    <tableColumn id="3" xr3:uid="{08889D6B-11DF-4F98-AFAE-A7A2261260CF}" name="WO" dataDxfId="234"/>
    <tableColumn id="4" xr3:uid="{1788B38B-359A-472B-8C2B-F33BEC431306}" name="Town" dataDxfId="233"/>
    <tableColumn id="5" xr3:uid="{06569877-177D-4463-959A-0527977A6888}" name="Project Lead" dataDxfId="232"/>
    <tableColumn id="6" xr3:uid="{473E2BB9-E53B-4EE6-B3D8-899D48522BAB}" name="Service" dataDxfId="231"/>
    <tableColumn id="14" xr3:uid="{BFB8E064-6F8C-4605-8B22-CF67C9E54500}" name="Sheets" dataDxfId="230"/>
    <tableColumn id="13" xr3:uid="{757D631B-E47E-47CA-B3A9-F9E6F6A74894}" name="Anticipated NTP" dataDxfId="229"/>
    <tableColumn id="7" xr3:uid="{58939943-9A42-470F-BCBA-1BF33291D280}" name="NTP" dataDxfId="228"/>
    <tableColumn id="8" xr3:uid="{40C1B462-B6EB-4153-A3B8-D52A0DE62ACC}" name="Expected Completion" dataDxfId="227"/>
    <tableColumn id="9" xr3:uid="{E01366D2-F381-4166-B3D8-781911421110}" name="Deliverables Received" dataDxfId="226"/>
    <tableColumn id="18" xr3:uid="{C2363CD6-ADB6-4D12-AF9C-860F9A0BFE64}" name="Debrief" dataDxfId="225"/>
    <tableColumn id="10" xr3:uid="{8B3C9846-17D1-4ACC-87B5-7A8CD3DB9C80}" name="Contractor Selected" dataDxfId="224"/>
    <tableColumn id="12" xr3:uid="{1CB81D9F-6DB0-494F-A5FC-3730960AAF5A}" name="Scope/Notes"/>
    <tableColumn id="16" xr3:uid="{FED63388-A14A-4702-87EE-6452DF67B392}" name="LG Drawing _x000a_[Y or N]" dataDxfId="223"/>
    <tableColumn id="15" xr3:uid="{26E10219-FC3F-42D2-8FEE-E08DB2685BB5}" name="KH Billing #"/>
    <tableColumn id="19" xr3:uid="{557AD903-2C9E-47DD-BC75-63A32AAEB606}" name="Anticipated Fee"/>
    <tableColumn id="11" xr3:uid="{5B898FF0-1A5D-4AE4-973F-D57701117F11}" name="Anticipated Nicor Report Month" dataDxfId="222"/>
    <tableColumn id="17" xr3:uid="{F1291EB5-75AB-4483-868E-36016D71EC91}" name="Billed/ Reported to Nico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A1B501-37A1-422B-ACF2-5F3B59B07FCE}" name="Table1" displayName="Table1" ref="C2:AM3" totalsRowShown="0" headerRowDxfId="221">
  <autoFilter ref="C2:AM3" xr:uid="{6188DE4D-06EB-45A1-80F2-55121BFF49B1}"/>
  <sortState xmlns:xlrd2="http://schemas.microsoft.com/office/spreadsheetml/2017/richdata2" ref="C3:AM3">
    <sortCondition ref="H2:H3"/>
  </sortState>
  <tableColumns count="37">
    <tableColumn id="1" xr3:uid="{525B0396-0DF3-4DB6-AFBE-54B9F80ED283}" name="Engineering Number" dataDxfId="220"/>
    <tableColumn id="34" xr3:uid="{258D01EA-DC9D-4F5E-8DF3-B46A865C2857}" name="WO"/>
    <tableColumn id="28" xr3:uid="{B4F8A2F6-C577-4EB2-8437-315E9E4CA42E}" name="Town" dataDxfId="219"/>
    <tableColumn id="20" xr3:uid="{5A611804-3E36-4747-B925-E83EB97154BA}" name="Project Lead" dataDxfId="218"/>
    <tableColumn id="33" xr3:uid="{256820B7-7CA7-4966-96B8-71E11DCDB41B}" name="Scope" dataDxfId="217"/>
    <tableColumn id="2" xr3:uid="{DA4CD47D-016C-4F87-AF0A-97A2436F416A}" name="RFP Issuance" dataDxfId="216"/>
    <tableColumn id="3" xr3:uid="{DAD2D899-9C36-450C-9B3B-166187E15955}" name="RFP Due" dataDxfId="215"/>
    <tableColumn id="4" xr3:uid="{2AC2F09F-4C64-4E6B-B3E8-E471E52E048F}" name="Planned NTP" dataDxfId="214"/>
    <tableColumn id="5" xr3:uid="{5DA44AF5-2748-40B9-9D45-D937006F1FB7}" name="Expected Completion" dataDxfId="213"/>
    <tableColumn id="19" xr3:uid="{A3A49576-3625-4311-B506-2A95392867D5}" name="Issued for KH Approval" dataDxfId="212"/>
    <tableColumn id="24" xr3:uid="{1C925E3F-7A97-4446-B374-3F1A543B7F8C}" name="KH approval Received" dataDxfId="211"/>
    <tableColumn id="22" xr3:uid="{944F6EB7-20CC-41BE-8151-EB8801276355}" name="to Nicor for Approval" dataDxfId="210"/>
    <tableColumn id="21" xr3:uid="{284232FF-5975-4A94-8CA0-BB8431FFDBFD}" name="Nicor Approval" dataDxfId="209"/>
    <tableColumn id="23" xr3:uid="{718D2A19-DBFB-424E-AD4F-63013D47BA07}" name="Actual NTP" dataDxfId="208"/>
    <tableColumn id="36" xr3:uid="{C245AB25-5B38-4722-8E35-3FB2D5166931}" name="Co-Signed IPO Returned" dataDxfId="207"/>
    <tableColumn id="35" xr3:uid="{F2690366-8D69-4EFF-819E-76EA39025DEF}" name="Sub Task Number " dataDxfId="206"/>
    <tableColumn id="27" xr3:uid="{7B16DE12-88C7-4B49-8CDF-CC26EAA923CB}" name="Current Expected Compl" dataDxfId="205"/>
    <tableColumn id="37" xr3:uid="{CE6A205C-E001-4EEC-B7FA-23F1956B0D10}" name="Deliverables Received" dataDxfId="204"/>
    <tableColumn id="26" xr3:uid="{9E225C04-7262-4B5B-B931-02257272600D}" name="Billed Nicor?" dataDxfId="203"/>
    <tableColumn id="6" xr3:uid="{2E51F8B3-E627-4873-929D-BA6B9DC6A68E}" name="Issued to" dataDxfId="202"/>
    <tableColumn id="7" xr3:uid="{55A765E4-953B-4DDA-90BE-1AEC3D91C6CB}" name="Proposal Received" dataDxfId="201"/>
    <tableColumn id="8" xr3:uid="{2752EA96-D1A8-40E4-89DA-5F1E5813C37B}" name="Cost" dataDxfId="200"/>
    <tableColumn id="9" xr3:uid="{21E66486-6B92-409C-9CE9-06FF7732579E}" name="Schedule" dataDxfId="199"/>
    <tableColumn id="10" xr3:uid="{D1B0F26E-BF3F-4C2F-8D9A-E90D8EED09CE}" name="Issued to2" dataDxfId="198"/>
    <tableColumn id="11" xr3:uid="{EE4D9A10-33B8-4724-8DA1-3EECB81D1F12}" name="Proposal Received3" dataDxfId="197"/>
    <tableColumn id="12" xr3:uid="{AA97871E-424A-4A13-B5F3-D894902310D1}" name="Cost4" dataDxfId="196"/>
    <tableColumn id="13" xr3:uid="{AC401228-DDB8-4FF9-9DEF-8922A96289D6}" name="Schedule5" dataDxfId="195"/>
    <tableColumn id="14" xr3:uid="{F42FC027-103E-4631-9048-191651876B60}" name="Issued to6" dataDxfId="194"/>
    <tableColumn id="15" xr3:uid="{C076378A-E044-40D1-A289-71277B354BDB}" name="Proposal Received7" dataDxfId="193"/>
    <tableColumn id="16" xr3:uid="{9E3BD7B8-9290-4710-9804-95848CF1B326}" name="Cost8" dataDxfId="192"/>
    <tableColumn id="17" xr3:uid="{52EF8F45-D1CA-41C4-ADA4-D22A55499FA2}" name="Schedule9" dataDxfId="191"/>
    <tableColumn id="32" xr3:uid="{3BA06DDF-1F2D-4F1E-A4AC-17DC15CB2695}" name="Issued to62"/>
    <tableColumn id="31" xr3:uid="{00480458-FBF8-4D76-B6BD-0C88EBF3D070}" name="Proposal Received73"/>
    <tableColumn id="30" xr3:uid="{4D848266-695A-4611-90C0-F1FFB660C985}" name="Cost84"/>
    <tableColumn id="29" xr3:uid="{1AC47DA4-119A-402E-BA26-9C2F9588A495}" name="Schedule95"/>
    <tableColumn id="18" xr3:uid="{F3FE1AD3-931E-4670-A030-0A41FFA4514B}" name="Contractor Selected" dataDxfId="190"/>
    <tableColumn id="25" xr3:uid="{A8CD6953-EFD2-4758-BA19-CC7CEA13B887}" name="Amount" dataDxfId="189">
      <calculatedColumnFormula>IF(Table1[[#This Row],[Contractor Selected]]="Mears",Table1[[#This Row],[Cost]],IF(AL3="Vecor",Table1[[#This Row],[Cost4]],IF(AL3="Campos",Table1[[#This Row],[Cost8]],IF(AL3="ARK",Table1[[#This Row],[Cost84]],"NO SELECTION"))))</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71FDEC-B4A9-460B-94B8-E1FA31D4536B}" name="Table3" displayName="Table3" ref="A2:AQ188" totalsRowShown="0" headerRowDxfId="65" dataDxfId="62" headerRowBorderDxfId="64" tableBorderDxfId="61" totalsRowBorderDxfId="63">
  <autoFilter ref="A2:AQ188" xr:uid="{3371FDEC-B4A9-460B-94B8-E1FA31D4536B}"/>
  <tableColumns count="43">
    <tableColumn id="1" xr3:uid="{A64A8C2D-7C57-4C37-BA5D-75195D33DF49}" name="Project Type" dataDxfId="60"/>
    <tableColumn id="2" xr3:uid="{D37DA7A5-6DC2-4B2E-9FB3-5670E1470F02}" name="Engineering Number" dataDxfId="59"/>
    <tableColumn id="4" xr3:uid="{69B6A19C-0C6F-4353-9FE9-24F213FF3C5D}" name="Town" dataDxfId="58"/>
    <tableColumn id="5" xr3:uid="{D976ACF5-33F3-486D-A16F-6F0FBB2D109F}" name="Project Lead" dataDxfId="57"/>
    <tableColumn id="6" xr3:uid="{B07AD86E-EFDA-428A-AC9A-F01B2E5FA559}" name="Scope" dataDxfId="56"/>
    <tableColumn id="7" xr3:uid="{A61EF775-C55C-4F5A-80F3-71CB68A743FB}" name="RFP Issuance" dataDxfId="55"/>
    <tableColumn id="13" xr3:uid="{3F083DEC-9602-42EF-B584-1B98BE721B5E}" name="Actual NTP" dataDxfId="54"/>
    <tableColumn id="15" xr3:uid="{700DFE58-FF12-4349-92C7-E0751AE10D19}" name="Sub Task Number " dataDxfId="53"/>
    <tableColumn id="16" xr3:uid="{F7850A08-A732-4C08-A3D8-97D5C7091050}" name="Current Expected Compl" dataDxfId="52"/>
    <tableColumn id="17" xr3:uid="{1EEA4B65-F754-4BAE-AB84-55FDE07D0F2C}" name="Deliverables Received" dataDxfId="51"/>
    <tableColumn id="11" xr3:uid="{BCA17F7D-43C8-4927-B1C0-3E40B0C64636}" name="Anticipated Nicor Report Month" dataDxfId="50"/>
    <tableColumn id="18" xr3:uid="{2709D3D5-A705-4C6D-9214-49D5A4C4E8A0}" name="Billed/ Reported to Nicor?" dataDxfId="49"/>
    <tableColumn id="21" xr3:uid="{50D4C78A-C3FF-42A5-93A8-2167FF6D50C2}" name="Issued to DLZ" dataDxfId="48"/>
    <tableColumn id="22" xr3:uid="{3613B368-6DCA-48AE-877A-384FC3E77C43}" name="Proposal Received DLZ" dataDxfId="47"/>
    <tableColumn id="23" xr3:uid="{9B413D58-0F82-4BED-BDDD-6624CAFF18FA}" name="Cost DLZ" dataDxfId="46"/>
    <tableColumn id="24" xr3:uid="{D6CCBDFD-ED48-4B9F-B61B-A15738D98AFE}" name=" Schedule DLZ " dataDxfId="45"/>
    <tableColumn id="25" xr3:uid="{5115E6CA-355F-4689-B5F0-C00C467DF243}" name="Issued to Helix" dataDxfId="44"/>
    <tableColumn id="26" xr3:uid="{ABE9B8A7-78F4-43AF-865A-9EB7EABB582C}" name="Proposal Received Helix" dataDxfId="43"/>
    <tableColumn id="27" xr3:uid="{5F5B0D72-818C-487E-B6AD-6C3E405378ED}" name="Cost Helix" dataDxfId="42"/>
    <tableColumn id="28" xr3:uid="{E414EDF4-EEED-4ADE-A1DF-416BF623FAB0}" name=" Schedule Helix " dataDxfId="41"/>
    <tableColumn id="29" xr3:uid="{00893BD1-0006-457E-A40B-8A96F328D666}" name="Issued to Millennia" dataDxfId="40"/>
    <tableColumn id="30" xr3:uid="{414263DB-551D-4BFA-9BF2-165CB4FA9269}" name="Proposal Received Millennia" dataDxfId="39"/>
    <tableColumn id="31" xr3:uid="{ADF8DBE2-DBB1-4378-A259-293199AF915E}" name="Cost Millennia" dataDxfId="38"/>
    <tableColumn id="32" xr3:uid="{FA08EE04-DE88-4E6B-8329-E6FFDBB15982}" name=" Schedule Millennia " dataDxfId="37"/>
    <tableColumn id="33" xr3:uid="{5AA4B300-72AB-40A8-96B5-174502514F24}" name="Issued to Dawood" dataDxfId="36"/>
    <tableColumn id="34" xr3:uid="{93968E41-6F93-4B5D-9EC4-9C47858C71DC}" name="Proposal Received Dawood" dataDxfId="35"/>
    <tableColumn id="35" xr3:uid="{F58E53A5-6859-4A3C-9025-C6387C2E6C42}" name="Cost Dawood" dataDxfId="34"/>
    <tableColumn id="36" xr3:uid="{72684AC2-6398-4594-9229-9C1115154990}" name=" Schedule Dawood " dataDxfId="33"/>
    <tableColumn id="38" xr3:uid="{CEBFDB6B-3A6B-46B2-B6E6-F3A6D8937693}" name="Issued to Shactee" dataDxfId="32"/>
    <tableColumn id="39" xr3:uid="{3DDDAE01-D69C-485F-83D3-A9BEAF56E4BD}" name="Proposal Recieved Shactee"/>
    <tableColumn id="19" xr3:uid="{9405B0F5-93C8-41C6-A658-EEAAD7616C6A}" name="Cost Shactee" dataDxfId="31"/>
    <tableColumn id="37" xr3:uid="{2CE446CB-A6E3-4ACC-9A06-3CBCBEB51E5F}" name="Schedule Shactee"/>
    <tableColumn id="8" xr3:uid="{E9A1BA3D-0A33-41B4-A5C6-8809EF4705C6}" name="Issued to LWS" dataDxfId="30"/>
    <tableColumn id="9" xr3:uid="{36B563FB-BAD5-40CE-9F81-8E3D93B28880}" name="Proposal Received LWS" dataDxfId="29"/>
    <tableColumn id="10" xr3:uid="{633BCA43-15C3-4483-B574-42D54F685F60}" name="Cost LWS" dataDxfId="28"/>
    <tableColumn id="3" xr3:uid="{E089373F-DA7E-408E-A80A-8B02F74F7F17}" name="Schedule LWS" dataDxfId="27"/>
    <tableColumn id="41" xr3:uid="{E852BC64-DC63-4C08-835E-D867DD90302A}" name="Contractor Selected" dataDxfId="26"/>
    <tableColumn id="42" xr3:uid="{C958B5B5-F087-4140-803B-7137ACB0BA1C}" name=" Amount " dataDxfId="25">
      <calculatedColumnFormula>IF(Table3[[#This Row],[Contractor Selected]]="Shactee",Table3[[#This Row],[Cost Shactee]],IF(AK3="DLZ",Table3[[#This Row],[Cost DLZ]],IF(AK3="Helix",Table3[[#This Row],[Cost Helix]],IF(AK3="Millennia",Table3[[#This Row],[Cost Millennia]],IF(AK3="Dawood",Table3[[#This Row],[Cost Dawood]],"NO SELECTION")))))</calculatedColumnFormula>
    </tableColumn>
    <tableColumn id="43" xr3:uid="{A6F56A77-C638-44D3-990A-26F4FA0D1313}" name=" Helix Total " dataDxfId="24">
      <calculatedColumnFormula>IF(AK3="Helix",AL3,0)</calculatedColumnFormula>
    </tableColumn>
    <tableColumn id="44" xr3:uid="{B2103430-47E6-498B-9F9F-316D39272F58}" name=" Millennia Total " dataDxfId="23">
      <calculatedColumnFormula>IF(AK3="Millennia",AL3,0)</calculatedColumnFormula>
    </tableColumn>
    <tableColumn id="45" xr3:uid="{704346E2-59D3-4A38-8166-064A76B1C1AF}" name=" DLZ Total " dataDxfId="22">
      <calculatedColumnFormula>IF(AK3="DLZ",AL3,0)</calculatedColumnFormula>
    </tableColumn>
    <tableColumn id="40" xr3:uid="{E2C9509C-4B92-4C5B-85FF-634C2E1583E7}" name="Dawood Total" dataDxfId="21">
      <calculatedColumnFormula>IF(AK3="Dawood",AL3,0)</calculatedColumnFormula>
    </tableColumn>
    <tableColumn id="47" xr3:uid="{18C5EC9D-5A3E-4A47-9FF1-8793D9081497}" name="Shactee Total" dataDxfId="20">
      <calculatedColumnFormula>IF(AK3="Shactee",AL3,0)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16845F-3934-4FD9-A12E-8EA1A01EFA99}" name="Table13" displayName="Table13" ref="A2:BH290" totalsRowShown="0" headerRowDxfId="188" dataDxfId="187" totalsRowDxfId="186">
  <autoFilter ref="A2:BH290" xr:uid="{A274181C-1061-429E-8527-78BCC85F0F44}">
    <filterColumn colId="5">
      <filters>
        <filter val="Nick Watt"/>
      </filters>
    </filterColumn>
  </autoFilter>
  <tableColumns count="60">
    <tableColumn id="45" xr3:uid="{FDFD11AB-0658-4654-BBD5-7CA6B0D1C9F3}" name="#" dataDxfId="185" totalsRowDxfId="184"/>
    <tableColumn id="47" xr3:uid="{40E2FCDB-F2D0-46A0-B433-1E4BA6ACDFEE}" name="Project Type" dataDxfId="183" totalsRowDxfId="182"/>
    <tableColumn id="1" xr3:uid="{05DC749E-517C-4A41-A1A1-9884D17F4292}" name="Engineering Number" dataDxfId="181" totalsRowDxfId="180"/>
    <tableColumn id="48" xr3:uid="{00539387-A13F-4414-8187-529895DB7493}" name="WO" dataDxfId="179" totalsRowDxfId="178"/>
    <tableColumn id="28" xr3:uid="{E16452D3-4797-43F3-BA94-2B51E3CB2114}" name="Town" dataDxfId="177" totalsRowDxfId="176"/>
    <tableColumn id="20" xr3:uid="{0F02ADD1-CA31-47E4-A470-C214BFD50CAE}" name="Project Lead" dataDxfId="175" totalsRowDxfId="174"/>
    <tableColumn id="49" xr3:uid="{52BDF286-9224-48CF-9402-E415819AC813}" name="Scope" dataDxfId="173" totalsRowDxfId="172"/>
    <tableColumn id="2" xr3:uid="{10F9B3CE-6CB7-44E4-94BE-1FC5B407E6D5}" name="RFP Issuance" dataDxfId="171" totalsRowDxfId="170"/>
    <tableColumn id="3" xr3:uid="{ED9DC473-4A9B-4C44-9193-9F451CC2DE3B}" name="RFP Due" dataDxfId="169" totalsRowDxfId="168"/>
    <tableColumn id="4" xr3:uid="{1AC0998C-2E7A-40D3-B87A-A447951D1AEF}" name="Planned NTP" dataDxfId="167" totalsRowDxfId="166"/>
    <tableColumn id="5" xr3:uid="{A1548213-2847-41DC-A992-AC98D0B38058}" name="Expected Completion" dataDxfId="165" totalsRowDxfId="164"/>
    <tableColumn id="19" xr3:uid="{8CEF784F-EDFB-46E0-9F56-98896C36E2D5}" name="Issued for KH Approval" dataDxfId="163" totalsRowDxfId="162"/>
    <tableColumn id="24" xr3:uid="{98106814-EE03-4393-A8E2-3C0B61B8A4C7}" name="KH Approval Received" dataDxfId="161" totalsRowDxfId="160"/>
    <tableColumn id="22" xr3:uid="{3B9EEDED-0C37-40B6-A826-2695CB388035}" name="to Nicor for Approval" dataDxfId="159" totalsRowDxfId="158"/>
    <tableColumn id="21" xr3:uid="{B39AE526-44BC-47A3-8B86-992F4943AF03}" name="Nicor Approval" dataDxfId="157" totalsRowDxfId="156"/>
    <tableColumn id="23" xr3:uid="{E350BCA0-4196-4DE6-8CC8-7056EB800B1F}" name="Actual NTP" dataDxfId="155" totalsRowDxfId="154"/>
    <tableColumn id="29" xr3:uid="{D458F79B-F40F-40C8-B5A9-8D6A94FC5151}" name="Co-Signed IPO Returned" dataDxfId="153" totalsRowDxfId="152"/>
    <tableColumn id="44" xr3:uid="{D2F10D6C-2662-4259-9667-ECCC9F97FB67}" name="Sub Task Number " dataDxfId="151" totalsRowDxfId="150"/>
    <tableColumn id="27" xr3:uid="{0479521F-2DFC-47C9-9528-38E271105BFA}" name="Current Expected Compl" dataDxfId="149" totalsRowDxfId="148"/>
    <tableColumn id="26" xr3:uid="{5442C59C-FE87-4558-AAC9-9C0FD18C7DF2}" name="Deliverables Received" dataDxfId="147" totalsRowDxfId="146"/>
    <tableColumn id="43" xr3:uid="{24539EBF-AEB6-48A4-8C97-1B1CDF0C0DEB}" name="Billed/ Reported to Nicor?" dataDxfId="145" totalsRowDxfId="144"/>
    <tableColumn id="50" xr3:uid="{D48E6FA0-C717-475E-B330-85144BA461E6}" name="KH Cost?" dataDxfId="143" totalsRowDxfId="142"/>
    <tableColumn id="51" xr3:uid="{0B70158B-2ACD-46DC-BC82-B3A1BE43E8F1}" name="Anticipated Billing Month" dataDxfId="141" totalsRowDxfId="140"/>
    <tableColumn id="14" xr3:uid="{E4C53365-0D3B-4934-99E1-D928C77286DE}" name="Issued to AEG" dataDxfId="139" totalsRowDxfId="138"/>
    <tableColumn id="15" xr3:uid="{F53FD340-C019-4820-9654-240F8E2415FB}" name="Proposal Received AEG" dataDxfId="137" totalsRowDxfId="136"/>
    <tableColumn id="16" xr3:uid="{2801DB3F-AE61-4602-AE6D-D6C6A1971C7F}" name="Cost AEG" dataDxfId="135" totalsRowDxfId="134"/>
    <tableColumn id="17" xr3:uid="{0E6E6CC7-F2AF-4E0B-847C-A87C32387987}" name="Schedule AEG" dataDxfId="133" totalsRowDxfId="132"/>
    <tableColumn id="33" xr3:uid="{8D24E0E0-63A4-4CCE-9FD2-CCC91BBA5A34}" name="Issued to DLZ" dataDxfId="131" totalsRowDxfId="130"/>
    <tableColumn id="32" xr3:uid="{6A176916-4A80-48A4-A6FA-4FE6C2434DD4}" name="Proposal Received DLZ" dataDxfId="129" totalsRowDxfId="128"/>
    <tableColumn id="31" xr3:uid="{5773C6CA-36BB-4437-B2A0-E2D1EA8234DE}" name="Cost DLZ" dataDxfId="127" totalsRowDxfId="126"/>
    <tableColumn id="30" xr3:uid="{0F1396E4-9909-47E4-BC18-2A52BEC9FE4F}" name="Schedule DLZ" dataDxfId="125" totalsRowDxfId="124"/>
    <tableColumn id="10" xr3:uid="{8F66E9E1-5FBE-45BA-BA5C-A41A83F7C552}" name="Issued to Helix" dataDxfId="123" totalsRowDxfId="122"/>
    <tableColumn id="11" xr3:uid="{55B2876E-F11E-4699-82EA-E39ABBE0D6F4}" name="Proposal Received Helix" dataDxfId="121" totalsRowDxfId="120"/>
    <tableColumn id="12" xr3:uid="{30141EE8-C277-48B5-9206-53939F4587AE}" name="Cost Helix" dataDxfId="119" totalsRowDxfId="118"/>
    <tableColumn id="13" xr3:uid="{CF105317-A136-42DB-8B0F-C2E34075A906}" name="Schedule Helix" dataDxfId="117" totalsRowDxfId="116"/>
    <tableColumn id="6" xr3:uid="{BFAACC17-22A4-46E4-9C62-65953FE86D11}" name="Issued to Millennia" dataDxfId="115" totalsRowDxfId="114"/>
    <tableColumn id="7" xr3:uid="{3F94222B-0300-49B6-A276-D7A576B0E20C}" name="Proposal Received Millennia" dataDxfId="113" totalsRowDxfId="112"/>
    <tableColumn id="8" xr3:uid="{01159737-F6DF-4D87-8019-20835A535007}" name="Cost Millennia" dataDxfId="111" totalsRowDxfId="110"/>
    <tableColumn id="9" xr3:uid="{EE14CE6A-6811-40FF-B457-2614294C0B42}" name="Schedule Millennia" dataDxfId="109" totalsRowDxfId="108"/>
    <tableColumn id="42" xr3:uid="{EA5EBF11-EE3C-4661-8510-0BE8E59250C8}" name="Issued to Dawood" dataDxfId="107" totalsRowDxfId="106"/>
    <tableColumn id="41" xr3:uid="{91755DD3-C706-4870-A878-BFDC6359B1B0}" name="Proposal Received Dawood" dataDxfId="105" totalsRowDxfId="104"/>
    <tableColumn id="40" xr3:uid="{ADFD7BF2-210D-4D2F-B1E4-FC694FE990FC}" name="Cost Dawood" dataDxfId="103" totalsRowDxfId="102"/>
    <tableColumn id="39" xr3:uid="{4737D2BA-9C49-4B5D-9698-A863DE175FD8}" name="Schedule Dawood" dataDxfId="101" totalsRowDxfId="100"/>
    <tableColumn id="52" xr3:uid="{782C72A5-18B5-46C9-A3C8-6F303A4361C3}" name="Issued To Accurate" dataDxfId="99" totalsRowDxfId="98"/>
    <tableColumn id="53" xr3:uid="{5101759C-B4EC-4291-AEBB-E774C829757D}" name="Proposal Received Accurate" dataDxfId="97" totalsRowDxfId="96"/>
    <tableColumn id="54" xr3:uid="{4DCD1FA5-8C47-4674-A98A-F417BABB9A36}" name="Cost Accurate" dataDxfId="95" totalsRowDxfId="94"/>
    <tableColumn id="55" xr3:uid="{608EF777-9B34-4462-9F81-306973AAAB58}" name="Schedule Accurate" dataDxfId="93" totalsRowDxfId="92"/>
    <tableColumn id="46" xr3:uid="{9B09BE0F-0A71-4A2B-9243-E3A6A96FCEA2}" name="Issued To LWS" dataDxfId="91" totalsRowDxfId="90"/>
    <tableColumn id="57" xr3:uid="{28790230-4291-4891-BA41-BACAE3526873}" name="Proposal Received LWS" dataDxfId="89" totalsRowDxfId="88"/>
    <tableColumn id="56" xr3:uid="{AE106A62-7769-42B7-8967-F1FD3BBA824C}" name="Cost LWS" dataDxfId="87" totalsRowDxfId="86"/>
    <tableColumn id="58" xr3:uid="{AD14C9D2-F2D9-4F55-938E-94B605D1959C}" name="Schedule LWS" dataDxfId="85" totalsRowDxfId="84"/>
    <tableColumn id="18" xr3:uid="{DAACA3AF-5E2E-4DA5-81E1-E722DEBE33EE}" name="Contractor Selected" dataDxfId="83" totalsRowDxfId="82"/>
    <tableColumn id="25" xr3:uid="{E883CDCC-0790-4366-B89C-C70BDDF1119F}" name="Amount" dataDxfId="81" totalsRowDxfId="80">
      <calculatedColumnFormula>IF(Table13[[#This Row],[Contractor Selected]]="Atlas",Table13[[#This Row],[Cost AEG]],IF(AZ3="DLZ",Table13[[#This Row],[Cost DLZ]],IF(AZ3="Helix",Table13[[#This Row],[Cost Helix]],IF(AZ3="Millennia",Table13[[#This Row],[Cost Millennia]],IF(AZ3="Dawood",Table13[[#This Row],[Cost Dawood]],"NO SELECTION")))))</calculatedColumnFormula>
    </tableColumn>
    <tableColumn id="34" xr3:uid="{7AD415E4-81F5-419B-8C2D-ABD9302E49E2}" name="Helix Total" dataDxfId="79" totalsRowDxfId="78">
      <calculatedColumnFormula>IF(AZ3="Helix",BA3,0)</calculatedColumnFormula>
    </tableColumn>
    <tableColumn id="35" xr3:uid="{2C827D5B-02D6-462A-BAB9-DBDDA19B8EE4}" name="Millennia Total" dataDxfId="77" totalsRowDxfId="76">
      <calculatedColumnFormula>IF(AZ3="Millennia",BA3,0)</calculatedColumnFormula>
    </tableColumn>
    <tableColumn id="36" xr3:uid="{F5AD53E5-7667-485B-9D6B-6B75F978DB03}" name="DLZ Total" dataDxfId="75" totalsRowDxfId="74">
      <calculatedColumnFormula>IF(AZ3="DLZ",BA3,0)</calculatedColumnFormula>
    </tableColumn>
    <tableColumn id="37" xr3:uid="{A2C922EF-6FC5-4A34-8669-FAE97FF0D4A0}" name="Atlas Total" dataDxfId="73" totalsRowDxfId="72">
      <calculatedColumnFormula>IF(AZ3="Atlas",BA3,0)</calculatedColumnFormula>
    </tableColumn>
    <tableColumn id="38" xr3:uid="{D72AF68F-8754-4E51-9E14-937305FAD110}" name="Dawood Total" dataDxfId="71" totalsRowDxfId="70">
      <calculatedColumnFormula>IF(AZ3="Dawood",BA3,0)</calculatedColumnFormula>
    </tableColumn>
    <tableColumn id="60" xr3:uid="{5FA9F35D-BAB1-4F9F-A5EE-9814047152B6}" name="Accurate Total" dataDxfId="69" totalsRowDxfId="68">
      <calculatedColumnFormula>IF(Table13[[#This Row],[Contractor Selected]]="Accrate",Table13[[#This Row],[Amount]],0)</calculatedColumnFormula>
    </tableColumn>
    <tableColumn id="59" xr3:uid="{9586C658-9317-4BFA-AE34-EDDBF50D8BFE}" name="LWS TOTAL" dataDxfId="67" totalsRowDxfId="66">
      <calculatedColumnFormula>IF(Table13[[#This Row],[Contractor Selected]]="LWS",Table13[[#This Row],[Amount]],0)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1" dT="2025-06-17T14:56:43.18" personId="{F1765F54-1B97-41DA-B40F-7D48FA1CB91E}" id="{B1410AC5-C13A-4BE3-AD99-680237FCD42D}">
    <text xml:space="preserve">@Bruce, Logan  could you please adjust these Anticipated Fee numbers to match our 2025 - 3rd Party Review numbers so that we can make sure everything is syncing up? Would be great to make sure that the reported month is matching as well. </text>
    <mentions>
      <mention mentionpersonId="{A841BF9A-3840-4FA8-9E16-FE51C0B909C3}" mentionId="{833D3163-5A4D-40CA-97D8-03D4979783A3}" startIndex="0" length="13"/>
    </mentions>
  </threadedComment>
  <threadedComment ref="Q1" dT="2025-06-17T16:53:20.01" personId="{420983D3-505F-4CD5-808A-EC1893005E10}" id="{1339C127-173B-46CF-85F1-4B7A31642824}" parentId="{B1410AC5-C13A-4BE3-AD99-680237FCD42D}">
    <text xml:space="preserve">do you want all these numbers updated? or just the red ones? are we updating based on what has been billed or is this based off of what hasn't been invoiced and someone has entered? </text>
  </threadedComment>
  <threadedComment ref="Q1" dT="2025-06-17T18:56:49.00" personId="{38C560ED-EE8E-4E23-81CD-5C0BF9EDA694}" id="{A9BEEE4C-8E70-43C8-B1FA-944E0C1A536A}" parentId="{B1410AC5-C13A-4BE3-AD99-680237FCD42D}">
    <text>for projects that have been completed and invoiced i'd ideally like to have these numbers match up with the actual invoices instead of being the "anticipated fee" so that our DBE summary matches up with what we report in Steering Committee. Does that help? Looping in @Dina, Eric  as well</text>
    <mentions>
      <mention mentionpersonId="{C13C96AC-096E-44AC-9719-48D7E36CFF04}" mentionId="{749F4F1F-9F6B-4DB4-AC96-6BA6B512B310}" startIndex="268" length="11"/>
    </mentions>
  </threadedComment>
  <threadedComment ref="Q1" dT="2025-06-17T20:08:07.90" personId="{420983D3-505F-4CD5-808A-EC1893005E10}" id="{2985A33E-557F-42A4-8A27-268BB447EE39}" parentId="{B1410AC5-C13A-4BE3-AD99-680237FCD42D}">
    <text xml:space="preserve">not totally. Since there are multiple invoices for certain sites and duplicate sites on this list I am not really sure what goes in each spot. @Dina, Eric, let me know if you have some time to discuss. </text>
    <mentions>
      <mention mentionpersonId="{C13C96AC-096E-44AC-9719-48D7E36CFF04}" mentionId="{FB2CBC84-2706-4341-82E8-FEFE311A1C7E}" startIndex="143" length="11"/>
    </mentions>
  </threadedComment>
  <threadedComment ref="Q1" dT="2025-06-18T02:31:15.74" personId="{38C560ED-EE8E-4E23-81CD-5C0BF9EDA694}" id="{009A0739-BA86-4AA8-8FEB-2776BCBFC8A9}" parentId="{B1410AC5-C13A-4BE3-AD99-680237FCD42D}">
    <text>Maybe we all discuss next week quickly just to get on the same page</text>
  </threadedComment>
  <threadedComment ref="C5" dT="2025-03-19T19:11:02.40" personId="{B8E71212-76A6-4364-8E43-0DEF3C9784C0}" id="{3E4261C6-52DE-41DD-8631-7E4538892E83}" done="1">
    <text>@Corbi, Camille - Please fill out this row.</text>
    <mentions>
      <mention mentionpersonId="{7A4F6CFD-5EEE-4A1C-BCCA-C1013D02DD05}" mentionId="{CEDC3932-46D1-49B1-A1A5-1FA324F29E6A}" startIndex="0" length="15"/>
    </mentions>
  </threadedComment>
  <threadedComment ref="J12" dT="2025-09-02T14:40:08.57" personId="{5D5AA72C-9D3C-4FC0-B4CA-5712DA92BF90}" id="{2C3E6ECF-F8F6-4A1C-93CD-570B17F383E7}">
    <text>@Corbi, Camille updated from 9/2 to 9/10. Shactee said they coordinated this with you already but wanted to give you a heads up if not.</text>
    <mentions>
      <mention mentionpersonId="{7A4F6CFD-5EEE-4A1C-BCCA-C1013D02DD05}" mentionId="{F7821C08-7745-4B5B-870D-7232F877896E}" startIndex="0" length="15"/>
    </mentions>
  </threadedComment>
  <threadedComment ref="N62" dT="2025-06-02T14:01:57.91" personId="{5DBAEB1E-D4D4-4928-B306-03899CD90C16}" id="{92CFD2E3-58D0-42FC-BA13-A306CF403E5C}" done="1">
    <text>@Roman, Madeline any update on this?</text>
    <mentions>
      <mention mentionpersonId="{24386402-918B-4ECC-9A9B-E9ABF9C0C496}" mentionId="{ACBAC4D8-7143-41CC-A226-02C02F58E6A8}" startIndex="0" length="16"/>
    </mentions>
  </threadedComment>
  <threadedComment ref="N62" dT="2025-06-02T14:28:36.43" personId="{558B9BFE-ED2F-4EF7-A9E4-FBFC94A3A81F}" id="{37A12306-D6BB-4BE1-89EA-E7A519B47E83}" parentId="{92CFD2E3-58D0-42FC-BA13-A306CF403E5C}">
    <text>Last f/u 5/23. SysPlan generally takes a few weeks to create</text>
  </threadedComment>
  <threadedComment ref="Q69" dT="2025-06-17T14:57:15.04" personId="{F1765F54-1B97-41DA-B40F-7D48FA1CB91E}" id="{117997C7-40F7-4DBF-8D6C-93DE0D34CCD0}">
    <text>@Chamernik, Conner  why N/A?</text>
    <mentions>
      <mention mentionpersonId="{71F1FEF9-D75E-4F79-B116-27A1AB69025D}" mentionId="{1EA90195-17C8-496A-89C0-E1042D130E52}" startIndex="0" length="18"/>
    </mentions>
  </threadedComment>
  <threadedComment ref="Q69" dT="2025-06-17T15:03:40.45" personId="{5D5AA72C-9D3C-4FC0-B4CA-5712DA92BF90}" id="{499C9E8E-1615-42BC-B72B-61900199A698}" parentId="{117997C7-40F7-4DBF-8D6C-93DE0D34CCD0}">
    <text xml:space="preserve">Combined BL/D cost. Cell Q73 shows the cost and has a note that says it accounts for the BL as well </text>
  </threadedComment>
  <threadedComment ref="Q70" dT="2025-06-17T14:19:36.70" personId="{5D5AA72C-9D3C-4FC0-B4CA-5712DA92BF90}" id="{150EF440-B8D1-4B39-AD47-A7A290941B05}">
    <text>BL/D combined</text>
  </threadedComment>
  <threadedComment ref="P83" dT="2024-12-16T14:07:29.98" personId="{5DBAEB1E-D4D4-4928-B306-03899CD90C16}" id="{C56A1B28-B27A-4AC0-BBE9-F319C9B56A9A}" done="1">
    <text>@Ekstrom, Ethan plz fill this out</text>
    <mentions>
      <mention mentionpersonId="{00DD9EC2-D100-467A-8C3E-CE090E1E8ED6}" mentionId="{2F59DCE7-5B71-419F-AF13-6653A076A905}" startIndex="0" length="15"/>
    </mentions>
  </threadedComment>
  <threadedComment ref="B84" dT="2025-04-22T15:26:33.04" personId="{5081F66F-1210-4FC1-B9B4-A8C2779FB61A}" id="{21BCECF6-75CE-4319-8CAC-C3DFC79B5AF8}" done="1">
    <text xml:space="preserve">@Ekstrom, Ethan </text>
    <mentions>
      <mention mentionpersonId="{00DD9EC2-D100-467A-8C3E-CE090E1E8ED6}" mentionId="{FC6272E3-A0D0-4CF3-AA9E-01E0E677D79A}" startIndex="0" length="15"/>
    </mentions>
  </threadedComment>
  <threadedComment ref="B84" dT="2025-04-22T15:26:40.19" personId="{5081F66F-1210-4FC1-B9B4-A8C2779FB61A}" id="{795194E7-7084-45F8-9DF1-424D9890D4A9}" parentId="{21BCECF6-75CE-4319-8CAC-C3DFC79B5AF8}">
    <text>most likely going to shactee, could you fill out the anticipated fee and as much as possible? no need to include anticipated dates. if we dont send to shactee, we can delete later on</text>
  </threadedComment>
  <threadedComment ref="Q98" dT="2025-08-20T21:58:18.45" personId="{F1765F54-1B97-41DA-B40F-7D48FA1CB91E}" id="{6123A1AE-F780-406D-9F98-DB98F3D82BD7}">
    <text xml:space="preserve">@Holstead, Julia  please clean up the red cells here (even if projects were in the past) - this is really important to get our forecasting correct for monthly reporting.
</text>
    <mentions>
      <mention mentionpersonId="{3D65BF3F-BD40-4E25-8CDF-25D181580E8F}" mentionId="{C45272AD-F59B-46B8-9FD8-B7887220B579}" startIndex="0" length="16"/>
    </mentions>
  </threadedComment>
  <threadedComment ref="Q104" dT="2025-08-20T21:58:04.98" personId="{F1765F54-1B97-41DA-B40F-7D48FA1CB91E}" id="{B3EDC1CF-8056-4B79-AEE8-C6D020FB6032}">
    <text xml:space="preserve">@Roman, Madeline  please clean up the red cells here (even if projects were in the past) - this is really important to get our forecasting correct for monthly reporting.
</text>
    <mentions>
      <mention mentionpersonId="{24386402-918B-4ECC-9A9B-E9ABF9C0C496}" mentionId="{45D6CA0D-66BE-43E3-8221-F0D3E9B05A8C}" startIndex="0" length="16"/>
    </mentions>
  </threadedComment>
  <threadedComment ref="Q104" dT="2025-08-25T15:39:23.61" personId="{558B9BFE-ED2F-4EF7-A9E4-FBFC94A3A81F}" id="{36EE7899-7EE7-42DF-A3BD-FC57CA1E2807}" parentId="{B3EDC1CF-8056-4B79-AEE8-C6D020FB6032}">
    <text>they should be all filled out now and highlighted yellow</text>
  </threadedComment>
  <threadedComment ref="J114" dT="2025-05-22T22:30:12.66" personId="{558B9BFE-ED2F-4EF7-A9E4-FBFC94A3A81F}" id="{BE90CAE7-6F03-430F-A695-137B742933BF}">
    <text>Was on hold for several months</text>
  </threadedComment>
  <threadedComment ref="L115" dT="2025-07-22T13:28:52.95" personId="{558B9BFE-ED2F-4EF7-A9E4-FBFC94A3A81F}" id="{5987E2C6-1D65-4532-836E-48FEDEE3889E}">
    <text>sent comments to shactee 6/16</text>
  </threadedComment>
  <threadedComment ref="J116" dT="2025-06-17T13:21:54.41" personId="{558B9BFE-ED2F-4EF7-A9E4-FBFC94A3A81F}" id="{80F22A8F-771F-4E2B-B39F-FDA1199D47E1}">
    <text>updated from 7/1/2025</text>
  </threadedComment>
  <threadedComment ref="L118" dT="2025-07-22T13:30:36.02" personId="{558B9BFE-ED2F-4EF7-A9E4-FBFC94A3A81F}" id="{626CB6DC-2304-4135-BAA1-2DAFACE9640E}">
    <text>Has not been reviewed due to project being on hold for rescoping</text>
  </threadedComment>
  <threadedComment ref="L121" dT="2025-05-27T13:57:16.66" personId="{94E7A0B2-BFAF-4CEC-AD6D-8F6A77BA3024}" id="{A1D69546-6A55-49E9-8EDA-4C6A15AA2E00}">
    <text>Madie send comments to Shactee on 5/13/25</text>
  </threadedComment>
  <threadedComment ref="J122" dT="2025-06-02T14:39:44.35" personId="{558B9BFE-ED2F-4EF7-A9E4-FBFC94A3A81F}" id="{502A570A-7C79-48E8-988C-28A1AFDA159C}">
    <text>updated from 6/4/2025 due to workload</text>
  </threadedComment>
  <threadedComment ref="M125" dT="2025-09-02T14:41:08.34" personId="{5DBAEB1E-D4D4-4928-B306-03899CD90C16}" id="{531D7310-2B5D-4FCF-B308-4C20016E3F10}" done="1">
    <text>@Roman, Madeline plz fil out</text>
    <mentions>
      <mention mentionpersonId="{24386402-918B-4ECC-9A9B-E9ABF9C0C496}" mentionId="{A8E9188F-9247-417E-8FD7-34124FB15323}" startIndex="0" length="16"/>
    </mentions>
  </threadedComment>
  <threadedComment ref="Q131" dT="2025-06-03T16:20:50.93" personId="{F1765F54-1B97-41DA-B40F-7D48FA1CB91E}" id="{47AC1EBB-9FFF-4CF1-BF27-1406DC864006}">
    <text>@Purtell, Tim  seeing a lot of red over here so it’s hard to see if your projections are correct - are you able to work with Madie/Julia to fill these out?</text>
    <mentions>
      <mention mentionpersonId="{8B1FD9DF-9EF4-472C-8D1B-3D9321BDF9E3}" mentionId="{AECEE0D0-CA27-468F-BDCE-CE1C5CCBB5C6}" startIndex="0" length="13"/>
    </mentions>
  </threadedComment>
  <threadedComment ref="Q133" dT="2025-08-20T21:57:56.36" personId="{F1765F54-1B97-41DA-B40F-7D48FA1CB91E}" id="{E285C726-9063-4EC3-B9D1-602F3B097A05}">
    <text xml:space="preserve">@LaPorte, Marissa  please clean up the red cells here (even if projects were in the past) - this is really important to get our forecasting correct for monthly reporting.
</text>
    <mentions>
      <mention mentionpersonId="{64D8A969-6F6B-4B94-9FA6-C3CD08C24BCC}" mentionId="{974BFA2C-E4CF-4E8F-BE5B-09317D2D55DF}" startIndex="0" length="17"/>
    </mentions>
  </threadedComment>
  <threadedComment ref="J179" dT="2025-06-02T13:51:59.09" personId="{5DBAEB1E-D4D4-4928-B306-03899CD90C16}" id="{45EDA5CD-B75C-4CF2-865E-57E916E6B6D2}" done="1">
    <text>@Hopkins, Matt can you fill this out?</text>
    <mentions>
      <mention mentionpersonId="{DFDCBF4E-0318-4624-8965-3816C8789D58}" mentionId="{8826116B-3D64-44A5-942F-A98C06F6FAF6}" startIndex="0" length="14"/>
    </mentions>
  </threadedComment>
  <threadedComment ref="G181" dT="2025-06-18T02:57:55.28" personId="{F1765F54-1B97-41DA-B40F-7D48FA1CB91E}" id="{E498A5E1-F5D7-491D-BCA6-4A19D7E8F69F}" done="1">
    <text>@Welz, Matt  can you work with @Dina, Eric  to enter in the information here for the training we are having Helix do, how much fee it is, and when we think we’re going to be invoiced it and report to Nicor?</text>
    <mentions>
      <mention mentionpersonId="{7F46C8E6-42B2-4371-9DEC-F7F32FBB297B}" mentionId="{43DC09DB-A9B4-4B94-B65E-88CB18153FAF}" startIndex="0" length="11"/>
      <mention mentionpersonId="{C13C96AC-096E-44AC-9719-48D7E36CFF04}" mentionId="{42621110-3AE3-40F9-A8A6-EDCF7A0F5E6E}" startIndex="31" length="11"/>
    </mentions>
  </threadedComment>
  <threadedComment ref="Q181" dT="2025-07-01T13:48:39.21" personId="{94E7A0B2-BFAF-4CEC-AD6D-8F6A77BA3024}" id="{B78EC646-1DB2-4E6C-BF82-ADA5E3ABB960}">
    <text>CPM $20,000</text>
  </threadedComment>
  <threadedComment ref="Q181" dT="2025-07-15T19:50:01.65" personId="{F1765F54-1B97-41DA-B40F-7D48FA1CB91E}" id="{E908B746-E331-47C5-B6FB-A5D8312AE9D8}" parentId="{B78EC646-1DB2-4E6C-BF82-ADA5E3ABB960}">
    <text>@Welz, Matt  shouldn’t this be more like 20k?</text>
    <mentions>
      <mention mentionpersonId="{7F46C8E6-42B2-4371-9DEC-F7F32FBB297B}" mentionId="{18CBF172-2982-429F-B11B-BFD177869AD7}" startIndex="0" length="11"/>
    </mentions>
  </threadedComment>
  <threadedComment ref="Q181" dT="2025-07-15T20:07:07.12" personId="{F8FADB17-1DE6-432F-8254-7CCE59B5374E}" id="{14AC31C5-4C66-4E82-A549-F5624C1A8DAA}" parentId="{B78EC646-1DB2-4E6C-BF82-ADA5E3ABB960}">
    <text>No idea</text>
  </threadedComment>
  <threadedComment ref="Q181" dT="2025-07-15T20:18:14.58" personId="{38C560ED-EE8E-4E23-81CD-5C0BF9EDA694}" id="{10CFDDA7-73BA-41D4-90CC-F16186A6848D}" parentId="{B78EC646-1DB2-4E6C-BF82-ADA5E3ABB960}">
    <text>Can you help me find out since you're taking point on this coordination? I believe that Eric noted it was approximately $20k</text>
  </threadedComment>
  <threadedComment ref="Q181" dT="2025-07-15T22:06:52.16" personId="{94E7A0B2-BFAF-4CEC-AD6D-8F6A77BA3024}" id="{B5B06287-D34B-4147-B763-7C9884E25FB6}" parentId="{B78EC646-1DB2-4E6C-BF82-ADA5E3ABB960}">
    <text>I'd stick w/ $10k for now.  I can ask Jason where their spend is when I talk to him next.</text>
  </threadedComment>
  <threadedComment ref="R181" dT="2025-09-17T23:04:38.85" personId="{5081F66F-1210-4FC1-B9B4-A8C2779FB61A}" id="{6ABDA45A-AFC9-4DAD-9A28-C985B228AC2B}" done="1">
    <text>@Welz, Matt  are these dates accurate? essentially, put in the date you anticipate this being done</text>
    <mentions>
      <mention mentionpersonId="{7F46C8E6-42B2-4371-9DEC-F7F32FBB297B}" mentionId="{9D670B3C-03A9-4CB6-9D5A-039BFBA1B01D}" startIndex="0" length="11"/>
    </mentions>
  </threadedComment>
  <threadedComment ref="N197" dT="2025-06-02T14:02:50.12" personId="{5DBAEB1E-D4D4-4928-B306-03899CD90C16}" id="{A72E662F-CE79-4110-95FB-E7780ABE4326}">
    <text>@Stanley, Mark any update on this for shactee?</text>
    <mentions>
      <mention mentionpersonId="{C611135F-081E-4838-9E93-6D8B200D003C}" mentionId="{28E4698B-AE77-415A-AF98-D9B0867FC3A9}" startIndex="0" length="14"/>
    </mentions>
  </threadedComment>
  <threadedComment ref="N197" dT="2025-06-02T16:27:03.58" personId="{19E5956C-C90C-450E-BF68-6E8C380BCEE8}" id="{17477422-96EB-45EE-AE46-EBC3FCDC8D59}" parentId="{A72E662F-CE79-4110-95FB-E7780ABE4326}">
    <text>Nothing yet, will likely send to Shactee for drafting but will need to review scope with Nicor and send for Survey. All pending a site visit.</text>
  </threadedComment>
  <threadedComment ref="N197" dT="2025-08-04T13:55:10.06" personId="{558B9BFE-ED2F-4EF7-A9E4-FBFC94A3A81F}" id="{7257A852-232F-4D75-820E-B865B6C91514}" parentId="{A72E662F-CE79-4110-95FB-E7780ABE4326}">
    <text>@Stanley, Mark Any update on this?</text>
    <mentions>
      <mention mentionpersonId="{C611135F-081E-4838-9E93-6D8B200D003C}" mentionId="{FB5A4B51-441F-48C3-9822-503EC637C40C}" startIndex="0" length="14"/>
    </mentions>
  </threadedComment>
  <threadedComment ref="N197" dT="2025-08-04T16:28:26.73" personId="{FBCAF73E-4235-4507-A54A-14D44B71A1AD}" id="{3A8C928B-CEA4-4957-957E-75E3F075F50D}" parentId="{A72E662F-CE79-4110-95FB-E7780ABE4326}">
    <text xml:space="preserve">Still planning on sending to Shactee for B&amp;D. Survey schedule will give us our timeline. </text>
  </threadedComment>
  <threadedComment ref="C211" dT="2025-09-02T14:32:39.27" personId="{5DBAEB1E-D4D4-4928-B306-03899CD90C16}" id="{65472444-55FE-4E1A-850D-E343B9C20EB3}">
    <text xml:space="preserve">@Castellon, Randy fill out red cells
</text>
    <mentions>
      <mention mentionpersonId="{9C300B00-AC4E-4977-86A4-13F55E3883CB}" mentionId="{48D7AB87-E983-4CA4-A9EF-848D66DA08AD}" startIndex="0" length="17"/>
    </mentions>
  </threadedComment>
  <threadedComment ref="C212" dT="2025-09-02T14:35:14.06" personId="{5DBAEB1E-D4D4-4928-B306-03899CD90C16}" id="{87EDFB57-41E9-497B-B193-54DFA373EFC3}">
    <text>@Castellon, Randy PLZ FILL OUT RED CELLS</text>
    <mentions>
      <mention mentionpersonId="{9C300B00-AC4E-4977-86A4-13F55E3883CB}" mentionId="{728744FA-4E9B-4D66-BFF7-B3BB519B69C5}" startIndex="0" length="17"/>
    </mentions>
  </threadedComment>
  <threadedComment ref="H237" dT="2025-08-04T14:24:50.05" personId="{558B9BFE-ED2F-4EF7-A9E4-FBFC94A3A81F}" id="{D795B0D4-B198-4AF8-8F41-724851F389FF}">
    <text>@Lierow, Taylor can you make sure the dates are updated when youre able to?</text>
    <mentions>
      <mention mentionpersonId="{C20FE6E1-FCBF-4EBA-9996-AEB642C29701}" mentionId="{0DC55822-0BAD-44F2-BEEC-FCFD141CA5FD}" startIndex="0" length="15"/>
    </mentions>
  </threadedComment>
  <threadedComment ref="H237" dT="2025-08-04T15:00:29.60" personId="{6E4030AB-6A38-4B60-8FB4-1F99546FF6D2}" id="{BDD53D40-0C2A-44F6-B0B7-9964B6B24314}" parentId="{D795B0D4-B198-4AF8-8F41-724851F389FF}">
    <text>This is correct</text>
  </threadedComment>
  <threadedComment ref="G250" dT="2025-03-19T19:07:54.71" personId="{B8E71212-76A6-4364-8E43-0DEF3C9784C0}" id="{9F90437F-F413-4C29-BEC3-77974176321D}">
    <text>@McTigue, Thomas - Can you fill out/update the line for the -1 and -2?</text>
    <mentions>
      <mention mentionpersonId="{85C3F7DB-21D7-437F-8CE5-9F286D5E193C}" mentionId="{946FC1FA-4ED6-4736-AFD6-EC48115128B5}" startIndex="0" length="16"/>
    </mentions>
  </threadedComment>
  <threadedComment ref="Q256" dT="2025-08-20T21:57:44.34" personId="{F1765F54-1B97-41DA-B40F-7D48FA1CB91E}" id="{3402BC48-6B71-40FC-8A99-2203CACD55E9}">
    <text>@McTigue, Thomas  please clean up the red cells here (even if projects were in the past) - this is really important to get our forecasting correct for monthly reporting.</text>
    <mentions>
      <mention mentionpersonId="{85C3F7DB-21D7-437F-8CE5-9F286D5E193C}" mentionId="{96AC8070-2486-4821-8631-C5C5F1DDE8D0}" startIndex="0" length="16"/>
    </mentions>
  </threadedComment>
  <threadedComment ref="Q256" dT="2025-08-20T22:17:11.00" personId="{C782DF16-EA93-447C-A880-14032A78CEE7}" id="{CC672801-B3BE-4390-94FE-82F30A975780}" parentId="{3402BC48-6B71-40FC-8A99-2203CACD55E9}">
    <text>Yep my bad, updated now</text>
  </threadedComment>
  <threadedComment ref="F258" dT="2025-08-11T16:14:55.24" personId="{5DBAEB1E-D4D4-4928-B306-03899CD90C16}" id="{4F98F323-996C-4FC0-A24C-411964B181C5}">
    <text xml:space="preserve">are these baselines or just QCs
</text>
  </threadedComment>
  <threadedComment ref="F258" dT="2025-08-11T16:15:00.80" personId="{5DBAEB1E-D4D4-4928-B306-03899CD90C16}" id="{1BC8F3CC-9CDD-471C-939F-F32C90509984}" parentId="{4F98F323-996C-4FC0-A24C-411964B181C5}">
    <text xml:space="preserve">@McTigue, Thomas </text>
    <mentions>
      <mention mentionpersonId="{85C3F7DB-21D7-437F-8CE5-9F286D5E193C}" mentionId="{F5C68EAA-692B-4AB4-B328-D4F6EEA3127B}" startIndex="0" length="16"/>
    </mentions>
  </threadedComment>
  <threadedComment ref="F258" dT="2025-08-20T22:14:46.06" personId="{C782DF16-EA93-447C-A880-14032A78CEE7}" id="{35D656C0-D6C9-40BE-BF3B-7EE8543E1061}" parentId="{4F98F323-996C-4FC0-A24C-411964B181C5}">
    <text>drafting</text>
  </threadedComment>
</ThreadedComments>
</file>

<file path=xl/threadedComments/threadedComment2.xml><?xml version="1.0" encoding="utf-8"?>
<ThreadedComments xmlns="http://schemas.microsoft.com/office/spreadsheetml/2018/threadedcomments" xmlns:x="http://schemas.openxmlformats.org/spreadsheetml/2006/main">
  <threadedComment ref="R2" dT="2022-07-22T15:50:52.22" personId="{D8F9239F-6CFC-4291-8829-39567206F7A5}" id="{67D70A58-893E-48E3-B7ED-6930ACE71725}">
    <text>Subcoord and subconsultant tasks should be opened once we provide NTP and have both executed IPO and WO Forms</text>
  </threadedComment>
</ThreadedComments>
</file>

<file path=xl/threadedComments/threadedComment3.xml><?xml version="1.0" encoding="utf-8"?>
<ThreadedComments xmlns="http://schemas.microsoft.com/office/spreadsheetml/2018/threadedcomments" xmlns:x="http://schemas.openxmlformats.org/spreadsheetml/2006/main">
  <threadedComment ref="I1" dT="2025-02-19T19:22:36.82" personId="{B8E71212-76A6-4364-8E43-0DEF3C9784C0}" id="{6F1B2E45-E4FB-4056-8563-8F4909033A2C}">
    <text>Pulls the invoice amount from Completed Projects</text>
  </threadedComment>
  <threadedComment ref="E3" dT="2025-02-19T21:17:31.35" personId="{B8E71212-76A6-4364-8E43-0DEF3C9784C0}" id="{F59373AF-DEF8-4D53-B11E-5CD4F085F555}">
    <text>@Bruce, Logan /@Rojas, Taylor - Please check this row. The amount looks to be an estimated fee minus an amount actually invoiced but it takes away an amount from COR1061 not COR1062?</text>
    <mentions>
      <mention mentionpersonId="{A841BF9A-3840-4FA8-9E16-FE51C0B909C3}" mentionId="{7A9728BD-22E8-451E-85F8-40B74AF6742C}" startIndex="0" length="13"/>
      <mention mentionpersonId="{22D88D2A-B459-47F2-9449-947D8412995F}" mentionId="{9794DF56-D417-443F-8C45-128B95B10CF9}" startIndex="15" length="14"/>
    </mentions>
  </threadedComment>
  <threadedComment ref="E4" dT="2025-02-19T21:21:31.85" personId="{B8E71212-76A6-4364-8E43-0DEF3C9784C0}" id="{0085E8FB-EBC2-4812-8ADB-4A7DBF5021B4}">
    <text>@Bruce, Logan /@Rojas, Taylor - Can you check this row. I think this one might be completely messed up?</text>
    <mentions>
      <mention mentionpersonId="{A841BF9A-3840-4FA8-9E16-FE51C0B909C3}" mentionId="{5FADE39C-D3B0-4696-B143-839D0EF5CA25}" startIndex="0" length="13"/>
      <mention mentionpersonId="{22D88D2A-B459-47F2-9449-947D8412995F}" mentionId="{0EA3A063-87B3-4C5D-88BA-49676DD9C5EB}" startIndex="15" length="14"/>
    </mentions>
  </threadedComment>
  <threadedComment ref="A5" dT="2025-02-19T19:48:36.22" personId="{B8E71212-76A6-4364-8E43-0DEF3C9784C0}" id="{9C3DA061-C730-4F9B-A3C7-B6706A1BC23D}">
    <text>@Bruce, Logan / @Rojas, Taylor - can you confirm if this is just an estimate/can be deleted? Looks like it is.</text>
    <mentions>
      <mention mentionpersonId="{A841BF9A-3840-4FA8-9E16-FE51C0B909C3}" mentionId="{ADBF9277-F243-48B3-87E1-4C1471911287}" startIndex="0" length="13"/>
      <mention mentionpersonId="{22D88D2A-B459-47F2-9449-947D8412995F}" mentionId="{A809AF15-4566-416D-A2CF-341881BF9364}" startIndex="16" length="14"/>
    </mentions>
  </threadedComment>
  <threadedComment ref="A5" dT="2025-02-19T19:52:46.67" personId="{420983D3-505F-4CD5-808A-EC1893005E10}" id="{40ECBC8E-49EA-4DAC-82DE-B194E595164D}" parentId="{9C3DA061-C730-4F9B-A3C7-B6706A1BC23D}">
    <text>this can probably be deleted. looks too round of a number. has to be an estimate someone entered</text>
  </threadedComment>
  <threadedComment ref="A6" dT="2025-02-19T19:48:51.62" personId="{B8E71212-76A6-4364-8E43-0DEF3C9784C0}" id="{190A0401-B2D9-4DB2-BBC9-570E735DA01A}">
    <text>@Bruce, Logan  / @Rojas, Taylor  - can you confirm if this is just an estimate/can be deleted? Looks like it is.</text>
    <mentions>
      <mention mentionpersonId="{A841BF9A-3840-4FA8-9E16-FE51C0B909C3}" mentionId="{98E39230-37A5-4E48-AB76-26579EF764C1}" startIndex="0" length="13"/>
      <mention mentionpersonId="{22D88D2A-B459-47F2-9449-947D8412995F}" mentionId="{F1FFCCCA-D364-4D2B-B291-2ECC2B7A15DB}" startIndex="17" length="14"/>
    </mentions>
  </threadedComment>
  <threadedComment ref="A6" dT="2025-02-19T19:52:11.00" personId="{420983D3-505F-4CD5-808A-EC1893005E10}" id="{15E4DC58-072F-411F-91F3-0A772F1A6CA9}" parentId="{190A0401-B2D9-4DB2-BBC9-570E735DA01A}">
    <text>this was from their 6,540.50 estimate minus the 634.50 they billed in December</text>
  </threadedComment>
  <threadedComment ref="J7" dT="2025-01-20T20:15:51.23" personId="{4F315A93-D623-4AF1-9333-13A1C6979C43}" id="{A13F4671-9770-4A68-8CB8-EE17415221F1}">
    <text>ADA Surveys</text>
  </threadedComment>
  <threadedComment ref="K7" dT="2025-01-20T20:32:02.18" personId="{4F315A93-D623-4AF1-9333-13A1C6979C43}" id="{1F114FBB-E4C3-4BE2-9E35-439EB197E786}">
    <text>Estimated 1500/project. Likely low</text>
  </threadedComment>
  <threadedComment ref="L7" dT="2025-01-20T20:36:15.87" personId="{4F315A93-D623-4AF1-9333-13A1C6979C43}" id="{E45E558A-C752-456C-A57E-0FFF28406D12}">
    <text>Forecasting subbing out 2</text>
  </threadedComment>
  <threadedComment ref="B17" dT="2025-02-19T19:10:44.39" personId="{B8E71212-76A6-4364-8E43-0DEF3C9784C0}" id="{828B72EB-0500-4C96-92BC-D31E2AEE9EA8}">
    <text>@Bruce, Logan /@Rojas, Taylor  - can you please look into the red cells in this row? Im concerned that we reported staffing spend in Jan that wasn’t real. If this isnt real spend, please just respond to this comment.</text>
    <mentions>
      <mention mentionpersonId="{A841BF9A-3840-4FA8-9E16-FE51C0B909C3}" mentionId="{587E9CE4-A721-4536-AD00-E9DD141F9705}" startIndex="0" length="13"/>
      <mention mentionpersonId="{22D88D2A-B459-47F2-9449-947D8412995F}" mentionId="{9ECC89D5-B380-4396-B06E-20D993200AFC}" startIndex="15" length="14"/>
    </mentions>
  </threadedComment>
  <threadedComment ref="B17" dT="2025-02-19T19:23:28.71" personId="{420983D3-505F-4CD5-808A-EC1893005E10}" id="{6D6FE78B-A220-4A94-A7AA-F8B2760CAF5D}" parentId="{828B72EB-0500-4C96-92BC-D31E2AEE9EA8}">
    <text>this was an estimate amount from Shactee. we have not received an invoice for this exact amount. this should not have been reported as their is not an invoice actually attached to it and it is not IPO related.</text>
  </threadedComment>
  <threadedComment ref="L17" dT="2025-02-19T19:11:32.17" personId="{B8E71212-76A6-4364-8E43-0DEF3C9784C0}" id="{B410B226-790E-468F-93D3-F63E8325EE2B}">
    <text>@Betland, Joseph / @Dina, Eric - FYI pending Logan/Taylors findings to the left, this may have been mis-reported in Jan.</text>
    <mentions>
      <mention mentionpersonId="{5C53E2C7-CF40-40A5-B0E1-0E522E3063C4}" mentionId="{A50951DC-87D2-4D03-B7E6-6EA5BC89373A}" startIndex="0" length="16"/>
      <mention mentionpersonId="{C13C96AC-096E-44AC-9719-48D7E36CFF04}" mentionId="{9534CA00-A896-4165-828E-78C356AACE62}" startIndex="19" length="11"/>
    </mentions>
  </threadedComment>
  <threadedComment ref="L17" dT="2025-02-19T19:15:05.92" personId="{38C560ED-EE8E-4E23-81CD-5C0BF9EDA694}" id="{E624EF75-EBBC-43B2-8C0D-AA7B4AC46C17}" parentId="{B410B226-790E-468F-93D3-F63E8325EE2B}">
    <text>will check it out once it's all done</text>
  </threadedComment>
  <threadedComment ref="H21" dT="2024-10-16T21:22:04.11" personId="{94E7A0B2-BFAF-4CEC-AD6D-8F6A77BA3024}" id="{CB8705AC-4598-4B33-984C-88E5BA2DE6FC}">
    <text>DOT TR</text>
  </threadedComment>
  <threadedComment ref="H21" dT="2024-11-18T23:10:20.51" personId="{38C560ED-EE8E-4E23-81CD-5C0BF9EDA694}" id="{6C23AF90-DC5F-44EB-A588-DF5F9059BDE1}" parentId="{CB8705AC-4598-4B33-984C-88E5BA2DE6FC}">
    <text>Updated to next year since we haven't released this yet</text>
  </threadedComment>
</ThreadedComments>
</file>

<file path=xl/threadedComments/threadedComment4.xml><?xml version="1.0" encoding="utf-8"?>
<ThreadedComments xmlns="http://schemas.microsoft.com/office/spreadsheetml/2018/threadedcomments" xmlns:x="http://schemas.openxmlformats.org/spreadsheetml/2006/main">
  <threadedComment ref="E2" dT="2025-06-17T14:01:43.80" personId="{F1765F54-1B97-41DA-B40F-7D48FA1CB91E}" id="{723C9E79-43C3-499B-9709-9BE734CC6BAC}">
    <text>@Lierow, Taylor  @Corbi, Camille  @Hopkins, Matt  @Chamernik, Conner  @Ekstrom, Ethan  @Kulach, Caroline  can we note these as “Redline Locates” when they are just for redlines?</text>
    <mentions>
      <mention mentionpersonId="{C20FE6E1-FCBF-4EBA-9996-AEB642C29701}" mentionId="{E6D675CB-7BFD-40D1-B2F2-C3E7E9767FB7}" startIndex="0" length="15"/>
      <mention mentionpersonId="{7A4F6CFD-5EEE-4A1C-BCCA-C1013D02DD05}" mentionId="{8EB68638-89BA-43A9-AB40-808FD3574E9B}" startIndex="17" length="15"/>
      <mention mentionpersonId="{DFDCBF4E-0318-4624-8965-3816C8789D58}" mentionId="{5DB67B5A-A45A-441C-AB4B-06E1BBD0A8B7}" startIndex="34" length="14"/>
      <mention mentionpersonId="{71F1FEF9-D75E-4F79-B116-27A1AB69025D}" mentionId="{4AF0FB4A-56A4-4450-B72D-B3DBFCB2D901}" startIndex="50" length="18"/>
      <mention mentionpersonId="{00DD9EC2-D100-467A-8C3E-CE090E1E8ED6}" mentionId="{412ACA10-E557-4679-8C35-E146A51BE602}" startIndex="70" length="15"/>
      <mention mentionpersonId="{0B3F6A9A-A79C-415D-95B2-1A2AAE5FA7FD}" mentionId="{298FDE39-4092-4FC3-8EDE-C9C0740661C4}" startIndex="87" length="17"/>
    </mentions>
  </threadedComment>
  <threadedComment ref="L2" dT="2024-02-01T23:22:32.28" personId="{38C560ED-EE8E-4E23-81CD-5C0BF9EDA694}" id="{C2113C1C-BC1D-4DDD-B92F-B5A4885B2EB1}">
    <text xml:space="preserve">Change to "TBD" when ready to bill. Not billing until project is released. </text>
  </threadedComment>
  <threadedComment ref="AL6" dT="2025-06-17T21:44:52.49" personId="{94E7A0B2-BFAF-4CEC-AD6D-8F6A77BA3024}" id="{6FCC5535-8633-4754-9D2B-2D81E9D3F527}">
    <text>@Betland, Joseph This appears to have been reported in Sept 2024.  These values can be added but will no longer be needed for forecasting.</text>
    <mentions>
      <mention mentionpersonId="{5C53E2C7-CF40-40A5-B0E1-0E522E3063C4}" mentionId="{993B1F28-C885-4B4C-AA7E-35E997E26CBC}" startIndex="0" length="16"/>
    </mentions>
  </threadedComment>
  <threadedComment ref="AL7" dT="2025-06-17T15:30:39.53" personId="{F1765F54-1B97-41DA-B40F-7D48FA1CB91E}" id="{6004FEC2-97AB-4338-9197-00FD2B803171}">
    <text>@Corbi, Camille  do we have an approximate value for these two redline locates projects?</text>
    <mentions>
      <mention mentionpersonId="{7A4F6CFD-5EEE-4A1C-BCCA-C1013D02DD05}" mentionId="{3A35852B-883B-4838-ABC9-CFA171690727}" startIndex="0" length="15"/>
    </mentions>
  </threadedComment>
  <threadedComment ref="AL7" dT="2025-06-17T21:43:27.27" personId="{94E7A0B2-BFAF-4CEC-AD6D-8F6A77BA3024}" id="{57243131-57C1-4F5E-A298-2A83099DA92A}" parentId="{6004FEC2-97AB-4338-9197-00FD2B803171}">
    <text>Joey - This appears to have been reported in Sept 2024.  These values can be added but will no longer be needed for forecasting.</text>
  </threadedComment>
  <threadedComment ref="I13" dT="2025-06-03T16:08:01.32" personId="{38C560ED-EE8E-4E23-81CD-5C0BF9EDA694}" id="{4A6F9E18-0A72-4C1F-9CF7-5D862FFF0D03}" done="1">
    <text>@Corbi, Camille  please update these rows</text>
    <mentions>
      <mention mentionpersonId="{7A4F6CFD-5EEE-4A1C-BCCA-C1013D02DD05}" mentionId="{96221736-41E0-4669-BE91-8F9AD369445D}" startIndex="0" length="15"/>
    </mentions>
  </threadedComment>
  <threadedComment ref="K19" dT="2025-08-25T16:24:28.41" personId="{F1765F54-1B97-41DA-B40F-7D48FA1CB91E}" id="{BFE259A5-DA72-4D04-A08A-DEC5DE64124B}">
    <text>Pulling ahead</text>
  </threadedComment>
  <threadedComment ref="K20" dT="2025-08-25T16:24:31.10" personId="{F1765F54-1B97-41DA-B40F-7D48FA1CB91E}" id="{CBAD4702-CBA9-4B9E-BBE2-72DAE9EB08D6}">
    <text>Pulling ahead</text>
  </threadedComment>
  <threadedComment ref="AL26" dT="2025-04-21T19:19:59.74" personId="{38C560ED-EE8E-4E23-81CD-5C0BF9EDA694}" id="{5E0A9F4C-EA32-4E4B-BA91-EC7E503B37F2}" done="1">
    <text>@Kulach, Caroline  we got invoiced for $7670, is that accurate?</text>
    <mentions>
      <mention mentionpersonId="{0B3F6A9A-A79C-415D-95B2-1A2AAE5FA7FD}" mentionId="{8AB4D57D-7AB6-4AAF-B88D-24DFB78C06BE}" startIndex="0" length="17"/>
    </mentions>
  </threadedComment>
  <threadedComment ref="AL26" dT="2025-04-21T20:34:10.11" personId="{0881A5C5-7E9F-4C91-91AD-7327D18633F5}" id="{C8476F4A-1103-4148-8D14-8EEACA05CD47}" parentId="{5E0A9F4C-EA32-4E4B-BA91-EC7E503B37F2}">
    <text>Yes, that is what the IPO stated.</text>
  </threadedComment>
  <threadedComment ref="AL26" dT="2025-04-21T22:34:06.19" personId="{38C560ED-EE8E-4E23-81CD-5C0BF9EDA694}" id="{688CBE7B-F58A-4A15-92BB-6584034103D2}" parentId="{5E0A9F4C-EA32-4E4B-BA91-EC7E503B37F2}">
    <text>ok please fill it in so that we can reference it here</text>
  </threadedComment>
  <threadedComment ref="K61" dT="2025-09-18T13:43:38.41" personId="{6E4030AB-6A38-4B60-8FB4-1F99546FF6D2}" id="{C1D071FD-829B-4939-89B4-7EDF980B665D}">
    <text>@Castellon, Randy FYI this will be reported with your project release</text>
    <mentions>
      <mention mentionpersonId="{9C300B00-AC4E-4977-86A4-13F55E3883CB}" mentionId="{DF59D66A-9719-4CC0-AF67-BE24A9774914}" startIndex="0" length="17"/>
    </mentions>
  </threadedComment>
  <threadedComment ref="AL62" dT="2025-08-25T16:04:48.29" personId="{F1765F54-1B97-41DA-B40F-7D48FA1CB91E}" id="{0B1A8E04-EF1B-4B81-A65C-7E01207F1F98}">
    <text>@Chamernik, Conner  do we have a value for this yet?</text>
    <mentions>
      <mention mentionpersonId="{71F1FEF9-D75E-4F79-B116-27A1AB69025D}" mentionId="{8C03B974-18AE-4405-BC9F-0FD63BAA27E1}" startIndex="0" length="18"/>
    </mentions>
  </threadedComment>
  <threadedComment ref="AL62" dT="2025-08-25T19:41:11.98" personId="{5D5AA72C-9D3C-4FC0-B4CA-5712DA92BF90}" id="{A56C3D79-A58D-4D18-A978-5F284B0B8F3A}" parentId="{0B1A8E04-EF1B-4B81-A65C-7E01207F1F98}">
    <text>These just got delivered this morning with no cost attached with them. Should only be a few hundred dollars.</text>
  </threadedComment>
  <threadedComment ref="AL74" dT="2025-02-20T19:25:44.80" personId="{F1765F54-1B97-41DA-B40F-7D48FA1CB91E}" id="{12D018CC-5E43-47DA-ADBC-24DDCC82B7F9}" done="1">
    <text>@Ekstrom, Ethan  please update</text>
    <mentions>
      <mention mentionpersonId="{00DD9EC2-D100-467A-8C3E-CE090E1E8ED6}" mentionId="{01E25124-0110-4A2D-AC34-93004BE8D3B6}" startIndex="0" length="15"/>
    </mentions>
  </threadedComment>
  <threadedComment ref="AL74" dT="2025-02-21T17:01:21.20" personId="{E1622A58-5F56-4C34-92EC-4A7C6DF8566A}" id="{D8E43768-2805-4C5D-B5B4-C374E9ED8813}" parentId="{12D018CC-5E43-47DA-ADBC-24DDCC82B7F9}">
    <text>Done</text>
  </threadedComment>
  <threadedComment ref="E76" dT="2025-07-17T18:25:07.11" personId="{F1765F54-1B97-41DA-B40F-7D48FA1CB91E}" id="{19A673BA-31C8-4B6C-A712-B893139F1441}">
    <text>@Ekstrom, Ethan  how much were these locates?
@Lierow, Taylor  @Bruce, Logan  we’ll likely want to get these on the upcoming invoice</text>
    <mentions>
      <mention mentionpersonId="{00DD9EC2-D100-467A-8C3E-CE090E1E8ED6}" mentionId="{18590CBB-E4A9-47AA-8B58-1B9D012FBCFD}" startIndex="0" length="15"/>
      <mention mentionpersonId="{C20FE6E1-FCBF-4EBA-9996-AEB642C29701}" mentionId="{CD3A19FD-09B2-4331-BA90-F886E288360B}" startIndex="47" length="15"/>
      <mention mentionpersonId="{A841BF9A-3840-4FA8-9E16-FE51C0B909C3}" mentionId="{CD33E3B5-7AB7-496D-BF2F-F285D13B1986}" startIndex="64" length="13"/>
    </mentions>
  </threadedComment>
  <threadedComment ref="E76" dT="2025-07-17T18:29:48.32" personId="{420983D3-505F-4CD5-808A-EC1893005E10}" id="{03C944EA-5D8A-4878-90C2-E551EF54DED5}" parentId="{19A673BA-31C8-4B6C-A712-B893139F1441}">
    <text xml:space="preserve">@Betland, Joseph @Lierow, Taylor we may want to hop on a quick call to discuss how to invoice for these. </text>
    <mentions>
      <mention mentionpersonId="{5C53E2C7-CF40-40A5-B0E1-0E522E3063C4}" mentionId="{5AEA6F4C-ACB1-4338-9B3E-B145C90EDF0A}" startIndex="0" length="16"/>
      <mention mentionpersonId="{C20FE6E1-FCBF-4EBA-9996-AEB642C29701}" mentionId="{327DB3D1-DDF1-4539-9713-6D17733CE186}" startIndex="17" length="15"/>
    </mentions>
  </threadedComment>
  <threadedComment ref="E76" dT="2025-07-17T19:06:25.02" personId="{E1622A58-5F56-4C34-92EC-4A7C6DF8566A}" id="{A420DC11-F0A6-49BF-88E6-992F5F8E80D4}" parentId="{19A673BA-31C8-4B6C-A712-B893139F1441}">
    <text>updated - $4,064.81</text>
  </threadedComment>
  <threadedComment ref="H80" dT="2024-11-25T16:11:28.78" personId="{F1765F54-1B97-41DA-B40F-7D48FA1CB91E}" id="{B3B822C6-F50A-41DC-9DCB-F6E48DBECEC5}">
    <text>@Rojas, Taylor  can I get a hand updating these red cells?</text>
    <mentions>
      <mention mentionpersonId="{22D88D2A-B459-47F2-9449-947D8412995F}" mentionId="{A129D7FB-71EF-4610-86F8-27AACC0A97BC}" startIndex="0" length="14"/>
    </mentions>
  </threadedComment>
  <threadedComment ref="H80" dT="2024-11-25T17:09:51.24" personId="{BF4E872C-24DE-4A2D-919F-EA184D404763}" id="{933935CA-81DB-4251-8197-AB132B2814A2}" parentId="{B3B822C6-F50A-41DC-9DCB-F6E48DBECEC5}">
    <text>Done!</text>
  </threadedComment>
  <threadedComment ref="AK80" dT="2024-09-17T18:16:45.16" personId="{F1765F54-1B97-41DA-B40F-7D48FA1CB91E}" id="{707C49BA-D0BC-4D20-BB14-02E80ED48D43}">
    <text>@Roman, Madeline  please update red cells</text>
    <mentions>
      <mention mentionpersonId="{24386402-918B-4ECC-9A9B-E9ABF9C0C496}" mentionId="{4BA6242F-8270-4970-AAA9-B3490D8DC9D7}" startIndex="0" length="16"/>
    </mentions>
  </threadedComment>
  <threadedComment ref="L86" dT="2025-06-17T16:51:12.88" personId="{420983D3-505F-4CD5-808A-EC1893005E10}" id="{4E1DFED8-9CCB-4C2A-AC0F-1B78FD4D97E8}">
    <text>not sure which invoice this is releated to. We had Nicor Initiated in October 2024 from Helix then Shactee in January of 2025</text>
  </threadedComment>
  <threadedComment ref="AL108" dT="2025-02-20T19:25:08.72" personId="{F1765F54-1B97-41DA-B40F-7D48FA1CB91E}" id="{DC20CF68-8FEC-47E8-8A67-B280BB533796}">
    <text>@Hopkins, Matt  please update</text>
    <mentions>
      <mention mentionpersonId="{DFDCBF4E-0318-4624-8965-3816C8789D58}" mentionId="{E9DA7F7F-AD4B-4ED4-8F2D-671FA44DC396}" startIndex="0" length="14"/>
    </mentions>
  </threadedComment>
  <threadedComment ref="AL109" dT="2025-02-20T19:25:55.18" personId="{F1765F54-1B97-41DA-B40F-7D48FA1CB91E}" id="{5F1AA7B9-8233-48F6-A3BE-D2B7C3B0ABB5}">
    <text>@Hopkins, Matt  please update</text>
    <mentions>
      <mention mentionpersonId="{DFDCBF4E-0318-4624-8965-3816C8789D58}" mentionId="{3C7613FE-E207-4B3B-BCC1-FD90172FD931}" startIndex="0" length="14"/>
    </mentions>
  </threadedComment>
  <threadedComment ref="L111" dT="2025-07-29T19:18:47.02" personId="{AF2D77BA-EC55-4532-B274-317E17918AAF}" id="{CA6AD5BE-9EEB-4914-B9E7-35E4679B7283}">
    <text>@Betland, Joseph Colored this cell yellow in case we didnt report the 2nd half of the shactee invoice</text>
    <mentions>
      <mention mentionpersonId="{5C53E2C7-CF40-40A5-B0E1-0E522E3063C4}" mentionId="{A0179F33-FFB2-4E17-8A97-542932FEFA08}" startIndex="0" length="16"/>
    </mentions>
  </threadedComment>
  <threadedComment ref="AL111" dT="2025-07-29T17:53:36.84" personId="{F1765F54-1B97-41DA-B40F-7D48FA1CB91E}" id="{657F9673-702E-4123-961C-4E3C5C826D33}">
    <text>@Hopkins, Matt  please update based on invoiced amount</text>
    <mentions>
      <mention mentionpersonId="{DFDCBF4E-0318-4624-8965-3816C8789D58}" mentionId="{93F65A0D-4F68-40E8-9E21-1154D7B9DC17}" startIndex="0" length="14"/>
    </mentions>
  </threadedComment>
  <threadedComment ref="AL111" dT="2025-07-29T19:17:51.68" personId="{AF2D77BA-EC55-4532-B274-317E17918AAF}" id="{836B1CED-0F02-48CE-BCB6-29FF8620E418}" parentId="{657F9673-702E-4123-961C-4E3C5C826D33}">
    <text>updated.</text>
  </threadedComment>
  <threadedComment ref="AL119" dT="2025-06-17T15:30:54.76" personId="{F1765F54-1B97-41DA-B40F-7D48FA1CB91E}" id="{375F6B5D-18FB-4006-9DE6-CDB9CA2E43BA}">
    <text>@Hopkins, Matt  do we have a value for these locates?</text>
    <mentions>
      <mention mentionpersonId="{DFDCBF4E-0318-4624-8965-3816C8789D58}" mentionId="{A33493DF-EBB8-4299-89F3-B0DDDB91C036}" startIndex="0" length="14"/>
    </mentions>
  </threadedComment>
  <threadedComment ref="AL119" dT="2025-06-17T22:07:12.08" personId="{94E7A0B2-BFAF-4CEC-AD6D-8F6A77BA3024}" id="{CC533D74-C390-4B18-A629-580BD5F5F28D}" parentId="{375F6B5D-18FB-4006-9DE6-CDB9CA2E43BA}">
    <text>added</text>
  </threadedComment>
  <threadedComment ref="T134" dT="2024-11-25T16:07:05.48" personId="{38C560ED-EE8E-4E23-81CD-5C0BF9EDA694}" id="{47887BD9-44FD-49DD-8764-FEA0917576A7}">
    <text>@Castellon, Randy  please update</text>
    <mentions>
      <mention mentionpersonId="{9C300B00-AC4E-4977-86A4-13F55E3883CB}" mentionId="{6A863314-2281-4DA4-A3A6-BF5BBD015E08}" startIndex="0" length="17"/>
    </mentions>
  </threadedComment>
  <threadedComment ref="K142" dT="2025-08-05T14:55:20.72" personId="{F1765F54-1B97-41DA-B40F-7D48FA1CB91E}" id="{BCC472B7-CD1F-4D8D-AFFF-2F466EDE2E27}">
    <text>Pulled this ahead from 2026 to report</text>
  </threadedComment>
  <threadedComment ref="K145" dT="2025-08-12T21:48:52.59" personId="{F1765F54-1B97-41DA-B40F-7D48FA1CB91E}" id="{D5E7F286-FC31-4205-B6D5-A14BC4F0A1FC}">
    <text xml:space="preserve">Pulling ahead to report. </text>
  </threadedComment>
  <threadedComment ref="K145" dT="2025-08-18T16:47:28.48" personId="{A4F5DD25-C7BB-4C7C-A9BE-9CC9EE3CBE22}" id="{4157BC06-1258-42E5-95BC-CADA337A4E3B}" parentId="{D5E7F286-FC31-4205-B6D5-A14BC4F0A1FC}">
    <text>Assuming to leave as billing to be in august with this note</text>
  </threadedComment>
  <threadedComment ref="K148" dT="2025-08-12T21:48:55.23" personId="{F1765F54-1B97-41DA-B40F-7D48FA1CB91E}" id="{D1AB1F36-635E-4B78-8862-00D54C41A87C}">
    <text xml:space="preserve">Pulling ahead to report. </text>
  </threadedComment>
  <threadedComment ref="K148" dT="2025-08-18T16:57:21.67" personId="{A4F5DD25-C7BB-4C7C-A9BE-9CC9EE3CBE22}" id="{718818E0-967E-41C1-BE0B-7D161331D4AA}" parentId="{D1AB1F36-635E-4B78-8862-00D54C41A87C}">
    <text>Joey - I think this project wont realistically be released till next year, maybe january. Want me to leave this as this date? Unsure what you mean with pulling ahead to report</text>
  </threadedComment>
  <threadedComment ref="K148" dT="2025-08-18T17:25:55.51" personId="{38C560ED-EE8E-4E23-81CD-5C0BF9EDA694}" id="{EF6DC6A9-240B-4D76-869C-661586394F53}" parentId="{D1AB1F36-635E-4B78-8862-00D54C41A87C}">
    <text xml:space="preserve">leave date as is - i'm puling those values ahead to report this year. I sent a note about it last week </text>
  </threadedComment>
  <threadedComment ref="K166" dT="2025-08-25T16:00:27.95" personId="{F1765F54-1B97-41DA-B40F-7D48FA1CB91E}" id="{269A865C-B244-49F5-B3AF-5AE0B1172057}">
    <text>Reporting ahead</text>
  </threadedComment>
  <threadedComment ref="L166" dT="2025-07-15T21:39:19.47" personId="{F1765F54-1B97-41DA-B40F-7D48FA1CB91E}" id="{AF45F8E9-1575-4481-B7B6-5D5435B5ECFB}">
    <text>@Bruce, Logan  can you verify that this wasn’t reported next year?</text>
    <mentions>
      <mention mentionpersonId="{A841BF9A-3840-4FA8-9E16-FE51C0B909C3}" mentionId="{475BC683-799D-4004-A150-25C3ABAD26D5}" startIndex="0" length="13"/>
    </mentions>
  </threadedComment>
  <threadedComment ref="L166" dT="2025-07-15T21:42:53.49" personId="{420983D3-505F-4CD5-808A-EC1893005E10}" id="{E25E7436-E88C-40E3-8E3E-8CC6E0956B94}" parentId="{AF45F8E9-1575-4481-B7B6-5D5435B5ECFB}">
    <text xml:space="preserve">likely not. 2024 tracking has May 2025 tagged. </text>
  </threadedComment>
  <threadedComment ref="AE174" dT="2025-09-16T15:14:50.26" personId="{6E4030AB-6A38-4B60-8FB4-1F99546FF6D2}" id="{42A9C539-A89C-46A7-BB07-97B3E86627A1}">
    <text>Pending invoice</text>
  </threadedComment>
  <threadedComment ref="R182" dT="2025-09-16T11:55:14.11" personId="{19E5956C-C90C-450E-BF68-6E8C380BCEE8}" id="{11E4162F-B98B-436A-9A69-44152203B5AA}" done="1">
    <text>@McTigue, Thomas Update this to the date you received the bid</text>
    <mentions>
      <mention mentionpersonId="{85C3F7DB-21D7-437F-8CE5-9F286D5E193C}" mentionId="{2FBD92A2-735D-4F56-A8AC-4375B6BD684A}" startIndex="0" length="16"/>
    </mentions>
  </threadedComment>
  <threadedComment ref="R184" dT="2025-09-16T11:55:48.62" personId="{19E5956C-C90C-450E-BF68-6E8C380BCEE8}" id="{B2B2CDF3-C97D-40AD-A40C-D89F8D8DCEE0}" done="1">
    <text>@McTigue, Thomas Update this to the date you received their bid</text>
    <mentions>
      <mention mentionpersonId="{85C3F7DB-21D7-437F-8CE5-9F286D5E193C}" mentionId="{06A63296-F3E9-4125-BD17-765C3B25C49B}" startIndex="0" length="16"/>
    </mentions>
  </threadedComment>
</ThreadedComments>
</file>

<file path=xl/threadedComments/threadedComment5.xml><?xml version="1.0" encoding="utf-8"?>
<ThreadedComments xmlns="http://schemas.microsoft.com/office/spreadsheetml/2018/threadedcomments" xmlns:x="http://schemas.openxmlformats.org/spreadsheetml/2006/main">
  <threadedComment ref="R2" dT="2022-07-22T15:50:52.22" personId="{D8F9239F-6CFC-4291-8829-39567206F7A5}" id="{A952ED18-2053-4200-8295-DE2C8B640327}">
    <text>Subcoord and subconsultant tasks should be opened once we provide NTP and have both executed IPO and WO Forms</text>
  </threadedComment>
  <threadedComment ref="W2" dT="2025-07-15T19:55:46.97" personId="{F1765F54-1B97-41DA-B40F-7D48FA1CB91E}" id="{62A24AD4-0CB7-45AE-9A6D-393622C51893}">
    <text>@Michaels, Nick  @Purtell, Tim  @Dina, Eric  @Pohlman, Mitchell  wondering if we get rid of this column to avoid confusion, and potentially column V as well since I bleieve that we’re putting KH-incurred survey over in the Field Noting tab. Thoughts?</text>
    <mentions>
      <mention mentionpersonId="{31002615-1BBA-4106-8DC8-FE9E77DA7AFD}" mentionId="{C16D8F0C-8E7C-4FFD-B6D8-FB67EEF1EB16}" startIndex="0" length="15"/>
      <mention mentionpersonId="{8B1FD9DF-9EF4-472C-8D1B-3D9321BDF9E3}" mentionId="{3E8CBF15-DAD1-4AC5-B1FD-7B5C5E4A985E}" startIndex="17" length="13"/>
      <mention mentionpersonId="{C13C96AC-096E-44AC-9719-48D7E36CFF04}" mentionId="{C467A974-7FF3-4454-AA3E-02B3520CA295}" startIndex="32" length="11"/>
      <mention mentionpersonId="{56FC333A-DCEE-4D55-A1E4-DAB442E03224}" mentionId="{13769F30-3ACE-4A3A-B336-DCFEBBB21277}" startIndex="45" length="18"/>
    </mentions>
  </threadedComment>
  <threadedComment ref="W2" dT="2025-07-16T12:57:21.55" personId="{4F315A93-D623-4AF1-9333-13A1C6979C43}" id="{C86996B6-C4ED-4146-84B0-385EFA04CC25}" parentId="{62A24AD4-0CB7-45AE-9A6D-393622C51893}">
    <text>@Betland, Joseph I agree</text>
    <mentions>
      <mention mentionpersonId="{5C53E2C7-CF40-40A5-B0E1-0E522E3063C4}" mentionId="{7B3B14BD-F289-44BA-9892-0540B06365EB}" startIndex="0" length="16"/>
    </mentions>
  </threadedComment>
  <threadedComment ref="W2" dT="2025-07-16T13:07:23.97" personId="{94E7A0B2-BFAF-4CEC-AD6D-8F6A77BA3024}" id="{15A7276B-AA81-457F-BBAF-89D6B7D6B98F}" parentId="{62A24AD4-0CB7-45AE-9A6D-393622C51893}">
    <text>I agree.  I think we should add a Billed Y/N column similar to the other sheets and remove the 2 columns that you suggested.</text>
  </threadedComment>
  <threadedComment ref="W2" dT="2025-07-16T13:30:17.95" personId="{ADF59619-920F-4799-B994-3FE2FAFEBA30}" id="{E5421039-4455-414D-B8C2-3B1548FD69F6}" parentId="{62A24AD4-0CB7-45AE-9A6D-393622C51893}">
    <text>Completely agree</text>
  </threadedComment>
  <threadedComment ref="W2" dT="2025-07-29T20:22:49.34" personId="{F1765F54-1B97-41DA-B40F-7D48FA1CB91E}" id="{8FF7E6E9-6084-4B8F-A85A-CD33E85A0E62}" parentId="{62A24AD4-0CB7-45AE-9A6D-393622C51893}">
    <text>Can we delete this then?</text>
  </threadedComment>
  <threadedComment ref="R64" dT="2023-04-28T15:08:27.62" personId="{38C560ED-EE8E-4E23-81CD-5C0BF9EDA694}" id="{096E558B-6E55-4EC5-A912-EFD31F0EFB3B}">
    <text>@Yordan, Anna  could you help me out and update this</text>
    <mentions>
      <mention mentionpersonId="{08D7A39D-1501-498D-A443-DD6F5EA0A591}" mentionId="{A10B2A61-4A53-4E80-9DCD-2E2ECBF2C102}" startIndex="0" length="13"/>
    </mentions>
  </threadedComment>
  <threadedComment ref="R64" dT="2023-04-28T15:17:28.58" personId="{D8F9239F-6CFC-4291-8829-39567206F7A5}" id="{1A7FFFCD-4BC2-4B46-A525-41B606085408}" parentId="{096E558B-6E55-4EC5-A912-EFD31F0EFB3B}">
    <text>@Betland, Joseph FYI there seems to be two tasks for this one (i put both) since the 12" and 36" potholes were two separate tasks</text>
    <mentions>
      <mention mentionpersonId="{5C53E2C7-CF40-40A5-B0E1-0E522E3063C4}" mentionId="{DF958B96-49B3-493E-9C29-908347C54631}" startIndex="0" length="16"/>
    </mentions>
  </threadedComment>
  <threadedComment ref="R64" dT="2023-04-28T15:28:49.56" personId="{38C560ED-EE8E-4E23-81CD-5C0BF9EDA694}" id="{69B97A1E-5EBB-4649-8363-EAFB267B7A5A}" parentId="{096E558B-6E55-4EC5-A912-EFD31F0EFB3B}">
    <text>perfect, thanks!</text>
  </threadedComment>
  <threadedComment ref="C74" dT="2022-05-24T18:07:06.04" personId="{096E5376-5AC5-4D9A-B702-77FC00B566EB}" id="{EFA3003C-A4D1-4769-9FDE-B4A1E4DCDAB8}">
    <text>@Michaels, Nick - please update</text>
    <mentions>
      <mention mentionpersonId="{31002615-1BBA-4106-8DC8-FE9E77DA7AFD}" mentionId="{056AAA9D-0AB8-47A8-8819-09F6A6122465}" startIndex="0" length="15"/>
    </mentions>
  </threadedComment>
  <threadedComment ref="D76" dT="2022-11-29T21:27:48.49" personId="{E638043F-F852-41B0-9D3B-4F06B3F18E1A}" id="{5F6156A0-7C21-46A7-BD6A-66C69E39154D}">
    <text>@Whitson, Bryan: There is a note in completed tab for T. Lierow to close this WO out with Nicor.</text>
  </threadedComment>
  <threadedComment ref="AH166" dT="2023-04-21T21:18:29.61" personId="{94E7A0B2-BFAF-4CEC-AD6D-8F6A77BA3024}" id="{0A803EAD-D7BD-4277-B53D-5ACAB6A74552}">
    <text>Cost was $12,000 for original scope.  Scope was reduced and cost was reduced to $10,000.  Other sub costs reflect original scope.</text>
  </threadedComment>
  <threadedComment ref="AP171" dT="2023-03-13T19:46:23.87" personId="{19E5956C-C90C-450E-BF68-6E8C380BCEE8}" id="{AC55F7A3-E7F6-4E15-9589-2D5ABCEAFA18}">
    <text xml:space="preserve">Including rock adder for entirety of all bores. </text>
  </threadedComment>
  <threadedComment ref="AR178" dT="2023-07-10T20:55:23.55" personId="{38C560ED-EE8E-4E23-81CD-5C0BF9EDA694}" id="{C18B68B4-009E-422B-A65F-379424EB0F8B}">
    <text>@Castellon, Randy  why are these in here? did we ever get quotes from accurate?</text>
    <mentions>
      <mention mentionpersonId="{9C300B00-AC4E-4977-86A4-13F55E3883CB}" mentionId="{19A56914-FC94-4759-8765-42D8A3E8D046}" startIndex="0" length="17"/>
    </mentions>
  </threadedComment>
  <threadedComment ref="AR178" dT="2023-07-17T12:45:06.79" personId="{5081F66F-1210-4FC1-B9B4-A8C2779FB61A}" id="{85B37E26-25AF-4166-87F6-D9BCC2023343}" parentId="{C18B68B4-009E-422B-A65F-379424EB0F8B}">
    <text>we got quotes from them, but at the time it was too expensive and they were new. i can remove but i added since we got that info</text>
  </threadedComment>
  <threadedComment ref="AR178" dT="2023-08-01T20:28:57.40" personId="{94E7A0B2-BFAF-4CEC-AD6D-8F6A77BA3024}" id="{42C1C389-47DB-4C3B-8CEC-4824FDD504C7}" parentId="{C18B68B4-009E-422B-A65F-379424EB0F8B}">
    <text>@Castellon, Randy can these be unhighlighted?</text>
    <mentions>
      <mention mentionpersonId="{9C300B00-AC4E-4977-86A4-13F55E3883CB}" mentionId="{C528E89A-C05F-43E2-891F-3AF42948ADED}" startIndex="0" length="17"/>
    </mentions>
  </threadedComment>
  <threadedComment ref="AL188" dT="2023-10-25T18:02:08.61" personId="{B8E71212-76A6-4364-8E43-0DEF3C9784C0}" id="{D3351783-823C-4EBB-9BE5-B44EFA69E8B5}">
    <text>=Survey+Geotech
Updated Geotech quote pending</text>
  </threadedComment>
  <threadedComment ref="AM188" dT="2023-10-25T18:02:34.14" personId="{B8E71212-76A6-4364-8E43-0DEF3C9784C0}" id="{97318F49-03F2-40DD-A065-B04B270B62CD}">
    <text>Survey
Geotech</text>
  </threadedComment>
  <threadedComment ref="AD190" dT="2023-12-14T20:11:09.74" personId="{5DBAEB1E-D4D4-4928-B306-03899CD90C16}" id="{382326F1-98F9-4A31-B3F1-708ABC5DD30A}">
    <text>Price for 1 RR Crossing - Survey &amp; Geotech. Selected Millennia for scope expansion.</text>
  </threadedComment>
  <threadedComment ref="AH190" dT="2023-12-14T20:11:17.99" personId="{5DBAEB1E-D4D4-4928-B306-03899CD90C16}" id="{F2AFE0DE-9C7D-411F-8AD7-08B7BEF6810E}">
    <text>Price for 1 RR Crossing - Survey &amp; Geotech. Selected Millennia for scope expansion.</text>
  </threadedComment>
  <threadedComment ref="V195" dT="2025-06-17T13:48:03.17" personId="{F1765F54-1B97-41DA-B40F-7D48FA1CB91E}" id="{F0E00E6B-7210-4AB7-8F72-B842D23DE7DC}">
    <text>@Castellon, Randy  @Chamernik, Conner  @Ekstrom, Ethan  @Pohlman, Mitchell  @Corbi, Camille  @Lierow, Taylor  please update red cells to note if this is KH cost or Nicor</text>
    <mentions>
      <mention mentionpersonId="{9C300B00-AC4E-4977-86A4-13F55E3883CB}" mentionId="{C8B9F420-F400-47F7-9705-FE9A75BA5740}" startIndex="0" length="17"/>
      <mention mentionpersonId="{71F1FEF9-D75E-4F79-B116-27A1AB69025D}" mentionId="{345EF394-EFE0-41B9-83BB-FCE9E4EF3E30}" startIndex="19" length="18"/>
      <mention mentionpersonId="{00DD9EC2-D100-467A-8C3E-CE090E1E8ED6}" mentionId="{6955CD18-DA09-4C32-BBC3-9BE6FDEAC3B3}" startIndex="39" length="15"/>
      <mention mentionpersonId="{56FC333A-DCEE-4D55-A1E4-DAB442E03224}" mentionId="{A57A1ED6-84AB-49E7-9894-80C4C3ECC5D5}" startIndex="56" length="18"/>
      <mention mentionpersonId="{7A4F6CFD-5EEE-4A1C-BCCA-C1013D02DD05}" mentionId="{445B7607-BE37-4208-9089-D23504A51B78}" startIndex="76" length="15"/>
      <mention mentionpersonId="{C20FE6E1-FCBF-4EBA-9996-AEB642C29701}" mentionId="{F054DCEC-BEE3-477A-ADEE-B62C9929CA73}" startIndex="93" length="15"/>
    </mentions>
  </threadedComment>
  <threadedComment ref="AE222" dT="2024-09-10T19:42:58.65" personId="{B8E71212-76A6-4364-8E43-0DEF3C9784C0}" id="{EE670AFB-6791-4C5D-8366-FC18BA3592AC}">
    <text>80 days from NTP</text>
  </threadedComment>
  <threadedComment ref="AI222" dT="2024-09-10T13:42:24.93" personId="{B8E71212-76A6-4364-8E43-0DEF3C9784C0}" id="{9526792C-C4AD-46F2-AB4A-2B022630A8FF}">
    <text>Depending on crop harvest</text>
  </threadedComment>
  <threadedComment ref="AK222" dT="2024-08-22T12:34:57.75" personId="{B8E71212-76A6-4364-8E43-0DEF3C9784C0}" id="{1840D3A9-DC84-47F7-A9CA-364D2876819A}">
    <text>-8/21/24: Geotech</text>
  </threadedComment>
  <threadedComment ref="AL222" dT="2024-08-22T12:35:20.08" personId="{B8E71212-76A6-4364-8E43-0DEF3C9784C0}" id="{D39A276E-395C-4C8C-8755-78365B6BFF4C}">
    <text>-$57,875 for geotech</text>
  </threadedComment>
  <threadedComment ref="AM222" dT="2024-08-22T12:35:37.68" personId="{B8E71212-76A6-4364-8E43-0DEF3C9784C0}" id="{CC819D81-6A90-43FE-83FB-F3F6A1BA6A90}">
    <text>-10/29/24: geotech</text>
  </threadedComment>
  <threadedComment ref="AM222" dT="2024-08-26T16:10:23.94" personId="{B8E71212-76A6-4364-8E43-0DEF3C9784C0}" id="{4305753E-8959-4585-8C44-ACFA6BC6CA6B}" parentId="{CC819D81-6A90-43FE-83FB-F3F6A1BA6A90}">
    <text>6-8 weeks from NTP for survey</text>
  </threadedComment>
  <threadedComment ref="AM222" dT="2024-09-10T13:42:14.10" personId="{B8E71212-76A6-4364-8E43-0DEF3C9784C0}" id="{720EE697-A4DD-43D7-A997-45402322F00C}" parentId="{CC819D81-6A90-43FE-83FB-F3F6A1BA6A90}">
    <text>Depending on crop harvest</text>
  </threadedComment>
  <threadedComment ref="T227" dT="2024-12-16T21:03:33.30" personId="{38C560ED-EE8E-4E23-81CD-5C0BF9EDA694}" id="{A9E338DE-2E1B-40A9-B135-9377DAF1E194}">
    <text>@Michaels, Nick  @McTigue, Thomas  do we have this yet?</text>
    <mentions>
      <mention mentionpersonId="{31002615-1BBA-4106-8DC8-FE9E77DA7AFD}" mentionId="{C1B9B5F5-0791-4108-A42F-301AEED04C0C}" startIndex="0" length="15"/>
      <mention mentionpersonId="{85C3F7DB-21D7-437F-8CE5-9F286D5E193C}" mentionId="{EE9F45EA-1587-4B5C-924D-D708538255C2}" startIndex="17" length="16"/>
    </mentions>
  </threadedComment>
  <threadedComment ref="T227" dT="2024-12-16T23:07:32.03" personId="{ADF59619-920F-4799-B994-3FE2FAFEBA30}" id="{429D032D-51C0-4FA4-9656-8460B1CD6F15}" parentId="{A9E338DE-2E1B-40A9-B135-9377DAF1E194}">
    <text>@Betland, Joseph - have survey but pending final geotech report (due by 12/31). still plan to bill in dec</text>
    <mentions>
      <mention mentionpersonId="{5C53E2C7-CF40-40A5-B0E1-0E522E3063C4}" mentionId="{70728286-39EC-4C05-A3AD-14E7A975F5A5}" startIndex="0" length="16"/>
    </mentions>
  </threadedComment>
  <threadedComment ref="T227" dT="2024-12-17T15:28:13.17" personId="{B8E71212-76A6-4364-8E43-0DEF3C9784C0}" id="{B633956E-DB66-49C0-B5FE-6E582BAECB2B}" parentId="{A9E338DE-2E1B-40A9-B135-9377DAF1E194}">
    <text>Pending final geotech</text>
  </threadedComment>
  <threadedComment ref="T228" dT="2024-12-17T15:27:37.37" personId="{B8E71212-76A6-4364-8E43-0DEF3C9784C0}" id="{9A684397-8029-4951-969B-64ECE8E39BD9}">
    <text>@Corbi, Camille  - Are we waiting on anything for this one still?</text>
    <mentions>
      <mention mentionpersonId="{7A4F6CFD-5EEE-4A1C-BCCA-C1013D02DD05}" mentionId="{341A95B8-7CF6-4073-B3C1-85C2E45F5814}" startIndex="0" length="15"/>
    </mentions>
  </threadedComment>
  <threadedComment ref="T228" dT="2024-12-17T15:31:25.53" personId="{5DBAEB1E-D4D4-4928-B306-03899CD90C16}" id="{6127AEC3-88CD-42F1-9C4E-52864480638B}" parentId="{9A684397-8029-4951-969B-64ECE8E39BD9}">
    <text>Geotech</text>
  </threadedComment>
  <threadedComment ref="U236" dT="2025-02-19T16:00:31.65" personId="{B8E71212-76A6-4364-8E43-0DEF3C9784C0}" id="{BF241422-9ECE-4E0F-96C0-51B2EE37AF78}">
    <text>@Dina, Eric  - Can we bill this month?</text>
    <mentions>
      <mention mentionpersonId="{C13C96AC-096E-44AC-9719-48D7E36CFF04}" mentionId="{34599FA9-4DD8-409B-8C1F-1A135026754D}" startIndex="0" length="11"/>
    </mentions>
  </threadedComment>
  <threadedComment ref="U236" dT="2025-02-20T02:13:33.55" personId="{94E7A0B2-BFAF-4CEC-AD6D-8F6A77BA3024}" id="{9BD3A864-2969-4AED-9B1A-1E3292EBE2EF}" parentId="{BF241422-9ECE-4E0F-96C0-51B2EE37AF78}">
    <text>We haven't received an invoice yet, so I'd wait until March.</text>
  </threadedComment>
  <threadedComment ref="U236" dT="2025-02-20T14:18:10.15" personId="{38C560ED-EE8E-4E23-81CD-5C0BF9EDA694}" id="{256702EF-6066-4C0D-8048-03CF613B5C8E}" parentId="{BF241422-9ECE-4E0F-96C0-51B2EE37AF78}">
    <text>This is typical for nicor initiated projects, so let's bill this</text>
  </threadedComment>
  <threadedComment ref="U237" dT="2025-02-19T16:00:17.96" personId="{B8E71212-76A6-4364-8E43-0DEF3C9784C0}" id="{72FD4A3A-4E90-4FE7-94A8-5EC7FE7BC423}">
    <text>@Dina, Eric - Can we bill this month?</text>
    <mentions>
      <mention mentionpersonId="{C13C96AC-096E-44AC-9719-48D7E36CFF04}" mentionId="{5C58A8E2-D6C1-4EB2-B716-714BDBE537B1}" startIndex="0" length="11"/>
    </mentions>
  </threadedComment>
  <threadedComment ref="U237" dT="2025-02-20T02:13:38.26" personId="{94E7A0B2-BFAF-4CEC-AD6D-8F6A77BA3024}" id="{393A89DF-C055-4792-A8C7-B636F0FA0D8A}" parentId="{72FD4A3A-4E90-4FE7-94A8-5EC7FE7BC423}">
    <text>We haven't received an invoice yet, so I'd wait until March.</text>
  </threadedComment>
  <threadedComment ref="U237" dT="2025-02-20T14:17:59.22" personId="{38C560ED-EE8E-4E23-81CD-5C0BF9EDA694}" id="{B509DEE3-5DE2-436F-8F34-930BAF85A65B}" parentId="{72FD4A3A-4E90-4FE7-94A8-5EC7FE7BC423}">
    <text>This is typical for nicor initiated projects, so let's bill this</text>
  </threadedComment>
  <threadedComment ref="U239" dT="2025-02-19T15:58:56.67" personId="{B8E71212-76A6-4364-8E43-0DEF3C9784C0}" id="{C494ECA1-E3F9-4785-A389-DAAD5F6B0446}">
    <text>@Dina, Eric - Can we bill this month?</text>
    <mentions>
      <mention mentionpersonId="{C13C96AC-096E-44AC-9719-48D7E36CFF04}" mentionId="{F83DBB37-90B0-42DE-8DEC-EB74A106BA48}" startIndex="0" length="11"/>
    </mentions>
  </threadedComment>
  <threadedComment ref="U239" dT="2025-02-20T02:10:48.61" personId="{94E7A0B2-BFAF-4CEC-AD6D-8F6A77BA3024}" id="{E5C6B70B-C1F5-4AAB-80C3-9C50C495D8C4}" parentId="{C494ECA1-E3F9-4785-A389-DAAD5F6B0446}">
    <text>It doesn't appear that we've received an invoice yet, so I would hold until March.  @Betland, Joseph let me know if you disagree.</text>
    <mentions>
      <mention mentionpersonId="{5C53E2C7-CF40-40A5-B0E1-0E522E3063C4}" mentionId="{F6C85E36-7420-42E5-8B69-1780AEE49A74}" startIndex="84" length="16"/>
    </mentions>
  </threadedComment>
  <threadedComment ref="U239" dT="2025-02-20T02:13:27.71" personId="{38C560ED-EE8E-4E23-81CD-5C0BF9EDA694}" id="{4C77C8AF-A522-4C9D-8C22-EE8DB7DD8DBD}" parentId="{C494ECA1-E3F9-4785-A389-DAAD5F6B0446}">
    <text xml:space="preserve">Agreed </text>
  </threadedComment>
  <threadedComment ref="U239" dT="2025-02-20T14:18:48.20" personId="{38C560ED-EE8E-4E23-81CD-5C0BF9EDA694}" id="{0FD702A3-D8B5-4124-AB00-E0FFF0EFA4F1}" parentId="{C494ECA1-E3F9-4785-A389-DAAD5F6B0446}">
    <text>Sorry, I didn't realize that this was in reference to a nicor initiated spend. i think we should bill this month</text>
  </threadedComment>
  <threadedComment ref="AD240" dT="2025-01-13T00:04:30.91" personId="{19E5956C-C90C-450E-BF68-6E8C380BCEE8}" id="{7A16A50C-BCF1-4AC7-AD38-E70117647349}">
    <text>$5800 for traffic control only if boring in roadway.</text>
  </threadedComment>
  <threadedComment ref="AE240" dT="2025-01-13T00:03:27.78" personId="{19E5956C-C90C-450E-BF68-6E8C380BCEE8}" id="{BE327182-5490-46FD-AC33-C5E11E5AE88C}">
    <text>Survey 2/11/25, Geotech 4-8 weeks from NTP</text>
  </threadedComment>
  <threadedComment ref="AI240" dT="2025-01-13T00:01:50.06" personId="{19E5956C-C90C-450E-BF68-6E8C380BCEE8}" id="{707A7067-DE86-4FF4-9A63-33BCAEA99A22}">
    <text>Survey 2/18/25, Geotech 3/7/25</text>
  </threadedComment>
  <threadedComment ref="U245" dT="2025-02-19T15:59:14.83" personId="{B8E71212-76A6-4364-8E43-0DEF3C9784C0}" id="{A896EA1E-28BC-4E91-AE30-C563675E0795}">
    <text>@Dina, Eric /@Betland, Joseph - can we bill this month?</text>
    <mentions>
      <mention mentionpersonId="{C13C96AC-096E-44AC-9719-48D7E36CFF04}" mentionId="{964CCA21-ECFF-43D0-A388-3989A54B34B9}" startIndex="0" length="11"/>
      <mention mentionpersonId="{5C53E2C7-CF40-40A5-B0E1-0E522E3063C4}" mentionId="{E3B7A067-6761-465C-AAE3-AC864EC4D19A}" startIndex="13" length="16"/>
    </mentions>
  </threadedComment>
  <threadedComment ref="U245" dT="2025-02-19T16:11:10.20" personId="{38C560ED-EE8E-4E23-81CD-5C0BF9EDA694}" id="{7DCD1655-CBAB-421F-AC96-B44F3F4C44CE}" parentId="{A896EA1E-28BC-4E91-AE30-C563675E0795}">
    <text>yes - please note that it's going to not be the full amount though. full amount is listed in the 2025 3rd party review tracker</text>
  </threadedComment>
  <threadedComment ref="BA245" dT="2025-03-18T19:22:35.37" personId="{F1765F54-1B97-41DA-B40F-7D48FA1CB91E}" id="{7A04C95B-78FD-43B6-9558-B5519E4897F9}">
    <text>@Bruce, Logan  please verify this number. Can you please make sure that printing is included here, as well as in our 2025 3rd party tracker?</text>
    <mentions>
      <mention mentionpersonId="{A841BF9A-3840-4FA8-9E16-FE51C0B909C3}" mentionId="{5E0F2ACE-236F-434E-AD00-3B1E9AAE7E98}" startIndex="0" length="13"/>
    </mentions>
  </threadedComment>
  <threadedComment ref="BA245" dT="2025-03-18T20:03:52.23" personId="{420983D3-505F-4CD5-808A-EC1893005E10}" id="{C5C13B43-578F-4813-812A-5F9D476AFE1A}" parentId="{7A04C95B-78FD-43B6-9558-B5519E4897F9}">
    <text>Millennia has billed $68,080. With our Mark up that would be $74,888.00. Shactee has billed 2,327.96 for N14793, but not sure if that is related as it referenced .E.082. $1,367.76 in Direct Expense printing. How do you want the expenses to show in 3rd party tracker?</text>
  </threadedComment>
  <threadedComment ref="BA245" dT="2025-03-18T20:29:58.56" personId="{38C560ED-EE8E-4E23-81CD-5C0BF9EDA694}" id="{5F052473-97B2-4A08-ADDC-0F8539AA158C}" parentId="{7A04C95B-78FD-43B6-9558-B5519E4897F9}">
    <text>Shactee is different altogether. I'm assuming that the printing expense came from millenia? so that would be added to the 68080, then 10% on top of the whole thing is our bill, which would be $76,392.54? Or do we not get a markup on the expenses?</text>
  </threadedComment>
  <threadedComment ref="BA245" dT="2025-03-25T00:14:07.73" personId="{94E7A0B2-BFAF-4CEC-AD6D-8F6A77BA3024}" id="{3BA74B04-1446-4B66-ACAB-46829D524927}" parentId="{7A04C95B-78FD-43B6-9558-B5519E4897F9}">
    <text>@Bruce, Logan based on the invoice that was created, it appears that the printing fees aren't subject to the 10% markup.  Can you confirm that?</text>
    <mentions>
      <mention mentionpersonId="{A841BF9A-3840-4FA8-9E16-FE51C0B909C3}" mentionId="{72722A56-5F0E-49F5-B306-10C8482CB01E}" startIndex="0" length="13"/>
    </mentions>
  </threadedComment>
  <threadedComment ref="BA246" dT="2025-03-18T19:12:29.03" personId="{F1765F54-1B97-41DA-B40F-7D48FA1CB91E}" id="{57F3F9E4-7382-4CA7-AEAE-B70A05D16BCF}">
    <text>@Bruce, Logan  we are only being billed partially for this amount - can you update this to the $2700 or so that we were invoiced?</text>
    <mentions>
      <mention mentionpersonId="{A841BF9A-3840-4FA8-9E16-FE51C0B909C3}" mentionId="{21A3256C-BE3F-4AC5-B664-FA9275628A21}" startIndex="0" length="13"/>
    </mentions>
  </threadedComment>
  <threadedComment ref="BA246" dT="2025-03-18T19:58:29.91" personId="{420983D3-505F-4CD5-808A-EC1893005E10}" id="{16AFC543-2183-42CC-9D0B-58F8A27E2D5E}" parentId="{57F3F9E4-7382-4CA7-AEAE-B70A05D16BCF}">
    <text xml:space="preserve">this is the correct amount that was just submitted. </text>
  </threadedComment>
  <threadedComment ref="U247" dT="2025-02-19T15:59:30.67" personId="{B8E71212-76A6-4364-8E43-0DEF3C9784C0}" id="{01E6B18C-60FE-4CFF-9BAA-8BECBC913593}">
    <text>@Pohlman, Mitchell - Can we bill this month?</text>
    <mentions>
      <mention mentionpersonId="{56FC333A-DCEE-4D55-A1E4-DAB442E03224}" mentionId="{5667B447-170D-48D5-9302-F515EF1D4A71}" startIndex="0" length="18"/>
    </mentions>
  </threadedComment>
  <threadedComment ref="U247" dT="2025-02-19T16:13:05.14" personId="{A3FC1413-C9A1-4626-87C4-E1E590522565}" id="{9484748E-D08B-4EF8-9565-DC75E8A7E46E}" parentId="{01E6B18C-60FE-4CFF-9BAA-8BECBC913593}">
    <text>nope</text>
  </threadedComment>
  <threadedComment ref="U247" dT="2025-03-18T17:52:00.22" personId="{38C560ED-EE8E-4E23-81CD-5C0BF9EDA694}" id="{594F449A-1C1C-4476-A360-0E5F2C5F2B62}" parentId="{01E6B18C-60FE-4CFF-9BAA-8BECBC913593}">
    <text>@Pohlman, Mitchell  still nothing?</text>
    <mentions>
      <mention mentionpersonId="{56FC333A-DCEE-4D55-A1E4-DAB442E03224}" mentionId="{C3D422BC-B660-4E28-A15F-D31ADADBC95F}" startIndex="0" length="18"/>
    </mentions>
  </threadedComment>
  <threadedComment ref="C249" dT="2025-02-13T14:42:34.76" personId="{B8E71212-76A6-4364-8E43-0DEF3C9784C0}" id="{9E7EB4F6-C9CF-4C20-8E4F-89531219C4FF}" done="1">
    <text>@McTigue, Thomas  - can you split this up for each quote?</text>
    <mentions>
      <mention mentionpersonId="{85C3F7DB-21D7-437F-8CE5-9F286D5E193C}" mentionId="{4B7CF872-813D-4C08-93B2-EEA7146635F0}" startIndex="0" length="16"/>
    </mentions>
  </threadedComment>
  <threadedComment ref="AE249" dT="2025-02-11T18:07:13.24" personId="{C782DF16-EA93-447C-A880-14032A78CEE7}" id="{B66AF142-06DB-418C-92B2-845D643E9EB0}">
    <text xml:space="preserve">3/7/2025 for Metra
Geotech 2-4 weeks from NTP
</text>
  </threadedComment>
  <threadedComment ref="AI249" dT="2025-02-11T23:53:24.77" personId="{C782DF16-EA93-447C-A880-14032A78CEE7}" id="{75C5298A-876F-4553-9B41-D64E8E72FE34}">
    <text>Geotech 4/14/2025</text>
  </threadedComment>
  <threadedComment ref="W250" dT="2025-04-24T17:33:51.49" personId="{F1765F54-1B97-41DA-B40F-7D48FA1CB91E}" id="{D24D2E74-1984-476A-8C14-B23DA6DA125E}">
    <text>@McTigue, Thomas  @Michaels, Nick  should this be March?</text>
    <mentions>
      <mention mentionpersonId="{85C3F7DB-21D7-437F-8CE5-9F286D5E193C}" mentionId="{88E3FD91-1F09-466B-8DF8-2415E7F28138}" startIndex="0" length="16"/>
      <mention mentionpersonId="{31002615-1BBA-4106-8DC8-FE9E77DA7AFD}" mentionId="{032E8446-69EF-4F67-A395-BACB775B0053}" startIndex="18" length="15"/>
    </mentions>
  </threadedComment>
  <threadedComment ref="W250" dT="2025-04-24T18:03:18.44" personId="{ADF59619-920F-4799-B994-3FE2FAFEBA30}" id="{13634F86-06C6-46A7-A7A2-F2549A0F3AE8}" parentId="{D24D2E74-1984-476A-8C14-B23DA6DA125E}">
    <text>@Betland, Joseph - no this isnt when the 3rd party spend was billed to nicor this is when the project will be billed to nicor. Which is tracking for May.</text>
    <mentions>
      <mention mentionpersonId="{5C53E2C7-CF40-40A5-B0E1-0E522E3063C4}" mentionId="{71274139-4405-46D4-BED3-952586395A5B}" startIndex="0" length="16"/>
    </mentions>
  </threadedComment>
  <threadedComment ref="C251" dT="2025-02-13T14:42:23.38" personId="{B8E71212-76A6-4364-8E43-0DEF3C9784C0}" id="{A7F3EA65-51E7-4C13-8A6C-22C410191C78}" done="1">
    <text>@Corbi, Camille  - can you split this up for each separate quote?</text>
    <mentions>
      <mention mentionpersonId="{7A4F6CFD-5EEE-4A1C-BCCA-C1013D02DD05}" mentionId="{2DA753BA-49C2-4DA3-AAAF-AE2AEA234C22}" startIndex="0" length="15"/>
    </mentions>
  </threadedComment>
  <threadedComment ref="S253" dT="2025-04-21T20:54:48.41" personId="{38C560ED-EE8E-4E23-81CD-5C0BF9EDA694}" id="{F18D921F-B95F-4B1B-B802-8F66CFA23F7D}">
    <text>@Stanley, Mark  @Castellon, Randy  is this still on track? If so, can we bill?</text>
    <mentions>
      <mention mentionpersonId="{C611135F-081E-4838-9E93-6D8B200D003C}" mentionId="{D0A1926A-331E-4001-9EDD-61C71AE57D6B}" startIndex="0" length="14"/>
      <mention mentionpersonId="{9C300B00-AC4E-4977-86A4-13F55E3883CB}" mentionId="{AFA995A4-08ED-40E0-AA95-695E6CFAAC58}" startIndex="16" length="17"/>
    </mentions>
  </threadedComment>
  <threadedComment ref="S253" dT="2025-04-21T21:55:06.87" personId="{5081F66F-1210-4FC1-B9B4-A8C2779FB61A}" id="{42771A4A-764E-4471-85D9-DB48C0309E5E}" parentId="{F18D921F-B95F-4B1B-B802-8F66CFA23F7D}">
    <text>still expected on the 30th.</text>
  </threadedComment>
  <threadedComment ref="W254" dT="2025-06-03T16:18:33.26" personId="{F1765F54-1B97-41DA-B40F-7D48FA1CB91E}" id="{A479F8EB-1ECD-4A68-8BF4-041B99352B9F}">
    <text>@Purtell, Tim  shouldn’t these all be May?</text>
    <mentions>
      <mention mentionpersonId="{8B1FD9DF-9EF4-472C-8D1B-3D9321BDF9E3}" mentionId="{7E7B5864-4885-4C0D-BF14-A607C8CCA464}" startIndex="0" length="13"/>
    </mentions>
  </threadedComment>
  <threadedComment ref="W254" dT="2025-06-17T01:59:01.29" personId="{4F315A93-D623-4AF1-9333-13A1C6979C43}" id="{FBAC7AA8-8394-4B81-AAB2-31722D9AE248}" parentId="{A479F8EB-1ECD-4A68-8BF4-041B99352B9F}">
    <text>@Betland, Joseph Isn't this column anticipated billing month for the project?</text>
    <mentions>
      <mention mentionpersonId="{5C53E2C7-CF40-40A5-B0E1-0E522E3063C4}" mentionId="{13A3C2EB-1BDD-481B-87AE-C4AC89543075}" startIndex="0" length="16"/>
    </mentions>
  </threadedComment>
  <threadedComment ref="W254" dT="2025-06-17T15:00:58.52" personId="{38C560ED-EE8E-4E23-81CD-5C0BF9EDA694}" id="{DEFA4EB6-9F04-4753-95CE-EBBB2F940172}" parentId="{A479F8EB-1ECD-4A68-8BF4-041B99352B9F}">
    <text>well if it's Nicor initiated shouldn't we have already reported it and billed it, as we note two columns to the left?</text>
  </threadedComment>
  <threadedComment ref="AD257" dT="2025-04-29T21:12:12.46" personId="{5D5AA72C-9D3C-4FC0-B4CA-5712DA92BF90}" id="{6BD2394B-A9F0-4D13-B118-30C840BCB216}">
    <text>There could be an additional $5,800 added based on traffic control fee</text>
  </threadedComment>
  <threadedComment ref="S260" dT="2025-04-21T20:55:15.28" personId="{38C560ED-EE8E-4E23-81CD-5C0BF9EDA694}" id="{7B280F08-29F2-4606-9CE7-E52628244925}">
    <text>@Lierow, Taylor  what's our anticipated date for this? Can we bill this month?</text>
    <mentions>
      <mention mentionpersonId="{C20FE6E1-FCBF-4EBA-9996-AEB642C29701}" mentionId="{2507F6CB-8437-41EA-9039-B60872DCF6F9}" startIndex="0" length="15"/>
    </mentions>
  </threadedComment>
  <threadedComment ref="S260" dT="2025-04-21T21:50:36.69" personId="{6E4030AB-6A38-4B60-8FB4-1F99546FF6D2}" id="{434B6946-905B-4B2E-91BF-F2F596F32575}" parentId="{7B280F08-29F2-4606-9CE7-E52628244925}">
    <text>Updated</text>
  </threadedComment>
  <threadedComment ref="S260" dT="2025-06-17T13:53:20.42" personId="{F1765F54-1B97-41DA-B40F-7D48FA1CB91E}" id="{760F12BE-27B0-476B-AF72-350EA06C5B88}" parentId="{7B280F08-29F2-4606-9CE7-E52628244925}">
    <text>Did we get this yet?</text>
  </threadedComment>
  <threadedComment ref="W260" dT="2025-06-17T13:49:36.45" personId="{F1765F54-1B97-41DA-B40F-7D48FA1CB91E}" id="{2931E681-CB9D-4B9C-AAC1-1969537E7995}">
    <text>@Lierow, Taylor is this going to be july or August now?</text>
    <mentions>
      <mention mentionpersonId="{C20FE6E1-FCBF-4EBA-9996-AEB642C29701}" mentionId="{3A7A3EFE-DB50-414D-A983-5E1477868B1F}" startIndex="0" length="15"/>
    </mentions>
  </threadedComment>
  <threadedComment ref="W260" dT="2025-06-17T13:58:13.10" personId="{6E4030AB-6A38-4B60-8FB4-1F99546FF6D2}" id="{8E2D287F-FC84-4F64-91F7-90877D901A90}" parentId="{2931E681-CB9D-4B9C-AAC1-1969537E7995}">
    <text>Most likely July</text>
  </threadedComment>
  <threadedComment ref="W262" dT="2025-06-03T16:17:42.42" personId="{F1765F54-1B97-41DA-B40F-7D48FA1CB91E}" id="{82599F8B-F400-4031-8A55-9D701BB958E0}" done="1">
    <text>@McTigue, Thomas  I’d recommend entering June here if we think we’re going to get this by 6/10</text>
    <mentions>
      <mention mentionpersonId="{85C3F7DB-21D7-437F-8CE5-9F286D5E193C}" mentionId="{348AA926-F7CA-49A8-96DA-7CAFA10EAD24}" startIndex="0" length="16"/>
    </mentions>
  </threadedComment>
  <threadedComment ref="AH263" dT="2025-07-01T13:37:02.31" personId="{4F315A93-D623-4AF1-9333-13A1C6979C43}" id="{ED316B45-52E9-421F-9E6B-1809B5314A74}">
    <text>$19,550 for SUE B</text>
  </threadedComment>
  <threadedComment ref="BA267" dT="2025-04-24T17:53:51.66" personId="{F1765F54-1B97-41DA-B40F-7D48FA1CB91E}" id="{4D497F8D-C7B3-446E-A35D-319E64E9FC96}">
    <text>@Watt, Nick  I assume this is selected now?</text>
    <mentions>
      <mention mentionpersonId="{81F3CC57-37A7-481C-BDAB-E011A6C31CA0}" mentionId="{0EBC8166-64E8-4FC1-950C-A07B247FB424}" startIndex="0" length="11"/>
    </mentions>
  </threadedComment>
  <threadedComment ref="BA267" dT="2025-04-24T18:09:25.92" personId="{296F6695-9C9C-4F07-B59B-585D50A81A6D}" id="{1E4608EA-6DDD-4415-A814-C74E7E36E73B}" parentId="{4D497F8D-C7B3-446E-A35D-319E64E9FC96}">
    <text>correct</text>
  </threadedComment>
  <threadedComment ref="U281" dT="2025-08-25T22:04:05.75" personId="{F1765F54-1B97-41DA-B40F-7D48FA1CB91E}" id="{3DFCEAEB-D314-464C-BF5D-D4A595A2E7EF}">
    <text xml:space="preserve">@Watt, Nick  have we received these deliverables yet? If so, can we invoice these and report this to Nicor as DBE spend? @Michaels, Nick </text>
    <mentions>
      <mention mentionpersonId="{81F3CC57-37A7-481C-BDAB-E011A6C31CA0}" mentionId="{E04C5297-88E2-441D-B6F1-EE8E8E13F013}" startIndex="0" length="11"/>
      <mention mentionpersonId="{31002615-1BBA-4106-8DC8-FE9E77DA7AFD}" mentionId="{A0E6D3FE-0D77-41A2-9EF3-323714D2FAFF}" startIndex="121" length="15"/>
    </mentions>
  </threadedComment>
  <threadedComment ref="U281" dT="2025-08-26T13:43:23.15" personId="{296F6695-9C9C-4F07-B59B-585D50A81A6D}" id="{861EC604-73BC-4667-AAF9-DEF4BCB24CAE}" parentId="{3DFCEAEB-D314-464C-BF5D-D4A595A2E7EF}">
    <text>@Betland, Joseph negative, these aren't yet back from Helix. They weren't able to schedule Potholes until 8/22.</text>
    <mentions>
      <mention mentionpersonId="{5C53E2C7-CF40-40A5-B0E1-0E522E3063C4}" mentionId="{81FF8D3E-BA6E-4CE8-8328-DF254B8304D0}" startIndex="0" length="16"/>
    </mentions>
  </threadedComment>
  <threadedComment ref="AD281" dT="2025-06-30T22:26:00.41" personId="{A2DADE39-841A-4C6A-8D34-1BBAB2B8722C}" id="{6E394B37-46B9-4766-AB21-B324969B34F3}">
    <text>$5,000 and $2,200 in variable costs. As low as $14,650</text>
  </threadedComment>
  <threadedComment ref="I284" dT="2025-07-15T19:53:49.66" personId="{F1765F54-1B97-41DA-B40F-7D48FA1CB91E}" id="{5DF9FC18-03FE-4124-BC53-0CEAC9A05933}">
    <text>@Pohlman, Mitchell  what’s going on with this one?</text>
    <mentions>
      <mention mentionpersonId="{56FC333A-DCEE-4D55-A1E4-DAB442E03224}" mentionId="{4BF06C74-292B-4D43-AD7F-D75A6E95831F}" startIndex="0" length="18"/>
    </mentions>
  </threadedComment>
  <threadedComment ref="I284" dT="2025-07-16T16:32:09.77" personId="{A3FC1413-C9A1-4626-87C4-E1E590522565}" id="{06AF8F8C-0E0B-4EEC-8255-21109D810DFB}" parentId="{5DF9FC18-03FE-4124-BC53-0CEAC9A05933}">
    <text>project on hold</text>
  </threadedComment>
  <threadedComment ref="F288" dT="2025-09-04T15:23:37.21" personId="{B8E71212-76A6-4364-8E43-0DEF3C9784C0}" id="{28DFD601-183A-4B5C-9D61-2615EFBA9346}">
    <text>@Corbi, Camille - please fill out</text>
    <mentions>
      <mention mentionpersonId="{7A4F6CFD-5EEE-4A1C-BCCA-C1013D02DD05}" mentionId="{624A0D42-56F2-4D65-A499-610C102B2D7C}" startIndex="0" length="15"/>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microsoft.com/office/2019/04/relationships/namedSheetView" Target="../namedSheetViews/namedSheetView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9/04/relationships/documenttask" Target="../documenttasks/documenttask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6" Type="http://schemas.microsoft.com/office/2019/04/relationships/namedSheetView" Target="../namedSheetViews/namedSheetView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microsoft.com/office/2019/04/relationships/namedSheetView" Target="../namedSheetViews/namedSheetView3.xml"/><Relationship Id="rId3" Type="http://schemas.openxmlformats.org/officeDocument/2006/relationships/vmlDrawing" Target="../drawings/vmlDrawing5.vml"/><Relationship Id="rId7" Type="http://schemas.microsoft.com/office/2019/04/relationships/documenttask" Target="../documenttasks/documenttask2.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34A8C-6945-4269-8F22-2BD8C9557C94}">
  <dimension ref="A1:X390"/>
  <sheetViews>
    <sheetView tabSelected="1" workbookViewId="0">
      <pane xSplit="4" topLeftCell="E1" activePane="topRight" state="frozen"/>
      <selection pane="topRight" activeCell="E183" sqref="E183"/>
    </sheetView>
  </sheetViews>
  <sheetFormatPr defaultRowHeight="15" x14ac:dyDescent="0.25"/>
  <cols>
    <col min="1" max="1" width="12.5703125" customWidth="1"/>
    <col min="2" max="2" width="22.85546875" customWidth="1"/>
    <col min="3" max="3" width="18.7109375" customWidth="1"/>
    <col min="4" max="4" width="19.140625" bestFit="1" customWidth="1"/>
    <col min="5" max="5" width="22.140625" customWidth="1"/>
    <col min="6" max="6" width="17" customWidth="1"/>
    <col min="7" max="7" width="11.28515625" customWidth="1"/>
    <col min="8" max="8" width="14.42578125" customWidth="1"/>
    <col min="9" max="9" width="11.5703125" bestFit="1" customWidth="1"/>
    <col min="10" max="10" width="15" customWidth="1"/>
    <col min="11" max="11" width="16.28515625" customWidth="1"/>
    <col min="12" max="12" width="12.28515625" bestFit="1" customWidth="1"/>
    <col min="13" max="13" width="14" customWidth="1"/>
    <col min="14" max="14" width="34.140625" customWidth="1"/>
    <col min="15" max="15" width="15.28515625" style="39" customWidth="1"/>
    <col min="16" max="16" width="17.28515625" bestFit="1" customWidth="1"/>
    <col min="17" max="17" width="16.85546875" style="321" customWidth="1"/>
    <col min="18" max="18" width="11.7109375" style="370" customWidth="1"/>
    <col min="19" max="19" width="9.140625" style="39" bestFit="1" customWidth="1"/>
    <col min="21" max="21" width="17.7109375" bestFit="1" customWidth="1"/>
    <col min="22" max="22" width="11.42578125" customWidth="1"/>
    <col min="30" max="30" width="17.7109375" bestFit="1" customWidth="1"/>
    <col min="31" max="31" width="13.42578125" customWidth="1"/>
    <col min="32" max="33" width="11.42578125" bestFit="1" customWidth="1"/>
    <col min="35" max="35" width="11.42578125" bestFit="1" customWidth="1"/>
  </cols>
  <sheetData>
    <row r="1" spans="1:20" ht="60" x14ac:dyDescent="0.25">
      <c r="A1" s="41" t="s">
        <v>0</v>
      </c>
      <c r="B1" s="41" t="s">
        <v>1</v>
      </c>
      <c r="C1" s="41" t="s">
        <v>2</v>
      </c>
      <c r="D1" s="41" t="s">
        <v>3</v>
      </c>
      <c r="E1" s="41" t="s">
        <v>4</v>
      </c>
      <c r="F1" s="41" t="s">
        <v>5</v>
      </c>
      <c r="G1" s="41" t="s">
        <v>6</v>
      </c>
      <c r="H1" s="41" t="s">
        <v>7</v>
      </c>
      <c r="I1" s="41" t="s">
        <v>8</v>
      </c>
      <c r="J1" s="41" t="s">
        <v>9</v>
      </c>
      <c r="K1" s="41" t="s">
        <v>10</v>
      </c>
      <c r="L1" s="41" t="s">
        <v>11</v>
      </c>
      <c r="M1" s="41" t="s">
        <v>12</v>
      </c>
      <c r="N1" s="1" t="s">
        <v>13</v>
      </c>
      <c r="O1" s="13" t="s">
        <v>14</v>
      </c>
      <c r="P1" s="1" t="s">
        <v>15</v>
      </c>
      <c r="Q1" s="320" t="s">
        <v>16</v>
      </c>
      <c r="R1" s="305" t="s">
        <v>17</v>
      </c>
      <c r="S1" s="13" t="s">
        <v>18</v>
      </c>
      <c r="T1" s="1"/>
    </row>
    <row r="2" spans="1:20" ht="15" customHeight="1" x14ac:dyDescent="0.25">
      <c r="A2" s="1" t="s">
        <v>81</v>
      </c>
      <c r="B2" s="1" t="s">
        <v>100</v>
      </c>
      <c r="C2" s="1">
        <v>1213270</v>
      </c>
      <c r="D2" s="1" t="s">
        <v>101</v>
      </c>
      <c r="E2" s="1" t="s">
        <v>102</v>
      </c>
      <c r="F2" s="1" t="s">
        <v>103</v>
      </c>
      <c r="G2" s="1">
        <v>53</v>
      </c>
      <c r="H2" s="5">
        <v>45275</v>
      </c>
      <c r="I2" s="5">
        <v>45275</v>
      </c>
      <c r="J2" s="5">
        <v>45280</v>
      </c>
      <c r="K2" s="5">
        <v>45280</v>
      </c>
      <c r="L2" s="1" t="s">
        <v>39</v>
      </c>
      <c r="M2" s="1" t="s">
        <v>104</v>
      </c>
      <c r="N2" t="s">
        <v>105</v>
      </c>
      <c r="O2" s="39" t="s">
        <v>33</v>
      </c>
      <c r="P2" t="s">
        <v>106</v>
      </c>
      <c r="Q2" s="324">
        <v>3582.5</v>
      </c>
      <c r="R2" s="496" t="s">
        <v>39</v>
      </c>
      <c r="S2" s="39" t="s">
        <v>107</v>
      </c>
      <c r="T2" t="s">
        <v>28</v>
      </c>
    </row>
    <row r="3" spans="1:20" ht="15" customHeight="1" x14ac:dyDescent="0.25">
      <c r="A3" s="1" t="s">
        <v>81</v>
      </c>
      <c r="B3" s="551" t="s">
        <v>149</v>
      </c>
      <c r="C3" s="1">
        <v>1213483</v>
      </c>
      <c r="D3" s="551" t="s">
        <v>150</v>
      </c>
      <c r="E3" s="1" t="s">
        <v>102</v>
      </c>
      <c r="F3" s="1" t="s">
        <v>31</v>
      </c>
      <c r="G3" s="1">
        <v>2</v>
      </c>
      <c r="H3" s="5">
        <v>45300</v>
      </c>
      <c r="I3" s="5">
        <v>45299</v>
      </c>
      <c r="J3" s="5">
        <v>45307</v>
      </c>
      <c r="K3" s="5">
        <v>45308</v>
      </c>
      <c r="L3" s="27">
        <v>45314</v>
      </c>
      <c r="M3" s="1" t="s">
        <v>24</v>
      </c>
      <c r="N3" t="s">
        <v>86</v>
      </c>
      <c r="O3" s="39" t="s">
        <v>26</v>
      </c>
      <c r="P3" s="42" t="s">
        <v>151</v>
      </c>
      <c r="Q3" s="324" t="s">
        <v>39</v>
      </c>
      <c r="R3" s="103" t="s">
        <v>39</v>
      </c>
      <c r="S3" s="39" t="s">
        <v>39</v>
      </c>
      <c r="T3" s="18" t="e">
        <f>SUM(#REF!)/SUM(#REF!)</f>
        <v>#REF!</v>
      </c>
    </row>
    <row r="4" spans="1:20" ht="15" customHeight="1" x14ac:dyDescent="0.25">
      <c r="A4" s="1" t="s">
        <v>81</v>
      </c>
      <c r="B4" s="1" t="s">
        <v>203</v>
      </c>
      <c r="C4" s="40">
        <v>1213525</v>
      </c>
      <c r="D4" s="1" t="s">
        <v>204</v>
      </c>
      <c r="E4" s="1" t="s">
        <v>102</v>
      </c>
      <c r="F4" s="1" t="s">
        <v>31</v>
      </c>
      <c r="G4" s="1">
        <v>1</v>
      </c>
      <c r="H4" s="5">
        <v>45310</v>
      </c>
      <c r="I4" s="5">
        <v>45310</v>
      </c>
      <c r="J4" s="5">
        <v>45314</v>
      </c>
      <c r="K4" s="5">
        <v>45321</v>
      </c>
      <c r="L4" s="27">
        <v>45328</v>
      </c>
      <c r="M4" s="1" t="s">
        <v>24</v>
      </c>
      <c r="N4" t="s">
        <v>205</v>
      </c>
      <c r="O4" s="39" t="s">
        <v>26</v>
      </c>
      <c r="P4" s="43" t="s">
        <v>206</v>
      </c>
      <c r="Q4" s="321" t="s">
        <v>39</v>
      </c>
      <c r="R4" s="103" t="s">
        <v>39</v>
      </c>
      <c r="S4" s="39" t="s">
        <v>39</v>
      </c>
    </row>
    <row r="5" spans="1:20" ht="15" customHeight="1" x14ac:dyDescent="0.25">
      <c r="A5" s="1" t="s">
        <v>215</v>
      </c>
      <c r="B5" s="1" t="s">
        <v>216</v>
      </c>
      <c r="C5" s="1">
        <v>1214811</v>
      </c>
      <c r="D5" s="1" t="s">
        <v>217</v>
      </c>
      <c r="E5" s="1" t="s">
        <v>102</v>
      </c>
      <c r="F5" s="1" t="s">
        <v>85</v>
      </c>
      <c r="G5" s="551">
        <v>12</v>
      </c>
      <c r="H5" s="5">
        <v>45721</v>
      </c>
      <c r="I5" s="5">
        <v>45721</v>
      </c>
      <c r="J5" s="5">
        <v>45726</v>
      </c>
      <c r="K5" s="5">
        <v>45726</v>
      </c>
      <c r="L5" s="1" t="s">
        <v>39</v>
      </c>
      <c r="M5" s="1" t="s">
        <v>104</v>
      </c>
      <c r="N5" t="s">
        <v>218</v>
      </c>
      <c r="O5" s="39" t="s">
        <v>26</v>
      </c>
      <c r="P5" t="s">
        <v>219</v>
      </c>
      <c r="Q5" s="322">
        <v>1757.81</v>
      </c>
      <c r="R5" s="103">
        <v>45778</v>
      </c>
      <c r="S5" s="39" t="s">
        <v>26</v>
      </c>
    </row>
    <row r="6" spans="1:20" ht="15" customHeight="1" x14ac:dyDescent="0.25">
      <c r="A6" s="1" t="s">
        <v>81</v>
      </c>
      <c r="B6" s="1" t="s">
        <v>283</v>
      </c>
      <c r="C6" s="1">
        <v>1213271</v>
      </c>
      <c r="D6" s="1" t="s">
        <v>101</v>
      </c>
      <c r="E6" s="1" t="s">
        <v>102</v>
      </c>
      <c r="F6" s="1" t="s">
        <v>103</v>
      </c>
      <c r="G6" s="1">
        <v>22</v>
      </c>
      <c r="H6" s="5">
        <v>45342</v>
      </c>
      <c r="I6" s="5">
        <v>45342</v>
      </c>
      <c r="J6" s="5">
        <v>45344</v>
      </c>
      <c r="K6" s="5">
        <v>45344</v>
      </c>
      <c r="L6" s="1" t="s">
        <v>39</v>
      </c>
      <c r="M6" s="1" t="s">
        <v>104</v>
      </c>
      <c r="N6" t="s">
        <v>284</v>
      </c>
      <c r="O6" s="39" t="s">
        <v>33</v>
      </c>
      <c r="P6" t="s">
        <v>106</v>
      </c>
      <c r="Q6" s="321">
        <v>3665</v>
      </c>
      <c r="R6" s="496" t="s">
        <v>39</v>
      </c>
      <c r="S6" s="39" t="s">
        <v>107</v>
      </c>
    </row>
    <row r="7" spans="1:20" ht="15" customHeight="1" x14ac:dyDescent="0.25">
      <c r="A7" s="1" t="s">
        <v>281</v>
      </c>
      <c r="B7" s="1" t="s">
        <v>328</v>
      </c>
      <c r="C7" s="40" t="s">
        <v>329</v>
      </c>
      <c r="D7" s="1" t="s">
        <v>330</v>
      </c>
      <c r="E7" s="1" t="s">
        <v>102</v>
      </c>
      <c r="F7" s="1" t="s">
        <v>31</v>
      </c>
      <c r="G7" s="1">
        <v>8</v>
      </c>
      <c r="H7" s="5">
        <v>45811</v>
      </c>
      <c r="I7" s="5">
        <v>45812</v>
      </c>
      <c r="J7" s="5">
        <v>45821</v>
      </c>
      <c r="K7" s="5">
        <v>45821</v>
      </c>
      <c r="L7" s="1" t="s">
        <v>187</v>
      </c>
      <c r="M7" s="1" t="s">
        <v>24</v>
      </c>
      <c r="N7" t="s">
        <v>331</v>
      </c>
      <c r="O7" s="39" t="s">
        <v>26</v>
      </c>
      <c r="P7" t="s">
        <v>332</v>
      </c>
      <c r="Q7" s="284">
        <v>3000</v>
      </c>
      <c r="R7" s="103">
        <v>45870</v>
      </c>
    </row>
    <row r="8" spans="1:20" ht="15" customHeight="1" x14ac:dyDescent="0.25">
      <c r="A8" s="1" t="s">
        <v>108</v>
      </c>
      <c r="B8" s="1" t="s">
        <v>345</v>
      </c>
      <c r="C8" s="1">
        <v>1614145</v>
      </c>
      <c r="D8" s="1" t="s">
        <v>346</v>
      </c>
      <c r="E8" s="1" t="s">
        <v>102</v>
      </c>
      <c r="F8" s="1" t="s">
        <v>31</v>
      </c>
      <c r="G8" s="1">
        <v>9</v>
      </c>
      <c r="H8" s="5">
        <v>45575</v>
      </c>
      <c r="I8" s="5">
        <v>45575</v>
      </c>
      <c r="J8" s="5">
        <v>45590</v>
      </c>
      <c r="K8" s="5">
        <v>45590</v>
      </c>
      <c r="L8" s="27">
        <v>45601</v>
      </c>
      <c r="M8" s="1" t="s">
        <v>24</v>
      </c>
      <c r="N8" t="s">
        <v>347</v>
      </c>
      <c r="O8" s="39" t="s">
        <v>26</v>
      </c>
      <c r="P8" t="s">
        <v>348</v>
      </c>
      <c r="Q8" s="136"/>
      <c r="R8" s="103"/>
      <c r="S8" s="257"/>
    </row>
    <row r="9" spans="1:20" ht="15" customHeight="1" x14ac:dyDescent="0.25">
      <c r="A9" s="1" t="s">
        <v>281</v>
      </c>
      <c r="B9" s="1" t="s">
        <v>349</v>
      </c>
      <c r="C9" s="1">
        <v>1414506</v>
      </c>
      <c r="D9" s="1" t="s">
        <v>350</v>
      </c>
      <c r="E9" s="1" t="s">
        <v>102</v>
      </c>
      <c r="F9" s="1" t="s">
        <v>148</v>
      </c>
      <c r="G9" s="1">
        <v>2</v>
      </c>
      <c r="H9" s="5">
        <v>45644</v>
      </c>
      <c r="I9" s="5">
        <v>45644</v>
      </c>
      <c r="J9" s="5">
        <v>45660</v>
      </c>
      <c r="K9" s="5">
        <v>45660</v>
      </c>
      <c r="L9" s="27">
        <v>45298</v>
      </c>
      <c r="M9" s="1" t="s">
        <v>104</v>
      </c>
      <c r="N9" t="s">
        <v>351</v>
      </c>
      <c r="P9" t="s">
        <v>352</v>
      </c>
      <c r="Q9" s="136"/>
      <c r="R9" s="496"/>
      <c r="S9" s="39" t="s">
        <v>26</v>
      </c>
    </row>
    <row r="10" spans="1:20" ht="15" customHeight="1" x14ac:dyDescent="0.25">
      <c r="A10" s="1" t="s">
        <v>281</v>
      </c>
      <c r="B10" s="1" t="s">
        <v>353</v>
      </c>
      <c r="C10" s="1"/>
      <c r="D10" s="1" t="s">
        <v>263</v>
      </c>
      <c r="E10" s="1" t="s">
        <v>102</v>
      </c>
      <c r="F10" s="1" t="s">
        <v>354</v>
      </c>
      <c r="G10" s="1">
        <v>40</v>
      </c>
      <c r="H10" s="5">
        <v>45740</v>
      </c>
      <c r="I10" s="5">
        <v>45740</v>
      </c>
      <c r="J10" s="5">
        <v>45742</v>
      </c>
      <c r="K10" s="5">
        <v>45742</v>
      </c>
      <c r="L10" s="1" t="s">
        <v>39</v>
      </c>
      <c r="M10" s="1" t="s">
        <v>104</v>
      </c>
      <c r="N10" t="s">
        <v>355</v>
      </c>
      <c r="O10" s="39" t="s">
        <v>26</v>
      </c>
      <c r="P10" t="s">
        <v>356</v>
      </c>
      <c r="Q10" s="321">
        <v>5036.82</v>
      </c>
      <c r="R10" s="103"/>
      <c r="S10" s="39" t="s">
        <v>26</v>
      </c>
    </row>
    <row r="11" spans="1:20" ht="15" customHeight="1" x14ac:dyDescent="0.25">
      <c r="A11" s="1" t="s">
        <v>81</v>
      </c>
      <c r="B11" s="1" t="s">
        <v>371</v>
      </c>
      <c r="C11" s="1">
        <v>1413931</v>
      </c>
      <c r="D11" s="1" t="s">
        <v>372</v>
      </c>
      <c r="E11" s="1" t="s">
        <v>102</v>
      </c>
      <c r="F11" s="1" t="s">
        <v>31</v>
      </c>
      <c r="G11" s="1">
        <v>13</v>
      </c>
      <c r="H11" s="5">
        <v>45411</v>
      </c>
      <c r="I11" s="5">
        <v>45411</v>
      </c>
      <c r="J11" s="5">
        <v>45420</v>
      </c>
      <c r="K11" s="5">
        <v>45422</v>
      </c>
      <c r="L11" s="27">
        <v>45454</v>
      </c>
      <c r="M11" s="1" t="s">
        <v>24</v>
      </c>
      <c r="N11" t="s">
        <v>373</v>
      </c>
      <c r="O11" s="39" t="s">
        <v>26</v>
      </c>
      <c r="P11" s="215" t="s">
        <v>374</v>
      </c>
      <c r="Q11" s="324" t="s">
        <v>39</v>
      </c>
      <c r="R11" s="103" t="s">
        <v>39</v>
      </c>
      <c r="S11" s="39" t="s">
        <v>39</v>
      </c>
    </row>
    <row r="12" spans="1:20" ht="15" customHeight="1" x14ac:dyDescent="0.25">
      <c r="A12" s="1" t="s">
        <v>323</v>
      </c>
      <c r="B12" s="1" t="s">
        <v>407</v>
      </c>
      <c r="C12" s="410" t="s">
        <v>408</v>
      </c>
      <c r="D12" s="278" t="s">
        <v>409</v>
      </c>
      <c r="E12" s="1" t="s">
        <v>102</v>
      </c>
      <c r="F12" s="1" t="s">
        <v>23</v>
      </c>
      <c r="G12" s="1">
        <v>1</v>
      </c>
      <c r="H12" s="5">
        <v>45889</v>
      </c>
      <c r="I12" s="19">
        <v>45889</v>
      </c>
      <c r="J12" s="5">
        <v>45910</v>
      </c>
      <c r="K12" s="1"/>
      <c r="L12" s="1"/>
      <c r="M12" s="1" t="s">
        <v>104</v>
      </c>
      <c r="N12" t="s">
        <v>410</v>
      </c>
      <c r="O12" s="39" t="s">
        <v>26</v>
      </c>
      <c r="P12" s="102" t="s">
        <v>411</v>
      </c>
      <c r="Q12" s="321">
        <v>6000</v>
      </c>
      <c r="R12" s="103">
        <v>45931</v>
      </c>
    </row>
    <row r="13" spans="1:20" ht="15" customHeight="1" x14ac:dyDescent="0.25">
      <c r="A13" s="1" t="s">
        <v>81</v>
      </c>
      <c r="B13" s="1" t="s">
        <v>371</v>
      </c>
      <c r="C13" s="237">
        <v>1413931</v>
      </c>
      <c r="D13" s="1" t="s">
        <v>372</v>
      </c>
      <c r="E13" s="1" t="s">
        <v>102</v>
      </c>
      <c r="F13" s="1" t="s">
        <v>148</v>
      </c>
      <c r="G13" s="1">
        <v>13</v>
      </c>
      <c r="H13" s="5">
        <v>45441</v>
      </c>
      <c r="I13" s="5">
        <v>45441</v>
      </c>
      <c r="J13" s="5">
        <v>45448</v>
      </c>
      <c r="K13" s="5">
        <v>45448</v>
      </c>
      <c r="L13" s="27">
        <v>45454</v>
      </c>
      <c r="M13" s="1" t="s">
        <v>24</v>
      </c>
      <c r="N13" t="s">
        <v>287</v>
      </c>
      <c r="O13" s="39" t="s">
        <v>26</v>
      </c>
      <c r="P13" s="215" t="s">
        <v>374</v>
      </c>
      <c r="Q13" s="321" t="s">
        <v>39</v>
      </c>
      <c r="R13" s="103" t="s">
        <v>39</v>
      </c>
      <c r="S13" s="39" t="s">
        <v>39</v>
      </c>
    </row>
    <row r="14" spans="1:20" ht="15" customHeight="1" x14ac:dyDescent="0.25">
      <c r="A14" s="1" t="s">
        <v>81</v>
      </c>
      <c r="B14" s="1" t="s">
        <v>283</v>
      </c>
      <c r="C14" s="1">
        <v>1213270</v>
      </c>
      <c r="D14" s="1" t="s">
        <v>101</v>
      </c>
      <c r="E14" s="1" t="s">
        <v>102</v>
      </c>
      <c r="F14" s="1" t="s">
        <v>467</v>
      </c>
      <c r="G14" s="1">
        <v>2</v>
      </c>
      <c r="H14" s="5">
        <v>45345</v>
      </c>
      <c r="I14" s="5">
        <v>45344</v>
      </c>
      <c r="J14" s="13" t="s">
        <v>468</v>
      </c>
      <c r="K14" s="5">
        <v>45554</v>
      </c>
      <c r="L14" s="27">
        <v>45573</v>
      </c>
      <c r="M14" s="1" t="s">
        <v>24</v>
      </c>
      <c r="N14" t="s">
        <v>469</v>
      </c>
      <c r="O14" s="39" t="s">
        <v>33</v>
      </c>
      <c r="P14" t="s">
        <v>470</v>
      </c>
      <c r="Q14" s="324" t="s">
        <v>39</v>
      </c>
      <c r="R14" s="103" t="s">
        <v>39</v>
      </c>
      <c r="S14" s="39" t="s">
        <v>39</v>
      </c>
    </row>
    <row r="15" spans="1:20" ht="15" customHeight="1" x14ac:dyDescent="0.25">
      <c r="A15" s="1" t="s">
        <v>81</v>
      </c>
      <c r="B15" s="1" t="s">
        <v>283</v>
      </c>
      <c r="C15" s="1">
        <v>1213270</v>
      </c>
      <c r="D15" s="1" t="s">
        <v>101</v>
      </c>
      <c r="E15" s="1" t="s">
        <v>102</v>
      </c>
      <c r="F15" s="1" t="s">
        <v>489</v>
      </c>
      <c r="G15" s="1">
        <v>4</v>
      </c>
      <c r="H15" s="5">
        <v>45531</v>
      </c>
      <c r="I15" s="5">
        <v>45531</v>
      </c>
      <c r="J15" s="5">
        <v>45558</v>
      </c>
      <c r="K15" s="5">
        <v>45554</v>
      </c>
      <c r="L15" s="27">
        <v>45573</v>
      </c>
      <c r="M15" s="1" t="s">
        <v>24</v>
      </c>
      <c r="N15" t="s">
        <v>490</v>
      </c>
      <c r="O15" s="39" t="s">
        <v>33</v>
      </c>
      <c r="P15" t="s">
        <v>470</v>
      </c>
      <c r="Q15" s="324" t="s">
        <v>39</v>
      </c>
      <c r="R15" s="103" t="s">
        <v>39</v>
      </c>
      <c r="S15" s="39" t="s">
        <v>39</v>
      </c>
    </row>
    <row r="16" spans="1:20" ht="15" customHeight="1" x14ac:dyDescent="0.25">
      <c r="A16" s="1" t="s">
        <v>323</v>
      </c>
      <c r="B16" s="1" t="s">
        <v>508</v>
      </c>
      <c r="C16" s="410" t="s">
        <v>509</v>
      </c>
      <c r="D16" s="278" t="s">
        <v>510</v>
      </c>
      <c r="E16" s="1" t="s">
        <v>102</v>
      </c>
      <c r="F16" s="1" t="s">
        <v>23</v>
      </c>
      <c r="G16" s="1">
        <v>1</v>
      </c>
      <c r="H16" s="5">
        <v>45880</v>
      </c>
      <c r="I16" s="19">
        <v>45880</v>
      </c>
      <c r="J16" s="5">
        <v>45897</v>
      </c>
      <c r="K16" s="1"/>
      <c r="L16" s="1"/>
      <c r="M16" s="1" t="s">
        <v>104</v>
      </c>
      <c r="N16" t="s">
        <v>511</v>
      </c>
      <c r="O16" s="39" t="s">
        <v>26</v>
      </c>
      <c r="P16" s="102" t="s">
        <v>512</v>
      </c>
      <c r="Q16" s="321">
        <v>6000</v>
      </c>
      <c r="R16" s="525">
        <v>45962</v>
      </c>
    </row>
    <row r="17" spans="1:19" ht="15" customHeight="1" x14ac:dyDescent="0.25">
      <c r="A17" s="1" t="s">
        <v>81</v>
      </c>
      <c r="B17" s="1" t="s">
        <v>517</v>
      </c>
      <c r="C17" s="40">
        <v>1314544</v>
      </c>
      <c r="D17" s="1" t="s">
        <v>518</v>
      </c>
      <c r="E17" s="1" t="s">
        <v>102</v>
      </c>
      <c r="F17" s="1" t="s">
        <v>31</v>
      </c>
      <c r="G17" s="1">
        <v>2</v>
      </c>
      <c r="H17" s="5">
        <v>45597</v>
      </c>
      <c r="I17" s="5">
        <v>45597</v>
      </c>
      <c r="J17" s="5">
        <v>45608</v>
      </c>
      <c r="K17" s="5">
        <v>45608</v>
      </c>
      <c r="L17" s="27">
        <v>45615</v>
      </c>
      <c r="M17" s="1" t="s">
        <v>24</v>
      </c>
      <c r="N17" t="s">
        <v>519</v>
      </c>
      <c r="O17" s="39" t="s">
        <v>26</v>
      </c>
      <c r="P17" t="s">
        <v>520</v>
      </c>
      <c r="Q17" s="322">
        <v>4049</v>
      </c>
      <c r="R17" s="103">
        <v>45741</v>
      </c>
      <c r="S17" s="39" t="s">
        <v>33</v>
      </c>
    </row>
    <row r="18" spans="1:19" ht="15" customHeight="1" x14ac:dyDescent="0.25">
      <c r="A18" s="1" t="s">
        <v>81</v>
      </c>
      <c r="B18" s="276" t="s">
        <v>627</v>
      </c>
      <c r="C18" s="276" t="s">
        <v>628</v>
      </c>
      <c r="D18" s="1" t="s">
        <v>629</v>
      </c>
      <c r="E18" s="1" t="s">
        <v>102</v>
      </c>
      <c r="F18" s="1" t="s">
        <v>31</v>
      </c>
      <c r="G18" s="1">
        <v>2</v>
      </c>
      <c r="H18" s="5">
        <v>45693</v>
      </c>
      <c r="I18" s="5">
        <f>Table5[[#This Row],[Anticipated NTP]]</f>
        <v>45693</v>
      </c>
      <c r="J18" s="5">
        <v>45700</v>
      </c>
      <c r="K18" s="5">
        <v>45700</v>
      </c>
      <c r="L18" s="27">
        <v>45706</v>
      </c>
      <c r="M18" s="1" t="s">
        <v>24</v>
      </c>
      <c r="N18" t="s">
        <v>630</v>
      </c>
      <c r="O18" s="39" t="s">
        <v>26</v>
      </c>
      <c r="P18" t="s">
        <v>631</v>
      </c>
      <c r="Q18" s="284">
        <v>4234.4799999999996</v>
      </c>
      <c r="R18" s="103">
        <v>45741</v>
      </c>
      <c r="S18" s="39" t="s">
        <v>33</v>
      </c>
    </row>
    <row r="19" spans="1:19" ht="15" customHeight="1" x14ac:dyDescent="0.25">
      <c r="A19" s="1" t="s">
        <v>81</v>
      </c>
      <c r="B19" s="276" t="s">
        <v>627</v>
      </c>
      <c r="C19" s="276" t="s">
        <v>628</v>
      </c>
      <c r="D19" s="1" t="s">
        <v>629</v>
      </c>
      <c r="E19" s="1" t="s">
        <v>102</v>
      </c>
      <c r="F19" s="1" t="s">
        <v>31</v>
      </c>
      <c r="G19" s="1">
        <v>2</v>
      </c>
      <c r="H19" s="5">
        <v>45693</v>
      </c>
      <c r="I19" s="5">
        <f>Table5[[#This Row],[Anticipated NTP]]</f>
        <v>45693</v>
      </c>
      <c r="J19" s="5">
        <v>45700</v>
      </c>
      <c r="K19" s="5">
        <v>45700</v>
      </c>
      <c r="L19" s="27">
        <v>45706</v>
      </c>
      <c r="M19" s="1" t="s">
        <v>24</v>
      </c>
      <c r="N19" t="s">
        <v>630</v>
      </c>
      <c r="O19" s="39" t="s">
        <v>26</v>
      </c>
      <c r="P19" t="s">
        <v>631</v>
      </c>
      <c r="Q19" s="284">
        <v>60</v>
      </c>
      <c r="R19" s="103">
        <v>45741</v>
      </c>
      <c r="S19" s="39" t="s">
        <v>33</v>
      </c>
    </row>
    <row r="20" spans="1:19" ht="15" customHeight="1" x14ac:dyDescent="0.25">
      <c r="A20" s="1" t="s">
        <v>81</v>
      </c>
      <c r="B20" s="1" t="s">
        <v>769</v>
      </c>
      <c r="C20" s="151">
        <v>1215754</v>
      </c>
      <c r="D20" s="1" t="s">
        <v>770</v>
      </c>
      <c r="E20" s="1" t="s">
        <v>102</v>
      </c>
      <c r="F20" s="1" t="s">
        <v>31</v>
      </c>
      <c r="G20" s="1">
        <v>1</v>
      </c>
      <c r="H20" s="5">
        <v>45887</v>
      </c>
      <c r="I20" s="5">
        <v>45888</v>
      </c>
      <c r="J20" s="5">
        <v>45894</v>
      </c>
      <c r="K20" s="443"/>
      <c r="L20" s="443"/>
      <c r="M20" s="1" t="s">
        <v>104</v>
      </c>
      <c r="N20" t="s">
        <v>771</v>
      </c>
      <c r="O20" s="39" t="s">
        <v>107</v>
      </c>
      <c r="P20" t="s">
        <v>772</v>
      </c>
      <c r="Q20" s="321">
        <v>4500</v>
      </c>
      <c r="R20" s="694">
        <v>45962</v>
      </c>
    </row>
    <row r="21" spans="1:19" ht="15" customHeight="1" x14ac:dyDescent="0.25">
      <c r="A21" s="1" t="s">
        <v>81</v>
      </c>
      <c r="B21" s="1" t="s">
        <v>517</v>
      </c>
      <c r="C21" s="1">
        <v>1314544</v>
      </c>
      <c r="D21" s="1" t="s">
        <v>518</v>
      </c>
      <c r="E21" s="1" t="s">
        <v>539</v>
      </c>
      <c r="F21" s="1" t="s">
        <v>148</v>
      </c>
      <c r="G21" s="1">
        <v>3</v>
      </c>
      <c r="H21" s="5">
        <v>45609</v>
      </c>
      <c r="I21" s="5">
        <v>45609</v>
      </c>
      <c r="J21" s="5">
        <v>45617</v>
      </c>
      <c r="K21" s="5">
        <v>45617</v>
      </c>
      <c r="L21" s="27">
        <v>45622</v>
      </c>
      <c r="M21" s="1" t="s">
        <v>24</v>
      </c>
      <c r="N21" t="s">
        <v>540</v>
      </c>
      <c r="O21" s="39" t="s">
        <v>26</v>
      </c>
      <c r="P21" t="s">
        <v>520</v>
      </c>
      <c r="Q21" s="284">
        <v>7174.75</v>
      </c>
      <c r="R21" s="103">
        <v>45741</v>
      </c>
      <c r="S21" s="39" t="s">
        <v>33</v>
      </c>
    </row>
    <row r="22" spans="1:19" ht="15" customHeight="1" x14ac:dyDescent="0.25">
      <c r="A22" s="1" t="s">
        <v>81</v>
      </c>
      <c r="B22" s="1" t="s">
        <v>375</v>
      </c>
      <c r="C22" s="444" t="s">
        <v>376</v>
      </c>
      <c r="D22" s="1" t="s">
        <v>377</v>
      </c>
      <c r="E22" s="13" t="s">
        <v>378</v>
      </c>
      <c r="F22" s="1" t="s">
        <v>31</v>
      </c>
      <c r="G22" s="1">
        <v>1</v>
      </c>
      <c r="H22" s="5">
        <v>45418</v>
      </c>
      <c r="I22" s="5">
        <v>45418</v>
      </c>
      <c r="J22" s="5">
        <v>45422</v>
      </c>
      <c r="K22" s="5">
        <v>45422</v>
      </c>
      <c r="L22" s="27">
        <v>45426</v>
      </c>
      <c r="M22" s="1" t="s">
        <v>24</v>
      </c>
      <c r="N22" t="s">
        <v>379</v>
      </c>
      <c r="O22" s="39" t="s">
        <v>26</v>
      </c>
      <c r="P22" s="215" t="s">
        <v>380</v>
      </c>
      <c r="Q22" s="321" t="s">
        <v>39</v>
      </c>
      <c r="R22" s="103" t="s">
        <v>39</v>
      </c>
      <c r="S22" s="39" t="s">
        <v>39</v>
      </c>
    </row>
    <row r="23" spans="1:19" ht="15" customHeight="1" x14ac:dyDescent="0.25">
      <c r="A23" s="1" t="s">
        <v>81</v>
      </c>
      <c r="B23" s="1" t="s">
        <v>398</v>
      </c>
      <c r="C23" s="554" t="s">
        <v>399</v>
      </c>
      <c r="D23" s="1" t="s">
        <v>400</v>
      </c>
      <c r="E23" s="13" t="s">
        <v>378</v>
      </c>
      <c r="F23" s="1" t="s">
        <v>31</v>
      </c>
      <c r="G23" s="1">
        <v>1</v>
      </c>
      <c r="H23" s="5">
        <v>45421</v>
      </c>
      <c r="I23" s="5">
        <v>45421</v>
      </c>
      <c r="J23" s="5">
        <v>45428</v>
      </c>
      <c r="K23" s="5">
        <v>45426</v>
      </c>
      <c r="L23" s="27">
        <v>45433</v>
      </c>
      <c r="M23" s="39" t="s">
        <v>24</v>
      </c>
      <c r="N23" t="s">
        <v>401</v>
      </c>
      <c r="O23" s="39" t="s">
        <v>26</v>
      </c>
      <c r="P23" t="s">
        <v>402</v>
      </c>
      <c r="Q23" s="321" t="s">
        <v>39</v>
      </c>
      <c r="R23" s="103" t="s">
        <v>39</v>
      </c>
      <c r="S23" s="39" t="s">
        <v>39</v>
      </c>
    </row>
    <row r="24" spans="1:19" ht="15" customHeight="1" x14ac:dyDescent="0.25">
      <c r="A24" s="1" t="s">
        <v>281</v>
      </c>
      <c r="B24" s="1" t="s">
        <v>349</v>
      </c>
      <c r="C24" s="1">
        <v>1414506</v>
      </c>
      <c r="D24" s="1" t="s">
        <v>350</v>
      </c>
      <c r="E24" s="1" t="s">
        <v>357</v>
      </c>
      <c r="F24" s="1" t="s">
        <v>31</v>
      </c>
      <c r="G24" s="1">
        <v>3</v>
      </c>
      <c r="H24" s="5">
        <v>45632</v>
      </c>
      <c r="I24" s="5">
        <v>45632</v>
      </c>
      <c r="J24" s="5">
        <v>45639</v>
      </c>
      <c r="K24" s="5">
        <v>45642</v>
      </c>
      <c r="L24" s="27">
        <v>45298</v>
      </c>
      <c r="M24" s="1" t="s">
        <v>24</v>
      </c>
      <c r="N24" t="s">
        <v>358</v>
      </c>
      <c r="O24" s="39" t="s">
        <v>26</v>
      </c>
      <c r="P24" t="s">
        <v>352</v>
      </c>
      <c r="Q24" s="518">
        <v>9386.4699999999993</v>
      </c>
      <c r="R24" s="496"/>
      <c r="S24" s="39" t="s">
        <v>26</v>
      </c>
    </row>
    <row r="25" spans="1:19" ht="15" customHeight="1" x14ac:dyDescent="0.25">
      <c r="A25" s="1" t="s">
        <v>81</v>
      </c>
      <c r="B25" s="1" t="s">
        <v>156</v>
      </c>
      <c r="C25" s="1">
        <v>1214698</v>
      </c>
      <c r="D25" s="1" t="s">
        <v>157</v>
      </c>
      <c r="E25" s="1" t="s">
        <v>158</v>
      </c>
      <c r="F25" s="1" t="s">
        <v>148</v>
      </c>
      <c r="G25" s="1">
        <v>4</v>
      </c>
      <c r="H25" s="5">
        <v>45677</v>
      </c>
      <c r="I25" s="5">
        <v>45670</v>
      </c>
      <c r="J25" s="5">
        <v>45677</v>
      </c>
      <c r="K25" s="5">
        <v>45311</v>
      </c>
      <c r="L25" s="27">
        <v>45692</v>
      </c>
      <c r="M25" s="1" t="s">
        <v>24</v>
      </c>
      <c r="N25" t="s">
        <v>159</v>
      </c>
      <c r="O25" s="39" t="s">
        <v>26</v>
      </c>
      <c r="P25" t="s">
        <v>160</v>
      </c>
      <c r="Q25" s="322">
        <v>2467.75</v>
      </c>
      <c r="R25" s="103">
        <v>45741</v>
      </c>
      <c r="S25" s="39" t="s">
        <v>33</v>
      </c>
    </row>
    <row r="26" spans="1:19" ht="15" customHeight="1" x14ac:dyDescent="0.25">
      <c r="A26" s="1" t="s">
        <v>81</v>
      </c>
      <c r="B26" s="1" t="s">
        <v>156</v>
      </c>
      <c r="C26" s="1">
        <v>1214698</v>
      </c>
      <c r="D26" s="1" t="s">
        <v>157</v>
      </c>
      <c r="E26" s="1" t="s">
        <v>158</v>
      </c>
      <c r="F26" s="1" t="s">
        <v>31</v>
      </c>
      <c r="G26" s="1">
        <v>4</v>
      </c>
      <c r="H26" s="5">
        <v>45644</v>
      </c>
      <c r="I26" s="5">
        <v>45636</v>
      </c>
      <c r="J26" s="5">
        <v>45644</v>
      </c>
      <c r="K26" s="5">
        <v>45644</v>
      </c>
      <c r="L26" s="27">
        <v>45671</v>
      </c>
      <c r="M26" s="1" t="s">
        <v>24</v>
      </c>
      <c r="N26" t="s">
        <v>159</v>
      </c>
      <c r="O26" s="39" t="s">
        <v>26</v>
      </c>
      <c r="P26" t="s">
        <v>160</v>
      </c>
      <c r="Q26" s="284">
        <v>1567</v>
      </c>
      <c r="R26" s="103">
        <v>45741</v>
      </c>
      <c r="S26" s="39" t="s">
        <v>33</v>
      </c>
    </row>
    <row r="27" spans="1:19" ht="15" customHeight="1" x14ac:dyDescent="0.25">
      <c r="A27" s="1" t="s">
        <v>81</v>
      </c>
      <c r="B27" s="1" t="s">
        <v>688</v>
      </c>
      <c r="C27" s="151">
        <v>1415389</v>
      </c>
      <c r="D27" s="1" t="s">
        <v>689</v>
      </c>
      <c r="E27" s="1" t="s">
        <v>158</v>
      </c>
      <c r="F27" s="1" t="s">
        <v>320</v>
      </c>
      <c r="G27" s="1">
        <v>3</v>
      </c>
      <c r="H27" s="5">
        <v>45784</v>
      </c>
      <c r="I27" s="5">
        <v>45784</v>
      </c>
      <c r="J27" s="5">
        <v>45798</v>
      </c>
      <c r="K27" s="5">
        <v>45798</v>
      </c>
      <c r="L27" s="27">
        <v>45804</v>
      </c>
      <c r="M27" s="1" t="s">
        <v>24</v>
      </c>
      <c r="N27" t="s">
        <v>690</v>
      </c>
      <c r="O27" s="39" t="s">
        <v>26</v>
      </c>
      <c r="P27" t="s">
        <v>691</v>
      </c>
      <c r="Q27" s="322">
        <v>7924.57</v>
      </c>
      <c r="R27" s="103">
        <v>45839</v>
      </c>
      <c r="S27" s="39" t="s">
        <v>33</v>
      </c>
    </row>
    <row r="28" spans="1:19" ht="15" customHeight="1" x14ac:dyDescent="0.25">
      <c r="A28" s="1" t="s">
        <v>81</v>
      </c>
      <c r="B28" s="151" t="s">
        <v>704</v>
      </c>
      <c r="C28" s="151">
        <v>1215530</v>
      </c>
      <c r="D28" s="151" t="s">
        <v>705</v>
      </c>
      <c r="E28" s="1" t="s">
        <v>158</v>
      </c>
      <c r="F28" s="1" t="s">
        <v>31</v>
      </c>
      <c r="G28" s="1">
        <v>3</v>
      </c>
      <c r="H28" s="5">
        <v>45798</v>
      </c>
      <c r="I28" s="5">
        <v>45798</v>
      </c>
      <c r="J28" s="5">
        <v>45812</v>
      </c>
      <c r="K28" s="5">
        <v>45811</v>
      </c>
      <c r="L28" s="27">
        <v>45832</v>
      </c>
      <c r="M28" s="1" t="s">
        <v>24</v>
      </c>
      <c r="N28" t="s">
        <v>706</v>
      </c>
      <c r="O28" s="39" t="s">
        <v>26</v>
      </c>
      <c r="P28" t="s">
        <v>707</v>
      </c>
      <c r="Q28" s="284">
        <v>4601.3900000000003</v>
      </c>
      <c r="R28" s="694">
        <v>45870</v>
      </c>
      <c r="S28" s="39" t="s">
        <v>26</v>
      </c>
    </row>
    <row r="29" spans="1:19" ht="15" customHeight="1" x14ac:dyDescent="0.25">
      <c r="A29" s="1" t="s">
        <v>81</v>
      </c>
      <c r="B29" s="152" t="s">
        <v>708</v>
      </c>
      <c r="C29" s="40">
        <v>1215541</v>
      </c>
      <c r="D29" s="151" t="s">
        <v>334</v>
      </c>
      <c r="E29" s="1" t="s">
        <v>158</v>
      </c>
      <c r="F29" s="1" t="s">
        <v>709</v>
      </c>
      <c r="G29" s="1" t="s">
        <v>39</v>
      </c>
      <c r="H29" s="5">
        <v>45813</v>
      </c>
      <c r="I29" s="5">
        <v>45813</v>
      </c>
      <c r="J29" s="5">
        <v>45820</v>
      </c>
      <c r="K29" s="5">
        <v>45818</v>
      </c>
      <c r="L29" s="27">
        <v>45832</v>
      </c>
      <c r="M29" s="1" t="s">
        <v>24</v>
      </c>
      <c r="N29" t="s">
        <v>709</v>
      </c>
      <c r="O29" s="39" t="s">
        <v>26</v>
      </c>
      <c r="P29" t="s">
        <v>710</v>
      </c>
      <c r="Q29" s="421">
        <v>1200.3599999999999</v>
      </c>
      <c r="R29" s="103">
        <v>45839</v>
      </c>
      <c r="S29" s="39" t="s">
        <v>33</v>
      </c>
    </row>
    <row r="30" spans="1:19" ht="15" customHeight="1" x14ac:dyDescent="0.25">
      <c r="A30" s="1" t="s">
        <v>81</v>
      </c>
      <c r="B30" s="1" t="s">
        <v>704</v>
      </c>
      <c r="C30" s="490">
        <v>1215530</v>
      </c>
      <c r="D30" s="1" t="s">
        <v>705</v>
      </c>
      <c r="E30" s="1" t="s">
        <v>158</v>
      </c>
      <c r="F30" s="1" t="s">
        <v>148</v>
      </c>
      <c r="G30" s="1">
        <v>3</v>
      </c>
      <c r="H30" s="5">
        <v>45821</v>
      </c>
      <c r="I30" s="5">
        <v>45821</v>
      </c>
      <c r="J30" s="5">
        <v>45828</v>
      </c>
      <c r="K30" s="5">
        <v>45828</v>
      </c>
      <c r="L30" s="27">
        <v>45832</v>
      </c>
      <c r="M30" s="1" t="s">
        <v>24</v>
      </c>
      <c r="N30" t="s">
        <v>711</v>
      </c>
      <c r="O30" s="39" t="s">
        <v>26</v>
      </c>
      <c r="P30" t="s">
        <v>707</v>
      </c>
      <c r="Q30" s="321">
        <v>2332</v>
      </c>
      <c r="R30" s="694">
        <v>45870</v>
      </c>
      <c r="S30" s="39" t="s">
        <v>26</v>
      </c>
    </row>
    <row r="31" spans="1:19" ht="15" customHeight="1" x14ac:dyDescent="0.25">
      <c r="A31" s="1" t="s">
        <v>81</v>
      </c>
      <c r="B31" s="1" t="s">
        <v>712</v>
      </c>
      <c r="C31" s="1">
        <v>1215541</v>
      </c>
      <c r="D31" s="1" t="s">
        <v>713</v>
      </c>
      <c r="E31" s="1" t="s">
        <v>158</v>
      </c>
      <c r="F31" s="1" t="s">
        <v>31</v>
      </c>
      <c r="G31" s="1">
        <v>7</v>
      </c>
      <c r="H31" s="5">
        <v>45825</v>
      </c>
      <c r="I31" s="5">
        <v>45825</v>
      </c>
      <c r="J31" s="5">
        <v>45835</v>
      </c>
      <c r="K31" s="5">
        <v>45834</v>
      </c>
      <c r="L31" s="27">
        <v>45853</v>
      </c>
      <c r="M31" s="1" t="s">
        <v>24</v>
      </c>
      <c r="N31" s="118" t="s">
        <v>714</v>
      </c>
      <c r="O31" s="39" t="s">
        <v>26</v>
      </c>
      <c r="P31" t="s">
        <v>715</v>
      </c>
      <c r="Q31" s="322">
        <v>3102.97</v>
      </c>
      <c r="R31" s="527">
        <v>45962</v>
      </c>
      <c r="S31" s="39" t="s">
        <v>26</v>
      </c>
    </row>
    <row r="32" spans="1:19" ht="15" customHeight="1" x14ac:dyDescent="0.25">
      <c r="A32" s="1" t="s">
        <v>81</v>
      </c>
      <c r="B32" s="1" t="s">
        <v>725</v>
      </c>
      <c r="C32" s="1">
        <v>1215629</v>
      </c>
      <c r="D32" s="1" t="s">
        <v>572</v>
      </c>
      <c r="E32" s="1" t="s">
        <v>158</v>
      </c>
      <c r="F32" s="1" t="s">
        <v>31</v>
      </c>
      <c r="G32" s="1">
        <v>4</v>
      </c>
      <c r="H32" s="5">
        <v>45854</v>
      </c>
      <c r="I32" s="5">
        <v>45854</v>
      </c>
      <c r="J32" s="5">
        <v>45868</v>
      </c>
      <c r="K32" s="5">
        <v>45868</v>
      </c>
      <c r="L32" s="27">
        <v>45874</v>
      </c>
      <c r="M32" s="1" t="s">
        <v>104</v>
      </c>
      <c r="N32" t="s">
        <v>726</v>
      </c>
      <c r="O32" s="39" t="s">
        <v>26</v>
      </c>
      <c r="P32" t="s">
        <v>727</v>
      </c>
      <c r="Q32" s="322">
        <v>5214.41</v>
      </c>
      <c r="R32" s="527">
        <v>45992</v>
      </c>
      <c r="S32" s="39" t="s">
        <v>26</v>
      </c>
    </row>
    <row r="33" spans="1:19" ht="15" customHeight="1" x14ac:dyDescent="0.25">
      <c r="A33" s="1" t="s">
        <v>81</v>
      </c>
      <c r="B33" s="1" t="s">
        <v>712</v>
      </c>
      <c r="C33" s="1">
        <v>1215541</v>
      </c>
      <c r="D33" s="1" t="s">
        <v>713</v>
      </c>
      <c r="E33" s="1" t="s">
        <v>158</v>
      </c>
      <c r="F33" s="1" t="s">
        <v>148</v>
      </c>
      <c r="G33" s="1">
        <v>5</v>
      </c>
      <c r="H33" s="5">
        <v>45868</v>
      </c>
      <c r="I33" s="5">
        <v>45869</v>
      </c>
      <c r="J33" s="5">
        <v>45881</v>
      </c>
      <c r="K33" s="5">
        <v>45876</v>
      </c>
      <c r="L33" s="27">
        <v>45888</v>
      </c>
      <c r="M33" s="1" t="s">
        <v>24</v>
      </c>
      <c r="N33" t="s">
        <v>735</v>
      </c>
      <c r="O33" s="39" t="s">
        <v>26</v>
      </c>
      <c r="P33" t="s">
        <v>715</v>
      </c>
      <c r="Q33" s="321">
        <v>1529.58</v>
      </c>
      <c r="R33" s="527">
        <v>45962</v>
      </c>
      <c r="S33" s="39" t="s">
        <v>26</v>
      </c>
    </row>
    <row r="34" spans="1:19" ht="15" customHeight="1" x14ac:dyDescent="0.25">
      <c r="A34" s="1" t="s">
        <v>81</v>
      </c>
      <c r="B34" s="1" t="s">
        <v>725</v>
      </c>
      <c r="C34" s="151">
        <v>1215629</v>
      </c>
      <c r="D34" s="1" t="s">
        <v>572</v>
      </c>
      <c r="E34" s="1" t="s">
        <v>158</v>
      </c>
      <c r="F34" s="1" t="s">
        <v>148</v>
      </c>
      <c r="G34" s="1">
        <v>3</v>
      </c>
      <c r="H34" s="5">
        <v>45870</v>
      </c>
      <c r="I34" s="5">
        <v>45870</v>
      </c>
      <c r="J34" s="5">
        <v>45882</v>
      </c>
      <c r="K34" s="5">
        <v>45881</v>
      </c>
      <c r="L34" s="27">
        <v>45902</v>
      </c>
      <c r="M34" s="1" t="s">
        <v>24</v>
      </c>
      <c r="N34" t="s">
        <v>736</v>
      </c>
      <c r="O34" s="39" t="s">
        <v>26</v>
      </c>
      <c r="P34" t="s">
        <v>727</v>
      </c>
      <c r="Q34" s="321">
        <v>5803.96</v>
      </c>
      <c r="R34" s="527">
        <v>45992</v>
      </c>
      <c r="S34" s="39" t="s">
        <v>26</v>
      </c>
    </row>
    <row r="35" spans="1:19" ht="15" customHeight="1" x14ac:dyDescent="0.25">
      <c r="A35" s="1" t="s">
        <v>81</v>
      </c>
      <c r="B35" s="249" t="s">
        <v>88</v>
      </c>
      <c r="C35" s="151" t="s">
        <v>89</v>
      </c>
      <c r="D35" s="319" t="s">
        <v>90</v>
      </c>
      <c r="E35" s="1" t="s">
        <v>91</v>
      </c>
      <c r="F35" s="1" t="s">
        <v>85</v>
      </c>
      <c r="G35" s="1">
        <v>1</v>
      </c>
      <c r="H35" s="1" t="s">
        <v>39</v>
      </c>
      <c r="I35" s="5">
        <v>45274</v>
      </c>
      <c r="J35" s="5">
        <v>45278</v>
      </c>
      <c r="K35" s="5">
        <v>45278</v>
      </c>
      <c r="L35" s="1" t="s">
        <v>39</v>
      </c>
      <c r="M35" s="1" t="s">
        <v>24</v>
      </c>
      <c r="N35" t="s">
        <v>92</v>
      </c>
      <c r="O35" s="39" t="s">
        <v>26</v>
      </c>
      <c r="P35" t="s">
        <v>93</v>
      </c>
      <c r="Q35" s="321" t="s">
        <v>39</v>
      </c>
      <c r="R35" s="103" t="s">
        <v>39</v>
      </c>
      <c r="S35" s="39" t="s">
        <v>39</v>
      </c>
    </row>
    <row r="36" spans="1:19" ht="15" customHeight="1" x14ac:dyDescent="0.25">
      <c r="A36" s="1" t="s">
        <v>81</v>
      </c>
      <c r="B36" s="1" t="s">
        <v>94</v>
      </c>
      <c r="C36" s="1" t="s">
        <v>95</v>
      </c>
      <c r="D36" s="1" t="s">
        <v>96</v>
      </c>
      <c r="E36" s="1" t="s">
        <v>91</v>
      </c>
      <c r="F36" s="1" t="s">
        <v>97</v>
      </c>
      <c r="G36" s="1">
        <v>7</v>
      </c>
      <c r="H36" s="1" t="s">
        <v>39</v>
      </c>
      <c r="I36" s="5">
        <v>45274</v>
      </c>
      <c r="J36" s="5">
        <v>45278</v>
      </c>
      <c r="K36" s="5">
        <v>45278</v>
      </c>
      <c r="L36" s="1" t="s">
        <v>39</v>
      </c>
      <c r="M36" s="1" t="s">
        <v>24</v>
      </c>
      <c r="N36" t="s">
        <v>98</v>
      </c>
      <c r="O36" s="39" t="s">
        <v>26</v>
      </c>
      <c r="P36" s="148" t="s">
        <v>99</v>
      </c>
      <c r="Q36" s="324" t="s">
        <v>39</v>
      </c>
      <c r="R36" s="103" t="s">
        <v>39</v>
      </c>
      <c r="S36" s="39" t="s">
        <v>39</v>
      </c>
    </row>
    <row r="37" spans="1:19" ht="15" customHeight="1" x14ac:dyDescent="0.25">
      <c r="A37" s="1" t="s">
        <v>81</v>
      </c>
      <c r="B37" s="318" t="s">
        <v>139</v>
      </c>
      <c r="C37" s="151" t="s">
        <v>140</v>
      </c>
      <c r="D37" s="319" t="s">
        <v>141</v>
      </c>
      <c r="E37" s="1" t="s">
        <v>91</v>
      </c>
      <c r="F37" s="1" t="s">
        <v>85</v>
      </c>
      <c r="G37" s="1">
        <v>1</v>
      </c>
      <c r="H37" s="1" t="s">
        <v>39</v>
      </c>
      <c r="I37" s="5">
        <v>45281</v>
      </c>
      <c r="J37" s="5">
        <v>45287</v>
      </c>
      <c r="K37" s="5">
        <v>45287</v>
      </c>
      <c r="L37" s="1" t="s">
        <v>39</v>
      </c>
      <c r="M37" s="1" t="s">
        <v>24</v>
      </c>
      <c r="N37" t="s">
        <v>142</v>
      </c>
      <c r="O37" s="39" t="s">
        <v>26</v>
      </c>
      <c r="P37" t="s">
        <v>143</v>
      </c>
      <c r="Q37" s="321" t="s">
        <v>39</v>
      </c>
      <c r="R37" s="103" t="s">
        <v>39</v>
      </c>
      <c r="S37" s="39" t="s">
        <v>39</v>
      </c>
    </row>
    <row r="38" spans="1:19" ht="15" customHeight="1" x14ac:dyDescent="0.25">
      <c r="A38" s="1" t="s">
        <v>81</v>
      </c>
      <c r="B38" s="1" t="s">
        <v>152</v>
      </c>
      <c r="C38" s="551">
        <v>1213488</v>
      </c>
      <c r="D38" s="1" t="s">
        <v>153</v>
      </c>
      <c r="E38" s="1" t="s">
        <v>91</v>
      </c>
      <c r="F38" s="1" t="s">
        <v>85</v>
      </c>
      <c r="G38" s="1">
        <v>2</v>
      </c>
      <c r="H38" s="1" t="s">
        <v>39</v>
      </c>
      <c r="I38" s="5">
        <v>45302</v>
      </c>
      <c r="J38" s="5">
        <v>45308</v>
      </c>
      <c r="K38" s="5">
        <v>45308</v>
      </c>
      <c r="L38" s="1" t="s">
        <v>39</v>
      </c>
      <c r="M38" s="1" t="s">
        <v>24</v>
      </c>
      <c r="N38" t="s">
        <v>154</v>
      </c>
      <c r="O38" s="39" t="s">
        <v>26</v>
      </c>
      <c r="P38" t="s">
        <v>155</v>
      </c>
      <c r="Q38" s="321" t="s">
        <v>39</v>
      </c>
      <c r="R38" s="103" t="s">
        <v>39</v>
      </c>
      <c r="S38" s="39" t="s">
        <v>39</v>
      </c>
    </row>
    <row r="39" spans="1:19" ht="15" customHeight="1" x14ac:dyDescent="0.25">
      <c r="A39" s="1" t="s">
        <v>81</v>
      </c>
      <c r="B39" s="1" t="s">
        <v>161</v>
      </c>
      <c r="C39" s="1">
        <v>1213489</v>
      </c>
      <c r="D39" s="1" t="s">
        <v>162</v>
      </c>
      <c r="E39" s="1" t="s">
        <v>91</v>
      </c>
      <c r="F39" s="1" t="s">
        <v>31</v>
      </c>
      <c r="G39" s="1">
        <v>8</v>
      </c>
      <c r="H39" s="5">
        <v>45296</v>
      </c>
      <c r="I39" s="5">
        <v>45296</v>
      </c>
      <c r="J39" s="5">
        <v>45310</v>
      </c>
      <c r="K39" s="5">
        <v>45313</v>
      </c>
      <c r="L39" s="27">
        <v>45314</v>
      </c>
      <c r="M39" s="1" t="s">
        <v>24</v>
      </c>
      <c r="N39" t="s">
        <v>163</v>
      </c>
      <c r="O39" s="39" t="s">
        <v>26</v>
      </c>
      <c r="P39" s="42" t="s">
        <v>164</v>
      </c>
      <c r="Q39" s="321" t="s">
        <v>39</v>
      </c>
      <c r="R39" s="103" t="s">
        <v>39</v>
      </c>
      <c r="S39" s="39" t="s">
        <v>39</v>
      </c>
    </row>
    <row r="40" spans="1:19" ht="15" customHeight="1" x14ac:dyDescent="0.25">
      <c r="A40" s="1" t="s">
        <v>81</v>
      </c>
      <c r="B40" s="1" t="s">
        <v>165</v>
      </c>
      <c r="C40" s="1">
        <v>1213487</v>
      </c>
      <c r="D40" s="1" t="s">
        <v>166</v>
      </c>
      <c r="E40" s="1" t="s">
        <v>91</v>
      </c>
      <c r="F40" s="1" t="s">
        <v>31</v>
      </c>
      <c r="G40" s="1">
        <v>7</v>
      </c>
      <c r="H40" s="5">
        <v>45300</v>
      </c>
      <c r="I40" s="5">
        <v>45300</v>
      </c>
      <c r="J40" s="5">
        <v>45310</v>
      </c>
      <c r="K40" s="5">
        <v>45313</v>
      </c>
      <c r="L40" s="27">
        <v>45321</v>
      </c>
      <c r="M40" s="1" t="s">
        <v>24</v>
      </c>
      <c r="N40" t="s">
        <v>167</v>
      </c>
      <c r="O40" s="39" t="s">
        <v>26</v>
      </c>
      <c r="P40" s="42" t="s">
        <v>168</v>
      </c>
      <c r="Q40" s="324" t="s">
        <v>39</v>
      </c>
      <c r="R40" s="103" t="s">
        <v>39</v>
      </c>
      <c r="S40" s="39" t="s">
        <v>39</v>
      </c>
    </row>
    <row r="41" spans="1:19" ht="15" customHeight="1" x14ac:dyDescent="0.25">
      <c r="A41" s="1" t="s">
        <v>81</v>
      </c>
      <c r="B41" s="1" t="s">
        <v>161</v>
      </c>
      <c r="C41" s="551">
        <v>1213489</v>
      </c>
      <c r="D41" s="1" t="s">
        <v>162</v>
      </c>
      <c r="E41" s="1" t="s">
        <v>91</v>
      </c>
      <c r="F41" s="1" t="s">
        <v>148</v>
      </c>
      <c r="G41" s="1">
        <v>8</v>
      </c>
      <c r="H41" s="5">
        <v>45302</v>
      </c>
      <c r="I41" s="5">
        <v>45302</v>
      </c>
      <c r="J41" s="5">
        <v>45310</v>
      </c>
      <c r="K41" s="5">
        <v>45313</v>
      </c>
      <c r="L41" s="27">
        <v>45314</v>
      </c>
      <c r="M41" s="1" t="s">
        <v>24</v>
      </c>
      <c r="N41" t="s">
        <v>163</v>
      </c>
      <c r="O41" s="39" t="s">
        <v>26</v>
      </c>
      <c r="P41" s="42" t="s">
        <v>164</v>
      </c>
      <c r="Q41" s="324" t="s">
        <v>39</v>
      </c>
      <c r="R41" s="103" t="s">
        <v>39</v>
      </c>
      <c r="S41" s="39" t="s">
        <v>39</v>
      </c>
    </row>
    <row r="42" spans="1:19" ht="15" customHeight="1" x14ac:dyDescent="0.25">
      <c r="A42" s="1" t="s">
        <v>81</v>
      </c>
      <c r="B42" s="1" t="s">
        <v>237</v>
      </c>
      <c r="C42" s="40" t="s">
        <v>238</v>
      </c>
      <c r="D42" s="1" t="s">
        <v>239</v>
      </c>
      <c r="E42" s="1" t="s">
        <v>91</v>
      </c>
      <c r="F42" s="1" t="s">
        <v>31</v>
      </c>
      <c r="G42" s="1">
        <v>12</v>
      </c>
      <c r="H42" s="5">
        <v>45327</v>
      </c>
      <c r="I42" s="5">
        <v>45327</v>
      </c>
      <c r="J42" s="5">
        <v>45336</v>
      </c>
      <c r="K42" s="5">
        <v>45336</v>
      </c>
      <c r="L42" s="27">
        <v>45370</v>
      </c>
      <c r="M42" s="1" t="s">
        <v>24</v>
      </c>
      <c r="N42" s="127" t="s">
        <v>240</v>
      </c>
      <c r="O42" s="39" t="s">
        <v>26</v>
      </c>
      <c r="P42" t="s">
        <v>241</v>
      </c>
      <c r="Q42" s="324" t="s">
        <v>39</v>
      </c>
      <c r="R42" s="103" t="s">
        <v>39</v>
      </c>
      <c r="S42" s="39" t="s">
        <v>39</v>
      </c>
    </row>
    <row r="43" spans="1:19" ht="15" customHeight="1" x14ac:dyDescent="0.25">
      <c r="A43" s="32" t="s">
        <v>81</v>
      </c>
      <c r="B43" s="1" t="s">
        <v>292</v>
      </c>
      <c r="C43" s="1">
        <v>1212843</v>
      </c>
      <c r="D43" s="1" t="s">
        <v>272</v>
      </c>
      <c r="E43" s="151" t="s">
        <v>91</v>
      </c>
      <c r="F43" s="151" t="s">
        <v>31</v>
      </c>
      <c r="G43" s="151">
        <v>7</v>
      </c>
      <c r="H43" s="34">
        <v>45348</v>
      </c>
      <c r="I43" s="34">
        <v>45349</v>
      </c>
      <c r="J43" s="34">
        <v>45365</v>
      </c>
      <c r="K43" s="5">
        <v>45371</v>
      </c>
      <c r="L43" s="491">
        <v>45384</v>
      </c>
      <c r="M43" s="151" t="s">
        <v>24</v>
      </c>
      <c r="N43" t="s">
        <v>293</v>
      </c>
      <c r="O43" s="224" t="s">
        <v>26</v>
      </c>
      <c r="P43" s="127" t="s">
        <v>294</v>
      </c>
      <c r="Q43" s="324" t="s">
        <v>39</v>
      </c>
      <c r="R43" s="103" t="s">
        <v>39</v>
      </c>
      <c r="S43" s="39" t="s">
        <v>39</v>
      </c>
    </row>
    <row r="44" spans="1:19" ht="15" customHeight="1" x14ac:dyDescent="0.25">
      <c r="A44" s="32" t="s">
        <v>81</v>
      </c>
      <c r="B44" s="32" t="s">
        <v>292</v>
      </c>
      <c r="C44" s="1">
        <v>1212843</v>
      </c>
      <c r="D44" s="32" t="s">
        <v>272</v>
      </c>
      <c r="E44" s="32" t="s">
        <v>91</v>
      </c>
      <c r="F44" s="32" t="s">
        <v>148</v>
      </c>
      <c r="G44" s="32">
        <v>7</v>
      </c>
      <c r="H44" s="247">
        <v>45376</v>
      </c>
      <c r="I44" s="247">
        <v>45376</v>
      </c>
      <c r="J44" s="247">
        <v>45390</v>
      </c>
      <c r="K44" s="247">
        <v>45384</v>
      </c>
      <c r="L44" s="536">
        <v>45384</v>
      </c>
      <c r="M44" s="1" t="s">
        <v>24</v>
      </c>
      <c r="N44" t="s">
        <v>293</v>
      </c>
      <c r="O44" s="39" t="s">
        <v>26</v>
      </c>
      <c r="P44" s="127" t="s">
        <v>294</v>
      </c>
      <c r="Q44" s="324" t="s">
        <v>39</v>
      </c>
      <c r="R44" s="103" t="s">
        <v>39</v>
      </c>
      <c r="S44" s="39" t="s">
        <v>39</v>
      </c>
    </row>
    <row r="45" spans="1:19" ht="15" customHeight="1" x14ac:dyDescent="0.25">
      <c r="A45" s="1" t="s">
        <v>81</v>
      </c>
      <c r="B45" s="1" t="s">
        <v>314</v>
      </c>
      <c r="C45" s="1">
        <v>1413807</v>
      </c>
      <c r="D45" s="1" t="s">
        <v>315</v>
      </c>
      <c r="E45" s="1" t="s">
        <v>91</v>
      </c>
      <c r="F45" s="1" t="s">
        <v>31</v>
      </c>
      <c r="G45" s="32">
        <v>3</v>
      </c>
      <c r="H45" s="5">
        <v>45386</v>
      </c>
      <c r="I45" s="5">
        <v>45386</v>
      </c>
      <c r="J45" s="5">
        <v>45393</v>
      </c>
      <c r="K45" s="5">
        <v>45392</v>
      </c>
      <c r="L45" s="27">
        <v>45405</v>
      </c>
      <c r="M45" s="1" t="s">
        <v>24</v>
      </c>
      <c r="N45" t="s">
        <v>316</v>
      </c>
      <c r="O45" s="39" t="s">
        <v>26</v>
      </c>
      <c r="P45" t="s">
        <v>317</v>
      </c>
      <c r="Q45" s="321" t="s">
        <v>39</v>
      </c>
      <c r="R45" s="103" t="s">
        <v>39</v>
      </c>
      <c r="S45" s="39" t="s">
        <v>39</v>
      </c>
    </row>
    <row r="46" spans="1:19" ht="15" customHeight="1" x14ac:dyDescent="0.25">
      <c r="A46" s="1" t="s">
        <v>340</v>
      </c>
      <c r="B46" s="1" t="s">
        <v>341</v>
      </c>
      <c r="C46" s="1">
        <v>1015198</v>
      </c>
      <c r="D46" s="1" t="s">
        <v>342</v>
      </c>
      <c r="E46" s="1" t="s">
        <v>91</v>
      </c>
      <c r="F46" s="1" t="s">
        <v>148</v>
      </c>
      <c r="G46" s="1" t="s">
        <v>187</v>
      </c>
      <c r="H46" s="5" t="s">
        <v>187</v>
      </c>
      <c r="I46" s="19"/>
      <c r="J46" s="5" t="s">
        <v>187</v>
      </c>
      <c r="K46" s="1"/>
      <c r="L46" s="1"/>
      <c r="M46" s="1" t="s">
        <v>104</v>
      </c>
      <c r="N46" t="s">
        <v>343</v>
      </c>
      <c r="O46" s="39" t="s">
        <v>26</v>
      </c>
      <c r="P46" t="s">
        <v>344</v>
      </c>
      <c r="Q46" s="321">
        <v>5000</v>
      </c>
      <c r="R46" s="103">
        <v>45925</v>
      </c>
    </row>
    <row r="47" spans="1:19" ht="15" customHeight="1" x14ac:dyDescent="0.25">
      <c r="A47" s="1" t="s">
        <v>81</v>
      </c>
      <c r="B47" s="551" t="s">
        <v>314</v>
      </c>
      <c r="C47" s="551">
        <v>1413807</v>
      </c>
      <c r="D47" s="1" t="s">
        <v>315</v>
      </c>
      <c r="E47" s="1" t="s">
        <v>91</v>
      </c>
      <c r="F47" s="1" t="s">
        <v>148</v>
      </c>
      <c r="G47" s="1">
        <v>3</v>
      </c>
      <c r="H47" s="5">
        <v>45393</v>
      </c>
      <c r="I47" s="5">
        <v>45393</v>
      </c>
      <c r="J47" s="5">
        <v>45400</v>
      </c>
      <c r="K47" s="5">
        <v>45400</v>
      </c>
      <c r="L47" s="27">
        <v>45405</v>
      </c>
      <c r="M47" s="1" t="s">
        <v>24</v>
      </c>
      <c r="N47" t="s">
        <v>316</v>
      </c>
      <c r="O47" s="39" t="s">
        <v>26</v>
      </c>
      <c r="P47" t="s">
        <v>317</v>
      </c>
      <c r="Q47" s="324" t="s">
        <v>39</v>
      </c>
      <c r="R47" s="103" t="s">
        <v>39</v>
      </c>
      <c r="S47" s="39" t="s">
        <v>39</v>
      </c>
    </row>
    <row r="48" spans="1:19" ht="15" customHeight="1" x14ac:dyDescent="0.25">
      <c r="A48" s="113" t="s">
        <v>381</v>
      </c>
      <c r="B48" s="1" t="s">
        <v>382</v>
      </c>
      <c r="C48" s="39">
        <v>1315392</v>
      </c>
      <c r="D48" s="1" t="s">
        <v>383</v>
      </c>
      <c r="E48" s="1" t="s">
        <v>91</v>
      </c>
      <c r="F48" s="1" t="s">
        <v>23</v>
      </c>
      <c r="G48" s="1">
        <v>2</v>
      </c>
      <c r="H48" s="5">
        <v>45798</v>
      </c>
      <c r="I48" s="5">
        <v>45798</v>
      </c>
      <c r="J48" s="5">
        <v>45812</v>
      </c>
      <c r="K48" s="5">
        <v>45812</v>
      </c>
      <c r="L48" s="27">
        <v>45818</v>
      </c>
      <c r="M48" s="1" t="s">
        <v>104</v>
      </c>
      <c r="N48" t="s">
        <v>384</v>
      </c>
      <c r="O48" s="39" t="s">
        <v>26</v>
      </c>
      <c r="P48" t="s">
        <v>385</v>
      </c>
      <c r="Q48" s="324">
        <v>7303.38</v>
      </c>
      <c r="R48" s="103">
        <v>45894</v>
      </c>
    </row>
    <row r="49" spans="1:19" ht="15" customHeight="1" x14ac:dyDescent="0.25">
      <c r="A49" s="1" t="s">
        <v>386</v>
      </c>
      <c r="B49" s="1" t="s">
        <v>387</v>
      </c>
      <c r="C49" s="1">
        <v>1015193</v>
      </c>
      <c r="D49" s="1" t="s">
        <v>388</v>
      </c>
      <c r="E49" s="1" t="s">
        <v>91</v>
      </c>
      <c r="F49" s="1" t="s">
        <v>23</v>
      </c>
      <c r="G49" s="528">
        <v>2</v>
      </c>
      <c r="H49" s="5">
        <v>45798</v>
      </c>
      <c r="I49" s="5">
        <v>45798</v>
      </c>
      <c r="J49" s="5">
        <v>45812</v>
      </c>
      <c r="K49" s="5">
        <v>45817</v>
      </c>
      <c r="L49" s="27">
        <v>45825</v>
      </c>
      <c r="M49" s="1" t="s">
        <v>104</v>
      </c>
      <c r="N49" t="s">
        <v>389</v>
      </c>
      <c r="O49" s="39" t="s">
        <v>26</v>
      </c>
      <c r="P49" t="s">
        <v>390</v>
      </c>
      <c r="Q49" s="560">
        <v>4582.46</v>
      </c>
      <c r="R49" s="103">
        <v>45894</v>
      </c>
    </row>
    <row r="50" spans="1:19" ht="15" customHeight="1" x14ac:dyDescent="0.25">
      <c r="A50" s="1" t="s">
        <v>215</v>
      </c>
      <c r="B50" s="1" t="s">
        <v>391</v>
      </c>
      <c r="C50" s="1">
        <v>1415304</v>
      </c>
      <c r="D50" s="1" t="s">
        <v>392</v>
      </c>
      <c r="E50" s="1" t="s">
        <v>91</v>
      </c>
      <c r="F50" s="1" t="s">
        <v>23</v>
      </c>
      <c r="G50" s="1">
        <v>2</v>
      </c>
      <c r="H50" s="5">
        <v>45810</v>
      </c>
      <c r="I50" s="5">
        <v>45810</v>
      </c>
      <c r="J50" s="5">
        <v>45824</v>
      </c>
      <c r="K50" s="5">
        <v>45824</v>
      </c>
      <c r="L50" s="27">
        <v>45832</v>
      </c>
      <c r="M50" s="1" t="s">
        <v>104</v>
      </c>
      <c r="N50" t="s">
        <v>393</v>
      </c>
      <c r="O50" s="39" t="s">
        <v>26</v>
      </c>
      <c r="P50" t="s">
        <v>394</v>
      </c>
      <c r="Q50" s="324">
        <v>6254.54</v>
      </c>
      <c r="R50" s="103">
        <v>45894</v>
      </c>
    </row>
    <row r="51" spans="1:19" ht="15" customHeight="1" x14ac:dyDescent="0.25">
      <c r="A51" s="377" t="s">
        <v>381</v>
      </c>
      <c r="B51" s="1" t="s">
        <v>382</v>
      </c>
      <c r="C51" s="1">
        <v>1315392</v>
      </c>
      <c r="D51" s="1" t="s">
        <v>383</v>
      </c>
      <c r="E51" s="1" t="s">
        <v>91</v>
      </c>
      <c r="F51" s="1" t="s">
        <v>23</v>
      </c>
      <c r="G51" s="1">
        <v>2</v>
      </c>
      <c r="H51" s="5">
        <v>45820</v>
      </c>
      <c r="I51" s="5">
        <v>45825</v>
      </c>
      <c r="J51" s="5">
        <v>45825</v>
      </c>
      <c r="K51" s="5">
        <v>45828</v>
      </c>
      <c r="L51" s="5" t="s">
        <v>39</v>
      </c>
      <c r="M51" s="1" t="s">
        <v>104</v>
      </c>
      <c r="N51" t="s">
        <v>384</v>
      </c>
      <c r="O51" s="39" t="s">
        <v>26</v>
      </c>
      <c r="P51" t="s">
        <v>385</v>
      </c>
      <c r="Q51" s="386">
        <v>4490.55</v>
      </c>
      <c r="R51" s="103">
        <v>45894</v>
      </c>
    </row>
    <row r="52" spans="1:19" ht="15" customHeight="1" x14ac:dyDescent="0.25">
      <c r="A52" s="1" t="s">
        <v>81</v>
      </c>
      <c r="B52" t="s">
        <v>412</v>
      </c>
      <c r="C52" s="223" t="s">
        <v>413</v>
      </c>
      <c r="D52" t="s">
        <v>414</v>
      </c>
      <c r="E52" s="1" t="s">
        <v>91</v>
      </c>
      <c r="F52" s="1" t="s">
        <v>23</v>
      </c>
      <c r="G52" s="1">
        <v>18</v>
      </c>
      <c r="H52" s="5">
        <v>45419</v>
      </c>
      <c r="I52" s="5">
        <v>45419</v>
      </c>
      <c r="J52" s="5">
        <v>45425</v>
      </c>
      <c r="K52" s="73">
        <v>45433</v>
      </c>
      <c r="L52" s="27">
        <v>45440</v>
      </c>
      <c r="M52" s="1" t="s">
        <v>24</v>
      </c>
      <c r="N52" t="s">
        <v>415</v>
      </c>
      <c r="O52" s="39" t="s">
        <v>26</v>
      </c>
      <c r="P52" t="s">
        <v>416</v>
      </c>
      <c r="Q52" s="324" t="s">
        <v>39</v>
      </c>
      <c r="R52" s="103" t="s">
        <v>39</v>
      </c>
      <c r="S52" s="39" t="s">
        <v>39</v>
      </c>
    </row>
    <row r="53" spans="1:19" ht="15" customHeight="1" x14ac:dyDescent="0.25">
      <c r="A53" s="1" t="s">
        <v>81</v>
      </c>
      <c r="B53" s="1" t="s">
        <v>435</v>
      </c>
      <c r="C53" s="1">
        <v>1214095</v>
      </c>
      <c r="D53" s="1" t="s">
        <v>74</v>
      </c>
      <c r="E53" s="1" t="s">
        <v>91</v>
      </c>
      <c r="F53" s="1" t="s">
        <v>31</v>
      </c>
      <c r="G53" s="1">
        <v>2</v>
      </c>
      <c r="H53" s="5">
        <v>45468</v>
      </c>
      <c r="I53" s="5">
        <v>45468</v>
      </c>
      <c r="J53" s="5">
        <v>45474</v>
      </c>
      <c r="K53" s="5">
        <v>45475</v>
      </c>
      <c r="L53" s="27">
        <v>45489</v>
      </c>
      <c r="M53" s="1" t="s">
        <v>24</v>
      </c>
      <c r="N53" t="s">
        <v>436</v>
      </c>
      <c r="O53" s="39" t="s">
        <v>26</v>
      </c>
      <c r="P53" t="s">
        <v>437</v>
      </c>
      <c r="Q53" s="321" t="s">
        <v>39</v>
      </c>
      <c r="R53" s="103" t="s">
        <v>39</v>
      </c>
      <c r="S53" s="39" t="s">
        <v>39</v>
      </c>
    </row>
    <row r="54" spans="1:19" ht="15" customHeight="1" x14ac:dyDescent="0.25">
      <c r="A54" s="1" t="s">
        <v>81</v>
      </c>
      <c r="B54" s="1" t="s">
        <v>438</v>
      </c>
      <c r="C54" s="1">
        <v>1214109</v>
      </c>
      <c r="D54" s="1" t="s">
        <v>439</v>
      </c>
      <c r="E54" s="1" t="s">
        <v>91</v>
      </c>
      <c r="F54" s="1" t="s">
        <v>23</v>
      </c>
      <c r="G54" s="1">
        <v>1</v>
      </c>
      <c r="H54" s="5">
        <v>45484</v>
      </c>
      <c r="I54" s="5">
        <v>45484</v>
      </c>
      <c r="J54" s="73">
        <v>45491</v>
      </c>
      <c r="K54" s="73">
        <v>45495</v>
      </c>
      <c r="L54" s="27">
        <v>45503</v>
      </c>
      <c r="M54" s="1" t="s">
        <v>24</v>
      </c>
      <c r="N54" t="s">
        <v>440</v>
      </c>
      <c r="O54" s="39" t="s">
        <v>26</v>
      </c>
      <c r="P54" t="s">
        <v>441</v>
      </c>
      <c r="Q54" s="321" t="s">
        <v>39</v>
      </c>
      <c r="R54" s="103" t="s">
        <v>39</v>
      </c>
      <c r="S54" s="39" t="s">
        <v>39</v>
      </c>
    </row>
    <row r="55" spans="1:19" ht="15" customHeight="1" x14ac:dyDescent="0.25">
      <c r="A55" s="1" t="s">
        <v>81</v>
      </c>
      <c r="B55" s="1" t="s">
        <v>435</v>
      </c>
      <c r="C55" s="1">
        <v>1214095</v>
      </c>
      <c r="D55" s="1" t="s">
        <v>74</v>
      </c>
      <c r="E55" s="1" t="s">
        <v>91</v>
      </c>
      <c r="F55" s="1" t="s">
        <v>148</v>
      </c>
      <c r="G55" s="1">
        <v>3</v>
      </c>
      <c r="H55" s="5">
        <v>45489</v>
      </c>
      <c r="I55" s="5">
        <v>45489</v>
      </c>
      <c r="J55" s="5">
        <v>45496</v>
      </c>
      <c r="K55" s="73">
        <v>45496</v>
      </c>
      <c r="L55" s="27">
        <v>45503</v>
      </c>
      <c r="M55" s="1" t="s">
        <v>24</v>
      </c>
      <c r="N55" t="s">
        <v>442</v>
      </c>
      <c r="O55" s="39" t="s">
        <v>26</v>
      </c>
      <c r="P55" t="s">
        <v>437</v>
      </c>
      <c r="Q55" s="324" t="s">
        <v>39</v>
      </c>
      <c r="R55" s="103" t="s">
        <v>39</v>
      </c>
      <c r="S55" s="39" t="s">
        <v>39</v>
      </c>
    </row>
    <row r="56" spans="1:19" ht="15" customHeight="1" x14ac:dyDescent="0.25">
      <c r="A56" s="1" t="s">
        <v>81</v>
      </c>
      <c r="B56" s="1" t="s">
        <v>514</v>
      </c>
      <c r="C56" s="40">
        <v>1314540</v>
      </c>
      <c r="D56" s="1" t="s">
        <v>334</v>
      </c>
      <c r="E56" s="1" t="s">
        <v>91</v>
      </c>
      <c r="F56" s="1" t="s">
        <v>31</v>
      </c>
      <c r="G56" s="1">
        <v>5</v>
      </c>
      <c r="H56" s="5">
        <v>45595</v>
      </c>
      <c r="I56" s="5">
        <v>45595</v>
      </c>
      <c r="J56" s="5">
        <v>45602</v>
      </c>
      <c r="K56" s="5">
        <v>45602</v>
      </c>
      <c r="L56" s="27">
        <v>45608</v>
      </c>
      <c r="M56" s="1" t="s">
        <v>24</v>
      </c>
      <c r="N56" t="s">
        <v>515</v>
      </c>
      <c r="O56" s="39" t="s">
        <v>26</v>
      </c>
      <c r="P56" t="s">
        <v>516</v>
      </c>
      <c r="Q56" s="284">
        <v>5713</v>
      </c>
      <c r="R56" s="103">
        <v>45772</v>
      </c>
      <c r="S56" s="39" t="s">
        <v>33</v>
      </c>
    </row>
    <row r="57" spans="1:19" ht="15" customHeight="1" x14ac:dyDescent="0.25">
      <c r="A57" s="1" t="s">
        <v>81</v>
      </c>
      <c r="B57" s="1" t="s">
        <v>521</v>
      </c>
      <c r="C57" s="1">
        <v>1213141</v>
      </c>
      <c r="D57" s="1" t="s">
        <v>414</v>
      </c>
      <c r="E57" s="1" t="s">
        <v>91</v>
      </c>
      <c r="F57" s="1" t="s">
        <v>522</v>
      </c>
      <c r="G57" s="1">
        <v>15</v>
      </c>
      <c r="H57" s="5">
        <v>45603</v>
      </c>
      <c r="I57" s="5">
        <v>45603</v>
      </c>
      <c r="J57" s="5">
        <v>45611</v>
      </c>
      <c r="K57" s="5">
        <v>45611</v>
      </c>
      <c r="L57" s="27">
        <v>45615</v>
      </c>
      <c r="M57" s="1" t="s">
        <v>24</v>
      </c>
      <c r="N57" t="s">
        <v>523</v>
      </c>
      <c r="O57" s="39" t="s">
        <v>26</v>
      </c>
      <c r="P57" t="s">
        <v>524</v>
      </c>
      <c r="Q57" s="324" t="s">
        <v>39</v>
      </c>
      <c r="R57" s="103" t="s">
        <v>39</v>
      </c>
      <c r="S57" s="39" t="s">
        <v>39</v>
      </c>
    </row>
    <row r="58" spans="1:19" x14ac:dyDescent="0.25">
      <c r="A58" s="1" t="s">
        <v>19</v>
      </c>
      <c r="B58" s="1" t="s">
        <v>525</v>
      </c>
      <c r="C58" s="1">
        <v>1014139</v>
      </c>
      <c r="D58" s="1" t="s">
        <v>526</v>
      </c>
      <c r="E58" s="1" t="s">
        <v>91</v>
      </c>
      <c r="F58" s="1" t="s">
        <v>23</v>
      </c>
      <c r="G58" s="1">
        <v>3</v>
      </c>
      <c r="H58" s="5">
        <v>45888</v>
      </c>
      <c r="I58" s="19">
        <v>45888</v>
      </c>
      <c r="J58" s="5">
        <v>45902</v>
      </c>
      <c r="K58" s="5">
        <v>45903</v>
      </c>
      <c r="L58" s="27">
        <v>45916</v>
      </c>
      <c r="M58" s="1" t="s">
        <v>24</v>
      </c>
      <c r="N58" t="s">
        <v>527</v>
      </c>
      <c r="O58" s="39" t="s">
        <v>26</v>
      </c>
      <c r="P58" t="s">
        <v>528</v>
      </c>
      <c r="Q58" s="386">
        <v>4987.91</v>
      </c>
      <c r="R58" s="525">
        <v>45962</v>
      </c>
      <c r="S58" s="257"/>
    </row>
    <row r="59" spans="1:19" x14ac:dyDescent="0.25">
      <c r="A59" s="1" t="s">
        <v>81</v>
      </c>
      <c r="B59" s="1" t="s">
        <v>529</v>
      </c>
      <c r="C59" s="1">
        <v>1414578</v>
      </c>
      <c r="D59" s="1" t="s">
        <v>530</v>
      </c>
      <c r="E59" s="1" t="s">
        <v>91</v>
      </c>
      <c r="F59" s="1" t="s">
        <v>31</v>
      </c>
      <c r="G59" s="1">
        <v>1</v>
      </c>
      <c r="H59" s="5">
        <v>45601</v>
      </c>
      <c r="I59" s="5">
        <v>45601</v>
      </c>
      <c r="J59" s="5">
        <v>45615</v>
      </c>
      <c r="K59" s="5">
        <v>45616</v>
      </c>
      <c r="L59" s="27">
        <v>45622</v>
      </c>
      <c r="M59" s="1" t="s">
        <v>24</v>
      </c>
      <c r="N59" t="s">
        <v>440</v>
      </c>
      <c r="O59" s="39" t="s">
        <v>26</v>
      </c>
      <c r="P59" t="s">
        <v>531</v>
      </c>
      <c r="Q59" s="324" t="s">
        <v>39</v>
      </c>
      <c r="R59" s="103" t="s">
        <v>39</v>
      </c>
      <c r="S59" s="39" t="s">
        <v>39</v>
      </c>
    </row>
    <row r="60" spans="1:19" x14ac:dyDescent="0.25">
      <c r="A60" s="1" t="s">
        <v>81</v>
      </c>
      <c r="B60" s="1" t="s">
        <v>529</v>
      </c>
      <c r="C60" s="1">
        <v>1414578</v>
      </c>
      <c r="D60" s="1" t="s">
        <v>530</v>
      </c>
      <c r="E60" s="1" t="s">
        <v>91</v>
      </c>
      <c r="F60" s="1" t="s">
        <v>148</v>
      </c>
      <c r="G60" s="1">
        <v>1</v>
      </c>
      <c r="H60" s="5">
        <v>45603</v>
      </c>
      <c r="I60" s="5">
        <v>45603</v>
      </c>
      <c r="J60" s="5">
        <v>45615</v>
      </c>
      <c r="K60" s="5">
        <v>45616</v>
      </c>
      <c r="L60" s="27">
        <v>45622</v>
      </c>
      <c r="M60" s="1" t="s">
        <v>24</v>
      </c>
      <c r="N60" t="s">
        <v>440</v>
      </c>
      <c r="O60" s="39" t="s">
        <v>26</v>
      </c>
      <c r="P60" t="s">
        <v>531</v>
      </c>
      <c r="Q60" s="324" t="s">
        <v>39</v>
      </c>
      <c r="R60" s="103" t="s">
        <v>39</v>
      </c>
      <c r="S60" s="39" t="s">
        <v>39</v>
      </c>
    </row>
    <row r="61" spans="1:19" ht="14.45" customHeight="1" x14ac:dyDescent="0.25">
      <c r="A61" s="1" t="s">
        <v>323</v>
      </c>
      <c r="B61" s="1" t="s">
        <v>553</v>
      </c>
      <c r="C61" s="1" t="s">
        <v>554</v>
      </c>
      <c r="D61" s="1" t="s">
        <v>555</v>
      </c>
      <c r="E61" s="1" t="s">
        <v>91</v>
      </c>
      <c r="F61" s="1" t="s">
        <v>23</v>
      </c>
      <c r="G61" s="1">
        <v>4</v>
      </c>
      <c r="H61" s="5">
        <v>45860</v>
      </c>
      <c r="I61" s="19">
        <v>45860</v>
      </c>
      <c r="J61" s="5">
        <v>45867</v>
      </c>
      <c r="K61" s="5">
        <v>45874</v>
      </c>
      <c r="L61" s="1" t="s">
        <v>39</v>
      </c>
      <c r="M61" s="1" t="s">
        <v>104</v>
      </c>
      <c r="N61" t="s">
        <v>556</v>
      </c>
      <c r="O61" s="39" t="s">
        <v>26</v>
      </c>
      <c r="P61" t="s">
        <v>557</v>
      </c>
      <c r="Q61" s="386">
        <v>4554.78</v>
      </c>
      <c r="R61" s="525" t="s">
        <v>187</v>
      </c>
    </row>
    <row r="62" spans="1:19" ht="15" customHeight="1" x14ac:dyDescent="0.25">
      <c r="A62" s="1" t="s">
        <v>340</v>
      </c>
      <c r="B62" s="1" t="s">
        <v>558</v>
      </c>
      <c r="C62" s="1">
        <v>1015148</v>
      </c>
      <c r="D62" s="1" t="s">
        <v>559</v>
      </c>
      <c r="E62" s="1" t="s">
        <v>91</v>
      </c>
      <c r="F62" s="1" t="s">
        <v>23</v>
      </c>
      <c r="G62" s="1" t="s">
        <v>187</v>
      </c>
      <c r="H62" s="5" t="s">
        <v>187</v>
      </c>
      <c r="I62" s="19"/>
      <c r="J62" s="5" t="s">
        <v>187</v>
      </c>
      <c r="K62" s="5"/>
      <c r="L62" s="1"/>
      <c r="M62" s="1" t="s">
        <v>104</v>
      </c>
      <c r="N62" t="s">
        <v>560</v>
      </c>
      <c r="O62" s="39" t="s">
        <v>26</v>
      </c>
      <c r="P62" t="s">
        <v>561</v>
      </c>
      <c r="Q62" s="321">
        <v>6000</v>
      </c>
      <c r="R62" s="525" t="s">
        <v>187</v>
      </c>
      <c r="S62" s="39" t="s">
        <v>26</v>
      </c>
    </row>
    <row r="63" spans="1:19" ht="14.45" customHeight="1" x14ac:dyDescent="0.25">
      <c r="A63" s="1" t="s">
        <v>81</v>
      </c>
      <c r="B63" s="1" t="s">
        <v>514</v>
      </c>
      <c r="C63" s="1">
        <v>1314540</v>
      </c>
      <c r="D63" s="1" t="s">
        <v>334</v>
      </c>
      <c r="E63" s="1" t="s">
        <v>91</v>
      </c>
      <c r="F63" s="1" t="s">
        <v>148</v>
      </c>
      <c r="G63" s="1">
        <v>7</v>
      </c>
      <c r="H63" s="5">
        <v>45614</v>
      </c>
      <c r="I63" s="5">
        <v>45614</v>
      </c>
      <c r="J63" s="5">
        <v>45621</v>
      </c>
      <c r="K63" s="5">
        <v>45621</v>
      </c>
      <c r="L63" s="27">
        <v>45629</v>
      </c>
      <c r="M63" s="1" t="s">
        <v>24</v>
      </c>
      <c r="N63" t="s">
        <v>562</v>
      </c>
      <c r="O63" s="39" t="s">
        <v>26</v>
      </c>
      <c r="P63" t="s">
        <v>516</v>
      </c>
      <c r="Q63" s="284">
        <v>5812.5</v>
      </c>
      <c r="R63" s="103">
        <v>45772</v>
      </c>
      <c r="S63" s="39" t="s">
        <v>33</v>
      </c>
    </row>
    <row r="64" spans="1:19" ht="15" customHeight="1" x14ac:dyDescent="0.25">
      <c r="A64" s="1" t="s">
        <v>81</v>
      </c>
      <c r="B64" s="1" t="s">
        <v>609</v>
      </c>
      <c r="C64" s="1">
        <v>1314784</v>
      </c>
      <c r="D64" s="1" t="s">
        <v>610</v>
      </c>
      <c r="E64" s="1" t="s">
        <v>91</v>
      </c>
      <c r="F64" s="1" t="s">
        <v>23</v>
      </c>
      <c r="G64" s="1">
        <v>2</v>
      </c>
      <c r="H64" s="5">
        <v>45646</v>
      </c>
      <c r="I64" s="5">
        <v>45646</v>
      </c>
      <c r="J64" s="5">
        <v>45667</v>
      </c>
      <c r="K64" s="5">
        <v>45667</v>
      </c>
      <c r="L64" s="275">
        <v>45678</v>
      </c>
      <c r="M64" s="1" t="s">
        <v>104</v>
      </c>
      <c r="N64" t="s">
        <v>611</v>
      </c>
      <c r="O64" s="39" t="s">
        <v>26</v>
      </c>
      <c r="P64" t="s">
        <v>612</v>
      </c>
      <c r="Q64" s="274">
        <v>6262.21</v>
      </c>
      <c r="R64" s="103">
        <v>45741</v>
      </c>
      <c r="S64" s="39" t="s">
        <v>33</v>
      </c>
    </row>
    <row r="65" spans="1:19" ht="14.45" customHeight="1" x14ac:dyDescent="0.25">
      <c r="A65" s="1" t="s">
        <v>81</v>
      </c>
      <c r="B65" s="1" t="s">
        <v>621</v>
      </c>
      <c r="C65" s="1">
        <v>1214908</v>
      </c>
      <c r="D65" s="1" t="s">
        <v>622</v>
      </c>
      <c r="E65" s="1" t="s">
        <v>91</v>
      </c>
      <c r="F65" s="1" t="s">
        <v>31</v>
      </c>
      <c r="G65" s="1">
        <v>1</v>
      </c>
      <c r="H65" s="5">
        <v>45681</v>
      </c>
      <c r="I65" s="5">
        <v>45681</v>
      </c>
      <c r="J65" s="5">
        <v>45691</v>
      </c>
      <c r="K65" s="5">
        <v>45691</v>
      </c>
      <c r="L65" s="27">
        <v>45692</v>
      </c>
      <c r="M65" s="1" t="s">
        <v>24</v>
      </c>
      <c r="N65" t="s">
        <v>623</v>
      </c>
      <c r="O65" s="39" t="s">
        <v>26</v>
      </c>
      <c r="P65" t="s">
        <v>624</v>
      </c>
      <c r="Q65" s="274">
        <v>3965.76</v>
      </c>
      <c r="R65" s="103">
        <v>45833</v>
      </c>
      <c r="S65" s="39" t="s">
        <v>33</v>
      </c>
    </row>
    <row r="66" spans="1:19" ht="14.45" customHeight="1" x14ac:dyDescent="0.25">
      <c r="A66" s="1" t="s">
        <v>81</v>
      </c>
      <c r="B66" s="1" t="s">
        <v>655</v>
      </c>
      <c r="C66" s="1">
        <v>1215033</v>
      </c>
      <c r="D66" s="1" t="s">
        <v>162</v>
      </c>
      <c r="E66" s="1" t="s">
        <v>91</v>
      </c>
      <c r="F66" s="1" t="s">
        <v>656</v>
      </c>
      <c r="G66" s="1">
        <v>10</v>
      </c>
      <c r="H66" s="5">
        <v>45719</v>
      </c>
      <c r="I66" s="5">
        <v>45720</v>
      </c>
      <c r="J66" s="5">
        <v>45730</v>
      </c>
      <c r="K66" s="5">
        <v>45730</v>
      </c>
      <c r="L66" s="1" t="s">
        <v>39</v>
      </c>
      <c r="M66" s="1" t="s">
        <v>24</v>
      </c>
      <c r="N66" t="s">
        <v>657</v>
      </c>
      <c r="O66" s="39" t="s">
        <v>26</v>
      </c>
      <c r="P66" t="s">
        <v>658</v>
      </c>
      <c r="Q66" s="274">
        <v>10197.11</v>
      </c>
      <c r="R66" s="103">
        <v>45772</v>
      </c>
      <c r="S66" s="39" t="s">
        <v>33</v>
      </c>
    </row>
    <row r="67" spans="1:19" ht="15.75" customHeight="1" x14ac:dyDescent="0.25">
      <c r="A67" s="1" t="s">
        <v>81</v>
      </c>
      <c r="B67" s="1" t="s">
        <v>672</v>
      </c>
      <c r="C67" s="1">
        <v>1215152</v>
      </c>
      <c r="D67" s="1" t="s">
        <v>673</v>
      </c>
      <c r="E67" s="1" t="s">
        <v>91</v>
      </c>
      <c r="F67" s="1" t="s">
        <v>31</v>
      </c>
      <c r="G67" s="1">
        <v>2</v>
      </c>
      <c r="H67" s="5">
        <v>45744</v>
      </c>
      <c r="I67" s="5">
        <v>45744</v>
      </c>
      <c r="J67" s="5">
        <v>45751</v>
      </c>
      <c r="K67" s="5">
        <v>45755</v>
      </c>
      <c r="L67" s="27">
        <v>45769</v>
      </c>
      <c r="M67" s="1" t="s">
        <v>104</v>
      </c>
      <c r="N67" t="s">
        <v>674</v>
      </c>
      <c r="O67" s="39" t="s">
        <v>26</v>
      </c>
      <c r="P67" t="s">
        <v>675</v>
      </c>
      <c r="Q67" s="284">
        <v>5998.35</v>
      </c>
      <c r="R67" s="103">
        <v>45863</v>
      </c>
      <c r="S67" s="39" t="s">
        <v>33</v>
      </c>
    </row>
    <row r="68" spans="1:19" ht="14.45" customHeight="1" x14ac:dyDescent="0.25">
      <c r="A68" s="1" t="s">
        <v>81</v>
      </c>
      <c r="B68" s="1" t="s">
        <v>672</v>
      </c>
      <c r="C68" s="1">
        <v>1215152</v>
      </c>
      <c r="D68" s="1" t="s">
        <v>673</v>
      </c>
      <c r="E68" s="1" t="s">
        <v>91</v>
      </c>
      <c r="F68" s="1" t="s">
        <v>148</v>
      </c>
      <c r="G68" s="1">
        <v>2</v>
      </c>
      <c r="H68" s="5">
        <v>45792</v>
      </c>
      <c r="I68" s="5">
        <v>45800</v>
      </c>
      <c r="J68" s="5">
        <v>45799</v>
      </c>
      <c r="K68" s="5">
        <v>45800</v>
      </c>
      <c r="L68" s="27">
        <v>45811</v>
      </c>
      <c r="M68" s="1" t="s">
        <v>104</v>
      </c>
      <c r="N68" t="s">
        <v>674</v>
      </c>
      <c r="O68" s="39" t="s">
        <v>26</v>
      </c>
      <c r="P68" t="s">
        <v>675</v>
      </c>
      <c r="Q68" s="386">
        <v>4929.9399999999996</v>
      </c>
      <c r="R68" s="103">
        <v>45863</v>
      </c>
      <c r="S68" s="39" t="s">
        <v>33</v>
      </c>
    </row>
    <row r="69" spans="1:19" ht="30.75" customHeight="1" x14ac:dyDescent="0.25">
      <c r="A69" s="1" t="s">
        <v>81</v>
      </c>
      <c r="B69" s="1" t="s">
        <v>694</v>
      </c>
      <c r="C69" s="1">
        <v>1215435</v>
      </c>
      <c r="D69" s="1" t="s">
        <v>695</v>
      </c>
      <c r="E69" s="1" t="s">
        <v>91</v>
      </c>
      <c r="F69" s="1" t="s">
        <v>31</v>
      </c>
      <c r="G69" s="1">
        <v>3</v>
      </c>
      <c r="H69" s="5">
        <v>45785</v>
      </c>
      <c r="I69" s="5">
        <v>45785</v>
      </c>
      <c r="J69" s="5">
        <v>45805</v>
      </c>
      <c r="K69" s="5">
        <v>45811</v>
      </c>
      <c r="L69" s="27">
        <v>45818</v>
      </c>
      <c r="M69" s="1" t="s">
        <v>104</v>
      </c>
      <c r="N69" t="s">
        <v>696</v>
      </c>
      <c r="O69" s="39" t="s">
        <v>26</v>
      </c>
      <c r="P69" t="s">
        <v>697</v>
      </c>
      <c r="Q69" s="321">
        <v>0</v>
      </c>
      <c r="R69" s="103">
        <v>45863</v>
      </c>
      <c r="S69" s="39" t="s">
        <v>33</v>
      </c>
    </row>
    <row r="70" spans="1:19" ht="15" customHeight="1" x14ac:dyDescent="0.25">
      <c r="A70" s="1" t="s">
        <v>81</v>
      </c>
      <c r="B70" s="1" t="s">
        <v>694</v>
      </c>
      <c r="C70" s="1">
        <v>1215435</v>
      </c>
      <c r="D70" s="1" t="s">
        <v>695</v>
      </c>
      <c r="E70" s="1" t="s">
        <v>91</v>
      </c>
      <c r="F70" s="1" t="s">
        <v>148</v>
      </c>
      <c r="G70" s="1">
        <v>3</v>
      </c>
      <c r="H70" s="5">
        <v>45804</v>
      </c>
      <c r="I70" s="5">
        <v>45804</v>
      </c>
      <c r="J70" s="5">
        <v>45811</v>
      </c>
      <c r="K70" s="5">
        <v>45811</v>
      </c>
      <c r="L70" s="27">
        <v>45818</v>
      </c>
      <c r="M70" s="1" t="s">
        <v>104</v>
      </c>
      <c r="N70" t="s">
        <v>696</v>
      </c>
      <c r="O70" s="39" t="s">
        <v>26</v>
      </c>
      <c r="P70" t="s">
        <v>697</v>
      </c>
      <c r="Q70" s="321">
        <v>10457.030000000001</v>
      </c>
      <c r="R70" s="103">
        <v>45863</v>
      </c>
      <c r="S70" s="39" t="s">
        <v>33</v>
      </c>
    </row>
    <row r="71" spans="1:19" ht="14.45" customHeight="1" x14ac:dyDescent="0.25">
      <c r="A71" s="1" t="s">
        <v>81</v>
      </c>
      <c r="B71" s="1" t="s">
        <v>737</v>
      </c>
      <c r="C71" s="1">
        <v>1215678</v>
      </c>
      <c r="D71" s="1" t="s">
        <v>171</v>
      </c>
      <c r="E71" s="1" t="s">
        <v>91</v>
      </c>
      <c r="F71" s="1" t="s">
        <v>320</v>
      </c>
      <c r="G71" s="1">
        <v>1</v>
      </c>
      <c r="H71" s="5">
        <v>45869</v>
      </c>
      <c r="I71" s="5">
        <v>45869</v>
      </c>
      <c r="J71" s="5">
        <v>45882</v>
      </c>
      <c r="K71" s="5">
        <v>45884</v>
      </c>
      <c r="L71" s="27">
        <v>45888</v>
      </c>
      <c r="M71" s="1" t="s">
        <v>24</v>
      </c>
      <c r="N71" t="s">
        <v>738</v>
      </c>
      <c r="O71" s="39" t="s">
        <v>26</v>
      </c>
      <c r="P71" t="s">
        <v>739</v>
      </c>
      <c r="Q71" s="321">
        <v>9420.15</v>
      </c>
      <c r="R71" s="527">
        <v>45931</v>
      </c>
      <c r="S71" s="39" t="s">
        <v>26</v>
      </c>
    </row>
    <row r="72" spans="1:19" ht="14.45" customHeight="1" x14ac:dyDescent="0.25">
      <c r="A72" s="1" t="s">
        <v>323</v>
      </c>
      <c r="B72" s="1" t="s">
        <v>553</v>
      </c>
      <c r="C72" s="1" t="s">
        <v>554</v>
      </c>
      <c r="D72" s="1" t="s">
        <v>555</v>
      </c>
      <c r="E72" s="1" t="s">
        <v>91</v>
      </c>
      <c r="F72" s="1" t="s">
        <v>23</v>
      </c>
      <c r="G72" s="1">
        <v>5</v>
      </c>
      <c r="H72" s="5">
        <v>45902</v>
      </c>
      <c r="I72" s="19">
        <v>45902</v>
      </c>
      <c r="J72" s="5">
        <v>45923</v>
      </c>
      <c r="K72" s="5"/>
      <c r="L72" s="1"/>
      <c r="M72" s="1" t="s">
        <v>104</v>
      </c>
      <c r="N72" t="s">
        <v>819</v>
      </c>
      <c r="O72" s="39" t="s">
        <v>26</v>
      </c>
      <c r="P72" t="s">
        <v>557</v>
      </c>
      <c r="Q72" s="386">
        <v>8000</v>
      </c>
      <c r="R72" s="525" t="s">
        <v>187</v>
      </c>
    </row>
    <row r="73" spans="1:19" ht="14.45" customHeight="1" x14ac:dyDescent="0.25">
      <c r="A73" s="1" t="s">
        <v>81</v>
      </c>
      <c r="B73" s="1" t="s">
        <v>174</v>
      </c>
      <c r="C73" s="1">
        <v>1213529</v>
      </c>
      <c r="D73" s="1" t="s">
        <v>175</v>
      </c>
      <c r="E73" s="1" t="s">
        <v>176</v>
      </c>
      <c r="F73" s="1" t="s">
        <v>31</v>
      </c>
      <c r="G73" s="1">
        <v>14</v>
      </c>
      <c r="H73" s="5">
        <v>45308</v>
      </c>
      <c r="I73" s="5">
        <v>45308</v>
      </c>
      <c r="J73" s="5">
        <v>45317</v>
      </c>
      <c r="K73" s="5">
        <v>45320</v>
      </c>
      <c r="L73" s="27">
        <v>45335</v>
      </c>
      <c r="M73" s="1" t="s">
        <v>24</v>
      </c>
      <c r="N73" t="s">
        <v>177</v>
      </c>
      <c r="O73" s="39" t="s">
        <v>26</v>
      </c>
      <c r="P73" t="s">
        <v>178</v>
      </c>
      <c r="Q73" s="321" t="s">
        <v>39</v>
      </c>
      <c r="R73" s="103" t="s">
        <v>39</v>
      </c>
      <c r="S73" s="39" t="s">
        <v>39</v>
      </c>
    </row>
    <row r="74" spans="1:19" ht="14.45" customHeight="1" x14ac:dyDescent="0.25">
      <c r="A74" s="1" t="s">
        <v>81</v>
      </c>
      <c r="B74" s="1" t="s">
        <v>265</v>
      </c>
      <c r="C74" s="249" t="s">
        <v>266</v>
      </c>
      <c r="D74" s="1" t="s">
        <v>267</v>
      </c>
      <c r="E74" s="1" t="s">
        <v>176</v>
      </c>
      <c r="F74" s="1" t="s">
        <v>31</v>
      </c>
      <c r="G74" s="1">
        <v>3</v>
      </c>
      <c r="H74" s="5">
        <v>45321</v>
      </c>
      <c r="I74" s="5">
        <v>45321</v>
      </c>
      <c r="J74" s="5">
        <v>45343</v>
      </c>
      <c r="K74" s="5">
        <v>45343</v>
      </c>
      <c r="L74" s="27">
        <v>45370</v>
      </c>
      <c r="M74" s="1" t="s">
        <v>24</v>
      </c>
      <c r="N74" t="s">
        <v>268</v>
      </c>
      <c r="O74" s="39" t="s">
        <v>26</v>
      </c>
      <c r="P74" t="s">
        <v>269</v>
      </c>
      <c r="Q74" s="321" t="s">
        <v>39</v>
      </c>
      <c r="R74" s="103" t="s">
        <v>39</v>
      </c>
      <c r="S74" s="39" t="s">
        <v>39</v>
      </c>
    </row>
    <row r="75" spans="1:19" ht="14.45" customHeight="1" x14ac:dyDescent="0.25">
      <c r="A75" s="1" t="s">
        <v>81</v>
      </c>
      <c r="B75" s="1" t="s">
        <v>265</v>
      </c>
      <c r="C75" s="249" t="s">
        <v>266</v>
      </c>
      <c r="D75" s="1" t="s">
        <v>267</v>
      </c>
      <c r="E75" s="1" t="s">
        <v>176</v>
      </c>
      <c r="F75" s="1" t="s">
        <v>148</v>
      </c>
      <c r="G75" s="1">
        <v>3</v>
      </c>
      <c r="H75" s="5">
        <v>45321</v>
      </c>
      <c r="I75" s="5">
        <v>45358</v>
      </c>
      <c r="J75" s="5">
        <v>45366</v>
      </c>
      <c r="K75" s="5">
        <v>45365</v>
      </c>
      <c r="L75" s="27">
        <v>45370</v>
      </c>
      <c r="M75" s="1" t="s">
        <v>24</v>
      </c>
      <c r="N75" t="s">
        <v>268</v>
      </c>
      <c r="O75" s="39" t="s">
        <v>26</v>
      </c>
      <c r="P75" t="s">
        <v>269</v>
      </c>
      <c r="Q75" s="321" t="s">
        <v>39</v>
      </c>
      <c r="R75" s="103" t="s">
        <v>39</v>
      </c>
      <c r="S75" s="39" t="s">
        <v>39</v>
      </c>
    </row>
    <row r="76" spans="1:19" ht="14.45" customHeight="1" x14ac:dyDescent="0.25">
      <c r="A76" s="1" t="s">
        <v>81</v>
      </c>
      <c r="B76" s="1" t="s">
        <v>265</v>
      </c>
      <c r="C76" s="1">
        <v>1213557</v>
      </c>
      <c r="D76" s="1" t="s">
        <v>267</v>
      </c>
      <c r="E76" s="1" t="s">
        <v>176</v>
      </c>
      <c r="F76" s="1" t="s">
        <v>369</v>
      </c>
      <c r="G76" s="1">
        <v>1</v>
      </c>
      <c r="H76" s="5">
        <v>45407</v>
      </c>
      <c r="I76" s="5">
        <v>45407</v>
      </c>
      <c r="J76" s="5">
        <v>45415</v>
      </c>
      <c r="K76" s="5">
        <v>45414</v>
      </c>
      <c r="L76" s="27">
        <v>45426</v>
      </c>
      <c r="M76" s="1" t="s">
        <v>24</v>
      </c>
      <c r="N76" t="s">
        <v>370</v>
      </c>
      <c r="O76" s="39" t="s">
        <v>26</v>
      </c>
      <c r="P76" t="s">
        <v>269</v>
      </c>
      <c r="Q76" s="324" t="s">
        <v>39</v>
      </c>
      <c r="R76" s="103" t="s">
        <v>39</v>
      </c>
      <c r="S76" s="39" t="s">
        <v>39</v>
      </c>
    </row>
    <row r="77" spans="1:19" ht="15" customHeight="1" x14ac:dyDescent="0.25">
      <c r="A77" s="1" t="s">
        <v>81</v>
      </c>
      <c r="B77" s="1" t="s">
        <v>578</v>
      </c>
      <c r="C77" s="1">
        <v>120585</v>
      </c>
      <c r="D77" s="1" t="s">
        <v>400</v>
      </c>
      <c r="E77" s="1" t="s">
        <v>176</v>
      </c>
      <c r="F77" s="1" t="s">
        <v>522</v>
      </c>
      <c r="G77" s="1">
        <v>3</v>
      </c>
      <c r="H77" s="5">
        <v>45623</v>
      </c>
      <c r="I77" s="5">
        <v>45623</v>
      </c>
      <c r="J77" s="5">
        <v>45632</v>
      </c>
      <c r="K77" s="5">
        <v>45632</v>
      </c>
      <c r="L77" s="27">
        <v>45643</v>
      </c>
      <c r="M77" s="1" t="s">
        <v>24</v>
      </c>
      <c r="N77" t="s">
        <v>579</v>
      </c>
      <c r="O77" s="39" t="s">
        <v>26</v>
      </c>
      <c r="P77" t="s">
        <v>580</v>
      </c>
      <c r="Q77" s="284">
        <v>2284.5</v>
      </c>
      <c r="R77" s="103">
        <v>45713</v>
      </c>
      <c r="S77" s="39" t="s">
        <v>33</v>
      </c>
    </row>
    <row r="78" spans="1:19" ht="14.45" customHeight="1" x14ac:dyDescent="0.25">
      <c r="A78" s="1" t="s">
        <v>81</v>
      </c>
      <c r="B78" s="1" t="s">
        <v>418</v>
      </c>
      <c r="C78" s="40" t="s">
        <v>419</v>
      </c>
      <c r="D78" s="1" t="s">
        <v>420</v>
      </c>
      <c r="E78" s="13" t="s">
        <v>421</v>
      </c>
      <c r="F78" s="1" t="s">
        <v>31</v>
      </c>
      <c r="G78" s="1">
        <v>2</v>
      </c>
      <c r="H78" s="5">
        <v>45440</v>
      </c>
      <c r="I78" s="5">
        <v>45440</v>
      </c>
      <c r="J78" s="5">
        <v>45448</v>
      </c>
      <c r="K78" s="5">
        <v>45448</v>
      </c>
      <c r="L78" s="27">
        <v>45454</v>
      </c>
      <c r="M78" s="1" t="s">
        <v>24</v>
      </c>
      <c r="N78" t="s">
        <v>422</v>
      </c>
      <c r="O78" s="39" t="s">
        <v>26</v>
      </c>
      <c r="P78" t="s">
        <v>423</v>
      </c>
      <c r="Q78" s="324" t="s">
        <v>39</v>
      </c>
      <c r="R78" s="103" t="s">
        <v>39</v>
      </c>
      <c r="S78" s="39" t="s">
        <v>39</v>
      </c>
    </row>
    <row r="79" spans="1:19" ht="15" customHeight="1" x14ac:dyDescent="0.25">
      <c r="A79" s="1" t="s">
        <v>81</v>
      </c>
      <c r="B79" s="1" t="s">
        <v>427</v>
      </c>
      <c r="C79" s="1">
        <v>1214234</v>
      </c>
      <c r="D79" s="1" t="s">
        <v>162</v>
      </c>
      <c r="E79" s="1" t="s">
        <v>428</v>
      </c>
      <c r="F79" s="1" t="s">
        <v>31</v>
      </c>
      <c r="G79" s="1">
        <v>9</v>
      </c>
      <c r="H79" s="5">
        <v>45454</v>
      </c>
      <c r="I79" s="5">
        <v>45455</v>
      </c>
      <c r="J79" s="5">
        <v>45469</v>
      </c>
      <c r="K79" s="5">
        <v>45469</v>
      </c>
      <c r="L79" s="27">
        <v>45475</v>
      </c>
      <c r="M79" s="1" t="s">
        <v>24</v>
      </c>
      <c r="N79" t="s">
        <v>429</v>
      </c>
      <c r="O79" s="39" t="s">
        <v>26</v>
      </c>
      <c r="P79" s="215" t="s">
        <v>430</v>
      </c>
      <c r="Q79" s="324" t="s">
        <v>39</v>
      </c>
      <c r="R79" s="103" t="s">
        <v>39</v>
      </c>
      <c r="S79" s="39" t="s">
        <v>39</v>
      </c>
    </row>
    <row r="80" spans="1:19" ht="14.45" customHeight="1" x14ac:dyDescent="0.25">
      <c r="A80" s="1" t="s">
        <v>81</v>
      </c>
      <c r="B80" s="246" t="s">
        <v>418</v>
      </c>
      <c r="C80" s="552" t="s">
        <v>431</v>
      </c>
      <c r="D80" s="1" t="s">
        <v>420</v>
      </c>
      <c r="E80" s="1" t="s">
        <v>428</v>
      </c>
      <c r="F80" s="1" t="s">
        <v>148</v>
      </c>
      <c r="G80" s="1">
        <v>1</v>
      </c>
      <c r="H80" s="5">
        <v>45462</v>
      </c>
      <c r="I80" s="5">
        <v>45462</v>
      </c>
      <c r="J80" s="5">
        <v>45469</v>
      </c>
      <c r="K80" s="5">
        <v>45469</v>
      </c>
      <c r="L80" s="27">
        <v>45475</v>
      </c>
      <c r="M80" s="1" t="s">
        <v>24</v>
      </c>
      <c r="N80" t="s">
        <v>432</v>
      </c>
      <c r="O80" s="39" t="s">
        <v>26</v>
      </c>
      <c r="P80" t="s">
        <v>423</v>
      </c>
      <c r="Q80" s="324" t="s">
        <v>39</v>
      </c>
      <c r="R80" s="103" t="s">
        <v>39</v>
      </c>
      <c r="S80" s="39" t="s">
        <v>39</v>
      </c>
    </row>
    <row r="81" spans="1:19" ht="14.45" customHeight="1" x14ac:dyDescent="0.25">
      <c r="A81" s="1" t="s">
        <v>81</v>
      </c>
      <c r="B81" s="1" t="s">
        <v>427</v>
      </c>
      <c r="C81" s="1">
        <v>1214234</v>
      </c>
      <c r="D81" s="1" t="s">
        <v>162</v>
      </c>
      <c r="E81" s="1" t="s">
        <v>428</v>
      </c>
      <c r="F81" s="1" t="s">
        <v>148</v>
      </c>
      <c r="G81" s="1">
        <v>7</v>
      </c>
      <c r="H81" s="5">
        <v>45520</v>
      </c>
      <c r="I81" s="5">
        <v>45520</v>
      </c>
      <c r="J81" s="5">
        <v>45527</v>
      </c>
      <c r="K81" s="5">
        <v>45530</v>
      </c>
      <c r="L81" s="27">
        <v>45552</v>
      </c>
      <c r="M81" s="1" t="s">
        <v>24</v>
      </c>
      <c r="N81" t="s">
        <v>459</v>
      </c>
      <c r="O81" s="39" t="s">
        <v>26</v>
      </c>
      <c r="P81" t="s">
        <v>430</v>
      </c>
      <c r="Q81" s="324" t="s">
        <v>39</v>
      </c>
      <c r="R81" s="103" t="s">
        <v>39</v>
      </c>
      <c r="S81" s="39" t="s">
        <v>39</v>
      </c>
    </row>
    <row r="82" spans="1:19" ht="15" customHeight="1" x14ac:dyDescent="0.25">
      <c r="A82" s="1" t="s">
        <v>81</v>
      </c>
      <c r="B82" s="1" t="s">
        <v>591</v>
      </c>
      <c r="C82" s="1">
        <v>1214808</v>
      </c>
      <c r="D82" s="1" t="s">
        <v>592</v>
      </c>
      <c r="E82" s="1" t="s">
        <v>428</v>
      </c>
      <c r="F82" s="1" t="s">
        <v>31</v>
      </c>
      <c r="G82" s="1">
        <v>10</v>
      </c>
      <c r="H82" s="5">
        <v>45643</v>
      </c>
      <c r="I82" s="5">
        <v>45643</v>
      </c>
      <c r="J82" s="5">
        <v>45660</v>
      </c>
      <c r="K82" s="5">
        <v>45659</v>
      </c>
      <c r="L82" s="27">
        <v>45671</v>
      </c>
      <c r="M82" s="1" t="s">
        <v>104</v>
      </c>
      <c r="N82" t="s">
        <v>593</v>
      </c>
      <c r="O82" s="39" t="s">
        <v>26</v>
      </c>
      <c r="P82" t="s">
        <v>594</v>
      </c>
      <c r="Q82" s="284">
        <v>4107.3599999999997</v>
      </c>
      <c r="R82" s="103">
        <v>45772</v>
      </c>
      <c r="S82" s="39" t="s">
        <v>33</v>
      </c>
    </row>
    <row r="83" spans="1:19" ht="14.45" customHeight="1" x14ac:dyDescent="0.25">
      <c r="A83" s="1" t="s">
        <v>81</v>
      </c>
      <c r="B83" s="1" t="s">
        <v>600</v>
      </c>
      <c r="C83" s="40" t="s">
        <v>601</v>
      </c>
      <c r="D83" s="1" t="s">
        <v>602</v>
      </c>
      <c r="E83" s="1" t="s">
        <v>428</v>
      </c>
      <c r="F83" s="1" t="s">
        <v>23</v>
      </c>
      <c r="G83" s="1">
        <v>2</v>
      </c>
      <c r="H83" s="5">
        <v>45643</v>
      </c>
      <c r="I83" s="5">
        <v>45643</v>
      </c>
      <c r="J83" s="5">
        <v>45665</v>
      </c>
      <c r="K83" s="5">
        <v>45665</v>
      </c>
      <c r="L83" s="275">
        <v>45678</v>
      </c>
      <c r="M83" s="1" t="s">
        <v>104</v>
      </c>
      <c r="N83" t="s">
        <v>603</v>
      </c>
      <c r="O83" s="39" t="s">
        <v>26</v>
      </c>
      <c r="P83" t="s">
        <v>604</v>
      </c>
      <c r="Q83" s="322">
        <v>8069.8</v>
      </c>
      <c r="R83" s="103">
        <v>45741</v>
      </c>
      <c r="S83" s="39" t="s">
        <v>33</v>
      </c>
    </row>
    <row r="84" spans="1:19" ht="15" customHeight="1" x14ac:dyDescent="0.25">
      <c r="A84" s="1" t="s">
        <v>81</v>
      </c>
      <c r="B84" s="1" t="s">
        <v>685</v>
      </c>
      <c r="C84" s="1">
        <v>1215483</v>
      </c>
      <c r="D84" s="1" t="s">
        <v>686</v>
      </c>
      <c r="E84" s="1" t="s">
        <v>428</v>
      </c>
      <c r="F84" s="1" t="s">
        <v>31</v>
      </c>
      <c r="G84" s="1">
        <v>17</v>
      </c>
      <c r="H84" s="5">
        <v>45777</v>
      </c>
      <c r="I84" s="5">
        <v>45777</v>
      </c>
      <c r="J84" s="5">
        <v>45791</v>
      </c>
      <c r="K84" s="5">
        <v>45791</v>
      </c>
      <c r="L84" s="27">
        <v>45811</v>
      </c>
      <c r="M84" s="1" t="s">
        <v>24</v>
      </c>
      <c r="O84" s="39" t="s">
        <v>26</v>
      </c>
      <c r="P84" t="s">
        <v>687</v>
      </c>
      <c r="Q84" s="322">
        <v>7129.88</v>
      </c>
      <c r="R84" s="527">
        <v>46023</v>
      </c>
      <c r="S84" s="39" t="s">
        <v>26</v>
      </c>
    </row>
    <row r="85" spans="1:19" ht="14.45" customHeight="1" x14ac:dyDescent="0.25">
      <c r="A85" s="1" t="s">
        <v>81</v>
      </c>
      <c r="B85" s="1" t="s">
        <v>685</v>
      </c>
      <c r="C85" s="1">
        <v>1215483</v>
      </c>
      <c r="D85" s="1" t="s">
        <v>686</v>
      </c>
      <c r="E85" s="1" t="s">
        <v>428</v>
      </c>
      <c r="F85" s="1" t="s">
        <v>148</v>
      </c>
      <c r="G85" s="1">
        <v>11</v>
      </c>
      <c r="H85" s="5">
        <v>45825</v>
      </c>
      <c r="I85" s="5">
        <v>45825</v>
      </c>
      <c r="J85" s="5">
        <v>45847</v>
      </c>
      <c r="K85" s="5">
        <v>45847</v>
      </c>
      <c r="L85" s="27">
        <v>45853</v>
      </c>
      <c r="M85" s="1" t="s">
        <v>104</v>
      </c>
      <c r="N85" t="s">
        <v>716</v>
      </c>
      <c r="O85" s="39" t="s">
        <v>26</v>
      </c>
      <c r="P85" t="s">
        <v>687</v>
      </c>
      <c r="Q85" s="322">
        <v>12098.64</v>
      </c>
      <c r="R85" s="527">
        <v>46023</v>
      </c>
      <c r="S85" s="39" t="s">
        <v>26</v>
      </c>
    </row>
    <row r="86" spans="1:19" ht="15" customHeight="1" x14ac:dyDescent="0.25">
      <c r="A86" s="1" t="s">
        <v>81</v>
      </c>
      <c r="B86" s="1" t="s">
        <v>717</v>
      </c>
      <c r="C86" s="40" t="s">
        <v>718</v>
      </c>
      <c r="D86" s="1" t="s">
        <v>420</v>
      </c>
      <c r="E86" s="1" t="s">
        <v>428</v>
      </c>
      <c r="F86" s="1" t="s">
        <v>31</v>
      </c>
      <c r="G86" s="1">
        <v>4</v>
      </c>
      <c r="H86" s="5">
        <v>45846</v>
      </c>
      <c r="I86" s="5">
        <v>45846</v>
      </c>
      <c r="J86" s="5">
        <v>45853</v>
      </c>
      <c r="K86" s="5">
        <v>45853</v>
      </c>
      <c r="L86" s="1" t="s">
        <v>39</v>
      </c>
      <c r="M86" s="1" t="s">
        <v>24</v>
      </c>
      <c r="N86" t="s">
        <v>719</v>
      </c>
      <c r="O86" s="39" t="s">
        <v>26</v>
      </c>
      <c r="P86" t="s">
        <v>720</v>
      </c>
      <c r="Q86" s="411">
        <v>3616.83</v>
      </c>
      <c r="R86" s="527">
        <v>45992</v>
      </c>
      <c r="S86" s="39" t="s">
        <v>26</v>
      </c>
    </row>
    <row r="87" spans="1:19" ht="14.45" customHeight="1" x14ac:dyDescent="0.25">
      <c r="A87" s="1" t="s">
        <v>81</v>
      </c>
      <c r="B87" s="1" t="s">
        <v>717</v>
      </c>
      <c r="C87" s="40" t="s">
        <v>718</v>
      </c>
      <c r="D87" s="1" t="s">
        <v>420</v>
      </c>
      <c r="E87" s="1" t="s">
        <v>428</v>
      </c>
      <c r="F87" s="1" t="s">
        <v>148</v>
      </c>
      <c r="G87" s="1">
        <v>3</v>
      </c>
      <c r="H87" s="5">
        <v>45855</v>
      </c>
      <c r="I87" s="5">
        <v>45855</v>
      </c>
      <c r="J87" s="5">
        <v>45869</v>
      </c>
      <c r="K87" s="5">
        <v>45868</v>
      </c>
      <c r="L87" s="27">
        <v>45895</v>
      </c>
      <c r="M87" s="1" t="s">
        <v>104</v>
      </c>
      <c r="N87" t="s">
        <v>728</v>
      </c>
      <c r="O87" s="39" t="s">
        <v>26</v>
      </c>
      <c r="P87" t="s">
        <v>720</v>
      </c>
      <c r="Q87" s="284">
        <v>5149.66</v>
      </c>
      <c r="R87" s="527">
        <v>45992</v>
      </c>
      <c r="S87" s="39" t="s">
        <v>26</v>
      </c>
    </row>
    <row r="88" spans="1:19" ht="15" customHeight="1" x14ac:dyDescent="0.25">
      <c r="A88" s="1" t="s">
        <v>81</v>
      </c>
      <c r="B88" s="1" t="s">
        <v>773</v>
      </c>
      <c r="C88" s="1"/>
      <c r="D88" s="1"/>
      <c r="E88" s="1" t="s">
        <v>774</v>
      </c>
      <c r="F88" s="1" t="s">
        <v>773</v>
      </c>
      <c r="G88" s="1"/>
      <c r="H88" s="1"/>
      <c r="I88" s="5">
        <v>45881</v>
      </c>
      <c r="J88" s="5">
        <v>45898</v>
      </c>
      <c r="K88" s="1"/>
      <c r="L88" s="1"/>
      <c r="M88" s="1" t="s">
        <v>104</v>
      </c>
      <c r="N88" t="s">
        <v>775</v>
      </c>
      <c r="O88" s="39" t="s">
        <v>39</v>
      </c>
      <c r="P88" t="s">
        <v>776</v>
      </c>
      <c r="Q88" s="321">
        <v>7000</v>
      </c>
      <c r="R88" s="527">
        <v>45901</v>
      </c>
      <c r="S88" s="39" t="s">
        <v>26</v>
      </c>
    </row>
    <row r="89" spans="1:19" ht="15" customHeight="1" x14ac:dyDescent="0.25">
      <c r="A89" s="1" t="s">
        <v>81</v>
      </c>
      <c r="B89" s="1" t="s">
        <v>777</v>
      </c>
      <c r="C89" s="1"/>
      <c r="D89" s="1"/>
      <c r="E89" s="1" t="s">
        <v>774</v>
      </c>
      <c r="F89" s="1" t="s">
        <v>778</v>
      </c>
      <c r="G89" s="1"/>
      <c r="H89" s="1"/>
      <c r="I89" s="5">
        <v>45881</v>
      </c>
      <c r="J89" s="5">
        <v>45898</v>
      </c>
      <c r="K89" s="1"/>
      <c r="L89" s="1"/>
      <c r="M89" s="1" t="s">
        <v>104</v>
      </c>
      <c r="N89" t="s">
        <v>779</v>
      </c>
      <c r="O89" s="39" t="s">
        <v>39</v>
      </c>
      <c r="P89" t="s">
        <v>776</v>
      </c>
      <c r="Q89" s="324">
        <v>9000</v>
      </c>
      <c r="R89" s="527">
        <v>45901</v>
      </c>
      <c r="S89" s="39" t="s">
        <v>26</v>
      </c>
    </row>
    <row r="90" spans="1:19" ht="15" customHeight="1" x14ac:dyDescent="0.25">
      <c r="A90" s="1" t="s">
        <v>81</v>
      </c>
      <c r="B90" s="1" t="s">
        <v>780</v>
      </c>
      <c r="C90" s="1"/>
      <c r="D90" s="1"/>
      <c r="E90" s="1" t="s">
        <v>774</v>
      </c>
      <c r="F90" s="1" t="s">
        <v>781</v>
      </c>
      <c r="G90" s="1"/>
      <c r="H90" s="1"/>
      <c r="I90" s="5">
        <v>45880</v>
      </c>
      <c r="J90" s="1"/>
      <c r="K90" s="1"/>
      <c r="L90" s="1"/>
      <c r="M90" s="1" t="s">
        <v>104</v>
      </c>
      <c r="N90" t="s">
        <v>782</v>
      </c>
      <c r="O90" s="39" t="s">
        <v>39</v>
      </c>
      <c r="P90" t="s">
        <v>776</v>
      </c>
      <c r="Q90" s="324">
        <v>10000</v>
      </c>
      <c r="R90" s="527">
        <v>45901</v>
      </c>
      <c r="S90" s="39" t="s">
        <v>26</v>
      </c>
    </row>
    <row r="91" spans="1:19" ht="15" customHeight="1" x14ac:dyDescent="0.25">
      <c r="A91" s="1" t="s">
        <v>81</v>
      </c>
      <c r="B91" s="1" t="s">
        <v>783</v>
      </c>
      <c r="C91" s="1"/>
      <c r="D91" s="1"/>
      <c r="E91" s="1" t="s">
        <v>774</v>
      </c>
      <c r="F91" s="1" t="s">
        <v>778</v>
      </c>
      <c r="G91" s="1"/>
      <c r="H91" s="1"/>
      <c r="I91" s="5">
        <v>45881</v>
      </c>
      <c r="J91" s="5">
        <v>45930</v>
      </c>
      <c r="K91" s="1"/>
      <c r="L91" s="1"/>
      <c r="M91" s="1" t="s">
        <v>104</v>
      </c>
      <c r="N91" t="s">
        <v>779</v>
      </c>
      <c r="O91" s="39" t="s">
        <v>39</v>
      </c>
      <c r="P91" t="s">
        <v>776</v>
      </c>
      <c r="Q91" s="321">
        <v>9000</v>
      </c>
      <c r="R91" s="527">
        <v>45931</v>
      </c>
      <c r="S91" s="39" t="s">
        <v>26</v>
      </c>
    </row>
    <row r="92" spans="1:19" ht="15" customHeight="1" x14ac:dyDescent="0.25">
      <c r="A92" s="1" t="s">
        <v>81</v>
      </c>
      <c r="B92" s="1" t="s">
        <v>784</v>
      </c>
      <c r="C92" s="1"/>
      <c r="D92" s="1"/>
      <c r="E92" s="1" t="s">
        <v>774</v>
      </c>
      <c r="F92" s="1" t="s">
        <v>778</v>
      </c>
      <c r="G92" s="1"/>
      <c r="H92" s="1"/>
      <c r="I92" s="5">
        <v>45881</v>
      </c>
      <c r="J92" s="5">
        <v>45960</v>
      </c>
      <c r="K92" s="1"/>
      <c r="L92" s="1"/>
      <c r="M92" s="1" t="s">
        <v>104</v>
      </c>
      <c r="N92" t="s">
        <v>779</v>
      </c>
      <c r="O92" s="39" t="s">
        <v>39</v>
      </c>
      <c r="P92" t="s">
        <v>776</v>
      </c>
      <c r="Q92" s="324">
        <v>9000</v>
      </c>
      <c r="R92" s="527">
        <v>45962</v>
      </c>
      <c r="S92" s="39" t="s">
        <v>26</v>
      </c>
    </row>
    <row r="93" spans="1:19" ht="14.45" customHeight="1" x14ac:dyDescent="0.25">
      <c r="A93" s="1" t="s">
        <v>81</v>
      </c>
      <c r="B93" s="1" t="s">
        <v>785</v>
      </c>
      <c r="C93" s="1"/>
      <c r="D93" s="1"/>
      <c r="E93" s="1" t="s">
        <v>774</v>
      </c>
      <c r="F93" s="1" t="s">
        <v>778</v>
      </c>
      <c r="G93" s="1"/>
      <c r="H93" s="1"/>
      <c r="I93" s="5">
        <v>45881</v>
      </c>
      <c r="J93" s="5">
        <v>45991</v>
      </c>
      <c r="K93" s="1"/>
      <c r="L93" s="1"/>
      <c r="M93" s="1" t="s">
        <v>104</v>
      </c>
      <c r="N93" t="s">
        <v>779</v>
      </c>
      <c r="O93" s="39" t="s">
        <v>39</v>
      </c>
      <c r="P93" t="s">
        <v>776</v>
      </c>
      <c r="Q93" s="321">
        <v>9000</v>
      </c>
      <c r="R93" s="527">
        <v>45992</v>
      </c>
      <c r="S93" s="39" t="s">
        <v>26</v>
      </c>
    </row>
    <row r="94" spans="1:19" ht="15" customHeight="1" x14ac:dyDescent="0.25">
      <c r="A94" s="1" t="s">
        <v>19</v>
      </c>
      <c r="B94" s="1" t="s">
        <v>454</v>
      </c>
      <c r="C94" s="1">
        <v>1015488</v>
      </c>
      <c r="D94" s="1" t="s">
        <v>455</v>
      </c>
      <c r="E94" s="1" t="s">
        <v>456</v>
      </c>
      <c r="F94" s="1" t="s">
        <v>31</v>
      </c>
      <c r="G94" s="1">
        <v>5</v>
      </c>
      <c r="H94" s="5">
        <v>45869</v>
      </c>
      <c r="I94" s="5">
        <v>45873</v>
      </c>
      <c r="J94" s="5">
        <v>45884</v>
      </c>
      <c r="K94" s="5">
        <v>45882</v>
      </c>
      <c r="L94" s="1" t="s">
        <v>39</v>
      </c>
      <c r="M94" s="1" t="s">
        <v>104</v>
      </c>
      <c r="N94" t="s">
        <v>457</v>
      </c>
      <c r="O94" s="39" t="s">
        <v>26</v>
      </c>
      <c r="P94" t="s">
        <v>458</v>
      </c>
      <c r="Q94" s="322">
        <v>2487.0500000000002</v>
      </c>
      <c r="R94" s="103">
        <v>45931</v>
      </c>
      <c r="S94" s="39" t="s">
        <v>26</v>
      </c>
    </row>
    <row r="95" spans="1:19" ht="15" customHeight="1" x14ac:dyDescent="0.25">
      <c r="A95" s="1" t="s">
        <v>19</v>
      </c>
      <c r="B95" s="1" t="s">
        <v>454</v>
      </c>
      <c r="C95" s="1">
        <v>1015488</v>
      </c>
      <c r="D95" s="1" t="s">
        <v>455</v>
      </c>
      <c r="E95" s="1" t="s">
        <v>456</v>
      </c>
      <c r="F95" s="1" t="s">
        <v>148</v>
      </c>
      <c r="G95" s="1">
        <v>2</v>
      </c>
      <c r="H95" s="5">
        <v>45888</v>
      </c>
      <c r="I95" s="5">
        <v>45891</v>
      </c>
      <c r="J95" s="5">
        <v>45898</v>
      </c>
      <c r="K95" s="5">
        <v>45905</v>
      </c>
      <c r="L95" s="1"/>
      <c r="M95" s="1" t="s">
        <v>104</v>
      </c>
      <c r="N95" t="s">
        <v>464</v>
      </c>
      <c r="O95" s="39" t="s">
        <v>26</v>
      </c>
      <c r="P95" t="s">
        <v>458</v>
      </c>
      <c r="Q95" s="284">
        <v>7144.14</v>
      </c>
      <c r="R95" s="525">
        <v>45931</v>
      </c>
      <c r="S95" s="39" t="s">
        <v>26</v>
      </c>
    </row>
    <row r="96" spans="1:19" ht="14.45" customHeight="1" x14ac:dyDescent="0.25">
      <c r="A96" s="1" t="s">
        <v>386</v>
      </c>
      <c r="B96" s="1" t="s">
        <v>471</v>
      </c>
      <c r="C96" s="362">
        <v>1014894</v>
      </c>
      <c r="D96" s="1" t="s">
        <v>472</v>
      </c>
      <c r="E96" s="1" t="s">
        <v>473</v>
      </c>
      <c r="F96" s="1" t="s">
        <v>31</v>
      </c>
      <c r="G96" s="1">
        <v>3</v>
      </c>
      <c r="H96" s="5">
        <v>45798</v>
      </c>
      <c r="I96" s="5">
        <v>45798</v>
      </c>
      <c r="J96" s="5">
        <v>45814</v>
      </c>
      <c r="K96" s="5">
        <v>45819</v>
      </c>
      <c r="L96" s="1" t="s">
        <v>39</v>
      </c>
      <c r="M96" s="1" t="s">
        <v>104</v>
      </c>
      <c r="N96" t="s">
        <v>474</v>
      </c>
      <c r="O96" s="39" t="s">
        <v>26</v>
      </c>
      <c r="P96" t="s">
        <v>475</v>
      </c>
      <c r="Q96" s="559">
        <v>4167.9399999999996</v>
      </c>
      <c r="R96" s="103">
        <v>45901</v>
      </c>
      <c r="S96" s="39" t="s">
        <v>26</v>
      </c>
    </row>
    <row r="97" spans="1:19" ht="14.45" customHeight="1" x14ac:dyDescent="0.25">
      <c r="A97" s="1" t="s">
        <v>386</v>
      </c>
      <c r="B97" s="1" t="s">
        <v>471</v>
      </c>
      <c r="C97" s="1">
        <v>1014894</v>
      </c>
      <c r="D97" s="1" t="s">
        <v>472</v>
      </c>
      <c r="E97" s="1" t="s">
        <v>473</v>
      </c>
      <c r="F97" s="1" t="s">
        <v>148</v>
      </c>
      <c r="G97" s="1">
        <v>3</v>
      </c>
      <c r="H97" s="5">
        <v>45852</v>
      </c>
      <c r="I97" s="5">
        <v>45849</v>
      </c>
      <c r="J97" s="5">
        <v>45861</v>
      </c>
      <c r="K97" s="5">
        <v>45860</v>
      </c>
      <c r="L97" s="1" t="s">
        <v>39</v>
      </c>
      <c r="M97" s="1" t="s">
        <v>104</v>
      </c>
      <c r="N97" t="s">
        <v>476</v>
      </c>
      <c r="O97" s="39" t="s">
        <v>26</v>
      </c>
      <c r="P97" t="s">
        <v>475</v>
      </c>
      <c r="Q97" s="322">
        <v>3418.8</v>
      </c>
      <c r="R97" s="103">
        <v>45901</v>
      </c>
      <c r="S97" s="39" t="s">
        <v>26</v>
      </c>
    </row>
    <row r="98" spans="1:19" ht="14.45" customHeight="1" x14ac:dyDescent="0.25">
      <c r="A98" s="1" t="s">
        <v>340</v>
      </c>
      <c r="B98" s="1" t="s">
        <v>477</v>
      </c>
      <c r="C98" s="1">
        <v>1015226</v>
      </c>
      <c r="D98" s="1" t="s">
        <v>478</v>
      </c>
      <c r="E98" s="1" t="s">
        <v>473</v>
      </c>
      <c r="F98" s="1" t="s">
        <v>31</v>
      </c>
      <c r="G98" s="1">
        <v>11</v>
      </c>
      <c r="H98" s="5">
        <v>45763</v>
      </c>
      <c r="I98" s="5">
        <v>45764</v>
      </c>
      <c r="J98" s="5">
        <v>45775</v>
      </c>
      <c r="K98" s="5">
        <v>45778</v>
      </c>
      <c r="L98" s="1" t="s">
        <v>39</v>
      </c>
      <c r="M98" s="1" t="s">
        <v>24</v>
      </c>
      <c r="N98" t="s">
        <v>479</v>
      </c>
      <c r="O98" s="39" t="s">
        <v>26</v>
      </c>
      <c r="P98" t="s">
        <v>480</v>
      </c>
      <c r="Q98" s="322">
        <v>6321.46</v>
      </c>
      <c r="R98" s="525">
        <v>45931</v>
      </c>
      <c r="S98" s="39" t="s">
        <v>26</v>
      </c>
    </row>
    <row r="99" spans="1:19" ht="14.45" customHeight="1" x14ac:dyDescent="0.25">
      <c r="A99" s="1" t="s">
        <v>386</v>
      </c>
      <c r="B99" s="1" t="s">
        <v>477</v>
      </c>
      <c r="C99" s="1">
        <v>1015226</v>
      </c>
      <c r="D99" s="1" t="s">
        <v>481</v>
      </c>
      <c r="E99" s="1" t="s">
        <v>473</v>
      </c>
      <c r="F99" s="1" t="s">
        <v>23</v>
      </c>
      <c r="G99" s="1">
        <v>14</v>
      </c>
      <c r="H99" s="5">
        <v>45792</v>
      </c>
      <c r="I99" s="5">
        <v>45792</v>
      </c>
      <c r="J99" s="5">
        <v>45806</v>
      </c>
      <c r="K99" s="5">
        <v>45812</v>
      </c>
      <c r="L99" s="1" t="s">
        <v>39</v>
      </c>
      <c r="M99" s="1" t="s">
        <v>24</v>
      </c>
      <c r="N99" s="222" t="s">
        <v>482</v>
      </c>
      <c r="O99" s="39" t="s">
        <v>26</v>
      </c>
      <c r="P99" t="s">
        <v>480</v>
      </c>
      <c r="Q99" s="322">
        <v>5428.86</v>
      </c>
      <c r="R99" s="525">
        <v>45931</v>
      </c>
      <c r="S99" s="39" t="s">
        <v>26</v>
      </c>
    </row>
    <row r="100" spans="1:19" ht="14.45" customHeight="1" x14ac:dyDescent="0.25">
      <c r="A100" s="1" t="s">
        <v>340</v>
      </c>
      <c r="B100" s="1" t="s">
        <v>483</v>
      </c>
      <c r="C100" s="1">
        <v>1014895</v>
      </c>
      <c r="D100" s="1" t="s">
        <v>153</v>
      </c>
      <c r="E100" s="1" t="s">
        <v>473</v>
      </c>
      <c r="F100" s="1" t="s">
        <v>23</v>
      </c>
      <c r="G100" s="1">
        <v>1</v>
      </c>
      <c r="H100" s="5">
        <v>45810</v>
      </c>
      <c r="I100" s="5">
        <v>45811</v>
      </c>
      <c r="J100" s="5">
        <v>45826</v>
      </c>
      <c r="K100" s="5">
        <v>45825</v>
      </c>
      <c r="L100" s="1" t="s">
        <v>39</v>
      </c>
      <c r="M100" s="1" t="s">
        <v>104</v>
      </c>
      <c r="N100" t="s">
        <v>484</v>
      </c>
      <c r="O100" s="39" t="s">
        <v>26</v>
      </c>
      <c r="P100" t="s">
        <v>485</v>
      </c>
      <c r="Q100" s="322">
        <v>4207.8599999999997</v>
      </c>
      <c r="R100" s="525">
        <v>45931</v>
      </c>
      <c r="S100" s="39" t="s">
        <v>26</v>
      </c>
    </row>
    <row r="101" spans="1:19" ht="15" customHeight="1" x14ac:dyDescent="0.25">
      <c r="A101" s="1" t="s">
        <v>340</v>
      </c>
      <c r="B101" s="1" t="s">
        <v>567</v>
      </c>
      <c r="C101" s="1">
        <v>1015191</v>
      </c>
      <c r="D101" s="1" t="s">
        <v>568</v>
      </c>
      <c r="E101" s="1" t="s">
        <v>473</v>
      </c>
      <c r="F101" s="1" t="s">
        <v>23</v>
      </c>
      <c r="G101" s="1">
        <v>2</v>
      </c>
      <c r="H101" s="5">
        <v>45784</v>
      </c>
      <c r="I101" s="5">
        <v>45784</v>
      </c>
      <c r="J101" s="5">
        <v>45791</v>
      </c>
      <c r="K101" s="5">
        <v>45796</v>
      </c>
      <c r="L101" s="1" t="s">
        <v>39</v>
      </c>
      <c r="M101" s="1" t="s">
        <v>104</v>
      </c>
      <c r="N101" t="s">
        <v>569</v>
      </c>
      <c r="O101" s="39" t="s">
        <v>26</v>
      </c>
      <c r="P101" t="s">
        <v>570</v>
      </c>
      <c r="Q101" s="322">
        <v>3128.99</v>
      </c>
      <c r="R101" s="525" t="s">
        <v>187</v>
      </c>
      <c r="S101" s="39" t="s">
        <v>26</v>
      </c>
    </row>
    <row r="102" spans="1:19" ht="14.45" customHeight="1" x14ac:dyDescent="0.25">
      <c r="A102" s="1" t="s">
        <v>19</v>
      </c>
      <c r="B102" s="1" t="s">
        <v>20</v>
      </c>
      <c r="C102" s="1">
        <v>1014137</v>
      </c>
      <c r="D102" s="1" t="s">
        <v>21</v>
      </c>
      <c r="E102" s="1" t="s">
        <v>22</v>
      </c>
      <c r="F102" s="1" t="s">
        <v>23</v>
      </c>
      <c r="G102" s="1">
        <v>1</v>
      </c>
      <c r="H102" s="5">
        <v>45538</v>
      </c>
      <c r="I102" s="5">
        <v>45533</v>
      </c>
      <c r="J102" s="5">
        <v>45553</v>
      </c>
      <c r="K102" s="5">
        <v>45548</v>
      </c>
      <c r="L102" s="27">
        <v>45559</v>
      </c>
      <c r="M102" s="1" t="s">
        <v>24</v>
      </c>
      <c r="N102" t="s">
        <v>25</v>
      </c>
      <c r="O102" s="39" t="s">
        <v>26</v>
      </c>
      <c r="P102" t="s">
        <v>27</v>
      </c>
      <c r="Q102" s="518">
        <v>4679.5</v>
      </c>
      <c r="R102" s="525">
        <v>45597</v>
      </c>
      <c r="S102" s="39" t="s">
        <v>26</v>
      </c>
    </row>
    <row r="103" spans="1:19" ht="14.45" customHeight="1" x14ac:dyDescent="0.25">
      <c r="A103" s="1" t="s">
        <v>19</v>
      </c>
      <c r="B103" s="1" t="s">
        <v>29</v>
      </c>
      <c r="C103" s="1">
        <v>1014138</v>
      </c>
      <c r="D103" s="1" t="s">
        <v>30</v>
      </c>
      <c r="E103" s="1" t="s">
        <v>22</v>
      </c>
      <c r="F103" s="1" t="s">
        <v>31</v>
      </c>
      <c r="G103" s="1">
        <v>6</v>
      </c>
      <c r="H103" s="5">
        <v>45534</v>
      </c>
      <c r="I103" s="5">
        <v>45533</v>
      </c>
      <c r="J103" s="5">
        <v>45552</v>
      </c>
      <c r="K103" s="5">
        <v>45552</v>
      </c>
      <c r="L103" s="27">
        <v>45573</v>
      </c>
      <c r="M103" s="1" t="s">
        <v>24</v>
      </c>
      <c r="N103" t="s">
        <v>32</v>
      </c>
      <c r="O103" s="39" t="s">
        <v>33</v>
      </c>
      <c r="P103" t="s">
        <v>34</v>
      </c>
      <c r="Q103" s="558">
        <v>4460.75</v>
      </c>
      <c r="R103" s="525">
        <v>45597</v>
      </c>
      <c r="S103" s="39" t="s">
        <v>26</v>
      </c>
    </row>
    <row r="104" spans="1:19" ht="15" customHeight="1" x14ac:dyDescent="0.25">
      <c r="A104" s="1" t="s">
        <v>19</v>
      </c>
      <c r="B104" s="1" t="s">
        <v>41</v>
      </c>
      <c r="C104" s="1" t="s">
        <v>42</v>
      </c>
      <c r="D104" s="1" t="s">
        <v>43</v>
      </c>
      <c r="E104" s="1" t="s">
        <v>22</v>
      </c>
      <c r="F104" s="1" t="s">
        <v>31</v>
      </c>
      <c r="G104" s="1">
        <v>4</v>
      </c>
      <c r="H104" s="5">
        <v>45541</v>
      </c>
      <c r="I104" s="5">
        <v>45541</v>
      </c>
      <c r="J104" s="5">
        <v>45560</v>
      </c>
      <c r="K104" s="5">
        <v>45559</v>
      </c>
      <c r="L104" s="27">
        <v>45580</v>
      </c>
      <c r="M104" s="1" t="s">
        <v>24</v>
      </c>
      <c r="N104" t="s">
        <v>44</v>
      </c>
      <c r="O104" s="39" t="s">
        <v>26</v>
      </c>
      <c r="P104" t="s">
        <v>45</v>
      </c>
      <c r="Q104" s="518">
        <f>5494.5</f>
        <v>5494.5</v>
      </c>
      <c r="R104" s="525">
        <v>45627</v>
      </c>
      <c r="S104" s="39" t="s">
        <v>26</v>
      </c>
    </row>
    <row r="105" spans="1:19" ht="15" customHeight="1" x14ac:dyDescent="0.25">
      <c r="A105" s="1" t="s">
        <v>19</v>
      </c>
      <c r="B105" s="1" t="s">
        <v>57</v>
      </c>
      <c r="C105" s="1" t="s">
        <v>58</v>
      </c>
      <c r="D105" s="1" t="s">
        <v>59</v>
      </c>
      <c r="E105" s="1" t="s">
        <v>22</v>
      </c>
      <c r="F105" s="1" t="s">
        <v>23</v>
      </c>
      <c r="G105" s="1">
        <v>2</v>
      </c>
      <c r="H105" s="5">
        <v>45580</v>
      </c>
      <c r="I105" s="5">
        <v>45580</v>
      </c>
      <c r="J105" s="5">
        <v>45595</v>
      </c>
      <c r="K105" s="5">
        <v>45595</v>
      </c>
      <c r="L105" s="27">
        <v>45601</v>
      </c>
      <c r="M105" s="1" t="s">
        <v>24</v>
      </c>
      <c r="N105" t="s">
        <v>25</v>
      </c>
      <c r="O105" s="39" t="s">
        <v>26</v>
      </c>
      <c r="P105" t="s">
        <v>60</v>
      </c>
      <c r="Q105" s="518">
        <v>7514.25</v>
      </c>
      <c r="R105" s="525">
        <v>45658</v>
      </c>
      <c r="S105" s="39" t="s">
        <v>26</v>
      </c>
    </row>
    <row r="106" spans="1:19" ht="15" customHeight="1" x14ac:dyDescent="0.25">
      <c r="A106" s="1" t="s">
        <v>19</v>
      </c>
      <c r="B106" s="1" t="s">
        <v>61</v>
      </c>
      <c r="C106" s="1" t="s">
        <v>62</v>
      </c>
      <c r="D106" s="1" t="s">
        <v>63</v>
      </c>
      <c r="E106" s="1" t="s">
        <v>22</v>
      </c>
      <c r="F106" s="1" t="s">
        <v>23</v>
      </c>
      <c r="G106" s="1">
        <v>5</v>
      </c>
      <c r="H106" s="5">
        <v>45593</v>
      </c>
      <c r="I106" s="5">
        <v>45590</v>
      </c>
      <c r="J106" s="5">
        <v>45601</v>
      </c>
      <c r="K106" s="5">
        <v>45601</v>
      </c>
      <c r="L106" s="27">
        <v>45608</v>
      </c>
      <c r="M106" s="1" t="s">
        <v>24</v>
      </c>
      <c r="N106" t="s">
        <v>64</v>
      </c>
      <c r="O106" s="39" t="s">
        <v>26</v>
      </c>
      <c r="P106" s="222" t="s">
        <v>65</v>
      </c>
      <c r="Q106" s="518">
        <v>6453.25</v>
      </c>
      <c r="R106" s="525">
        <v>45658</v>
      </c>
      <c r="S106" s="39" t="s">
        <v>26</v>
      </c>
    </row>
    <row r="107" spans="1:19" ht="14.45" customHeight="1" x14ac:dyDescent="0.25">
      <c r="A107" s="1" t="s">
        <v>19</v>
      </c>
      <c r="B107" s="1" t="s">
        <v>57</v>
      </c>
      <c r="C107" s="1">
        <v>1014237</v>
      </c>
      <c r="D107" s="1" t="s">
        <v>59</v>
      </c>
      <c r="E107" s="1" t="s">
        <v>22</v>
      </c>
      <c r="F107" s="1" t="s">
        <v>66</v>
      </c>
      <c r="G107" s="1">
        <v>2</v>
      </c>
      <c r="H107" s="5">
        <v>45602</v>
      </c>
      <c r="I107" s="5">
        <v>45602</v>
      </c>
      <c r="J107" s="5">
        <v>45604</v>
      </c>
      <c r="K107" s="5">
        <v>45604</v>
      </c>
      <c r="L107" s="27">
        <v>45608</v>
      </c>
      <c r="M107" s="1" t="s">
        <v>24</v>
      </c>
      <c r="N107" t="s">
        <v>25</v>
      </c>
      <c r="O107" s="39" t="s">
        <v>26</v>
      </c>
      <c r="P107" t="s">
        <v>60</v>
      </c>
      <c r="Q107" s="136"/>
      <c r="R107" s="525">
        <v>45658</v>
      </c>
      <c r="S107" s="39" t="s">
        <v>26</v>
      </c>
    </row>
    <row r="108" spans="1:19" ht="15" customHeight="1" x14ac:dyDescent="0.25">
      <c r="A108" s="1" t="s">
        <v>116</v>
      </c>
      <c r="B108" s="1" t="s">
        <v>117</v>
      </c>
      <c r="C108" s="1">
        <v>1214646</v>
      </c>
      <c r="D108" s="1" t="s">
        <v>118</v>
      </c>
      <c r="E108" s="1" t="s">
        <v>22</v>
      </c>
      <c r="F108" s="1" t="s">
        <v>23</v>
      </c>
      <c r="G108" s="1">
        <v>3</v>
      </c>
      <c r="H108" s="5">
        <v>45628</v>
      </c>
      <c r="I108" s="5">
        <v>45629</v>
      </c>
      <c r="J108" s="5">
        <v>45643</v>
      </c>
      <c r="K108" s="5">
        <v>45643</v>
      </c>
      <c r="L108" s="27">
        <v>45671</v>
      </c>
      <c r="M108" s="1" t="s">
        <v>24</v>
      </c>
      <c r="N108" t="s">
        <v>119</v>
      </c>
      <c r="O108" s="39" t="s">
        <v>26</v>
      </c>
      <c r="P108" t="s">
        <v>120</v>
      </c>
      <c r="Q108" s="518">
        <v>4255.75</v>
      </c>
      <c r="R108" s="103">
        <v>45717</v>
      </c>
      <c r="S108" s="257"/>
    </row>
    <row r="109" spans="1:19" ht="15" customHeight="1" x14ac:dyDescent="0.25">
      <c r="A109" s="1" t="s">
        <v>116</v>
      </c>
      <c r="B109" s="1" t="s">
        <v>121</v>
      </c>
      <c r="C109" s="551">
        <v>1314774</v>
      </c>
      <c r="D109" s="1" t="s">
        <v>122</v>
      </c>
      <c r="E109" s="1" t="s">
        <v>22</v>
      </c>
      <c r="F109" s="1" t="s">
        <v>23</v>
      </c>
      <c r="G109" s="1">
        <v>2</v>
      </c>
      <c r="H109" s="5">
        <v>45677</v>
      </c>
      <c r="I109" s="5">
        <v>45674</v>
      </c>
      <c r="J109" s="5">
        <v>45695</v>
      </c>
      <c r="K109" s="5">
        <v>45694</v>
      </c>
      <c r="L109" s="27">
        <v>45713</v>
      </c>
      <c r="M109" s="1" t="s">
        <v>104</v>
      </c>
      <c r="N109" t="s">
        <v>123</v>
      </c>
      <c r="O109" s="39" t="s">
        <v>26</v>
      </c>
      <c r="P109" t="s">
        <v>124</v>
      </c>
      <c r="Q109" s="326">
        <v>6752.5</v>
      </c>
      <c r="R109" s="103">
        <v>45717</v>
      </c>
      <c r="S109" s="257"/>
    </row>
    <row r="110" spans="1:19" ht="15" customHeight="1" x14ac:dyDescent="0.25">
      <c r="A110" s="1" t="s">
        <v>116</v>
      </c>
      <c r="B110" s="1" t="s">
        <v>125</v>
      </c>
      <c r="C110" s="1">
        <v>1314775</v>
      </c>
      <c r="D110" s="1" t="s">
        <v>122</v>
      </c>
      <c r="E110" s="1" t="s">
        <v>22</v>
      </c>
      <c r="F110" s="1" t="s">
        <v>23</v>
      </c>
      <c r="G110" s="1">
        <v>2</v>
      </c>
      <c r="H110" s="5">
        <v>45677</v>
      </c>
      <c r="I110" s="5">
        <v>45674</v>
      </c>
      <c r="J110" s="5">
        <v>45695</v>
      </c>
      <c r="K110" s="5">
        <v>45694</v>
      </c>
      <c r="L110" s="27">
        <v>45713</v>
      </c>
      <c r="M110" s="1" t="s">
        <v>104</v>
      </c>
      <c r="N110" t="s">
        <v>123</v>
      </c>
      <c r="O110" s="39" t="s">
        <v>26</v>
      </c>
      <c r="P110" t="s">
        <v>126</v>
      </c>
      <c r="Q110" s="326">
        <v>7417.37</v>
      </c>
      <c r="R110" s="103">
        <v>45717</v>
      </c>
      <c r="S110" s="257"/>
    </row>
    <row r="111" spans="1:19" ht="15" customHeight="1" x14ac:dyDescent="0.25">
      <c r="A111" s="1" t="s">
        <v>116</v>
      </c>
      <c r="B111" s="1" t="s">
        <v>127</v>
      </c>
      <c r="C111" s="551">
        <v>1214777</v>
      </c>
      <c r="D111" s="1" t="s">
        <v>128</v>
      </c>
      <c r="E111" s="1" t="s">
        <v>22</v>
      </c>
      <c r="F111" s="1" t="s">
        <v>23</v>
      </c>
      <c r="G111" s="1">
        <v>6</v>
      </c>
      <c r="H111" s="5">
        <v>45673</v>
      </c>
      <c r="I111" s="5">
        <v>45674</v>
      </c>
      <c r="J111" s="5">
        <v>45694</v>
      </c>
      <c r="K111" s="5">
        <v>45695</v>
      </c>
      <c r="L111" s="27">
        <v>45713</v>
      </c>
      <c r="M111" s="1" t="s">
        <v>104</v>
      </c>
      <c r="N111" t="s">
        <v>129</v>
      </c>
      <c r="O111" s="39" t="s">
        <v>26</v>
      </c>
      <c r="P111" t="s">
        <v>130</v>
      </c>
      <c r="Q111" s="562">
        <v>12619.93</v>
      </c>
      <c r="R111" s="103">
        <v>45717</v>
      </c>
      <c r="S111" s="257"/>
    </row>
    <row r="112" spans="1:19" ht="15" customHeight="1" x14ac:dyDescent="0.25">
      <c r="A112" s="1" t="s">
        <v>116</v>
      </c>
      <c r="B112" s="1" t="s">
        <v>131</v>
      </c>
      <c r="C112" s="551">
        <v>1414773</v>
      </c>
      <c r="D112" s="1" t="s">
        <v>132</v>
      </c>
      <c r="E112" s="1" t="s">
        <v>22</v>
      </c>
      <c r="F112" s="1" t="s">
        <v>23</v>
      </c>
      <c r="G112" s="1">
        <v>3</v>
      </c>
      <c r="H112" s="5">
        <v>45679</v>
      </c>
      <c r="I112" s="5">
        <v>45674</v>
      </c>
      <c r="J112" s="5">
        <v>45698</v>
      </c>
      <c r="K112" s="5">
        <v>45698</v>
      </c>
      <c r="L112" s="27">
        <v>45713</v>
      </c>
      <c r="M112" s="1" t="s">
        <v>104</v>
      </c>
      <c r="N112" t="s">
        <v>133</v>
      </c>
      <c r="O112" s="39" t="s">
        <v>26</v>
      </c>
      <c r="P112" t="s">
        <v>134</v>
      </c>
      <c r="Q112" s="326">
        <v>5681.63</v>
      </c>
      <c r="R112" s="103">
        <v>45717</v>
      </c>
      <c r="S112" s="257"/>
    </row>
    <row r="113" spans="1:22" ht="15" customHeight="1" x14ac:dyDescent="0.25">
      <c r="A113" s="1" t="s">
        <v>19</v>
      </c>
      <c r="B113" s="1" t="s">
        <v>135</v>
      </c>
      <c r="C113" s="1">
        <v>1011935</v>
      </c>
      <c r="D113" s="1" t="s">
        <v>136</v>
      </c>
      <c r="E113" s="1" t="s">
        <v>22</v>
      </c>
      <c r="F113" s="1" t="s">
        <v>23</v>
      </c>
      <c r="G113" s="1">
        <v>3</v>
      </c>
      <c r="H113" s="5">
        <v>45567</v>
      </c>
      <c r="I113" s="5">
        <v>45568</v>
      </c>
      <c r="J113" s="5">
        <v>45582</v>
      </c>
      <c r="K113" s="5">
        <v>45586</v>
      </c>
      <c r="L113" s="27">
        <v>45594</v>
      </c>
      <c r="M113" s="1" t="s">
        <v>24</v>
      </c>
      <c r="N113" t="s">
        <v>137</v>
      </c>
      <c r="O113" s="39" t="s">
        <v>26</v>
      </c>
      <c r="P113" t="s">
        <v>138</v>
      </c>
      <c r="Q113" s="518">
        <v>10836.5</v>
      </c>
      <c r="R113" s="525">
        <v>45717</v>
      </c>
      <c r="S113" s="39" t="s">
        <v>26</v>
      </c>
    </row>
    <row r="114" spans="1:22" ht="15" customHeight="1" x14ac:dyDescent="0.25">
      <c r="A114" s="1" t="s">
        <v>19</v>
      </c>
      <c r="B114" s="1" t="s">
        <v>198</v>
      </c>
      <c r="C114" s="1">
        <v>1014643</v>
      </c>
      <c r="D114" s="1" t="s">
        <v>199</v>
      </c>
      <c r="E114" s="1" t="s">
        <v>22</v>
      </c>
      <c r="F114" s="1" t="s">
        <v>23</v>
      </c>
      <c r="G114" s="1">
        <v>5</v>
      </c>
      <c r="H114" s="5">
        <v>45691</v>
      </c>
      <c r="I114" s="5">
        <v>45688</v>
      </c>
      <c r="J114" s="5">
        <v>45807</v>
      </c>
      <c r="K114" s="5">
        <v>45810</v>
      </c>
      <c r="L114" s="27">
        <v>45860</v>
      </c>
      <c r="M114" s="1" t="s">
        <v>104</v>
      </c>
      <c r="N114" t="s">
        <v>200</v>
      </c>
      <c r="O114" s="39" t="s">
        <v>26</v>
      </c>
      <c r="P114" t="s">
        <v>201</v>
      </c>
      <c r="Q114" s="326">
        <f>3797.3+8202.7</f>
        <v>12000</v>
      </c>
      <c r="R114" s="103">
        <v>45748</v>
      </c>
      <c r="S114" s="257"/>
    </row>
    <row r="115" spans="1:22" ht="15" customHeight="1" x14ac:dyDescent="0.25">
      <c r="A115" s="1" t="s">
        <v>340</v>
      </c>
      <c r="B115" s="1" t="s">
        <v>486</v>
      </c>
      <c r="C115" s="1">
        <v>1015225</v>
      </c>
      <c r="D115" s="1" t="s">
        <v>478</v>
      </c>
      <c r="E115" s="1" t="s">
        <v>22</v>
      </c>
      <c r="F115" s="1" t="s">
        <v>31</v>
      </c>
      <c r="G115" s="1">
        <v>14</v>
      </c>
      <c r="H115" s="5">
        <v>45763</v>
      </c>
      <c r="I115" s="5">
        <v>45763</v>
      </c>
      <c r="J115" s="5">
        <v>45778</v>
      </c>
      <c r="K115" s="5">
        <v>45778</v>
      </c>
      <c r="L115" s="1" t="s">
        <v>39</v>
      </c>
      <c r="M115" s="1" t="s">
        <v>24</v>
      </c>
      <c r="N115" t="s">
        <v>487</v>
      </c>
      <c r="O115" s="39" t="s">
        <v>26</v>
      </c>
      <c r="P115" t="s">
        <v>488</v>
      </c>
      <c r="Q115" s="518">
        <v>8122.55</v>
      </c>
      <c r="R115" s="525">
        <v>45931</v>
      </c>
      <c r="S115" s="39" t="s">
        <v>26</v>
      </c>
    </row>
    <row r="116" spans="1:22" ht="14.45" customHeight="1" x14ac:dyDescent="0.25">
      <c r="A116" s="1" t="s">
        <v>340</v>
      </c>
      <c r="B116" s="1" t="s">
        <v>486</v>
      </c>
      <c r="C116" s="1">
        <v>1015225</v>
      </c>
      <c r="D116" s="1" t="s">
        <v>478</v>
      </c>
      <c r="E116" s="1" t="s">
        <v>22</v>
      </c>
      <c r="F116" s="1" t="s">
        <v>148</v>
      </c>
      <c r="G116" s="1">
        <v>14</v>
      </c>
      <c r="H116" s="5">
        <v>45818</v>
      </c>
      <c r="I116" s="5">
        <v>45824</v>
      </c>
      <c r="J116" s="5">
        <v>45845</v>
      </c>
      <c r="K116" s="5">
        <v>45847</v>
      </c>
      <c r="L116" s="1"/>
      <c r="M116" s="1" t="s">
        <v>24</v>
      </c>
      <c r="N116" t="s">
        <v>495</v>
      </c>
      <c r="O116" s="39" t="s">
        <v>26</v>
      </c>
      <c r="P116" t="s">
        <v>488</v>
      </c>
      <c r="Q116" s="518">
        <v>12653.63</v>
      </c>
      <c r="R116" s="525">
        <v>45931</v>
      </c>
      <c r="S116" s="39" t="s">
        <v>26</v>
      </c>
    </row>
    <row r="117" spans="1:22" ht="14.45" customHeight="1" x14ac:dyDescent="0.25">
      <c r="A117" s="1" t="s">
        <v>386</v>
      </c>
      <c r="B117" s="1" t="s">
        <v>496</v>
      </c>
      <c r="C117" s="1">
        <v>1011061</v>
      </c>
      <c r="D117" s="1" t="s">
        <v>497</v>
      </c>
      <c r="E117" s="1" t="s">
        <v>22</v>
      </c>
      <c r="F117" s="1" t="s">
        <v>148</v>
      </c>
      <c r="G117" s="1">
        <v>3</v>
      </c>
      <c r="H117" s="5">
        <v>45817</v>
      </c>
      <c r="I117" s="5">
        <v>45813</v>
      </c>
      <c r="J117" s="5">
        <v>45831</v>
      </c>
      <c r="K117" s="5">
        <v>45831</v>
      </c>
      <c r="L117" s="1"/>
      <c r="M117" s="1" t="s">
        <v>24</v>
      </c>
      <c r="N117" t="s">
        <v>498</v>
      </c>
      <c r="O117" s="39" t="s">
        <v>26</v>
      </c>
      <c r="P117" t="s">
        <v>499</v>
      </c>
      <c r="Q117" s="561">
        <v>6526.73</v>
      </c>
      <c r="R117" s="525">
        <v>45931</v>
      </c>
      <c r="S117" s="39" t="s">
        <v>26</v>
      </c>
    </row>
    <row r="118" spans="1:22" ht="14.45" customHeight="1" x14ac:dyDescent="0.25">
      <c r="A118" s="1" t="s">
        <v>386</v>
      </c>
      <c r="B118" s="1" t="s">
        <v>500</v>
      </c>
      <c r="C118" s="1">
        <v>1014642</v>
      </c>
      <c r="D118" s="1" t="s">
        <v>501</v>
      </c>
      <c r="E118" s="1" t="s">
        <v>22</v>
      </c>
      <c r="F118" s="1" t="s">
        <v>31</v>
      </c>
      <c r="G118" s="1">
        <v>4</v>
      </c>
      <c r="H118" s="5">
        <v>45828</v>
      </c>
      <c r="I118" s="5">
        <v>45831</v>
      </c>
      <c r="J118" s="5">
        <v>45840</v>
      </c>
      <c r="K118" s="5">
        <v>45840</v>
      </c>
      <c r="L118" s="1" t="s">
        <v>39</v>
      </c>
      <c r="M118" s="1" t="s">
        <v>104</v>
      </c>
      <c r="N118" t="s">
        <v>502</v>
      </c>
      <c r="O118" s="39" t="s">
        <v>33</v>
      </c>
      <c r="P118" t="s">
        <v>503</v>
      </c>
      <c r="Q118" s="518">
        <v>5470.7</v>
      </c>
      <c r="R118" s="525">
        <v>45931</v>
      </c>
      <c r="S118" s="39" t="s">
        <v>26</v>
      </c>
    </row>
    <row r="119" spans="1:22" ht="15" customHeight="1" x14ac:dyDescent="0.25">
      <c r="A119" s="1" t="s">
        <v>19</v>
      </c>
      <c r="B119" s="1" t="s">
        <v>29</v>
      </c>
      <c r="C119" s="1">
        <v>1014138</v>
      </c>
      <c r="D119" s="1" t="s">
        <v>30</v>
      </c>
      <c r="E119" s="1" t="s">
        <v>22</v>
      </c>
      <c r="F119" s="1" t="s">
        <v>148</v>
      </c>
      <c r="G119" s="1">
        <v>6</v>
      </c>
      <c r="H119" s="5">
        <v>45548</v>
      </c>
      <c r="I119" s="5">
        <v>45554</v>
      </c>
      <c r="J119" s="5">
        <v>45565</v>
      </c>
      <c r="K119" s="5">
        <v>45565</v>
      </c>
      <c r="L119" s="27">
        <v>45573</v>
      </c>
      <c r="M119" s="1" t="s">
        <v>24</v>
      </c>
      <c r="N119" t="s">
        <v>32</v>
      </c>
      <c r="O119" s="39" t="s">
        <v>33</v>
      </c>
      <c r="P119" t="s">
        <v>34</v>
      </c>
      <c r="Q119" s="518">
        <v>4450</v>
      </c>
      <c r="R119" s="525">
        <v>45962</v>
      </c>
      <c r="S119" s="39" t="s">
        <v>26</v>
      </c>
    </row>
    <row r="120" spans="1:22" ht="14.45" customHeight="1" x14ac:dyDescent="0.25">
      <c r="A120" s="1" t="s">
        <v>19</v>
      </c>
      <c r="B120" s="1" t="s">
        <v>41</v>
      </c>
      <c r="C120" s="1" t="s">
        <v>42</v>
      </c>
      <c r="D120" s="1" t="s">
        <v>43</v>
      </c>
      <c r="E120" s="1" t="s">
        <v>22</v>
      </c>
      <c r="F120" s="1" t="s">
        <v>148</v>
      </c>
      <c r="G120" s="1">
        <v>4</v>
      </c>
      <c r="H120" s="5">
        <v>45560</v>
      </c>
      <c r="I120" s="5">
        <v>45560</v>
      </c>
      <c r="J120" s="5">
        <v>45568</v>
      </c>
      <c r="K120" s="5">
        <v>45566</v>
      </c>
      <c r="L120" s="27">
        <v>45580</v>
      </c>
      <c r="M120" s="1" t="s">
        <v>24</v>
      </c>
      <c r="N120" t="s">
        <v>44</v>
      </c>
      <c r="O120" s="39" t="s">
        <v>26</v>
      </c>
      <c r="P120" t="s">
        <v>45</v>
      </c>
      <c r="Q120" s="518">
        <v>1672.5</v>
      </c>
      <c r="R120" s="525">
        <v>45992</v>
      </c>
      <c r="S120" s="39" t="s">
        <v>26</v>
      </c>
    </row>
    <row r="121" spans="1:22" ht="15" customHeight="1" x14ac:dyDescent="0.25">
      <c r="A121" s="1" t="s">
        <v>340</v>
      </c>
      <c r="B121" s="1" t="s">
        <v>575</v>
      </c>
      <c r="C121" s="1">
        <v>101546</v>
      </c>
      <c r="D121" s="1" t="s">
        <v>576</v>
      </c>
      <c r="E121" s="1" t="s">
        <v>22</v>
      </c>
      <c r="F121" s="1" t="s">
        <v>23</v>
      </c>
      <c r="G121" s="1">
        <v>1</v>
      </c>
      <c r="H121" s="5">
        <v>45772</v>
      </c>
      <c r="I121" s="5">
        <v>45772</v>
      </c>
      <c r="J121" s="5">
        <v>45779</v>
      </c>
      <c r="K121" s="5">
        <v>45779</v>
      </c>
      <c r="L121" s="1" t="s">
        <v>39</v>
      </c>
      <c r="M121" s="1" t="s">
        <v>24</v>
      </c>
      <c r="N121" t="s">
        <v>569</v>
      </c>
      <c r="O121" s="39" t="s">
        <v>26</v>
      </c>
      <c r="P121" t="s">
        <v>577</v>
      </c>
      <c r="Q121" s="518">
        <f>1541.26+1843.4</f>
        <v>3384.66</v>
      </c>
      <c r="R121" s="525" t="s">
        <v>187</v>
      </c>
      <c r="S121" s="39" t="s">
        <v>26</v>
      </c>
    </row>
    <row r="122" spans="1:22" ht="15" customHeight="1" x14ac:dyDescent="0.25">
      <c r="A122" s="1" t="s">
        <v>340</v>
      </c>
      <c r="B122" s="1" t="s">
        <v>553</v>
      </c>
      <c r="C122" s="1" t="s">
        <v>554</v>
      </c>
      <c r="D122" s="1" t="s">
        <v>555</v>
      </c>
      <c r="E122" s="1" t="s">
        <v>22</v>
      </c>
      <c r="F122" s="1" t="s">
        <v>23</v>
      </c>
      <c r="G122" s="1">
        <v>2</v>
      </c>
      <c r="H122" s="5">
        <v>45805</v>
      </c>
      <c r="I122" s="5">
        <v>45805</v>
      </c>
      <c r="J122" s="5">
        <v>45826</v>
      </c>
      <c r="K122" s="5">
        <v>45833</v>
      </c>
      <c r="L122" s="27">
        <v>45839</v>
      </c>
      <c r="M122" s="1" t="s">
        <v>24</v>
      </c>
      <c r="N122" t="s">
        <v>634</v>
      </c>
      <c r="O122" s="39" t="s">
        <v>26</v>
      </c>
      <c r="P122" t="s">
        <v>557</v>
      </c>
      <c r="Q122" s="321">
        <v>5718.69</v>
      </c>
      <c r="R122" s="525" t="s">
        <v>187</v>
      </c>
      <c r="S122" s="39" t="s">
        <v>26</v>
      </c>
    </row>
    <row r="123" spans="1:22" x14ac:dyDescent="0.25">
      <c r="A123" s="26" t="s">
        <v>19</v>
      </c>
      <c r="B123" s="26" t="s">
        <v>643</v>
      </c>
      <c r="C123" s="26">
        <v>1014896</v>
      </c>
      <c r="D123" s="26" t="s">
        <v>644</v>
      </c>
      <c r="E123" s="26" t="s">
        <v>22</v>
      </c>
      <c r="F123" s="26" t="s">
        <v>23</v>
      </c>
      <c r="G123" s="26">
        <v>1</v>
      </c>
      <c r="H123" s="27">
        <v>45805</v>
      </c>
      <c r="I123" s="27" t="s">
        <v>39</v>
      </c>
      <c r="J123" s="27">
        <v>45812</v>
      </c>
      <c r="K123" s="26"/>
      <c r="L123" s="26" t="s">
        <v>39</v>
      </c>
      <c r="M123" s="26" t="s">
        <v>104</v>
      </c>
      <c r="N123" s="364" t="s">
        <v>645</v>
      </c>
      <c r="O123" s="365" t="s">
        <v>26</v>
      </c>
      <c r="P123" s="364" t="s">
        <v>646</v>
      </c>
      <c r="Q123" s="520" t="s">
        <v>39</v>
      </c>
      <c r="R123" s="520" t="s">
        <v>39</v>
      </c>
      <c r="S123" t="s">
        <v>26</v>
      </c>
    </row>
    <row r="124" spans="1:22" ht="14.45" customHeight="1" x14ac:dyDescent="0.25">
      <c r="A124" s="26" t="s">
        <v>386</v>
      </c>
      <c r="B124" s="26" t="s">
        <v>500</v>
      </c>
      <c r="C124" s="26">
        <v>1014642</v>
      </c>
      <c r="D124" s="26" t="s">
        <v>501</v>
      </c>
      <c r="E124" s="26" t="s">
        <v>22</v>
      </c>
      <c r="F124" s="26" t="s">
        <v>148</v>
      </c>
      <c r="G124" s="26">
        <v>4</v>
      </c>
      <c r="H124" s="27">
        <v>45873</v>
      </c>
      <c r="I124" s="27" t="s">
        <v>39</v>
      </c>
      <c r="J124" s="27">
        <v>45887</v>
      </c>
      <c r="K124" s="27"/>
      <c r="L124" s="26" t="s">
        <v>39</v>
      </c>
      <c r="M124" s="26" t="s">
        <v>104</v>
      </c>
      <c r="N124" s="364" t="s">
        <v>647</v>
      </c>
      <c r="O124" s="365" t="s">
        <v>33</v>
      </c>
      <c r="P124" s="364" t="s">
        <v>503</v>
      </c>
      <c r="Q124" s="520" t="s">
        <v>39</v>
      </c>
      <c r="R124" s="520" t="s">
        <v>39</v>
      </c>
      <c r="S124" t="s">
        <v>26</v>
      </c>
    </row>
    <row r="125" spans="1:22" ht="14.45" customHeight="1" x14ac:dyDescent="0.25">
      <c r="A125" s="1" t="s">
        <v>323</v>
      </c>
      <c r="B125" s="1" t="s">
        <v>830</v>
      </c>
      <c r="C125" s="1">
        <v>1015489</v>
      </c>
      <c r="D125" s="1" t="s">
        <v>122</v>
      </c>
      <c r="E125" s="1" t="s">
        <v>22</v>
      </c>
      <c r="F125" s="1" t="s">
        <v>23</v>
      </c>
      <c r="G125" s="1">
        <v>3</v>
      </c>
      <c r="H125" s="5">
        <v>45925</v>
      </c>
      <c r="I125" s="19"/>
      <c r="J125" s="5">
        <v>45937</v>
      </c>
      <c r="K125" s="5"/>
      <c r="L125" s="1"/>
      <c r="M125" s="1" t="s">
        <v>104</v>
      </c>
      <c r="N125" t="s">
        <v>831</v>
      </c>
      <c r="O125" s="39" t="s">
        <v>26</v>
      </c>
      <c r="P125" t="s">
        <v>832</v>
      </c>
      <c r="Q125" s="322"/>
      <c r="R125" s="103"/>
    </row>
    <row r="126" spans="1:22" ht="14.45" customHeight="1" x14ac:dyDescent="0.25">
      <c r="A126" s="1" t="s">
        <v>323</v>
      </c>
      <c r="B126" s="1" t="s">
        <v>500</v>
      </c>
      <c r="C126" s="1">
        <v>1014642</v>
      </c>
      <c r="D126" s="1" t="s">
        <v>501</v>
      </c>
      <c r="E126" s="1" t="s">
        <v>22</v>
      </c>
      <c r="F126" s="1" t="s">
        <v>23</v>
      </c>
      <c r="G126" s="1">
        <v>5</v>
      </c>
      <c r="H126" s="5">
        <v>45922</v>
      </c>
      <c r="I126" s="19"/>
      <c r="J126" s="5">
        <v>45936</v>
      </c>
      <c r="K126" s="5"/>
      <c r="L126" s="1"/>
      <c r="M126" s="1" t="s">
        <v>104</v>
      </c>
      <c r="N126" t="s">
        <v>1871</v>
      </c>
      <c r="O126" s="39" t="s">
        <v>26</v>
      </c>
      <c r="P126" t="s">
        <v>503</v>
      </c>
      <c r="Q126" s="322"/>
      <c r="R126" s="103"/>
    </row>
    <row r="127" spans="1:22" ht="14.45" customHeight="1" x14ac:dyDescent="0.25">
      <c r="A127" s="1" t="s">
        <v>19</v>
      </c>
      <c r="B127" s="1" t="s">
        <v>35</v>
      </c>
      <c r="C127" s="1">
        <v>1013480</v>
      </c>
      <c r="D127" s="1" t="s">
        <v>36</v>
      </c>
      <c r="E127" s="1" t="s">
        <v>37</v>
      </c>
      <c r="F127" s="1" t="s">
        <v>38</v>
      </c>
      <c r="G127" s="1">
        <v>3</v>
      </c>
      <c r="H127" s="5">
        <v>45348</v>
      </c>
      <c r="I127" s="5">
        <v>45344</v>
      </c>
      <c r="J127" s="5">
        <v>45356</v>
      </c>
      <c r="K127" s="5">
        <v>45356</v>
      </c>
      <c r="L127" s="1" t="s">
        <v>39</v>
      </c>
      <c r="M127" s="1" t="s">
        <v>24</v>
      </c>
      <c r="O127" s="39" t="s">
        <v>26</v>
      </c>
      <c r="P127" t="s">
        <v>40</v>
      </c>
      <c r="Q127" t="s">
        <v>39</v>
      </c>
      <c r="R127" s="103" t="s">
        <v>39</v>
      </c>
      <c r="S127" t="s">
        <v>39</v>
      </c>
    </row>
    <row r="128" spans="1:22" ht="15" customHeight="1" x14ac:dyDescent="0.25">
      <c r="A128" s="1" t="s">
        <v>19</v>
      </c>
      <c r="B128" s="1" t="s">
        <v>46</v>
      </c>
      <c r="C128" s="1">
        <v>1013481</v>
      </c>
      <c r="D128" s="1" t="s">
        <v>47</v>
      </c>
      <c r="E128" s="1" t="s">
        <v>37</v>
      </c>
      <c r="F128" s="1" t="s">
        <v>31</v>
      </c>
      <c r="G128" s="1">
        <v>5</v>
      </c>
      <c r="H128" s="5">
        <v>45356</v>
      </c>
      <c r="I128" s="5">
        <v>45356</v>
      </c>
      <c r="J128" s="5">
        <v>45366</v>
      </c>
      <c r="K128" s="5">
        <v>45366</v>
      </c>
      <c r="L128" s="1" t="s">
        <v>39</v>
      </c>
      <c r="M128" s="1" t="s">
        <v>24</v>
      </c>
      <c r="N128" s="136"/>
      <c r="O128" s="39" t="s">
        <v>26</v>
      </c>
      <c r="P128" t="s">
        <v>48</v>
      </c>
      <c r="Q128" s="417" t="s">
        <v>39</v>
      </c>
      <c r="R128" s="103" t="s">
        <v>39</v>
      </c>
      <c r="S128" t="s">
        <v>39</v>
      </c>
      <c r="V128" s="18"/>
    </row>
    <row r="129" spans="1:19" ht="15" customHeight="1" x14ac:dyDescent="0.25">
      <c r="A129" s="1" t="s">
        <v>19</v>
      </c>
      <c r="B129" s="1" t="s">
        <v>49</v>
      </c>
      <c r="C129" s="1">
        <v>1014093</v>
      </c>
      <c r="D129" s="1" t="s">
        <v>50</v>
      </c>
      <c r="E129" s="1" t="s">
        <v>37</v>
      </c>
      <c r="F129" s="1" t="s">
        <v>23</v>
      </c>
      <c r="G129" s="1">
        <v>2</v>
      </c>
      <c r="H129" s="5">
        <v>45517</v>
      </c>
      <c r="I129" s="5">
        <v>45517</v>
      </c>
      <c r="J129" s="5">
        <v>45531</v>
      </c>
      <c r="K129" s="5">
        <v>45527</v>
      </c>
      <c r="L129" s="27">
        <v>45545</v>
      </c>
      <c r="M129" s="1" t="s">
        <v>24</v>
      </c>
      <c r="N129" t="s">
        <v>51</v>
      </c>
      <c r="O129" s="39" t="s">
        <v>26</v>
      </c>
      <c r="P129" t="s">
        <v>52</v>
      </c>
      <c r="Q129" t="s">
        <v>39</v>
      </c>
      <c r="R129" s="103" t="s">
        <v>39</v>
      </c>
      <c r="S129" t="s">
        <v>39</v>
      </c>
    </row>
    <row r="130" spans="1:19" ht="15" customHeight="1" x14ac:dyDescent="0.25">
      <c r="A130" s="1" t="s">
        <v>19</v>
      </c>
      <c r="B130" s="1" t="s">
        <v>53</v>
      </c>
      <c r="C130" s="1">
        <v>1014094</v>
      </c>
      <c r="D130" s="1" t="s">
        <v>54</v>
      </c>
      <c r="E130" s="1" t="s">
        <v>37</v>
      </c>
      <c r="F130" s="1" t="s">
        <v>23</v>
      </c>
      <c r="G130" s="1">
        <v>2</v>
      </c>
      <c r="H130" s="5">
        <v>45524</v>
      </c>
      <c r="I130" s="5">
        <v>45519</v>
      </c>
      <c r="J130" s="5">
        <v>45538</v>
      </c>
      <c r="K130" s="5">
        <v>45538</v>
      </c>
      <c r="L130" s="27">
        <v>45552</v>
      </c>
      <c r="M130" s="1" t="s">
        <v>24</v>
      </c>
      <c r="N130" t="s">
        <v>55</v>
      </c>
      <c r="O130" s="39" t="s">
        <v>26</v>
      </c>
      <c r="P130" t="s">
        <v>56</v>
      </c>
      <c r="Q130" t="s">
        <v>39</v>
      </c>
      <c r="R130" s="103" t="s">
        <v>39</v>
      </c>
      <c r="S130" t="s">
        <v>39</v>
      </c>
    </row>
    <row r="131" spans="1:19" ht="15" customHeight="1" x14ac:dyDescent="0.25">
      <c r="A131" s="1" t="s">
        <v>19</v>
      </c>
      <c r="B131" s="1" t="s">
        <v>77</v>
      </c>
      <c r="C131" s="1">
        <v>1014092</v>
      </c>
      <c r="D131" s="1" t="s">
        <v>78</v>
      </c>
      <c r="E131" s="1" t="s">
        <v>37</v>
      </c>
      <c r="F131" s="1" t="s">
        <v>31</v>
      </c>
      <c r="G131" s="1">
        <v>6</v>
      </c>
      <c r="H131" s="5">
        <v>45532</v>
      </c>
      <c r="I131" s="5">
        <v>45532</v>
      </c>
      <c r="J131" s="5">
        <v>45545</v>
      </c>
      <c r="K131" s="5">
        <v>45545</v>
      </c>
      <c r="L131" s="27">
        <v>45580</v>
      </c>
      <c r="M131" s="1" t="s">
        <v>24</v>
      </c>
      <c r="N131" t="s">
        <v>79</v>
      </c>
      <c r="O131" s="39" t="s">
        <v>26</v>
      </c>
      <c r="P131" t="s">
        <v>80</v>
      </c>
      <c r="Q131" s="136"/>
      <c r="R131" s="525">
        <v>45627</v>
      </c>
      <c r="S131" s="39" t="s">
        <v>26</v>
      </c>
    </row>
    <row r="132" spans="1:19" ht="14.45" customHeight="1" x14ac:dyDescent="0.25">
      <c r="A132" s="1" t="s">
        <v>19</v>
      </c>
      <c r="B132" s="1" t="s">
        <v>113</v>
      </c>
      <c r="C132" s="1">
        <v>1014110</v>
      </c>
      <c r="D132" s="1" t="s">
        <v>114</v>
      </c>
      <c r="E132" s="1" t="s">
        <v>37</v>
      </c>
      <c r="F132" s="1" t="s">
        <v>23</v>
      </c>
      <c r="G132" s="1">
        <v>2</v>
      </c>
      <c r="H132" s="5">
        <v>45539</v>
      </c>
      <c r="I132" s="5">
        <v>45539</v>
      </c>
      <c r="J132" s="5">
        <v>45554</v>
      </c>
      <c r="K132" s="5">
        <v>45558</v>
      </c>
      <c r="L132" s="27">
        <v>45566</v>
      </c>
      <c r="M132" s="1" t="s">
        <v>24</v>
      </c>
      <c r="N132" t="s">
        <v>25</v>
      </c>
      <c r="O132" s="39" t="s">
        <v>26</v>
      </c>
      <c r="P132" t="s">
        <v>115</v>
      </c>
      <c r="Q132" s="136"/>
      <c r="R132" s="525">
        <v>45597</v>
      </c>
      <c r="S132" s="39" t="s">
        <v>26</v>
      </c>
    </row>
    <row r="133" spans="1:19" ht="14.45" customHeight="1" x14ac:dyDescent="0.25">
      <c r="A133" s="1" t="s">
        <v>19</v>
      </c>
      <c r="B133" s="1" t="s">
        <v>77</v>
      </c>
      <c r="C133" s="1">
        <v>1014092</v>
      </c>
      <c r="D133" s="1" t="s">
        <v>78</v>
      </c>
      <c r="E133" s="1" t="s">
        <v>37</v>
      </c>
      <c r="F133" s="1" t="s">
        <v>148</v>
      </c>
      <c r="G133" s="1">
        <v>6</v>
      </c>
      <c r="H133" s="5">
        <v>45553</v>
      </c>
      <c r="I133" s="5">
        <v>45555</v>
      </c>
      <c r="J133" s="5">
        <v>45567</v>
      </c>
      <c r="K133" s="5">
        <v>45566</v>
      </c>
      <c r="L133" s="27">
        <v>45580</v>
      </c>
      <c r="M133" s="1" t="s">
        <v>24</v>
      </c>
      <c r="N133" t="s">
        <v>202</v>
      </c>
      <c r="O133" s="39" t="s">
        <v>26</v>
      </c>
      <c r="P133" t="s">
        <v>80</v>
      </c>
      <c r="Q133" s="136"/>
      <c r="R133" s="525">
        <v>45627</v>
      </c>
      <c r="S133" s="39" t="s">
        <v>26</v>
      </c>
    </row>
    <row r="134" spans="1:19" ht="15" customHeight="1" x14ac:dyDescent="0.25">
      <c r="A134" s="1" t="s">
        <v>19</v>
      </c>
      <c r="B134" s="1" t="s">
        <v>333</v>
      </c>
      <c r="C134" s="1">
        <v>1015173</v>
      </c>
      <c r="D134" s="1" t="s">
        <v>334</v>
      </c>
      <c r="E134" s="1" t="s">
        <v>37</v>
      </c>
      <c r="F134" s="1" t="s">
        <v>31</v>
      </c>
      <c r="G134" s="1">
        <v>1</v>
      </c>
      <c r="H134" s="5">
        <v>45804</v>
      </c>
      <c r="I134" s="5">
        <v>45804</v>
      </c>
      <c r="J134" s="5">
        <v>45811</v>
      </c>
      <c r="K134" s="5">
        <v>45812</v>
      </c>
      <c r="L134" s="27">
        <v>45846</v>
      </c>
      <c r="M134" s="1" t="s">
        <v>24</v>
      </c>
      <c r="N134" t="s">
        <v>335</v>
      </c>
      <c r="O134" s="39" t="s">
        <v>26</v>
      </c>
      <c r="P134" s="118" t="s">
        <v>336</v>
      </c>
      <c r="Q134" s="321">
        <v>1494.5</v>
      </c>
      <c r="R134" s="525">
        <v>45870</v>
      </c>
      <c r="S134" s="39" t="s">
        <v>26</v>
      </c>
    </row>
    <row r="135" spans="1:19" ht="14.45" customHeight="1" x14ac:dyDescent="0.25">
      <c r="A135" s="1" t="s">
        <v>323</v>
      </c>
      <c r="B135" s="1" t="s">
        <v>504</v>
      </c>
      <c r="C135" s="1" t="s">
        <v>505</v>
      </c>
      <c r="D135" s="1" t="s">
        <v>277</v>
      </c>
      <c r="E135" s="1" t="s">
        <v>37</v>
      </c>
      <c r="F135" s="1" t="s">
        <v>31</v>
      </c>
      <c r="G135" s="1">
        <v>3</v>
      </c>
      <c r="H135" s="5">
        <v>45884</v>
      </c>
      <c r="I135" s="5">
        <v>45884</v>
      </c>
      <c r="J135" s="5">
        <v>45902</v>
      </c>
      <c r="K135" s="1"/>
      <c r="L135" s="1"/>
      <c r="M135" s="1" t="s">
        <v>104</v>
      </c>
      <c r="N135" t="s">
        <v>506</v>
      </c>
      <c r="O135" s="39" t="s">
        <v>26</v>
      </c>
      <c r="P135" t="s">
        <v>507</v>
      </c>
      <c r="Q135" s="322">
        <v>2000</v>
      </c>
      <c r="R135" s="525">
        <v>45931</v>
      </c>
      <c r="S135" s="39" t="s">
        <v>26</v>
      </c>
    </row>
    <row r="136" spans="1:19" ht="15" customHeight="1" x14ac:dyDescent="0.25">
      <c r="A136" s="1" t="s">
        <v>19</v>
      </c>
      <c r="B136" s="1" t="s">
        <v>537</v>
      </c>
      <c r="C136" s="1">
        <v>1014228</v>
      </c>
      <c r="D136" s="1" t="s">
        <v>101</v>
      </c>
      <c r="E136" s="1" t="s">
        <v>37</v>
      </c>
      <c r="F136" s="1" t="s">
        <v>23</v>
      </c>
      <c r="G136" s="1">
        <v>2</v>
      </c>
      <c r="H136" s="5">
        <v>45574</v>
      </c>
      <c r="I136" s="5">
        <v>45575</v>
      </c>
      <c r="J136" s="5">
        <v>45589</v>
      </c>
      <c r="K136" s="5">
        <v>45589</v>
      </c>
      <c r="L136" s="27">
        <v>45594</v>
      </c>
      <c r="M136" s="1" t="s">
        <v>24</v>
      </c>
      <c r="N136" t="s">
        <v>25</v>
      </c>
      <c r="O136" s="39" t="s">
        <v>26</v>
      </c>
      <c r="P136" t="s">
        <v>538</v>
      </c>
      <c r="Q136" s="136"/>
      <c r="R136" s="525">
        <v>45627</v>
      </c>
      <c r="S136" s="39" t="s">
        <v>26</v>
      </c>
    </row>
    <row r="137" spans="1:19" ht="14.45" customHeight="1" x14ac:dyDescent="0.25">
      <c r="A137" s="1" t="s">
        <v>116</v>
      </c>
      <c r="B137" s="1" t="s">
        <v>541</v>
      </c>
      <c r="C137" s="551">
        <v>1414647</v>
      </c>
      <c r="D137" s="1" t="s">
        <v>530</v>
      </c>
      <c r="E137" s="1" t="s">
        <v>37</v>
      </c>
      <c r="F137" s="1" t="s">
        <v>23</v>
      </c>
      <c r="G137" s="1">
        <v>4</v>
      </c>
      <c r="H137" s="5">
        <v>45628</v>
      </c>
      <c r="I137" s="5">
        <v>45629</v>
      </c>
      <c r="J137" s="5">
        <v>45643</v>
      </c>
      <c r="K137" s="5">
        <v>45644</v>
      </c>
      <c r="L137" s="27">
        <v>45671</v>
      </c>
      <c r="M137" s="1" t="s">
        <v>24</v>
      </c>
      <c r="N137" t="s">
        <v>542</v>
      </c>
      <c r="O137" s="39" t="s">
        <v>26</v>
      </c>
      <c r="P137" t="s">
        <v>543</v>
      </c>
      <c r="Q137" s="136"/>
      <c r="R137" s="103">
        <v>45689</v>
      </c>
      <c r="S137" s="257"/>
    </row>
    <row r="138" spans="1:19" ht="14.45" customHeight="1" x14ac:dyDescent="0.25">
      <c r="A138" s="1" t="s">
        <v>116</v>
      </c>
      <c r="B138" s="1" t="s">
        <v>544</v>
      </c>
      <c r="C138" s="1">
        <v>1414645</v>
      </c>
      <c r="D138" s="1" t="s">
        <v>259</v>
      </c>
      <c r="E138" s="1" t="s">
        <v>37</v>
      </c>
      <c r="F138" s="1" t="s">
        <v>23</v>
      </c>
      <c r="G138" s="1">
        <v>1</v>
      </c>
      <c r="H138" s="5">
        <v>45628</v>
      </c>
      <c r="I138" s="5">
        <v>45628</v>
      </c>
      <c r="J138" s="5">
        <v>45642</v>
      </c>
      <c r="K138" s="5">
        <v>45642</v>
      </c>
      <c r="L138" s="27">
        <v>45671</v>
      </c>
      <c r="M138" s="1" t="s">
        <v>24</v>
      </c>
      <c r="N138" t="s">
        <v>545</v>
      </c>
      <c r="O138" s="39" t="s">
        <v>26</v>
      </c>
      <c r="P138" t="s">
        <v>546</v>
      </c>
      <c r="Q138" s="136"/>
      <c r="R138" s="103">
        <v>45717</v>
      </c>
      <c r="S138" s="257"/>
    </row>
    <row r="139" spans="1:19" ht="14.45" customHeight="1" x14ac:dyDescent="0.25">
      <c r="A139" s="1" t="s">
        <v>19</v>
      </c>
      <c r="B139" s="1" t="s">
        <v>547</v>
      </c>
      <c r="C139" s="1">
        <v>1314909</v>
      </c>
      <c r="D139" s="1" t="s">
        <v>122</v>
      </c>
      <c r="E139" s="1" t="s">
        <v>37</v>
      </c>
      <c r="F139" s="1" t="s">
        <v>23</v>
      </c>
      <c r="G139" s="1">
        <v>5</v>
      </c>
      <c r="H139" s="5">
        <v>45700</v>
      </c>
      <c r="I139" s="5">
        <v>45701</v>
      </c>
      <c r="J139" s="5">
        <v>45714</v>
      </c>
      <c r="K139" s="5">
        <v>45714</v>
      </c>
      <c r="L139" s="5" t="s">
        <v>39</v>
      </c>
      <c r="M139" s="1" t="s">
        <v>24</v>
      </c>
      <c r="N139" t="s">
        <v>548</v>
      </c>
      <c r="O139" s="39" t="s">
        <v>26</v>
      </c>
      <c r="P139" t="s">
        <v>549</v>
      </c>
      <c r="Q139" s="136"/>
      <c r="R139" s="525">
        <v>45748</v>
      </c>
      <c r="S139" s="39" t="s">
        <v>26</v>
      </c>
    </row>
    <row r="140" spans="1:19" ht="14.45" customHeight="1" x14ac:dyDescent="0.25">
      <c r="A140" s="1" t="s">
        <v>550</v>
      </c>
      <c r="B140" s="1" t="s">
        <v>551</v>
      </c>
      <c r="C140" s="1"/>
      <c r="D140" s="1"/>
      <c r="E140" s="1" t="s">
        <v>37</v>
      </c>
      <c r="F140" s="1" t="s">
        <v>31</v>
      </c>
      <c r="G140" s="1">
        <v>1</v>
      </c>
      <c r="H140" s="1" t="s">
        <v>187</v>
      </c>
      <c r="I140" s="1"/>
      <c r="J140" s="1" t="s">
        <v>187</v>
      </c>
      <c r="K140" s="1"/>
      <c r="L140" s="1"/>
      <c r="M140" s="1" t="s">
        <v>104</v>
      </c>
      <c r="N140" t="s">
        <v>552</v>
      </c>
      <c r="Q140" s="321">
        <v>30000</v>
      </c>
      <c r="R140" s="525">
        <v>45992</v>
      </c>
    </row>
    <row r="141" spans="1:19" ht="14.45" customHeight="1" x14ac:dyDescent="0.25">
      <c r="A141" s="1" t="s">
        <v>386</v>
      </c>
      <c r="B141" s="1" t="s">
        <v>571</v>
      </c>
      <c r="C141" s="1">
        <v>1015485</v>
      </c>
      <c r="D141" s="1" t="s">
        <v>572</v>
      </c>
      <c r="E141" s="1" t="s">
        <v>37</v>
      </c>
      <c r="F141" s="1" t="s">
        <v>31</v>
      </c>
      <c r="G141" s="1">
        <v>5</v>
      </c>
      <c r="H141" s="5">
        <v>45875</v>
      </c>
      <c r="I141" s="5">
        <v>45876</v>
      </c>
      <c r="J141" s="5">
        <v>45889</v>
      </c>
      <c r="K141" s="5">
        <v>45889</v>
      </c>
      <c r="L141" s="1" t="s">
        <v>187</v>
      </c>
      <c r="M141" s="1" t="s">
        <v>104</v>
      </c>
      <c r="N141" t="s">
        <v>573</v>
      </c>
      <c r="P141" t="s">
        <v>574</v>
      </c>
      <c r="Q141" s="322">
        <v>5600</v>
      </c>
      <c r="R141" s="525" t="s">
        <v>187</v>
      </c>
      <c r="S141" s="39" t="s">
        <v>26</v>
      </c>
    </row>
    <row r="142" spans="1:19" ht="15" customHeight="1" x14ac:dyDescent="0.25">
      <c r="A142" s="1" t="s">
        <v>81</v>
      </c>
      <c r="B142" s="1" t="s">
        <v>581</v>
      </c>
      <c r="C142" s="1">
        <v>1214609</v>
      </c>
      <c r="D142" s="1" t="s">
        <v>582</v>
      </c>
      <c r="E142" s="1" t="s">
        <v>37</v>
      </c>
      <c r="F142" s="1" t="s">
        <v>23</v>
      </c>
      <c r="G142" s="1">
        <v>1</v>
      </c>
      <c r="H142" s="5">
        <v>45621</v>
      </c>
      <c r="I142" s="5">
        <v>45621</v>
      </c>
      <c r="J142" s="5">
        <v>45635</v>
      </c>
      <c r="K142" s="5">
        <v>45636</v>
      </c>
      <c r="L142" s="27">
        <v>45643</v>
      </c>
      <c r="M142" s="1" t="s">
        <v>24</v>
      </c>
      <c r="N142" t="s">
        <v>583</v>
      </c>
      <c r="O142" s="39" t="s">
        <v>26</v>
      </c>
      <c r="P142" t="s">
        <v>584</v>
      </c>
      <c r="Q142" s="324" t="s">
        <v>39</v>
      </c>
      <c r="R142" s="103" t="s">
        <v>39</v>
      </c>
      <c r="S142" s="39" t="s">
        <v>39</v>
      </c>
    </row>
    <row r="143" spans="1:19" ht="14.45" customHeight="1" x14ac:dyDescent="0.25">
      <c r="A143" s="1" t="s">
        <v>386</v>
      </c>
      <c r="B143" s="1" t="s">
        <v>504</v>
      </c>
      <c r="C143" s="152" t="s">
        <v>505</v>
      </c>
      <c r="D143" s="1" t="s">
        <v>277</v>
      </c>
      <c r="E143" s="1" t="s">
        <v>37</v>
      </c>
      <c r="F143" s="1" t="s">
        <v>148</v>
      </c>
      <c r="G143" s="1">
        <v>3</v>
      </c>
      <c r="H143" s="5">
        <v>45910</v>
      </c>
      <c r="I143" s="550" t="s">
        <v>39</v>
      </c>
      <c r="J143" s="5">
        <v>45919</v>
      </c>
      <c r="K143" s="1" t="s">
        <v>39</v>
      </c>
      <c r="L143" s="1" t="s">
        <v>39</v>
      </c>
      <c r="M143" s="1" t="s">
        <v>24</v>
      </c>
      <c r="N143" t="s">
        <v>506</v>
      </c>
      <c r="O143" s="39" t="s">
        <v>26</v>
      </c>
      <c r="P143" t="s">
        <v>507</v>
      </c>
      <c r="R143" s="525">
        <v>45931</v>
      </c>
    </row>
    <row r="144" spans="1:19" ht="14.45" customHeight="1" x14ac:dyDescent="0.25">
      <c r="A144" s="1" t="s">
        <v>215</v>
      </c>
      <c r="B144" s="1" t="s">
        <v>599</v>
      </c>
      <c r="C144" s="1">
        <v>1213263</v>
      </c>
      <c r="D144" s="1" t="s">
        <v>74</v>
      </c>
      <c r="E144" s="1" t="s">
        <v>37</v>
      </c>
      <c r="F144" s="1" t="s">
        <v>85</v>
      </c>
      <c r="G144" s="1">
        <v>44</v>
      </c>
      <c r="H144" s="1" t="s">
        <v>39</v>
      </c>
      <c r="I144" s="1" t="s">
        <v>39</v>
      </c>
      <c r="J144" s="1" t="s">
        <v>39</v>
      </c>
      <c r="K144" s="1" t="s">
        <v>39</v>
      </c>
      <c r="L144" s="1" t="s">
        <v>39</v>
      </c>
      <c r="M144" s="1" t="s">
        <v>24</v>
      </c>
      <c r="O144" s="39" t="s">
        <v>33</v>
      </c>
      <c r="P144" s="136"/>
      <c r="Q144" s="136"/>
      <c r="R144" s="496"/>
      <c r="S144" s="39" t="s">
        <v>26</v>
      </c>
    </row>
    <row r="145" spans="1:19" ht="14.45" customHeight="1" x14ac:dyDescent="0.25">
      <c r="A145" s="26" t="s">
        <v>386</v>
      </c>
      <c r="B145" s="26" t="s">
        <v>632</v>
      </c>
      <c r="C145" s="26">
        <v>1013162</v>
      </c>
      <c r="D145" s="26" t="s">
        <v>633</v>
      </c>
      <c r="E145" s="26" t="s">
        <v>37</v>
      </c>
      <c r="F145" s="26" t="s">
        <v>85</v>
      </c>
      <c r="G145" s="26">
        <v>1</v>
      </c>
      <c r="H145" s="26" t="s">
        <v>39</v>
      </c>
      <c r="I145" s="26" t="s">
        <v>39</v>
      </c>
      <c r="J145" s="26" t="s">
        <v>39</v>
      </c>
      <c r="K145" s="26" t="s">
        <v>39</v>
      </c>
      <c r="L145" s="26" t="s">
        <v>39</v>
      </c>
      <c r="M145" s="26" t="s">
        <v>24</v>
      </c>
      <c r="N145" s="364"/>
      <c r="O145" s="365" t="s">
        <v>26</v>
      </c>
      <c r="P145" s="364" t="s">
        <v>39</v>
      </c>
      <c r="Q145" s="364" t="s">
        <v>39</v>
      </c>
      <c r="R145" s="526" t="s">
        <v>39</v>
      </c>
      <c r="S145" s="364" t="s">
        <v>26</v>
      </c>
    </row>
    <row r="146" spans="1:19" ht="14.45" customHeight="1" x14ac:dyDescent="0.25">
      <c r="A146" s="1" t="s">
        <v>550</v>
      </c>
      <c r="B146" s="1">
        <v>3401451</v>
      </c>
      <c r="C146" s="1">
        <v>1015192</v>
      </c>
      <c r="D146" s="1" t="s">
        <v>635</v>
      </c>
      <c r="E146" s="1" t="s">
        <v>37</v>
      </c>
      <c r="F146" s="1" t="s">
        <v>23</v>
      </c>
      <c r="G146" s="1">
        <v>1</v>
      </c>
      <c r="H146" s="5">
        <v>45756</v>
      </c>
      <c r="I146" s="5">
        <v>45757</v>
      </c>
      <c r="J146" s="5">
        <v>45764</v>
      </c>
      <c r="K146" s="5">
        <v>45763</v>
      </c>
      <c r="L146" s="1" t="s">
        <v>39</v>
      </c>
      <c r="M146" s="1" t="s">
        <v>104</v>
      </c>
      <c r="N146" t="s">
        <v>636</v>
      </c>
      <c r="O146" s="39" t="s">
        <v>26</v>
      </c>
      <c r="P146" t="s">
        <v>637</v>
      </c>
      <c r="Q146" s="324"/>
      <c r="R146" s="525" t="s">
        <v>187</v>
      </c>
    </row>
    <row r="147" spans="1:19" ht="14.45" customHeight="1" x14ac:dyDescent="0.25">
      <c r="A147" s="1" t="s">
        <v>550</v>
      </c>
      <c r="B147" s="1">
        <v>3401629</v>
      </c>
      <c r="C147" s="1">
        <v>1014889</v>
      </c>
      <c r="D147" s="1" t="s">
        <v>638</v>
      </c>
      <c r="E147" s="1" t="s">
        <v>37</v>
      </c>
      <c r="F147" s="1" t="s">
        <v>23</v>
      </c>
      <c r="G147" s="1">
        <v>1</v>
      </c>
      <c r="H147" s="5">
        <v>45756</v>
      </c>
      <c r="I147" s="5">
        <v>45757</v>
      </c>
      <c r="J147" s="5">
        <v>45764</v>
      </c>
      <c r="K147" s="5">
        <v>45763</v>
      </c>
      <c r="L147" s="1" t="s">
        <v>39</v>
      </c>
      <c r="M147" s="1" t="s">
        <v>104</v>
      </c>
      <c r="N147" s="127" t="s">
        <v>636</v>
      </c>
      <c r="O147" s="39" t="s">
        <v>26</v>
      </c>
      <c r="P147" t="s">
        <v>639</v>
      </c>
      <c r="R147" s="525" t="s">
        <v>187</v>
      </c>
    </row>
    <row r="148" spans="1:19" ht="14.45" customHeight="1" x14ac:dyDescent="0.25">
      <c r="A148" s="1" t="s">
        <v>81</v>
      </c>
      <c r="B148" s="1" t="s">
        <v>679</v>
      </c>
      <c r="C148" s="1">
        <v>1415469</v>
      </c>
      <c r="D148" s="1" t="s">
        <v>372</v>
      </c>
      <c r="E148" s="1" t="s">
        <v>37</v>
      </c>
      <c r="F148" s="1" t="s">
        <v>31</v>
      </c>
      <c r="G148" s="1">
        <v>4</v>
      </c>
      <c r="H148" s="5">
        <v>45779</v>
      </c>
      <c r="I148" s="5">
        <v>45779</v>
      </c>
      <c r="J148" s="5">
        <v>45786</v>
      </c>
      <c r="K148" s="5">
        <v>45789</v>
      </c>
      <c r="L148" s="27">
        <v>45811</v>
      </c>
      <c r="M148" s="1" t="s">
        <v>104</v>
      </c>
      <c r="N148" t="s">
        <v>680</v>
      </c>
      <c r="O148" s="39" t="s">
        <v>26</v>
      </c>
      <c r="P148" t="s">
        <v>681</v>
      </c>
      <c r="Q148" s="321">
        <v>4229.96</v>
      </c>
      <c r="R148" s="527">
        <v>45870</v>
      </c>
      <c r="S148" s="39" t="s">
        <v>26</v>
      </c>
    </row>
    <row r="149" spans="1:19" ht="15" customHeight="1" x14ac:dyDescent="0.25">
      <c r="A149" s="1" t="s">
        <v>81</v>
      </c>
      <c r="B149" s="1" t="s">
        <v>679</v>
      </c>
      <c r="C149" s="1">
        <v>1415469</v>
      </c>
      <c r="D149" s="1" t="s">
        <v>372</v>
      </c>
      <c r="E149" s="1" t="s">
        <v>37</v>
      </c>
      <c r="F149" s="1" t="s">
        <v>148</v>
      </c>
      <c r="G149" s="1">
        <v>4</v>
      </c>
      <c r="H149" s="5">
        <v>45793</v>
      </c>
      <c r="I149" s="5">
        <v>45793</v>
      </c>
      <c r="J149" s="5">
        <v>45800</v>
      </c>
      <c r="K149" s="5">
        <v>45800</v>
      </c>
      <c r="L149" s="27">
        <v>45811</v>
      </c>
      <c r="M149" s="1" t="s">
        <v>24</v>
      </c>
      <c r="N149" t="s">
        <v>692</v>
      </c>
      <c r="O149" s="39" t="s">
        <v>26</v>
      </c>
      <c r="P149" t="s">
        <v>681</v>
      </c>
      <c r="Q149" s="321">
        <v>5000</v>
      </c>
      <c r="R149" s="527">
        <v>45870</v>
      </c>
      <c r="S149" s="39" t="s">
        <v>26</v>
      </c>
    </row>
    <row r="150" spans="1:19" ht="15" customHeight="1" x14ac:dyDescent="0.25">
      <c r="A150" s="1" t="s">
        <v>550</v>
      </c>
      <c r="B150" s="1">
        <v>3401394</v>
      </c>
      <c r="C150" s="1">
        <v>1015194</v>
      </c>
      <c r="D150" s="1" t="s">
        <v>481</v>
      </c>
      <c r="E150" s="1" t="s">
        <v>37</v>
      </c>
      <c r="F150" s="1" t="s">
        <v>23</v>
      </c>
      <c r="G150" s="1" t="s">
        <v>187</v>
      </c>
      <c r="H150" s="5" t="s">
        <v>187</v>
      </c>
      <c r="I150" s="341"/>
      <c r="J150" s="1" t="s">
        <v>187</v>
      </c>
      <c r="K150" s="1"/>
      <c r="L150" s="1"/>
      <c r="M150" s="1" t="s">
        <v>104</v>
      </c>
      <c r="N150" t="s">
        <v>796</v>
      </c>
      <c r="P150" t="s">
        <v>797</v>
      </c>
      <c r="Q150" s="324"/>
      <c r="R150" s="103" t="s">
        <v>187</v>
      </c>
    </row>
    <row r="151" spans="1:19" ht="15" customHeight="1" x14ac:dyDescent="0.25">
      <c r="A151" s="1" t="s">
        <v>550</v>
      </c>
      <c r="B151" s="1">
        <v>3401451</v>
      </c>
      <c r="C151" s="1">
        <v>1015192</v>
      </c>
      <c r="D151" s="1" t="s">
        <v>802</v>
      </c>
      <c r="E151" s="1" t="s">
        <v>37</v>
      </c>
      <c r="F151" s="1" t="s">
        <v>23</v>
      </c>
      <c r="G151" s="1" t="s">
        <v>187</v>
      </c>
      <c r="H151" s="5" t="s">
        <v>187</v>
      </c>
      <c r="I151" s="341"/>
      <c r="J151" s="1" t="s">
        <v>187</v>
      </c>
      <c r="K151" s="1"/>
      <c r="L151" s="1"/>
      <c r="M151" s="1" t="s">
        <v>104</v>
      </c>
      <c r="N151" t="s">
        <v>796</v>
      </c>
      <c r="P151" t="s">
        <v>637</v>
      </c>
      <c r="R151" s="103" t="s">
        <v>187</v>
      </c>
    </row>
    <row r="152" spans="1:19" ht="14.45" customHeight="1" x14ac:dyDescent="0.25">
      <c r="A152" s="1" t="s">
        <v>550</v>
      </c>
      <c r="B152" s="1">
        <v>3401457</v>
      </c>
      <c r="C152" s="1">
        <v>1015190</v>
      </c>
      <c r="D152" s="1" t="s">
        <v>803</v>
      </c>
      <c r="E152" s="1" t="s">
        <v>37</v>
      </c>
      <c r="F152" s="1" t="s">
        <v>23</v>
      </c>
      <c r="G152" s="1" t="s">
        <v>187</v>
      </c>
      <c r="H152" s="5" t="s">
        <v>187</v>
      </c>
      <c r="I152" s="341"/>
      <c r="J152" s="1" t="s">
        <v>187</v>
      </c>
      <c r="K152" s="1"/>
      <c r="L152" s="1"/>
      <c r="M152" s="1" t="s">
        <v>104</v>
      </c>
      <c r="N152" t="s">
        <v>796</v>
      </c>
      <c r="P152" t="s">
        <v>804</v>
      </c>
      <c r="R152" s="103" t="s">
        <v>187</v>
      </c>
    </row>
    <row r="153" spans="1:19" ht="15" customHeight="1" x14ac:dyDescent="0.25">
      <c r="A153" s="1" t="s">
        <v>386</v>
      </c>
      <c r="B153" s="1" t="s">
        <v>571</v>
      </c>
      <c r="C153" s="1">
        <v>1015485</v>
      </c>
      <c r="D153" s="1" t="s">
        <v>572</v>
      </c>
      <c r="E153" s="1" t="s">
        <v>37</v>
      </c>
      <c r="F153" s="1" t="s">
        <v>148</v>
      </c>
      <c r="G153" s="1">
        <v>5</v>
      </c>
      <c r="H153" s="5" t="s">
        <v>187</v>
      </c>
      <c r="I153" s="1"/>
      <c r="J153" s="5" t="s">
        <v>187</v>
      </c>
      <c r="K153" s="1"/>
      <c r="L153" s="1"/>
      <c r="M153" s="1" t="s">
        <v>104</v>
      </c>
      <c r="N153" t="s">
        <v>573</v>
      </c>
      <c r="O153" s="39" t="s">
        <v>26</v>
      </c>
      <c r="P153" t="s">
        <v>574</v>
      </c>
      <c r="Q153" s="321">
        <v>5600.3</v>
      </c>
      <c r="R153" s="525" t="s">
        <v>187</v>
      </c>
    </row>
    <row r="154" spans="1:19" ht="15" customHeight="1" x14ac:dyDescent="0.25">
      <c r="A154" s="1" t="s">
        <v>550</v>
      </c>
      <c r="B154" s="1" t="s">
        <v>820</v>
      </c>
      <c r="C154" s="1"/>
      <c r="D154" s="1" t="s">
        <v>821</v>
      </c>
      <c r="E154" s="1" t="s">
        <v>37</v>
      </c>
      <c r="F154" s="1" t="s">
        <v>31</v>
      </c>
      <c r="G154" s="1">
        <v>5</v>
      </c>
      <c r="H154" s="5">
        <v>45761</v>
      </c>
      <c r="I154" s="5">
        <v>45761</v>
      </c>
      <c r="J154" s="5">
        <v>45768</v>
      </c>
      <c r="K154" s="5">
        <v>45768</v>
      </c>
      <c r="L154" s="27">
        <v>45804</v>
      </c>
      <c r="M154" s="1" t="s">
        <v>104</v>
      </c>
      <c r="N154" t="s">
        <v>822</v>
      </c>
      <c r="O154" s="39" t="s">
        <v>26</v>
      </c>
      <c r="R154" s="103"/>
    </row>
    <row r="155" spans="1:19" ht="15" customHeight="1" x14ac:dyDescent="0.25">
      <c r="A155" s="1" t="s">
        <v>550</v>
      </c>
      <c r="B155" s="1" t="s">
        <v>829</v>
      </c>
      <c r="C155" s="1"/>
      <c r="D155" s="1" t="s">
        <v>821</v>
      </c>
      <c r="E155" s="1" t="s">
        <v>37</v>
      </c>
      <c r="F155" s="1" t="s">
        <v>31</v>
      </c>
      <c r="G155" s="1">
        <v>8</v>
      </c>
      <c r="H155" s="5">
        <v>45768</v>
      </c>
      <c r="I155" s="5">
        <v>45769</v>
      </c>
      <c r="J155" s="5">
        <v>45782</v>
      </c>
      <c r="K155" s="5">
        <v>45782</v>
      </c>
      <c r="L155" s="27">
        <v>45804</v>
      </c>
      <c r="M155" s="1" t="s">
        <v>104</v>
      </c>
      <c r="N155" s="127" t="s">
        <v>822</v>
      </c>
      <c r="O155" s="39" t="s">
        <v>26</v>
      </c>
      <c r="R155" s="103"/>
    </row>
    <row r="156" spans="1:19" ht="15" customHeight="1" x14ac:dyDescent="0.25">
      <c r="A156" s="1" t="s">
        <v>81</v>
      </c>
      <c r="B156" s="1" t="s">
        <v>445</v>
      </c>
      <c r="C156" s="238">
        <v>1214113</v>
      </c>
      <c r="D156" s="1" t="s">
        <v>446</v>
      </c>
      <c r="E156" s="1" t="s">
        <v>222</v>
      </c>
      <c r="F156" s="1" t="s">
        <v>31</v>
      </c>
      <c r="G156" s="1">
        <v>1</v>
      </c>
      <c r="H156" s="5">
        <v>45502</v>
      </c>
      <c r="I156" s="5">
        <v>45502</v>
      </c>
      <c r="J156" s="5">
        <v>45513</v>
      </c>
      <c r="K156" s="5">
        <v>45511</v>
      </c>
      <c r="L156" s="27">
        <v>45552</v>
      </c>
      <c r="M156" s="1" t="s">
        <v>24</v>
      </c>
      <c r="N156" t="s">
        <v>447</v>
      </c>
      <c r="O156" s="39" t="s">
        <v>26</v>
      </c>
      <c r="P156" t="s">
        <v>448</v>
      </c>
      <c r="Q156" s="324" t="s">
        <v>39</v>
      </c>
      <c r="R156" s="103" t="s">
        <v>39</v>
      </c>
      <c r="S156" s="39" t="s">
        <v>39</v>
      </c>
    </row>
    <row r="157" spans="1:19" ht="14.45" customHeight="1" x14ac:dyDescent="0.25">
      <c r="A157" s="1" t="s">
        <v>81</v>
      </c>
      <c r="B157" s="1" t="s">
        <v>445</v>
      </c>
      <c r="C157" s="238">
        <v>1214113</v>
      </c>
      <c r="D157" s="1" t="s">
        <v>446</v>
      </c>
      <c r="E157" s="1" t="s">
        <v>222</v>
      </c>
      <c r="F157" s="1" t="s">
        <v>148</v>
      </c>
      <c r="G157" s="1">
        <v>1</v>
      </c>
      <c r="H157" s="5">
        <v>45503</v>
      </c>
      <c r="I157" s="5">
        <v>45526</v>
      </c>
      <c r="J157" s="5">
        <v>45533</v>
      </c>
      <c r="K157" s="5">
        <v>45531</v>
      </c>
      <c r="L157" s="27">
        <v>45552</v>
      </c>
      <c r="M157" s="1" t="s">
        <v>24</v>
      </c>
      <c r="N157" t="s">
        <v>447</v>
      </c>
      <c r="O157" s="39" t="s">
        <v>26</v>
      </c>
      <c r="P157" t="s">
        <v>448</v>
      </c>
      <c r="Q157" s="324" t="s">
        <v>39</v>
      </c>
      <c r="R157" s="103" t="s">
        <v>39</v>
      </c>
      <c r="S157" s="39" t="s">
        <v>39</v>
      </c>
    </row>
    <row r="158" spans="1:19" ht="15" customHeight="1" x14ac:dyDescent="0.25">
      <c r="A158" s="1" t="s">
        <v>281</v>
      </c>
      <c r="B158" s="1" t="s">
        <v>613</v>
      </c>
      <c r="C158" s="1">
        <v>1212413</v>
      </c>
      <c r="D158" s="1" t="s">
        <v>614</v>
      </c>
      <c r="E158" s="1" t="s">
        <v>222</v>
      </c>
      <c r="F158" s="1" t="s">
        <v>615</v>
      </c>
      <c r="G158" s="1">
        <v>108</v>
      </c>
      <c r="H158" s="5">
        <v>45883</v>
      </c>
      <c r="I158" s="5">
        <v>45883</v>
      </c>
      <c r="J158" s="5">
        <v>45926</v>
      </c>
      <c r="K158" s="5"/>
      <c r="L158" s="5"/>
      <c r="M158" s="1" t="s">
        <v>104</v>
      </c>
      <c r="N158" t="s">
        <v>616</v>
      </c>
      <c r="O158" s="39" t="s">
        <v>33</v>
      </c>
      <c r="P158" t="s">
        <v>617</v>
      </c>
      <c r="Q158" s="321">
        <v>32500</v>
      </c>
      <c r="R158" s="103">
        <v>45931</v>
      </c>
    </row>
    <row r="159" spans="1:19" ht="15" customHeight="1" x14ac:dyDescent="0.25">
      <c r="A159" s="1" t="s">
        <v>81</v>
      </c>
      <c r="B159" s="1" t="s">
        <v>618</v>
      </c>
      <c r="C159" s="1">
        <v>1214571</v>
      </c>
      <c r="D159" s="1" t="s">
        <v>414</v>
      </c>
      <c r="E159" s="1" t="s">
        <v>222</v>
      </c>
      <c r="F159" s="1" t="s">
        <v>31</v>
      </c>
      <c r="G159" s="1">
        <v>96</v>
      </c>
      <c r="H159" s="5">
        <v>45607</v>
      </c>
      <c r="I159" s="5">
        <v>45607</v>
      </c>
      <c r="J159" s="5">
        <v>45687</v>
      </c>
      <c r="K159" s="5">
        <v>45687</v>
      </c>
      <c r="L159" s="27">
        <v>45713</v>
      </c>
      <c r="M159" s="1" t="s">
        <v>24</v>
      </c>
      <c r="N159" t="s">
        <v>619</v>
      </c>
      <c r="O159" s="39" t="s">
        <v>26</v>
      </c>
      <c r="P159" t="s">
        <v>620</v>
      </c>
      <c r="Q159" s="322">
        <v>24217.200000000001</v>
      </c>
      <c r="R159" s="527">
        <v>46023</v>
      </c>
      <c r="S159" s="39" t="s">
        <v>26</v>
      </c>
    </row>
    <row r="160" spans="1:19" ht="15" customHeight="1" x14ac:dyDescent="0.25">
      <c r="A160" s="1" t="s">
        <v>108</v>
      </c>
      <c r="B160" s="1" t="s">
        <v>640</v>
      </c>
      <c r="C160" s="1">
        <v>1913958</v>
      </c>
      <c r="D160" s="1" t="s">
        <v>530</v>
      </c>
      <c r="E160" s="1" t="s">
        <v>222</v>
      </c>
      <c r="F160" s="1" t="s">
        <v>31</v>
      </c>
      <c r="G160" s="1">
        <v>3</v>
      </c>
      <c r="H160" s="5">
        <v>45559</v>
      </c>
      <c r="I160" s="5">
        <v>45560</v>
      </c>
      <c r="J160" s="5">
        <v>45569</v>
      </c>
      <c r="K160" s="5">
        <v>45569</v>
      </c>
      <c r="L160" s="27">
        <v>45573</v>
      </c>
      <c r="M160" s="1" t="s">
        <v>24</v>
      </c>
      <c r="N160" t="s">
        <v>641</v>
      </c>
      <c r="O160" s="39" t="s">
        <v>26</v>
      </c>
      <c r="P160" t="s">
        <v>642</v>
      </c>
      <c r="Q160" s="321">
        <v>3892.5</v>
      </c>
      <c r="R160" s="103"/>
      <c r="S160" s="257"/>
    </row>
    <row r="161" spans="1:19" ht="14.45" customHeight="1" x14ac:dyDescent="0.25">
      <c r="A161" s="1" t="s">
        <v>281</v>
      </c>
      <c r="B161" s="1" t="s">
        <v>613</v>
      </c>
      <c r="C161" s="1">
        <v>1212413</v>
      </c>
      <c r="D161" s="1" t="s">
        <v>614</v>
      </c>
      <c r="E161" s="1" t="s">
        <v>222</v>
      </c>
      <c r="F161" s="1" t="s">
        <v>648</v>
      </c>
      <c r="G161" s="1">
        <v>0</v>
      </c>
      <c r="H161" s="5">
        <v>45744</v>
      </c>
      <c r="I161" s="5">
        <v>45744</v>
      </c>
      <c r="J161" s="5">
        <v>45765</v>
      </c>
      <c r="K161" s="5">
        <v>45761</v>
      </c>
      <c r="L161" s="27">
        <v>45769</v>
      </c>
      <c r="M161" s="1" t="s">
        <v>104</v>
      </c>
      <c r="N161" t="s">
        <v>649</v>
      </c>
      <c r="O161" s="39" t="s">
        <v>33</v>
      </c>
      <c r="P161" t="s">
        <v>650</v>
      </c>
      <c r="Q161" s="321">
        <v>578.67999999999995</v>
      </c>
      <c r="R161" s="103"/>
      <c r="S161" s="39" t="s">
        <v>26</v>
      </c>
    </row>
    <row r="162" spans="1:19" ht="9.75" customHeight="1" x14ac:dyDescent="0.25">
      <c r="A162" s="1" t="s">
        <v>67</v>
      </c>
      <c r="B162" s="1" t="s">
        <v>220</v>
      </c>
      <c r="C162" s="1">
        <v>1415055</v>
      </c>
      <c r="D162" s="1" t="s">
        <v>221</v>
      </c>
      <c r="E162" s="1" t="s">
        <v>222</v>
      </c>
      <c r="F162" s="1" t="s">
        <v>23</v>
      </c>
      <c r="G162" s="1">
        <v>4</v>
      </c>
      <c r="H162" s="5">
        <v>45720</v>
      </c>
      <c r="I162" s="5">
        <v>45720</v>
      </c>
      <c r="J162" s="5">
        <v>45743</v>
      </c>
      <c r="K162" s="5">
        <v>45743</v>
      </c>
      <c r="L162" s="27">
        <v>45769</v>
      </c>
      <c r="M162" s="1" t="s">
        <v>104</v>
      </c>
      <c r="N162" t="s">
        <v>223</v>
      </c>
      <c r="O162" s="39" t="s">
        <v>26</v>
      </c>
      <c r="P162" t="s">
        <v>224</v>
      </c>
      <c r="Q162" s="321">
        <v>7624.64</v>
      </c>
      <c r="R162" s="103">
        <v>45778</v>
      </c>
      <c r="S162" s="39" t="s">
        <v>33</v>
      </c>
    </row>
    <row r="163" spans="1:19" ht="14.45" customHeight="1" x14ac:dyDescent="0.25">
      <c r="A163" s="1" t="s">
        <v>67</v>
      </c>
      <c r="B163" s="1" t="s">
        <v>254</v>
      </c>
      <c r="C163" s="1">
        <v>1415056</v>
      </c>
      <c r="D163" s="1" t="s">
        <v>255</v>
      </c>
      <c r="E163" s="1" t="s">
        <v>222</v>
      </c>
      <c r="F163" s="1" t="s">
        <v>23</v>
      </c>
      <c r="G163" s="1">
        <v>14</v>
      </c>
      <c r="H163" s="5">
        <v>45720</v>
      </c>
      <c r="I163" s="5">
        <v>45720</v>
      </c>
      <c r="J163" s="5">
        <v>45758</v>
      </c>
      <c r="K163" s="5">
        <v>45762</v>
      </c>
      <c r="L163" s="27">
        <v>45783</v>
      </c>
      <c r="M163" s="1" t="s">
        <v>104</v>
      </c>
      <c r="N163" t="s">
        <v>256</v>
      </c>
      <c r="O163" s="39" t="s">
        <v>26</v>
      </c>
      <c r="P163" t="s">
        <v>257</v>
      </c>
      <c r="Q163" s="321">
        <v>14648.91</v>
      </c>
      <c r="R163" s="103">
        <v>45809</v>
      </c>
      <c r="S163" s="39" t="s">
        <v>26</v>
      </c>
    </row>
    <row r="164" spans="1:19" ht="14.45" customHeight="1" x14ac:dyDescent="0.25">
      <c r="A164" s="1" t="s">
        <v>215</v>
      </c>
      <c r="B164" s="1" t="s">
        <v>753</v>
      </c>
      <c r="C164" s="1">
        <v>1214785</v>
      </c>
      <c r="D164" s="1" t="s">
        <v>754</v>
      </c>
      <c r="E164" s="1" t="s">
        <v>222</v>
      </c>
      <c r="F164" s="1" t="s">
        <v>755</v>
      </c>
      <c r="G164" s="1">
        <v>1</v>
      </c>
      <c r="H164" s="5">
        <v>45715</v>
      </c>
      <c r="I164" s="5">
        <v>45715</v>
      </c>
      <c r="J164" s="5">
        <v>45719</v>
      </c>
      <c r="K164" s="5">
        <v>45716</v>
      </c>
      <c r="L164" s="1" t="s">
        <v>39</v>
      </c>
      <c r="M164" s="1" t="s">
        <v>24</v>
      </c>
      <c r="N164" t="s">
        <v>218</v>
      </c>
      <c r="O164" s="39" t="s">
        <v>26</v>
      </c>
      <c r="P164" t="s">
        <v>756</v>
      </c>
      <c r="Q164" s="284">
        <v>2291.2399999999998</v>
      </c>
      <c r="R164" s="103" t="s">
        <v>39</v>
      </c>
      <c r="S164" s="39" t="s">
        <v>39</v>
      </c>
    </row>
    <row r="165" spans="1:19" ht="15" customHeight="1" x14ac:dyDescent="0.25">
      <c r="A165" s="1" t="s">
        <v>67</v>
      </c>
      <c r="B165" s="1" t="s">
        <v>258</v>
      </c>
      <c r="C165" s="1">
        <v>1415058</v>
      </c>
      <c r="D165" s="1" t="s">
        <v>259</v>
      </c>
      <c r="E165" s="1" t="s">
        <v>222</v>
      </c>
      <c r="F165" s="1" t="s">
        <v>23</v>
      </c>
      <c r="G165" s="1">
        <v>9</v>
      </c>
      <c r="H165" s="5">
        <v>45720</v>
      </c>
      <c r="I165" s="5">
        <v>45720</v>
      </c>
      <c r="J165" s="5">
        <v>45771</v>
      </c>
      <c r="K165" s="5">
        <v>45771</v>
      </c>
      <c r="L165" s="27">
        <v>45783</v>
      </c>
      <c r="M165" s="1" t="s">
        <v>104</v>
      </c>
      <c r="N165" t="s">
        <v>260</v>
      </c>
      <c r="O165" s="39" t="s">
        <v>26</v>
      </c>
      <c r="P165" t="s">
        <v>261</v>
      </c>
      <c r="Q165" s="324">
        <v>10515.89</v>
      </c>
      <c r="R165" s="103">
        <v>45809</v>
      </c>
      <c r="S165" s="39" t="s">
        <v>26</v>
      </c>
    </row>
    <row r="166" spans="1:19" ht="14.45" customHeight="1" x14ac:dyDescent="0.25">
      <c r="A166" s="1" t="s">
        <v>81</v>
      </c>
      <c r="B166" s="1" t="s">
        <v>786</v>
      </c>
      <c r="C166" s="1"/>
      <c r="D166" s="1" t="s">
        <v>664</v>
      </c>
      <c r="E166" s="1" t="s">
        <v>222</v>
      </c>
      <c r="F166" s="443"/>
      <c r="G166" s="443"/>
      <c r="H166" s="442"/>
      <c r="I166" s="5"/>
      <c r="J166" s="442"/>
      <c r="K166" s="5"/>
      <c r="L166" s="1"/>
      <c r="M166" s="1"/>
      <c r="N166" t="s">
        <v>787</v>
      </c>
      <c r="Q166" s="324">
        <v>9000</v>
      </c>
      <c r="R166" s="527">
        <v>45962</v>
      </c>
      <c r="S166" s="39" t="s">
        <v>26</v>
      </c>
    </row>
    <row r="167" spans="1:19" ht="14.45" customHeight="1" x14ac:dyDescent="0.25">
      <c r="A167" s="1" t="s">
        <v>81</v>
      </c>
      <c r="B167" s="1" t="s">
        <v>305</v>
      </c>
      <c r="C167" s="1">
        <v>1313812</v>
      </c>
      <c r="D167" s="1" t="s">
        <v>306</v>
      </c>
      <c r="E167" s="1" t="s">
        <v>307</v>
      </c>
      <c r="F167" s="1" t="s">
        <v>23</v>
      </c>
      <c r="G167" s="1">
        <v>1</v>
      </c>
      <c r="H167" s="5">
        <v>45385</v>
      </c>
      <c r="I167" s="5">
        <v>45385</v>
      </c>
      <c r="J167" s="5">
        <v>45399</v>
      </c>
      <c r="K167" s="5">
        <v>45391</v>
      </c>
      <c r="L167" s="27">
        <v>45398</v>
      </c>
      <c r="M167" s="1" t="s">
        <v>24</v>
      </c>
      <c r="N167" t="s">
        <v>146</v>
      </c>
      <c r="O167" s="39" t="s">
        <v>26</v>
      </c>
      <c r="P167" t="s">
        <v>308</v>
      </c>
      <c r="Q167" s="324" t="s">
        <v>39</v>
      </c>
      <c r="R167" s="103" t="s">
        <v>39</v>
      </c>
      <c r="S167" s="39" t="s">
        <v>39</v>
      </c>
    </row>
    <row r="168" spans="1:19" ht="14.45" customHeight="1" x14ac:dyDescent="0.25">
      <c r="A168" s="1" t="s">
        <v>81</v>
      </c>
      <c r="B168" s="1" t="s">
        <v>460</v>
      </c>
      <c r="C168" s="1"/>
      <c r="D168" s="1" t="s">
        <v>461</v>
      </c>
      <c r="E168" s="1" t="s">
        <v>307</v>
      </c>
      <c r="F168" s="1" t="s">
        <v>366</v>
      </c>
      <c r="G168" s="1">
        <v>4</v>
      </c>
      <c r="H168" s="5">
        <v>45531</v>
      </c>
      <c r="I168" s="5">
        <v>45532</v>
      </c>
      <c r="J168" s="5">
        <v>45541</v>
      </c>
      <c r="K168" s="5">
        <v>45541</v>
      </c>
      <c r="L168" s="27">
        <v>45545</v>
      </c>
      <c r="M168" s="1" t="s">
        <v>24</v>
      </c>
      <c r="N168" t="s">
        <v>462</v>
      </c>
      <c r="O168" s="39" t="s">
        <v>26</v>
      </c>
      <c r="P168" t="s">
        <v>463</v>
      </c>
      <c r="Q168" s="324" t="s">
        <v>39</v>
      </c>
      <c r="R168" s="103" t="s">
        <v>39</v>
      </c>
      <c r="S168" s="39" t="s">
        <v>39</v>
      </c>
    </row>
    <row r="169" spans="1:19" ht="14.45" customHeight="1" x14ac:dyDescent="0.25">
      <c r="A169" s="1" t="s">
        <v>81</v>
      </c>
      <c r="B169" s="1" t="s">
        <v>460</v>
      </c>
      <c r="C169" s="1">
        <v>1214410</v>
      </c>
      <c r="D169" s="1" t="s">
        <v>461</v>
      </c>
      <c r="E169" s="1" t="s">
        <v>307</v>
      </c>
      <c r="F169" s="1" t="s">
        <v>148</v>
      </c>
      <c r="G169" s="1">
        <v>5</v>
      </c>
      <c r="H169" s="5">
        <v>45565</v>
      </c>
      <c r="I169" s="5">
        <v>45565</v>
      </c>
      <c r="J169" s="5">
        <v>45574</v>
      </c>
      <c r="K169" s="5">
        <v>45574</v>
      </c>
      <c r="L169" s="27">
        <v>45580</v>
      </c>
      <c r="M169" s="1" t="s">
        <v>24</v>
      </c>
      <c r="N169" t="s">
        <v>491</v>
      </c>
      <c r="O169" s="39" t="s">
        <v>26</v>
      </c>
      <c r="P169" t="s">
        <v>463</v>
      </c>
      <c r="Q169" s="324" t="s">
        <v>39</v>
      </c>
      <c r="R169" s="103" t="s">
        <v>39</v>
      </c>
      <c r="S169" s="39" t="s">
        <v>39</v>
      </c>
    </row>
    <row r="170" spans="1:19" ht="15" customHeight="1" x14ac:dyDescent="0.25">
      <c r="A170" s="1" t="s">
        <v>81</v>
      </c>
      <c r="B170" s="1" t="s">
        <v>492</v>
      </c>
      <c r="C170" s="1">
        <v>1214502</v>
      </c>
      <c r="D170" s="1" t="s">
        <v>30</v>
      </c>
      <c r="E170" s="1" t="s">
        <v>307</v>
      </c>
      <c r="F170" s="1" t="s">
        <v>31</v>
      </c>
      <c r="G170" s="1">
        <v>2</v>
      </c>
      <c r="H170" s="5">
        <v>45579</v>
      </c>
      <c r="I170" s="5">
        <v>45579</v>
      </c>
      <c r="J170" s="5">
        <v>45587</v>
      </c>
      <c r="K170" s="5">
        <v>45587</v>
      </c>
      <c r="L170" s="27">
        <v>45601</v>
      </c>
      <c r="M170" s="1" t="s">
        <v>24</v>
      </c>
      <c r="N170" t="s">
        <v>493</v>
      </c>
      <c r="O170" s="39" t="s">
        <v>26</v>
      </c>
      <c r="P170" t="s">
        <v>494</v>
      </c>
      <c r="Q170" s="324" t="s">
        <v>39</v>
      </c>
      <c r="R170" s="103" t="s">
        <v>39</v>
      </c>
      <c r="S170" s="39" t="s">
        <v>39</v>
      </c>
    </row>
    <row r="171" spans="1:19" ht="15" customHeight="1" x14ac:dyDescent="0.25">
      <c r="A171" s="1" t="s">
        <v>81</v>
      </c>
      <c r="B171" s="1" t="s">
        <v>492</v>
      </c>
      <c r="C171" s="1">
        <v>1214502</v>
      </c>
      <c r="D171" s="1" t="s">
        <v>30</v>
      </c>
      <c r="E171" s="1" t="s">
        <v>307</v>
      </c>
      <c r="F171" s="1" t="s">
        <v>148</v>
      </c>
      <c r="G171" s="1">
        <v>2</v>
      </c>
      <c r="H171" s="5">
        <v>45589</v>
      </c>
      <c r="I171" s="5">
        <v>45589</v>
      </c>
      <c r="J171" s="5">
        <v>45597</v>
      </c>
      <c r="K171" s="5">
        <v>45597</v>
      </c>
      <c r="L171" s="27">
        <v>45601</v>
      </c>
      <c r="M171" s="1" t="s">
        <v>24</v>
      </c>
      <c r="N171" t="s">
        <v>513</v>
      </c>
      <c r="O171" s="39" t="s">
        <v>26</v>
      </c>
      <c r="P171" t="s">
        <v>494</v>
      </c>
      <c r="Q171" s="321" t="s">
        <v>39</v>
      </c>
      <c r="R171" s="103" t="s">
        <v>39</v>
      </c>
      <c r="S171" s="39" t="s">
        <v>39</v>
      </c>
    </row>
    <row r="172" spans="1:19" ht="14.45" customHeight="1" x14ac:dyDescent="0.25">
      <c r="A172" s="1" t="s">
        <v>81</v>
      </c>
      <c r="B172" s="1" t="s">
        <v>605</v>
      </c>
      <c r="C172" s="1">
        <v>1214783</v>
      </c>
      <c r="D172" s="1" t="s">
        <v>606</v>
      </c>
      <c r="E172" s="1" t="s">
        <v>307</v>
      </c>
      <c r="F172" s="1" t="s">
        <v>23</v>
      </c>
      <c r="G172" s="1">
        <v>2</v>
      </c>
      <c r="H172" s="5">
        <v>45643</v>
      </c>
      <c r="I172" s="5">
        <v>45643</v>
      </c>
      <c r="J172" s="5">
        <v>45667</v>
      </c>
      <c r="K172" s="5">
        <v>45667</v>
      </c>
      <c r="L172" s="27">
        <v>45685</v>
      </c>
      <c r="M172" s="1" t="s">
        <v>104</v>
      </c>
      <c r="N172" t="s">
        <v>607</v>
      </c>
      <c r="O172" s="39" t="s">
        <v>26</v>
      </c>
      <c r="P172" t="s">
        <v>608</v>
      </c>
      <c r="Q172" s="284">
        <v>6929.52</v>
      </c>
      <c r="R172" s="103">
        <v>45741</v>
      </c>
      <c r="S172" s="39" t="s">
        <v>33</v>
      </c>
    </row>
    <row r="173" spans="1:19" ht="15" customHeight="1" x14ac:dyDescent="0.25">
      <c r="A173" s="1" t="s">
        <v>81</v>
      </c>
      <c r="B173" s="1" t="s">
        <v>663</v>
      </c>
      <c r="C173" s="1">
        <v>1415154</v>
      </c>
      <c r="D173" s="1" t="s">
        <v>664</v>
      </c>
      <c r="E173" s="1" t="s">
        <v>307</v>
      </c>
      <c r="F173" s="1" t="s">
        <v>31</v>
      </c>
      <c r="G173" s="1">
        <v>3</v>
      </c>
      <c r="H173" s="5">
        <v>45733</v>
      </c>
      <c r="I173" s="5">
        <v>45733</v>
      </c>
      <c r="J173" s="5">
        <v>45741</v>
      </c>
      <c r="K173" s="5">
        <v>45741</v>
      </c>
      <c r="L173" s="27">
        <v>45748</v>
      </c>
      <c r="M173" s="1" t="s">
        <v>104</v>
      </c>
      <c r="N173" t="s">
        <v>665</v>
      </c>
      <c r="O173" s="39" t="s">
        <v>26</v>
      </c>
      <c r="P173" t="s">
        <v>666</v>
      </c>
      <c r="Q173" s="322">
        <v>4305.26</v>
      </c>
      <c r="R173" s="103">
        <v>45839</v>
      </c>
      <c r="S173" s="39" t="s">
        <v>33</v>
      </c>
    </row>
    <row r="174" spans="1:19" ht="14.45" customHeight="1" x14ac:dyDescent="0.25">
      <c r="A174" s="1" t="s">
        <v>81</v>
      </c>
      <c r="B174" s="1" t="s">
        <v>663</v>
      </c>
      <c r="C174" s="1">
        <v>1415154</v>
      </c>
      <c r="D174" s="1" t="s">
        <v>664</v>
      </c>
      <c r="E174" s="1" t="s">
        <v>307</v>
      </c>
      <c r="F174" s="1" t="s">
        <v>148</v>
      </c>
      <c r="G174" s="1">
        <v>2</v>
      </c>
      <c r="H174" s="5">
        <v>45744</v>
      </c>
      <c r="I174" s="5">
        <v>45744</v>
      </c>
      <c r="J174" s="5">
        <v>45754</v>
      </c>
      <c r="K174" s="5">
        <v>45750</v>
      </c>
      <c r="L174" s="27">
        <v>45762</v>
      </c>
      <c r="M174" s="1" t="s">
        <v>104</v>
      </c>
      <c r="N174" s="127" t="s">
        <v>671</v>
      </c>
      <c r="O174" s="39" t="s">
        <v>33</v>
      </c>
      <c r="P174" t="s">
        <v>666</v>
      </c>
      <c r="Q174" s="322">
        <v>2947.76</v>
      </c>
      <c r="R174" s="103">
        <v>45839</v>
      </c>
      <c r="S174" s="39" t="s">
        <v>33</v>
      </c>
    </row>
    <row r="175" spans="1:19" ht="14.45" customHeight="1" x14ac:dyDescent="0.25">
      <c r="A175" s="1" t="s">
        <v>81</v>
      </c>
      <c r="B175" s="1" t="s">
        <v>676</v>
      </c>
      <c r="C175" s="1"/>
      <c r="D175" s="1" t="s">
        <v>350</v>
      </c>
      <c r="E175" s="1" t="s">
        <v>307</v>
      </c>
      <c r="F175" s="1" t="s">
        <v>320</v>
      </c>
      <c r="G175" s="1">
        <v>2</v>
      </c>
      <c r="H175" s="5">
        <v>45762</v>
      </c>
      <c r="I175" s="5">
        <v>45762</v>
      </c>
      <c r="J175" s="5">
        <v>45769</v>
      </c>
      <c r="K175" s="5">
        <v>45769</v>
      </c>
      <c r="L175" s="27">
        <v>45776</v>
      </c>
      <c r="M175" s="1" t="s">
        <v>104</v>
      </c>
      <c r="N175" t="s">
        <v>677</v>
      </c>
      <c r="O175" s="39" t="s">
        <v>26</v>
      </c>
      <c r="P175" t="s">
        <v>678</v>
      </c>
      <c r="Q175" s="559">
        <v>2982.58</v>
      </c>
      <c r="R175" s="103">
        <v>45833</v>
      </c>
      <c r="S175" s="39" t="s">
        <v>33</v>
      </c>
    </row>
    <row r="176" spans="1:19" ht="15" customHeight="1" x14ac:dyDescent="0.25">
      <c r="A176" s="1" t="s">
        <v>81</v>
      </c>
      <c r="B176" s="1" t="s">
        <v>750</v>
      </c>
      <c r="C176" s="1">
        <v>1215725</v>
      </c>
      <c r="D176" s="1" t="s">
        <v>346</v>
      </c>
      <c r="E176" s="1" t="s">
        <v>307</v>
      </c>
      <c r="F176" s="1" t="s">
        <v>31</v>
      </c>
      <c r="G176" s="1">
        <v>7</v>
      </c>
      <c r="H176" s="5">
        <v>45876</v>
      </c>
      <c r="I176" s="5">
        <v>45876</v>
      </c>
      <c r="J176" s="5">
        <v>45888</v>
      </c>
      <c r="K176" s="5">
        <v>45888</v>
      </c>
      <c r="L176" s="27">
        <v>45895</v>
      </c>
      <c r="M176" s="1" t="s">
        <v>104</v>
      </c>
      <c r="N176" t="s">
        <v>751</v>
      </c>
      <c r="O176" s="39" t="s">
        <v>26</v>
      </c>
      <c r="P176" t="s">
        <v>752</v>
      </c>
      <c r="Q176" s="321">
        <v>3957.6</v>
      </c>
      <c r="R176" s="527">
        <v>45992</v>
      </c>
      <c r="S176" s="39" t="s">
        <v>26</v>
      </c>
    </row>
    <row r="177" spans="1:19" ht="14.45" customHeight="1" x14ac:dyDescent="0.25">
      <c r="A177" s="1" t="s">
        <v>81</v>
      </c>
      <c r="B177" s="1" t="s">
        <v>750</v>
      </c>
      <c r="C177" s="1">
        <v>1215725</v>
      </c>
      <c r="D177" s="1" t="s">
        <v>346</v>
      </c>
      <c r="E177" s="1" t="s">
        <v>307</v>
      </c>
      <c r="F177" s="1" t="s">
        <v>148</v>
      </c>
      <c r="G177" s="1">
        <v>7</v>
      </c>
      <c r="H177" s="5">
        <v>45889</v>
      </c>
      <c r="I177" s="5">
        <v>45889</v>
      </c>
      <c r="J177" s="5">
        <v>45896</v>
      </c>
      <c r="K177" s="5">
        <v>45896</v>
      </c>
      <c r="L177" s="5" t="s">
        <v>39</v>
      </c>
      <c r="M177" s="1" t="s">
        <v>104</v>
      </c>
      <c r="N177" t="s">
        <v>758</v>
      </c>
      <c r="O177" s="39" t="s">
        <v>26</v>
      </c>
      <c r="P177" t="s">
        <v>752</v>
      </c>
      <c r="Q177" s="324">
        <v>3000</v>
      </c>
      <c r="R177" s="527">
        <v>45992</v>
      </c>
      <c r="S177" s="39" t="s">
        <v>26</v>
      </c>
    </row>
    <row r="178" spans="1:19" ht="14.45" customHeight="1" x14ac:dyDescent="0.25">
      <c r="A178" s="1" t="s">
        <v>81</v>
      </c>
      <c r="B178" s="1" t="s">
        <v>763</v>
      </c>
      <c r="C178" s="1"/>
      <c r="D178" s="1" t="s">
        <v>764</v>
      </c>
      <c r="E178" s="1" t="s">
        <v>307</v>
      </c>
      <c r="F178" s="1" t="s">
        <v>31</v>
      </c>
      <c r="G178" s="1">
        <v>7</v>
      </c>
      <c r="H178" s="5">
        <v>45762</v>
      </c>
      <c r="I178" s="5">
        <v>45762</v>
      </c>
      <c r="J178" s="5">
        <v>45776</v>
      </c>
      <c r="K178" s="1" t="s">
        <v>39</v>
      </c>
      <c r="L178" s="1" t="s">
        <v>39</v>
      </c>
      <c r="M178" s="1" t="s">
        <v>104</v>
      </c>
      <c r="N178" t="s">
        <v>765</v>
      </c>
      <c r="O178" s="39" t="s">
        <v>26</v>
      </c>
      <c r="P178" t="s">
        <v>766</v>
      </c>
      <c r="Q178" s="322">
        <v>1541.69</v>
      </c>
      <c r="R178" s="103">
        <v>45809</v>
      </c>
      <c r="S178" s="39" t="s">
        <v>33</v>
      </c>
    </row>
    <row r="179" spans="1:19" ht="15" customHeight="1" x14ac:dyDescent="0.25">
      <c r="A179" s="1" t="s">
        <v>81</v>
      </c>
      <c r="B179" s="1" t="s">
        <v>788</v>
      </c>
      <c r="C179" s="1"/>
      <c r="D179" s="1" t="s">
        <v>789</v>
      </c>
      <c r="E179" s="1" t="s">
        <v>307</v>
      </c>
      <c r="F179" s="1" t="s">
        <v>148</v>
      </c>
      <c r="G179" s="1">
        <v>3</v>
      </c>
      <c r="H179" s="5" t="s">
        <v>790</v>
      </c>
      <c r="I179" s="19"/>
      <c r="J179" s="5" t="s">
        <v>790</v>
      </c>
      <c r="K179" s="272"/>
      <c r="L179" s="270"/>
      <c r="M179" s="1" t="s">
        <v>104</v>
      </c>
      <c r="N179" s="366" t="s">
        <v>187</v>
      </c>
      <c r="O179" s="39" t="s">
        <v>26</v>
      </c>
      <c r="P179" t="s">
        <v>791</v>
      </c>
      <c r="Q179" s="284">
        <v>8000</v>
      </c>
      <c r="R179" s="527">
        <v>45992</v>
      </c>
      <c r="S179" s="39" t="s">
        <v>26</v>
      </c>
    </row>
    <row r="180" spans="1:19" ht="15" customHeight="1" x14ac:dyDescent="0.25">
      <c r="A180" s="1" t="s">
        <v>81</v>
      </c>
      <c r="B180" s="1" t="s">
        <v>792</v>
      </c>
      <c r="C180" s="1"/>
      <c r="D180" s="1" t="s">
        <v>793</v>
      </c>
      <c r="E180" s="1" t="s">
        <v>307</v>
      </c>
      <c r="F180" s="1" t="s">
        <v>31</v>
      </c>
      <c r="G180" s="1">
        <v>4</v>
      </c>
      <c r="H180" s="5" t="s">
        <v>187</v>
      </c>
      <c r="I180" s="5"/>
      <c r="J180" s="5" t="s">
        <v>187</v>
      </c>
      <c r="K180" s="5"/>
      <c r="L180" s="1" t="s">
        <v>187</v>
      </c>
      <c r="M180" s="1" t="s">
        <v>104</v>
      </c>
      <c r="N180" t="s">
        <v>794</v>
      </c>
      <c r="O180" s="39" t="s">
        <v>26</v>
      </c>
      <c r="P180" t="s">
        <v>795</v>
      </c>
      <c r="Q180" s="324">
        <v>2500</v>
      </c>
      <c r="R180" s="527">
        <v>46054</v>
      </c>
      <c r="S180" s="39" t="s">
        <v>26</v>
      </c>
    </row>
    <row r="181" spans="1:19" ht="15" customHeight="1" x14ac:dyDescent="0.25">
      <c r="A181" s="1" t="s">
        <v>81</v>
      </c>
      <c r="B181" s="1" t="s">
        <v>805</v>
      </c>
      <c r="C181" s="1" t="s">
        <v>805</v>
      </c>
      <c r="D181" s="1" t="s">
        <v>805</v>
      </c>
      <c r="E181" s="1" t="s">
        <v>806</v>
      </c>
      <c r="F181" s="1" t="s">
        <v>31</v>
      </c>
      <c r="G181" s="1">
        <v>3</v>
      </c>
      <c r="H181" s="5">
        <v>45811</v>
      </c>
      <c r="I181" s="5">
        <v>45813</v>
      </c>
      <c r="J181" s="5">
        <v>45869</v>
      </c>
      <c r="K181" s="443"/>
      <c r="L181" s="1" t="s">
        <v>807</v>
      </c>
      <c r="M181" s="1" t="s">
        <v>808</v>
      </c>
      <c r="N181" t="s">
        <v>809</v>
      </c>
      <c r="O181" s="39" t="s">
        <v>26</v>
      </c>
      <c r="P181" t="s">
        <v>810</v>
      </c>
      <c r="Q181" s="284">
        <v>10000</v>
      </c>
      <c r="R181" s="695">
        <v>45923</v>
      </c>
      <c r="S181" s="39" t="s">
        <v>26</v>
      </c>
    </row>
    <row r="182" spans="1:19" ht="14.45" customHeight="1" x14ac:dyDescent="0.25">
      <c r="A182" s="1" t="s">
        <v>81</v>
      </c>
      <c r="B182" s="1" t="s">
        <v>805</v>
      </c>
      <c r="C182" s="1" t="s">
        <v>805</v>
      </c>
      <c r="D182" s="1" t="s">
        <v>805</v>
      </c>
      <c r="E182" s="1" t="s">
        <v>806</v>
      </c>
      <c r="F182" s="1" t="s">
        <v>148</v>
      </c>
      <c r="G182" s="443"/>
      <c r="H182" s="442"/>
      <c r="I182" s="442"/>
      <c r="J182" s="442"/>
      <c r="K182" s="443"/>
      <c r="L182" s="1" t="s">
        <v>807</v>
      </c>
      <c r="M182" s="1" t="s">
        <v>808</v>
      </c>
      <c r="N182" t="s">
        <v>809</v>
      </c>
      <c r="O182" s="39" t="s">
        <v>26</v>
      </c>
      <c r="P182" t="s">
        <v>810</v>
      </c>
      <c r="Q182" s="322">
        <v>8000</v>
      </c>
      <c r="R182" s="695">
        <v>45901</v>
      </c>
      <c r="S182" s="39" t="s">
        <v>26</v>
      </c>
    </row>
    <row r="183" spans="1:19" ht="15" customHeight="1" x14ac:dyDescent="0.25">
      <c r="A183" s="1" t="s">
        <v>81</v>
      </c>
      <c r="B183" s="1" t="s">
        <v>721</v>
      </c>
      <c r="C183" s="1">
        <v>1215592</v>
      </c>
      <c r="D183" s="1" t="s">
        <v>59</v>
      </c>
      <c r="E183" s="1" t="s">
        <v>722</v>
      </c>
      <c r="F183" s="1" t="s">
        <v>31</v>
      </c>
      <c r="G183" s="1">
        <v>6</v>
      </c>
      <c r="H183" s="5">
        <v>45841</v>
      </c>
      <c r="I183" s="5">
        <v>45847</v>
      </c>
      <c r="J183" s="5">
        <v>45861</v>
      </c>
      <c r="K183" s="5">
        <v>45861</v>
      </c>
      <c r="L183" s="1" t="s">
        <v>39</v>
      </c>
      <c r="M183" s="1" t="s">
        <v>104</v>
      </c>
      <c r="N183" t="s">
        <v>723</v>
      </c>
      <c r="O183" s="39" t="s">
        <v>33</v>
      </c>
      <c r="P183" t="s">
        <v>724</v>
      </c>
      <c r="Q183" s="322">
        <v>8981.15</v>
      </c>
      <c r="R183" s="527">
        <v>46107</v>
      </c>
      <c r="S183" s="39" t="s">
        <v>26</v>
      </c>
    </row>
    <row r="184" spans="1:19" ht="14.45" customHeight="1" x14ac:dyDescent="0.25">
      <c r="A184" s="1" t="s">
        <v>81</v>
      </c>
      <c r="B184" s="1" t="s">
        <v>721</v>
      </c>
      <c r="C184" s="1">
        <v>1215592</v>
      </c>
      <c r="D184" s="1" t="s">
        <v>59</v>
      </c>
      <c r="E184" s="1" t="s">
        <v>722</v>
      </c>
      <c r="F184" s="1" t="s">
        <v>148</v>
      </c>
      <c r="G184" s="1" t="s">
        <v>187</v>
      </c>
      <c r="H184" s="1" t="s">
        <v>187</v>
      </c>
      <c r="I184" s="1"/>
      <c r="J184" s="1"/>
      <c r="K184" s="1"/>
      <c r="L184" s="1"/>
      <c r="M184" s="1" t="s">
        <v>104</v>
      </c>
      <c r="N184" t="s">
        <v>811</v>
      </c>
      <c r="O184" s="39" t="s">
        <v>33</v>
      </c>
      <c r="P184" t="s">
        <v>724</v>
      </c>
      <c r="Q184" s="321">
        <v>10000</v>
      </c>
      <c r="R184" s="527">
        <v>46107</v>
      </c>
      <c r="S184" s="39" t="s">
        <v>26</v>
      </c>
    </row>
    <row r="185" spans="1:19" ht="29.1" customHeight="1" x14ac:dyDescent="0.25">
      <c r="A185" s="1" t="s">
        <v>67</v>
      </c>
      <c r="B185" s="1" t="s">
        <v>73</v>
      </c>
      <c r="C185" s="1">
        <v>1214547</v>
      </c>
      <c r="D185" s="1" t="s">
        <v>74</v>
      </c>
      <c r="E185" s="1" t="s">
        <v>70</v>
      </c>
      <c r="F185" s="1" t="s">
        <v>23</v>
      </c>
      <c r="G185" s="1">
        <v>9</v>
      </c>
      <c r="H185" s="5">
        <v>45609</v>
      </c>
      <c r="I185" s="5">
        <v>45609</v>
      </c>
      <c r="J185" s="5">
        <v>45646</v>
      </c>
      <c r="K185" s="5">
        <v>45645</v>
      </c>
      <c r="L185" s="1" t="s">
        <v>39</v>
      </c>
      <c r="M185" s="1" t="s">
        <v>24</v>
      </c>
      <c r="N185" t="s">
        <v>75</v>
      </c>
      <c r="O185" s="39" t="s">
        <v>26</v>
      </c>
      <c r="P185" t="s">
        <v>76</v>
      </c>
      <c r="Q185" s="327">
        <v>23218.5</v>
      </c>
      <c r="R185" s="103">
        <v>45689</v>
      </c>
      <c r="S185" s="39" t="s">
        <v>33</v>
      </c>
    </row>
    <row r="186" spans="1:19" ht="14.45" customHeight="1" x14ac:dyDescent="0.25">
      <c r="A186" s="1" t="s">
        <v>67</v>
      </c>
      <c r="B186" s="1" t="s">
        <v>68</v>
      </c>
      <c r="C186" s="1">
        <v>1214532</v>
      </c>
      <c r="D186" s="1" t="s">
        <v>69</v>
      </c>
      <c r="E186" s="1" t="s">
        <v>70</v>
      </c>
      <c r="F186" s="1" t="s">
        <v>23</v>
      </c>
      <c r="G186" s="1">
        <v>3</v>
      </c>
      <c r="H186" s="5">
        <v>45609</v>
      </c>
      <c r="I186" s="5">
        <v>45609</v>
      </c>
      <c r="J186" s="5">
        <v>45628</v>
      </c>
      <c r="K186" s="5">
        <v>45630</v>
      </c>
      <c r="L186" s="1" t="s">
        <v>39</v>
      </c>
      <c r="M186" s="1" t="s">
        <v>24</v>
      </c>
      <c r="N186" t="s">
        <v>71</v>
      </c>
      <c r="O186" s="39" t="s">
        <v>26</v>
      </c>
      <c r="P186" t="s">
        <v>72</v>
      </c>
      <c r="Q186" s="327">
        <v>6957.5</v>
      </c>
      <c r="R186" s="103">
        <v>45689</v>
      </c>
      <c r="S186" s="39" t="s">
        <v>33</v>
      </c>
    </row>
    <row r="187" spans="1:19" ht="14.45" customHeight="1" x14ac:dyDescent="0.25">
      <c r="A187" s="1" t="s">
        <v>67</v>
      </c>
      <c r="B187" s="1" t="s">
        <v>701</v>
      </c>
      <c r="C187" s="1">
        <v>1015283</v>
      </c>
      <c r="D187" s="1" t="s">
        <v>90</v>
      </c>
      <c r="E187" s="1" t="s">
        <v>70</v>
      </c>
      <c r="F187" s="1" t="s">
        <v>31</v>
      </c>
      <c r="G187" s="1">
        <v>30</v>
      </c>
      <c r="H187" s="5">
        <v>45875</v>
      </c>
      <c r="I187" s="5">
        <v>45875</v>
      </c>
      <c r="J187" s="5">
        <v>45881</v>
      </c>
      <c r="K187" s="5">
        <v>45883</v>
      </c>
      <c r="L187" s="1"/>
      <c r="M187" s="1" t="s">
        <v>104</v>
      </c>
      <c r="N187" t="s">
        <v>702</v>
      </c>
      <c r="O187" s="39" t="s">
        <v>26</v>
      </c>
      <c r="P187" t="s">
        <v>703</v>
      </c>
      <c r="Q187" s="321">
        <v>9000</v>
      </c>
      <c r="R187" s="103">
        <v>45931</v>
      </c>
      <c r="S187" s="39" t="s">
        <v>26</v>
      </c>
    </row>
    <row r="188" spans="1:19" ht="14.45" customHeight="1" x14ac:dyDescent="0.25">
      <c r="A188" s="1" t="s">
        <v>67</v>
      </c>
      <c r="B188" s="1" t="s">
        <v>698</v>
      </c>
      <c r="C188" s="1">
        <v>1015585</v>
      </c>
      <c r="D188" s="1" t="s">
        <v>90</v>
      </c>
      <c r="E188" s="1" t="s">
        <v>70</v>
      </c>
      <c r="F188" s="1" t="s">
        <v>85</v>
      </c>
      <c r="G188" s="1">
        <v>1</v>
      </c>
      <c r="H188" s="5">
        <v>45862</v>
      </c>
      <c r="I188" s="5">
        <v>45862</v>
      </c>
      <c r="J188" s="5">
        <v>45866</v>
      </c>
      <c r="K188" s="5">
        <v>45866</v>
      </c>
      <c r="L188" s="1"/>
      <c r="M188" s="1" t="s">
        <v>104</v>
      </c>
      <c r="N188" t="s">
        <v>699</v>
      </c>
      <c r="O188" s="39" t="s">
        <v>26</v>
      </c>
      <c r="P188" t="s">
        <v>700</v>
      </c>
      <c r="Q188" s="322">
        <v>3000</v>
      </c>
      <c r="R188" s="103">
        <v>45931</v>
      </c>
      <c r="S188" s="39" t="s">
        <v>26</v>
      </c>
    </row>
    <row r="189" spans="1:19" ht="14.45" customHeight="1" x14ac:dyDescent="0.25">
      <c r="A189" s="1" t="s">
        <v>108</v>
      </c>
      <c r="B189" s="1" t="s">
        <v>109</v>
      </c>
      <c r="C189" s="1">
        <v>1513479</v>
      </c>
      <c r="D189" s="1" t="s">
        <v>110</v>
      </c>
      <c r="E189" s="1" t="s">
        <v>111</v>
      </c>
      <c r="F189" s="1" t="s">
        <v>31</v>
      </c>
      <c r="G189" s="1">
        <v>5</v>
      </c>
      <c r="H189" s="5">
        <v>45310</v>
      </c>
      <c r="I189" s="5">
        <v>45315</v>
      </c>
      <c r="J189" s="5">
        <v>45323</v>
      </c>
      <c r="K189" s="5">
        <v>45327</v>
      </c>
      <c r="L189" s="27">
        <v>45348</v>
      </c>
      <c r="M189" s="1" t="s">
        <v>24</v>
      </c>
      <c r="N189" s="136"/>
      <c r="O189" s="257"/>
      <c r="P189" t="s">
        <v>112</v>
      </c>
      <c r="Q189" t="s">
        <v>39</v>
      </c>
      <c r="R189" s="306" t="s">
        <v>39</v>
      </c>
      <c r="S189" t="s">
        <v>39</v>
      </c>
    </row>
    <row r="190" spans="1:19" ht="14.45" customHeight="1" x14ac:dyDescent="0.25">
      <c r="A190" s="1" t="s">
        <v>108</v>
      </c>
      <c r="B190" s="1" t="s">
        <v>109</v>
      </c>
      <c r="C190" s="551">
        <v>1513479</v>
      </c>
      <c r="D190" s="1" t="s">
        <v>110</v>
      </c>
      <c r="E190" s="1" t="s">
        <v>111</v>
      </c>
      <c r="F190" s="1" t="s">
        <v>148</v>
      </c>
      <c r="G190" s="1">
        <v>5</v>
      </c>
      <c r="H190" s="5">
        <v>45330</v>
      </c>
      <c r="I190" s="5">
        <v>45348</v>
      </c>
      <c r="J190" s="5">
        <v>45351</v>
      </c>
      <c r="K190" s="5">
        <v>45351</v>
      </c>
      <c r="L190" s="27">
        <v>45363</v>
      </c>
      <c r="M190" s="1" t="s">
        <v>24</v>
      </c>
      <c r="N190" s="136"/>
      <c r="O190" s="257"/>
      <c r="P190" s="136"/>
      <c r="Q190" t="s">
        <v>39</v>
      </c>
      <c r="R190" s="306" t="s">
        <v>39</v>
      </c>
      <c r="S190" t="s">
        <v>39</v>
      </c>
    </row>
    <row r="191" spans="1:19" ht="14.45" customHeight="1" x14ac:dyDescent="0.25">
      <c r="A191" s="1" t="s">
        <v>81</v>
      </c>
      <c r="B191" s="1" t="s">
        <v>169</v>
      </c>
      <c r="C191" s="553" t="s">
        <v>170</v>
      </c>
      <c r="D191" s="1" t="s">
        <v>171</v>
      </c>
      <c r="E191" s="1" t="s">
        <v>111</v>
      </c>
      <c r="F191" s="1" t="s">
        <v>31</v>
      </c>
      <c r="G191" s="1">
        <v>2</v>
      </c>
      <c r="H191" s="5">
        <v>45310</v>
      </c>
      <c r="I191" s="5">
        <v>45310</v>
      </c>
      <c r="J191" s="5">
        <v>45316</v>
      </c>
      <c r="K191" s="5">
        <v>45316</v>
      </c>
      <c r="L191" s="27">
        <v>45322</v>
      </c>
      <c r="M191" s="1" t="s">
        <v>24</v>
      </c>
      <c r="N191" t="s">
        <v>172</v>
      </c>
      <c r="O191" s="39" t="s">
        <v>26</v>
      </c>
      <c r="P191" t="s">
        <v>173</v>
      </c>
      <c r="Q191" s="321" t="s">
        <v>39</v>
      </c>
      <c r="R191" s="103" t="s">
        <v>39</v>
      </c>
      <c r="S191" s="39" t="s">
        <v>39</v>
      </c>
    </row>
    <row r="192" spans="1:19" ht="15" customHeight="1" x14ac:dyDescent="0.25">
      <c r="A192" s="1" t="s">
        <v>179</v>
      </c>
      <c r="B192" s="1" t="s">
        <v>180</v>
      </c>
      <c r="C192" s="551">
        <v>1914022</v>
      </c>
      <c r="D192" s="1" t="s">
        <v>181</v>
      </c>
      <c r="E192" s="1" t="s">
        <v>111</v>
      </c>
      <c r="F192" s="1" t="s">
        <v>182</v>
      </c>
      <c r="G192" s="1">
        <v>4</v>
      </c>
      <c r="H192" s="5">
        <v>45638</v>
      </c>
      <c r="I192" s="5">
        <v>45638</v>
      </c>
      <c r="J192" s="5">
        <v>45645</v>
      </c>
      <c r="K192" s="5">
        <v>45645</v>
      </c>
      <c r="L192" s="1" t="s">
        <v>39</v>
      </c>
      <c r="M192" s="1" t="s">
        <v>104</v>
      </c>
      <c r="N192" t="s">
        <v>183</v>
      </c>
      <c r="O192" s="39" t="s">
        <v>33</v>
      </c>
      <c r="P192" t="s">
        <v>184</v>
      </c>
      <c r="Q192" s="136"/>
      <c r="R192" s="103">
        <v>45741</v>
      </c>
      <c r="S192" s="39" t="s">
        <v>33</v>
      </c>
    </row>
    <row r="193" spans="1:19" ht="14.45" customHeight="1" x14ac:dyDescent="0.25">
      <c r="A193" s="1" t="s">
        <v>108</v>
      </c>
      <c r="B193" s="1" t="s">
        <v>180</v>
      </c>
      <c r="C193" s="1" t="s">
        <v>185</v>
      </c>
      <c r="D193" s="1" t="s">
        <v>186</v>
      </c>
      <c r="E193" s="1" t="s">
        <v>111</v>
      </c>
      <c r="F193" s="1" t="s">
        <v>31</v>
      </c>
      <c r="G193" s="1">
        <v>40</v>
      </c>
      <c r="H193" s="5">
        <v>45595</v>
      </c>
      <c r="I193" s="5">
        <v>45595</v>
      </c>
      <c r="J193" s="5">
        <v>45609</v>
      </c>
      <c r="K193" s="5">
        <v>45616</v>
      </c>
      <c r="L193" s="5" t="s">
        <v>187</v>
      </c>
      <c r="M193" s="1" t="s">
        <v>104</v>
      </c>
      <c r="N193" t="s">
        <v>188</v>
      </c>
      <c r="O193" s="39" t="s">
        <v>33</v>
      </c>
      <c r="P193" t="s">
        <v>184</v>
      </c>
      <c r="Q193" s="136"/>
      <c r="R193" s="103">
        <v>45741</v>
      </c>
      <c r="S193" s="39" t="s">
        <v>33</v>
      </c>
    </row>
    <row r="194" spans="1:19" ht="14.45" customHeight="1" x14ac:dyDescent="0.25">
      <c r="A194" s="1" t="s">
        <v>81</v>
      </c>
      <c r="B194" s="1" t="s">
        <v>169</v>
      </c>
      <c r="C194" s="40" t="s">
        <v>170</v>
      </c>
      <c r="D194" s="1" t="s">
        <v>171</v>
      </c>
      <c r="E194" s="1" t="s">
        <v>111</v>
      </c>
      <c r="F194" s="1" t="s">
        <v>148</v>
      </c>
      <c r="G194" s="1">
        <v>2</v>
      </c>
      <c r="H194" s="5">
        <v>45323</v>
      </c>
      <c r="I194" s="5">
        <v>44956</v>
      </c>
      <c r="J194" s="5">
        <v>45327</v>
      </c>
      <c r="K194" s="5">
        <v>45327</v>
      </c>
      <c r="L194" s="27">
        <v>45335</v>
      </c>
      <c r="M194" s="1" t="s">
        <v>24</v>
      </c>
      <c r="N194" t="s">
        <v>86</v>
      </c>
      <c r="O194" s="39" t="s">
        <v>26</v>
      </c>
      <c r="P194" t="s">
        <v>173</v>
      </c>
      <c r="Q194" s="321" t="s">
        <v>39</v>
      </c>
      <c r="R194" s="103" t="s">
        <v>39</v>
      </c>
      <c r="S194" s="39" t="s">
        <v>39</v>
      </c>
    </row>
    <row r="195" spans="1:19" ht="14.45" customHeight="1" x14ac:dyDescent="0.25">
      <c r="A195" s="1" t="s">
        <v>215</v>
      </c>
      <c r="B195" s="1" t="s">
        <v>625</v>
      </c>
      <c r="C195" s="1">
        <v>1313515</v>
      </c>
      <c r="D195" s="1" t="s">
        <v>110</v>
      </c>
      <c r="E195" s="1" t="s">
        <v>111</v>
      </c>
      <c r="F195" s="1" t="s">
        <v>31</v>
      </c>
      <c r="G195" s="1">
        <v>3</v>
      </c>
      <c r="H195" s="5">
        <v>45313</v>
      </c>
      <c r="I195" s="5">
        <v>45314</v>
      </c>
      <c r="J195" s="5">
        <v>45320</v>
      </c>
      <c r="K195" s="5">
        <v>45320</v>
      </c>
      <c r="L195" s="27">
        <v>45322</v>
      </c>
      <c r="M195" s="1" t="s">
        <v>24</v>
      </c>
      <c r="N195" s="136"/>
      <c r="O195" s="257"/>
      <c r="P195" t="s">
        <v>626</v>
      </c>
      <c r="Q195" t="s">
        <v>39</v>
      </c>
      <c r="R195" s="103" t="s">
        <v>39</v>
      </c>
      <c r="S195" t="s">
        <v>39</v>
      </c>
    </row>
    <row r="196" spans="1:19" ht="15" customHeight="1" x14ac:dyDescent="0.25">
      <c r="A196" s="1" t="s">
        <v>215</v>
      </c>
      <c r="B196" s="1" t="s">
        <v>625</v>
      </c>
      <c r="C196" s="1">
        <v>1313515</v>
      </c>
      <c r="D196" s="1" t="s">
        <v>110</v>
      </c>
      <c r="E196" s="1" t="s">
        <v>111</v>
      </c>
      <c r="F196" s="1" t="s">
        <v>148</v>
      </c>
      <c r="G196" s="1">
        <v>3</v>
      </c>
      <c r="H196" s="5">
        <v>45322</v>
      </c>
      <c r="I196" s="5">
        <v>45322</v>
      </c>
      <c r="J196" s="5">
        <v>45328</v>
      </c>
      <c r="K196" s="5">
        <v>45328</v>
      </c>
      <c r="L196" s="27">
        <v>45335</v>
      </c>
      <c r="M196" s="1" t="s">
        <v>24</v>
      </c>
      <c r="N196" s="136"/>
      <c r="O196" s="257"/>
      <c r="P196" s="136"/>
      <c r="Q196" t="s">
        <v>39</v>
      </c>
      <c r="R196" s="103" t="s">
        <v>39</v>
      </c>
      <c r="S196" t="s">
        <v>39</v>
      </c>
    </row>
    <row r="197" spans="1:19" ht="15" customHeight="1" x14ac:dyDescent="0.25">
      <c r="A197" s="1" t="s">
        <v>740</v>
      </c>
      <c r="B197" s="367" t="s">
        <v>741</v>
      </c>
      <c r="C197" s="367" t="s">
        <v>742</v>
      </c>
      <c r="D197" s="1" t="s">
        <v>743</v>
      </c>
      <c r="E197" s="1" t="s">
        <v>111</v>
      </c>
      <c r="F197" s="1" t="s">
        <v>31</v>
      </c>
      <c r="G197" s="1">
        <v>5</v>
      </c>
      <c r="H197" s="1" t="s">
        <v>187</v>
      </c>
      <c r="I197" s="1" t="s">
        <v>187</v>
      </c>
      <c r="J197" s="1" t="s">
        <v>187</v>
      </c>
      <c r="K197" s="1"/>
      <c r="L197" s="272"/>
      <c r="M197" s="1" t="s">
        <v>24</v>
      </c>
      <c r="N197" s="136" t="s">
        <v>744</v>
      </c>
      <c r="O197" s="39" t="s">
        <v>33</v>
      </c>
      <c r="P197" t="s">
        <v>745</v>
      </c>
      <c r="Q197" s="136"/>
      <c r="R197" s="103"/>
      <c r="S197" s="257"/>
    </row>
    <row r="198" spans="1:19" ht="14.45" customHeight="1" x14ac:dyDescent="0.25">
      <c r="A198" s="1" t="s">
        <v>281</v>
      </c>
      <c r="B198" s="1" t="s">
        <v>746</v>
      </c>
      <c r="C198" s="1">
        <v>1414512</v>
      </c>
      <c r="D198" s="1" t="s">
        <v>259</v>
      </c>
      <c r="E198" s="1" t="s">
        <v>747</v>
      </c>
      <c r="F198" s="1" t="s">
        <v>320</v>
      </c>
      <c r="G198" s="1">
        <v>1</v>
      </c>
      <c r="H198" s="5">
        <v>45621</v>
      </c>
      <c r="I198" s="5">
        <v>45621</v>
      </c>
      <c r="J198" s="5">
        <v>45638</v>
      </c>
      <c r="K198" s="5">
        <v>45639</v>
      </c>
      <c r="L198" s="27">
        <v>45645</v>
      </c>
      <c r="M198" s="1" t="s">
        <v>24</v>
      </c>
      <c r="N198" t="s">
        <v>748</v>
      </c>
      <c r="O198" s="39" t="s">
        <v>33</v>
      </c>
      <c r="P198" t="s">
        <v>749</v>
      </c>
      <c r="Q198" s="518">
        <v>10069.75</v>
      </c>
      <c r="R198" s="103"/>
      <c r="S198" s="39" t="s">
        <v>26</v>
      </c>
    </row>
    <row r="199" spans="1:19" ht="15" customHeight="1" x14ac:dyDescent="0.25">
      <c r="A199" s="1" t="s">
        <v>67</v>
      </c>
      <c r="B199" s="1" t="s">
        <v>194</v>
      </c>
      <c r="C199" s="1" t="s">
        <v>195</v>
      </c>
      <c r="D199" s="1" t="s">
        <v>90</v>
      </c>
      <c r="E199" s="1" t="s">
        <v>191</v>
      </c>
      <c r="F199" s="1" t="s">
        <v>23</v>
      </c>
      <c r="G199" s="1">
        <v>5</v>
      </c>
      <c r="H199" s="5">
        <v>45677</v>
      </c>
      <c r="I199" s="5">
        <v>45677</v>
      </c>
      <c r="J199" s="5">
        <v>45695</v>
      </c>
      <c r="K199" s="5">
        <v>45695</v>
      </c>
      <c r="L199" s="1" t="s">
        <v>39</v>
      </c>
      <c r="M199" s="1" t="s">
        <v>104</v>
      </c>
      <c r="N199" t="s">
        <v>196</v>
      </c>
      <c r="O199" s="39" t="s">
        <v>26</v>
      </c>
      <c r="P199" t="s">
        <v>197</v>
      </c>
      <c r="Q199" s="327">
        <v>9747.77</v>
      </c>
      <c r="R199" s="103">
        <v>45748</v>
      </c>
      <c r="S199" s="39" t="s">
        <v>33</v>
      </c>
    </row>
    <row r="200" spans="1:19" ht="14.45" customHeight="1" x14ac:dyDescent="0.25">
      <c r="A200" s="1" t="s">
        <v>67</v>
      </c>
      <c r="B200" s="1" t="s">
        <v>189</v>
      </c>
      <c r="C200" s="1" t="s">
        <v>190</v>
      </c>
      <c r="D200" s="1" t="s">
        <v>90</v>
      </c>
      <c r="E200" s="1" t="s">
        <v>191</v>
      </c>
      <c r="F200" s="1" t="s">
        <v>23</v>
      </c>
      <c r="G200" s="1">
        <v>5</v>
      </c>
      <c r="H200" s="5">
        <v>45677</v>
      </c>
      <c r="I200" s="5">
        <v>45677</v>
      </c>
      <c r="J200" s="5">
        <v>45692</v>
      </c>
      <c r="K200" s="5">
        <v>45692</v>
      </c>
      <c r="L200" s="1" t="s">
        <v>39</v>
      </c>
      <c r="M200" s="1" t="s">
        <v>104</v>
      </c>
      <c r="N200" t="s">
        <v>192</v>
      </c>
      <c r="O200" s="39" t="s">
        <v>26</v>
      </c>
      <c r="P200" t="s">
        <v>193</v>
      </c>
      <c r="Q200" s="327">
        <v>9485.49</v>
      </c>
      <c r="R200" s="103">
        <v>45748</v>
      </c>
      <c r="S200" s="39" t="s">
        <v>33</v>
      </c>
    </row>
    <row r="201" spans="1:19" ht="14.45" customHeight="1" x14ac:dyDescent="0.25">
      <c r="A201" s="1" t="s">
        <v>242</v>
      </c>
      <c r="B201" s="1" t="s">
        <v>243</v>
      </c>
      <c r="C201" s="1">
        <v>1014188</v>
      </c>
      <c r="D201" s="1" t="s">
        <v>244</v>
      </c>
      <c r="E201" s="1" t="s">
        <v>191</v>
      </c>
      <c r="F201" s="1" t="s">
        <v>245</v>
      </c>
      <c r="G201" s="1">
        <v>27</v>
      </c>
      <c r="H201" s="5">
        <v>45665</v>
      </c>
      <c r="I201" s="5">
        <v>45667</v>
      </c>
      <c r="J201" s="5">
        <v>45672</v>
      </c>
      <c r="K201" s="5">
        <v>45687</v>
      </c>
      <c r="L201" s="1" t="s">
        <v>39</v>
      </c>
      <c r="M201" s="1" t="s">
        <v>24</v>
      </c>
      <c r="N201" t="s">
        <v>246</v>
      </c>
      <c r="O201" s="39" t="s">
        <v>26</v>
      </c>
      <c r="P201" t="s">
        <v>247</v>
      </c>
      <c r="Q201" s="328">
        <v>644.29999999999995</v>
      </c>
      <c r="R201" s="103">
        <v>45809</v>
      </c>
      <c r="S201" s="39" t="s">
        <v>26</v>
      </c>
    </row>
    <row r="202" spans="1:19" ht="15" customHeight="1" x14ac:dyDescent="0.25">
      <c r="A202" s="1" t="s">
        <v>81</v>
      </c>
      <c r="B202" s="1" t="s">
        <v>225</v>
      </c>
      <c r="C202" s="1" t="s">
        <v>170</v>
      </c>
      <c r="D202" s="1" t="s">
        <v>226</v>
      </c>
      <c r="E202" s="1" t="s">
        <v>227</v>
      </c>
      <c r="F202" s="1" t="s">
        <v>228</v>
      </c>
      <c r="G202" s="1" t="s">
        <v>229</v>
      </c>
      <c r="H202" s="5">
        <v>45329</v>
      </c>
      <c r="I202" s="5">
        <v>45329</v>
      </c>
      <c r="J202" s="5">
        <v>45331</v>
      </c>
      <c r="K202" s="5">
        <v>45331</v>
      </c>
      <c r="L202" s="1" t="s">
        <v>39</v>
      </c>
      <c r="M202" s="1" t="s">
        <v>24</v>
      </c>
      <c r="N202" s="127" t="s">
        <v>230</v>
      </c>
      <c r="O202" s="39" t="s">
        <v>26</v>
      </c>
      <c r="P202" t="s">
        <v>231</v>
      </c>
      <c r="Q202" s="324" t="s">
        <v>39</v>
      </c>
      <c r="R202" s="103" t="s">
        <v>39</v>
      </c>
      <c r="S202" s="39" t="s">
        <v>39</v>
      </c>
    </row>
    <row r="203" spans="1:19" ht="14.45" customHeight="1" x14ac:dyDescent="0.25">
      <c r="A203" s="1" t="s">
        <v>81</v>
      </c>
      <c r="B203" s="1" t="s">
        <v>364</v>
      </c>
      <c r="C203" s="1">
        <v>1413772</v>
      </c>
      <c r="D203" s="1" t="s">
        <v>365</v>
      </c>
      <c r="E203" s="1" t="s">
        <v>227</v>
      </c>
      <c r="F203" s="1" t="s">
        <v>366</v>
      </c>
      <c r="G203" s="1">
        <v>8</v>
      </c>
      <c r="H203" s="5">
        <v>45378</v>
      </c>
      <c r="I203" s="5">
        <v>45378</v>
      </c>
      <c r="J203" s="5">
        <v>45412</v>
      </c>
      <c r="K203" s="5">
        <v>45412</v>
      </c>
      <c r="L203" s="5" t="s">
        <v>39</v>
      </c>
      <c r="M203" s="1" t="s">
        <v>24</v>
      </c>
      <c r="N203" t="s">
        <v>367</v>
      </c>
      <c r="O203" s="39" t="s">
        <v>26</v>
      </c>
      <c r="P203" t="s">
        <v>368</v>
      </c>
      <c r="Q203" s="322">
        <v>11915</v>
      </c>
      <c r="R203" s="103">
        <v>45839</v>
      </c>
      <c r="S203" s="39" t="s">
        <v>33</v>
      </c>
    </row>
    <row r="204" spans="1:19" ht="14.45" customHeight="1" x14ac:dyDescent="0.25">
      <c r="A204" s="1" t="s">
        <v>81</v>
      </c>
      <c r="B204" s="1" t="s">
        <v>364</v>
      </c>
      <c r="C204" s="1">
        <v>1413772</v>
      </c>
      <c r="D204" s="1" t="s">
        <v>365</v>
      </c>
      <c r="E204" s="1" t="s">
        <v>227</v>
      </c>
      <c r="F204" s="1" t="s">
        <v>148</v>
      </c>
      <c r="G204" s="1">
        <v>7</v>
      </c>
      <c r="H204" s="5">
        <v>45432</v>
      </c>
      <c r="I204" s="5">
        <v>45432</v>
      </c>
      <c r="J204" s="5">
        <v>45443</v>
      </c>
      <c r="K204" s="5">
        <v>45442</v>
      </c>
      <c r="L204" s="27">
        <v>45461</v>
      </c>
      <c r="M204" s="1" t="s">
        <v>24</v>
      </c>
      <c r="N204" t="s">
        <v>417</v>
      </c>
      <c r="O204" s="39" t="s">
        <v>26</v>
      </c>
      <c r="P204" t="s">
        <v>368</v>
      </c>
      <c r="Q204" s="530">
        <v>7550</v>
      </c>
      <c r="R204" s="103">
        <v>45839</v>
      </c>
      <c r="S204" s="39" t="s">
        <v>33</v>
      </c>
    </row>
    <row r="205" spans="1:19" ht="14.45" customHeight="1" x14ac:dyDescent="0.25">
      <c r="A205" s="1" t="s">
        <v>81</v>
      </c>
      <c r="B205" s="1" t="s">
        <v>585</v>
      </c>
      <c r="C205" s="1" t="s">
        <v>586</v>
      </c>
      <c r="D205" s="1" t="s">
        <v>587</v>
      </c>
      <c r="E205" s="1" t="s">
        <v>227</v>
      </c>
      <c r="F205" s="1" t="s">
        <v>31</v>
      </c>
      <c r="G205" s="1">
        <v>2</v>
      </c>
      <c r="H205" s="5">
        <v>45610</v>
      </c>
      <c r="I205" s="5">
        <v>45611</v>
      </c>
      <c r="J205" s="5">
        <v>45988</v>
      </c>
      <c r="K205" s="5">
        <v>45649</v>
      </c>
      <c r="L205" s="275">
        <v>45678</v>
      </c>
      <c r="M205" s="1" t="s">
        <v>24</v>
      </c>
      <c r="N205" t="s">
        <v>588</v>
      </c>
      <c r="O205" s="39" t="s">
        <v>589</v>
      </c>
      <c r="P205" t="s">
        <v>590</v>
      </c>
      <c r="Q205" s="284">
        <v>13464</v>
      </c>
      <c r="R205" s="103">
        <v>45713</v>
      </c>
      <c r="S205" s="39" t="s">
        <v>33</v>
      </c>
    </row>
    <row r="206" spans="1:19" ht="14.45" customHeight="1" x14ac:dyDescent="0.25">
      <c r="A206" s="1" t="s">
        <v>81</v>
      </c>
      <c r="B206" s="1" t="s">
        <v>595</v>
      </c>
      <c r="C206" s="1">
        <v>128466</v>
      </c>
      <c r="D206" s="1" t="s">
        <v>596</v>
      </c>
      <c r="E206" s="1" t="s">
        <v>227</v>
      </c>
      <c r="F206" s="1" t="s">
        <v>85</v>
      </c>
      <c r="G206" s="1">
        <v>45</v>
      </c>
      <c r="H206" s="5">
        <v>45644</v>
      </c>
      <c r="I206" s="5">
        <v>45644</v>
      </c>
      <c r="J206" s="5">
        <v>45660</v>
      </c>
      <c r="K206" s="5">
        <v>45663</v>
      </c>
      <c r="L206" s="1" t="s">
        <v>39</v>
      </c>
      <c r="M206" s="1" t="s">
        <v>104</v>
      </c>
      <c r="N206" t="s">
        <v>597</v>
      </c>
      <c r="O206" s="39" t="s">
        <v>26</v>
      </c>
      <c r="P206" t="s">
        <v>598</v>
      </c>
      <c r="Q206" s="324">
        <v>5731</v>
      </c>
      <c r="R206" s="527">
        <v>45870</v>
      </c>
      <c r="S206" s="39" t="s">
        <v>26</v>
      </c>
    </row>
    <row r="207" spans="1:19" ht="14.45" customHeight="1" x14ac:dyDescent="0.25">
      <c r="A207" s="1" t="s">
        <v>81</v>
      </c>
      <c r="B207" s="1" t="s">
        <v>660</v>
      </c>
      <c r="C207" s="1">
        <v>1415051</v>
      </c>
      <c r="D207" s="1" t="s">
        <v>661</v>
      </c>
      <c r="E207" s="1" t="s">
        <v>227</v>
      </c>
      <c r="F207" s="1" t="s">
        <v>85</v>
      </c>
      <c r="G207" s="1">
        <v>5</v>
      </c>
      <c r="H207" s="5">
        <v>45736</v>
      </c>
      <c r="I207" s="5">
        <v>45736</v>
      </c>
      <c r="J207" s="5">
        <v>45740</v>
      </c>
      <c r="K207" s="5">
        <v>45740</v>
      </c>
      <c r="L207" s="1" t="s">
        <v>39</v>
      </c>
      <c r="M207" s="1" t="s">
        <v>104</v>
      </c>
      <c r="N207" t="s">
        <v>85</v>
      </c>
      <c r="O207" s="39" t="s">
        <v>26</v>
      </c>
      <c r="P207" t="s">
        <v>662</v>
      </c>
      <c r="Q207" s="322">
        <v>750.58</v>
      </c>
      <c r="R207" s="103">
        <v>45802</v>
      </c>
      <c r="S207" s="39" t="s">
        <v>33</v>
      </c>
    </row>
    <row r="208" spans="1:19" ht="15" customHeight="1" x14ac:dyDescent="0.25">
      <c r="A208" s="1" t="s">
        <v>81</v>
      </c>
      <c r="B208" s="1" t="s">
        <v>667</v>
      </c>
      <c r="C208" s="1">
        <v>1413498</v>
      </c>
      <c r="D208" s="1" t="s">
        <v>668</v>
      </c>
      <c r="E208" s="1" t="s">
        <v>227</v>
      </c>
      <c r="F208" s="1" t="s">
        <v>85</v>
      </c>
      <c r="G208" s="1">
        <v>2</v>
      </c>
      <c r="H208" s="5">
        <v>45372</v>
      </c>
      <c r="I208" s="5">
        <v>45372</v>
      </c>
      <c r="J208" s="5">
        <v>45347</v>
      </c>
      <c r="K208" s="5">
        <v>45741</v>
      </c>
      <c r="L208" s="1" t="s">
        <v>39</v>
      </c>
      <c r="M208" s="1" t="s">
        <v>104</v>
      </c>
      <c r="N208" t="s">
        <v>669</v>
      </c>
      <c r="O208" s="39" t="s">
        <v>26</v>
      </c>
      <c r="P208" t="s">
        <v>670</v>
      </c>
      <c r="Q208" s="284">
        <v>845</v>
      </c>
      <c r="R208" s="527">
        <v>45870</v>
      </c>
      <c r="S208" s="39" t="s">
        <v>26</v>
      </c>
    </row>
    <row r="209" spans="1:19" ht="14.45" customHeight="1" x14ac:dyDescent="0.25">
      <c r="A209" s="1" t="s">
        <v>81</v>
      </c>
      <c r="B209" s="1" t="s">
        <v>595</v>
      </c>
      <c r="C209" s="1">
        <v>128466</v>
      </c>
      <c r="D209" s="1" t="s">
        <v>596</v>
      </c>
      <c r="E209" s="1" t="s">
        <v>227</v>
      </c>
      <c r="F209" s="1" t="s">
        <v>693</v>
      </c>
      <c r="G209" s="1">
        <v>1</v>
      </c>
      <c r="H209" s="5">
        <v>45791</v>
      </c>
      <c r="I209" s="5">
        <v>45791</v>
      </c>
      <c r="J209" s="5">
        <v>45805</v>
      </c>
      <c r="K209" s="5">
        <v>45805</v>
      </c>
      <c r="L209" s="1" t="s">
        <v>39</v>
      </c>
      <c r="M209" s="1" t="s">
        <v>104</v>
      </c>
      <c r="P209" t="s">
        <v>598</v>
      </c>
      <c r="Q209" s="321">
        <v>4487.4799999999996</v>
      </c>
      <c r="R209" s="527">
        <v>45870</v>
      </c>
      <c r="S209" s="39" t="s">
        <v>26</v>
      </c>
    </row>
    <row r="210" spans="1:19" ht="14.45" customHeight="1" x14ac:dyDescent="0.25">
      <c r="A210" s="1" t="s">
        <v>81</v>
      </c>
      <c r="B210" s="1" t="s">
        <v>618</v>
      </c>
      <c r="C210" s="1">
        <v>1214571</v>
      </c>
      <c r="D210" s="1" t="s">
        <v>414</v>
      </c>
      <c r="E210" s="1" t="s">
        <v>227</v>
      </c>
      <c r="F210" s="1" t="s">
        <v>148</v>
      </c>
      <c r="G210" s="1">
        <v>59</v>
      </c>
      <c r="H210" s="5">
        <v>45792</v>
      </c>
      <c r="I210" s="5">
        <v>45792</v>
      </c>
      <c r="J210" s="5">
        <v>45854</v>
      </c>
      <c r="K210" s="1" t="s">
        <v>187</v>
      </c>
      <c r="L210" s="1"/>
      <c r="M210" s="1" t="s">
        <v>104</v>
      </c>
      <c r="N210" t="s">
        <v>767</v>
      </c>
      <c r="O210" s="39" t="s">
        <v>26</v>
      </c>
      <c r="P210" t="s">
        <v>768</v>
      </c>
      <c r="Q210" s="408">
        <v>7801.7</v>
      </c>
      <c r="R210" s="527">
        <v>45658</v>
      </c>
      <c r="S210" s="39" t="s">
        <v>26</v>
      </c>
    </row>
    <row r="211" spans="1:19" ht="14.45" customHeight="1" x14ac:dyDescent="0.25">
      <c r="A211" s="1" t="s">
        <v>81</v>
      </c>
      <c r="B211" s="1" t="s">
        <v>812</v>
      </c>
      <c r="C211" s="1" t="s">
        <v>39</v>
      </c>
      <c r="D211" s="1" t="s">
        <v>813</v>
      </c>
      <c r="E211" s="1" t="s">
        <v>227</v>
      </c>
      <c r="F211" s="1" t="s">
        <v>23</v>
      </c>
      <c r="G211" s="1">
        <v>2</v>
      </c>
      <c r="H211" s="5">
        <v>45922</v>
      </c>
      <c r="I211" s="1"/>
      <c r="J211" s="5">
        <v>45930</v>
      </c>
      <c r="K211" s="1"/>
      <c r="L211" s="1"/>
      <c r="M211" s="550" t="s">
        <v>104</v>
      </c>
      <c r="N211" t="s">
        <v>814</v>
      </c>
      <c r="O211" s="692" t="s">
        <v>26</v>
      </c>
      <c r="P211" t="s">
        <v>815</v>
      </c>
      <c r="Q211" s="284">
        <v>8000</v>
      </c>
      <c r="R211" s="527">
        <v>45992</v>
      </c>
      <c r="S211" s="39" t="s">
        <v>26</v>
      </c>
    </row>
    <row r="212" spans="1:19" ht="14.45" customHeight="1" x14ac:dyDescent="0.25">
      <c r="A212" s="1" t="s">
        <v>81</v>
      </c>
      <c r="B212" s="1" t="s">
        <v>816</v>
      </c>
      <c r="C212" s="1">
        <v>1212834</v>
      </c>
      <c r="D212" s="1" t="s">
        <v>817</v>
      </c>
      <c r="E212" s="1" t="s">
        <v>227</v>
      </c>
      <c r="F212" s="1" t="s">
        <v>31</v>
      </c>
      <c r="G212" s="1">
        <v>4</v>
      </c>
      <c r="H212" s="5">
        <v>45910</v>
      </c>
      <c r="I212" s="5">
        <v>45910</v>
      </c>
      <c r="J212" s="5">
        <v>45923</v>
      </c>
      <c r="K212" s="5"/>
      <c r="L212" s="1"/>
      <c r="M212" s="1" t="s">
        <v>24</v>
      </c>
      <c r="N212" t="s">
        <v>818</v>
      </c>
      <c r="O212" s="39" t="s">
        <v>26</v>
      </c>
      <c r="P212" t="s">
        <v>106</v>
      </c>
      <c r="Q212" s="324">
        <v>13000</v>
      </c>
      <c r="R212" s="527">
        <v>45992</v>
      </c>
    </row>
    <row r="213" spans="1:19" ht="14.45" customHeight="1" x14ac:dyDescent="0.25">
      <c r="A213" s="1" t="s">
        <v>81</v>
      </c>
      <c r="B213" s="1" t="s">
        <v>827</v>
      </c>
      <c r="C213" s="550">
        <v>1215831</v>
      </c>
      <c r="D213" s="1" t="s">
        <v>813</v>
      </c>
      <c r="E213" s="1" t="s">
        <v>227</v>
      </c>
      <c r="F213" s="1" t="s">
        <v>85</v>
      </c>
      <c r="G213" s="1">
        <v>5</v>
      </c>
      <c r="H213" s="5">
        <v>45929</v>
      </c>
      <c r="I213" s="5"/>
      <c r="J213" s="5">
        <v>45931</v>
      </c>
      <c r="K213" s="5"/>
      <c r="L213" s="1"/>
      <c r="M213" s="550" t="s">
        <v>104</v>
      </c>
      <c r="N213" t="s">
        <v>828</v>
      </c>
      <c r="O213" s="692" t="s">
        <v>26</v>
      </c>
      <c r="P213" s="693" t="s">
        <v>1886</v>
      </c>
      <c r="Q213" s="324">
        <v>11000</v>
      </c>
      <c r="R213" s="527">
        <v>45962</v>
      </c>
      <c r="S213" s="39" t="s">
        <v>26</v>
      </c>
    </row>
    <row r="214" spans="1:19" ht="15" customHeight="1" x14ac:dyDescent="0.25">
      <c r="A214" s="1" t="s">
        <v>81</v>
      </c>
      <c r="B214" s="1" t="s">
        <v>82</v>
      </c>
      <c r="C214" s="1">
        <v>1413351</v>
      </c>
      <c r="D214" s="1" t="s">
        <v>83</v>
      </c>
      <c r="E214" s="1" t="s">
        <v>84</v>
      </c>
      <c r="F214" s="1" t="s">
        <v>85</v>
      </c>
      <c r="G214" s="1">
        <v>2</v>
      </c>
      <c r="H214" s="5">
        <v>45272</v>
      </c>
      <c r="I214" s="5">
        <v>45272</v>
      </c>
      <c r="J214" s="5">
        <v>45274</v>
      </c>
      <c r="K214" s="5">
        <v>45274</v>
      </c>
      <c r="L214" s="1" t="s">
        <v>39</v>
      </c>
      <c r="M214" s="1" t="s">
        <v>24</v>
      </c>
      <c r="N214" t="s">
        <v>86</v>
      </c>
      <c r="O214" s="39" t="s">
        <v>26</v>
      </c>
      <c r="P214" t="s">
        <v>87</v>
      </c>
      <c r="Q214" s="324" t="s">
        <v>39</v>
      </c>
      <c r="R214" s="103" t="s">
        <v>39</v>
      </c>
      <c r="S214" s="39" t="s">
        <v>39</v>
      </c>
    </row>
    <row r="215" spans="1:19" ht="15" customHeight="1" x14ac:dyDescent="0.25">
      <c r="A215" s="1" t="s">
        <v>81</v>
      </c>
      <c r="B215" s="1" t="s">
        <v>144</v>
      </c>
      <c r="C215" s="1">
        <v>1413473</v>
      </c>
      <c r="D215" s="1" t="s">
        <v>145</v>
      </c>
      <c r="E215" s="1" t="s">
        <v>84</v>
      </c>
      <c r="F215" s="1" t="s">
        <v>31</v>
      </c>
      <c r="G215" s="1">
        <v>1</v>
      </c>
      <c r="H215" s="5">
        <v>45296</v>
      </c>
      <c r="I215" s="19">
        <v>45296</v>
      </c>
      <c r="J215" s="5">
        <v>45301</v>
      </c>
      <c r="K215" s="5">
        <v>45301</v>
      </c>
      <c r="L215" s="27">
        <v>45314</v>
      </c>
      <c r="M215" s="1" t="s">
        <v>24</v>
      </c>
      <c r="N215" t="s">
        <v>146</v>
      </c>
      <c r="O215" s="39" t="s">
        <v>26</v>
      </c>
      <c r="P215" s="42" t="s">
        <v>147</v>
      </c>
      <c r="Q215" s="321" t="s">
        <v>39</v>
      </c>
      <c r="R215" s="103" t="s">
        <v>39</v>
      </c>
      <c r="S215" s="39" t="s">
        <v>39</v>
      </c>
    </row>
    <row r="216" spans="1:19" ht="14.45" customHeight="1" x14ac:dyDescent="0.25">
      <c r="A216" s="1" t="s">
        <v>81</v>
      </c>
      <c r="B216" s="551" t="s">
        <v>144</v>
      </c>
      <c r="C216" s="551">
        <v>1413473</v>
      </c>
      <c r="D216" s="551" t="s">
        <v>145</v>
      </c>
      <c r="E216" s="1" t="s">
        <v>84</v>
      </c>
      <c r="F216" s="1" t="s">
        <v>148</v>
      </c>
      <c r="G216" s="1">
        <v>1</v>
      </c>
      <c r="H216" s="5">
        <v>45301</v>
      </c>
      <c r="I216" s="19">
        <v>44936</v>
      </c>
      <c r="J216" s="5">
        <v>45306</v>
      </c>
      <c r="K216" s="5">
        <v>45306</v>
      </c>
      <c r="L216" s="27">
        <v>45314</v>
      </c>
      <c r="M216" s="1" t="s">
        <v>24</v>
      </c>
      <c r="N216" t="s">
        <v>146</v>
      </c>
      <c r="O216" s="39" t="s">
        <v>26</v>
      </c>
      <c r="P216" s="42" t="s">
        <v>147</v>
      </c>
      <c r="Q216" s="324" t="s">
        <v>39</v>
      </c>
      <c r="R216" s="103" t="s">
        <v>39</v>
      </c>
      <c r="S216" s="39" t="s">
        <v>39</v>
      </c>
    </row>
    <row r="217" spans="1:19" ht="15" customHeight="1" x14ac:dyDescent="0.25">
      <c r="A217" s="1" t="s">
        <v>81</v>
      </c>
      <c r="B217" s="1" t="s">
        <v>285</v>
      </c>
      <c r="C217" s="40">
        <v>1213617</v>
      </c>
      <c r="D217" s="1" t="s">
        <v>286</v>
      </c>
      <c r="E217" s="1" t="s">
        <v>84</v>
      </c>
      <c r="F217" s="1" t="s">
        <v>31</v>
      </c>
      <c r="G217" s="1">
        <v>13</v>
      </c>
      <c r="H217" s="5">
        <v>45343</v>
      </c>
      <c r="I217" s="5">
        <v>45343</v>
      </c>
      <c r="J217" s="5">
        <v>45357</v>
      </c>
      <c r="K217" s="5">
        <v>45358</v>
      </c>
      <c r="L217" s="27">
        <v>45377</v>
      </c>
      <c r="M217" s="1" t="s">
        <v>24</v>
      </c>
      <c r="N217" t="s">
        <v>287</v>
      </c>
      <c r="O217" s="39" t="s">
        <v>26</v>
      </c>
      <c r="P217" t="s">
        <v>288</v>
      </c>
      <c r="Q217" s="321" t="s">
        <v>39</v>
      </c>
      <c r="R217" s="103" t="s">
        <v>39</v>
      </c>
      <c r="S217" s="39" t="s">
        <v>39</v>
      </c>
    </row>
    <row r="218" spans="1:19" ht="14.45" customHeight="1" x14ac:dyDescent="0.25">
      <c r="A218" s="1" t="s">
        <v>81</v>
      </c>
      <c r="B218" s="1" t="s">
        <v>289</v>
      </c>
      <c r="C218" s="1">
        <v>1213673</v>
      </c>
      <c r="D218" s="1" t="s">
        <v>171</v>
      </c>
      <c r="E218" s="1" t="s">
        <v>84</v>
      </c>
      <c r="F218" s="1" t="s">
        <v>31</v>
      </c>
      <c r="G218" s="1">
        <v>2</v>
      </c>
      <c r="H218" s="5">
        <v>45349</v>
      </c>
      <c r="I218" s="5">
        <v>45349</v>
      </c>
      <c r="J218" s="5">
        <v>45363</v>
      </c>
      <c r="K218" s="5">
        <v>45369</v>
      </c>
      <c r="L218" s="27">
        <v>45377</v>
      </c>
      <c r="M218" s="1" t="s">
        <v>24</v>
      </c>
      <c r="N218" t="s">
        <v>290</v>
      </c>
      <c r="O218" s="39" t="s">
        <v>26</v>
      </c>
      <c r="P218" t="s">
        <v>291</v>
      </c>
      <c r="Q218" s="321" t="s">
        <v>39</v>
      </c>
      <c r="R218" s="103" t="s">
        <v>39</v>
      </c>
      <c r="S218" s="39" t="s">
        <v>39</v>
      </c>
    </row>
    <row r="219" spans="1:19" ht="15" customHeight="1" x14ac:dyDescent="0.25">
      <c r="A219" s="1" t="s">
        <v>81</v>
      </c>
      <c r="B219" s="1" t="s">
        <v>285</v>
      </c>
      <c r="C219" s="40">
        <v>1213617</v>
      </c>
      <c r="D219" s="1" t="s">
        <v>286</v>
      </c>
      <c r="E219" s="1" t="s">
        <v>84</v>
      </c>
      <c r="F219" s="1" t="s">
        <v>148</v>
      </c>
      <c r="G219" s="1">
        <v>13</v>
      </c>
      <c r="H219" s="5">
        <v>45352</v>
      </c>
      <c r="I219" s="5">
        <v>45355</v>
      </c>
      <c r="J219" s="5">
        <v>45366</v>
      </c>
      <c r="K219" s="5">
        <v>45371</v>
      </c>
      <c r="L219" s="27">
        <v>45384</v>
      </c>
      <c r="M219" s="1" t="s">
        <v>24</v>
      </c>
      <c r="N219" s="167" t="s">
        <v>287</v>
      </c>
      <c r="O219" s="39" t="s">
        <v>26</v>
      </c>
      <c r="P219" t="s">
        <v>288</v>
      </c>
      <c r="Q219" s="324" t="s">
        <v>39</v>
      </c>
      <c r="R219" s="103" t="s">
        <v>39</v>
      </c>
      <c r="S219" s="39" t="s">
        <v>39</v>
      </c>
    </row>
    <row r="220" spans="1:19" ht="15" customHeight="1" x14ac:dyDescent="0.25">
      <c r="A220" s="1" t="s">
        <v>81</v>
      </c>
      <c r="B220" s="1" t="s">
        <v>289</v>
      </c>
      <c r="C220" s="1">
        <v>1213673</v>
      </c>
      <c r="D220" s="1" t="s">
        <v>171</v>
      </c>
      <c r="E220" s="1" t="s">
        <v>84</v>
      </c>
      <c r="F220" s="1" t="s">
        <v>148</v>
      </c>
      <c r="G220" s="1">
        <v>2</v>
      </c>
      <c r="H220" s="5">
        <v>45350</v>
      </c>
      <c r="I220" s="5">
        <v>45350</v>
      </c>
      <c r="J220" s="5">
        <v>45373</v>
      </c>
      <c r="K220" s="5">
        <v>45372</v>
      </c>
      <c r="L220" s="27">
        <v>45377</v>
      </c>
      <c r="M220" s="1" t="s">
        <v>24</v>
      </c>
      <c r="N220" t="s">
        <v>290</v>
      </c>
      <c r="O220" s="39" t="s">
        <v>26</v>
      </c>
      <c r="P220" t="s">
        <v>291</v>
      </c>
      <c r="Q220" s="324" t="s">
        <v>39</v>
      </c>
      <c r="R220" s="103" t="s">
        <v>39</v>
      </c>
      <c r="S220" s="39" t="s">
        <v>39</v>
      </c>
    </row>
    <row r="221" spans="1:19" ht="14.45" customHeight="1" x14ac:dyDescent="0.25">
      <c r="A221" s="1" t="s">
        <v>81</v>
      </c>
      <c r="B221" s="1" t="s">
        <v>337</v>
      </c>
      <c r="C221" s="1">
        <v>1213715</v>
      </c>
      <c r="D221" s="1" t="s">
        <v>171</v>
      </c>
      <c r="E221" s="1" t="s">
        <v>84</v>
      </c>
      <c r="F221" s="1" t="s">
        <v>85</v>
      </c>
      <c r="G221" s="1">
        <v>2</v>
      </c>
      <c r="H221" s="5">
        <v>45385</v>
      </c>
      <c r="I221" s="5">
        <v>45391</v>
      </c>
      <c r="J221" s="5">
        <v>45394</v>
      </c>
      <c r="K221" s="5">
        <v>45393</v>
      </c>
      <c r="L221" s="27">
        <v>45398</v>
      </c>
      <c r="M221" s="1" t="s">
        <v>24</v>
      </c>
      <c r="N221" t="s">
        <v>338</v>
      </c>
      <c r="O221" s="39" t="s">
        <v>26</v>
      </c>
      <c r="P221" t="s">
        <v>339</v>
      </c>
      <c r="Q221" s="321" t="s">
        <v>39</v>
      </c>
      <c r="R221" s="103" t="s">
        <v>39</v>
      </c>
      <c r="S221" s="39" t="s">
        <v>39</v>
      </c>
    </row>
    <row r="222" spans="1:19" ht="14.45" customHeight="1" x14ac:dyDescent="0.25">
      <c r="A222" s="1" t="s">
        <v>81</v>
      </c>
      <c r="B222" s="1" t="s">
        <v>359</v>
      </c>
      <c r="C222" s="1">
        <v>1214002</v>
      </c>
      <c r="D222" s="1" t="s">
        <v>360</v>
      </c>
      <c r="E222" s="1" t="s">
        <v>84</v>
      </c>
      <c r="F222" s="1" t="s">
        <v>31</v>
      </c>
      <c r="G222" s="1" t="s">
        <v>361</v>
      </c>
      <c r="H222" s="5">
        <v>45359</v>
      </c>
      <c r="I222" s="5">
        <v>45359</v>
      </c>
      <c r="J222" s="5">
        <v>45399</v>
      </c>
      <c r="K222" s="5">
        <v>45399</v>
      </c>
      <c r="L222" s="27">
        <v>45461</v>
      </c>
      <c r="M222" s="1" t="s">
        <v>24</v>
      </c>
      <c r="N222" t="s">
        <v>362</v>
      </c>
      <c r="O222" s="39" t="s">
        <v>26</v>
      </c>
      <c r="P222" t="s">
        <v>363</v>
      </c>
      <c r="Q222" s="324" t="s">
        <v>39</v>
      </c>
      <c r="R222" s="103" t="s">
        <v>39</v>
      </c>
      <c r="S222" s="39" t="s">
        <v>39</v>
      </c>
    </row>
    <row r="223" spans="1:19" ht="15" customHeight="1" x14ac:dyDescent="0.25">
      <c r="A223" s="1" t="s">
        <v>81</v>
      </c>
      <c r="B223" s="1" t="s">
        <v>424</v>
      </c>
      <c r="C223" s="238">
        <v>1341001</v>
      </c>
      <c r="D223" s="1" t="s">
        <v>330</v>
      </c>
      <c r="E223" s="1" t="s">
        <v>84</v>
      </c>
      <c r="F223" s="1" t="s">
        <v>31</v>
      </c>
      <c r="G223" s="1">
        <v>7</v>
      </c>
      <c r="H223" s="5">
        <v>45449</v>
      </c>
      <c r="I223" s="5">
        <v>45449</v>
      </c>
      <c r="J223" s="5">
        <v>45467</v>
      </c>
      <c r="K223" s="5">
        <v>45464</v>
      </c>
      <c r="L223" s="27">
        <v>45517</v>
      </c>
      <c r="M223" s="1" t="s">
        <v>24</v>
      </c>
      <c r="N223" t="s">
        <v>425</v>
      </c>
      <c r="O223" s="39" t="s">
        <v>26</v>
      </c>
      <c r="P223" s="215" t="s">
        <v>426</v>
      </c>
      <c r="Q223" s="324" t="s">
        <v>39</v>
      </c>
      <c r="R223" s="103" t="s">
        <v>39</v>
      </c>
      <c r="S223" s="39" t="s">
        <v>39</v>
      </c>
    </row>
    <row r="224" spans="1:19" s="364" customFormat="1" ht="14.45" customHeight="1" x14ac:dyDescent="0.25">
      <c r="A224" s="1" t="s">
        <v>81</v>
      </c>
      <c r="B224" s="1" t="s">
        <v>433</v>
      </c>
      <c r="C224" s="40">
        <v>1214064</v>
      </c>
      <c r="D224" s="1" t="s">
        <v>136</v>
      </c>
      <c r="E224" s="1" t="s">
        <v>84</v>
      </c>
      <c r="F224" s="1" t="s">
        <v>31</v>
      </c>
      <c r="G224" s="1">
        <v>3</v>
      </c>
      <c r="H224" s="5">
        <v>45468</v>
      </c>
      <c r="I224" s="5">
        <v>45468</v>
      </c>
      <c r="J224" s="5">
        <v>45474</v>
      </c>
      <c r="K224" s="5">
        <v>45474</v>
      </c>
      <c r="L224" s="27">
        <v>45482</v>
      </c>
      <c r="M224" s="1" t="s">
        <v>24</v>
      </c>
      <c r="N224" t="s">
        <v>316</v>
      </c>
      <c r="O224" s="39" t="s">
        <v>26</v>
      </c>
      <c r="P224" t="s">
        <v>434</v>
      </c>
      <c r="Q224" s="324" t="s">
        <v>39</v>
      </c>
      <c r="R224" s="103" t="s">
        <v>39</v>
      </c>
      <c r="S224" s="39" t="s">
        <v>39</v>
      </c>
    </row>
    <row r="225" spans="1:19" ht="14.45" customHeight="1" x14ac:dyDescent="0.25">
      <c r="A225" s="1" t="s">
        <v>81</v>
      </c>
      <c r="B225" s="1" t="s">
        <v>433</v>
      </c>
      <c r="C225" s="40">
        <v>1214064</v>
      </c>
      <c r="D225" s="1" t="s">
        <v>136</v>
      </c>
      <c r="E225" s="1" t="s">
        <v>84</v>
      </c>
      <c r="F225" s="1" t="s">
        <v>148</v>
      </c>
      <c r="G225" s="1">
        <v>3</v>
      </c>
      <c r="H225" s="5">
        <v>45469</v>
      </c>
      <c r="I225" s="5">
        <v>45469</v>
      </c>
      <c r="J225" s="5">
        <v>45484</v>
      </c>
      <c r="K225" s="5">
        <v>45484</v>
      </c>
      <c r="L225" s="27">
        <v>45489</v>
      </c>
      <c r="M225" s="1" t="s">
        <v>24</v>
      </c>
      <c r="N225" t="s">
        <v>316</v>
      </c>
      <c r="O225" s="39" t="s">
        <v>26</v>
      </c>
      <c r="P225" t="s">
        <v>434</v>
      </c>
      <c r="Q225" s="324" t="s">
        <v>39</v>
      </c>
      <c r="R225" s="103" t="s">
        <v>39</v>
      </c>
      <c r="S225" s="39" t="s">
        <v>39</v>
      </c>
    </row>
    <row r="226" spans="1:19" ht="15" customHeight="1" x14ac:dyDescent="0.25">
      <c r="A226" s="1" t="s">
        <v>81</v>
      </c>
      <c r="B226" s="1" t="s">
        <v>424</v>
      </c>
      <c r="C226" s="238">
        <v>1341001</v>
      </c>
      <c r="D226" s="1" t="s">
        <v>330</v>
      </c>
      <c r="E226" s="1" t="s">
        <v>84</v>
      </c>
      <c r="F226" s="1" t="s">
        <v>31</v>
      </c>
      <c r="G226" s="1">
        <v>16</v>
      </c>
      <c r="H226" s="5">
        <v>45499</v>
      </c>
      <c r="I226" s="5">
        <v>45499</v>
      </c>
      <c r="J226" s="5">
        <v>45510</v>
      </c>
      <c r="K226" s="5">
        <v>45510</v>
      </c>
      <c r="L226" s="27">
        <v>45517</v>
      </c>
      <c r="M226" s="1" t="s">
        <v>24</v>
      </c>
      <c r="N226" t="s">
        <v>443</v>
      </c>
      <c r="O226" s="39" t="s">
        <v>26</v>
      </c>
      <c r="P226" t="s">
        <v>444</v>
      </c>
      <c r="Q226" s="321" t="s">
        <v>39</v>
      </c>
      <c r="R226" s="103" t="s">
        <v>39</v>
      </c>
      <c r="S226" s="39" t="s">
        <v>39</v>
      </c>
    </row>
    <row r="227" spans="1:19" ht="15" customHeight="1" x14ac:dyDescent="0.25">
      <c r="A227" s="1" t="s">
        <v>81</v>
      </c>
      <c r="B227" s="1" t="s">
        <v>449</v>
      </c>
      <c r="C227" s="40">
        <v>1214085</v>
      </c>
      <c r="D227" s="1" t="s">
        <v>450</v>
      </c>
      <c r="E227" s="1" t="s">
        <v>84</v>
      </c>
      <c r="F227" s="1" t="s">
        <v>31</v>
      </c>
      <c r="G227" s="1">
        <v>3</v>
      </c>
      <c r="H227" s="5">
        <v>45503</v>
      </c>
      <c r="I227" s="5">
        <v>45503</v>
      </c>
      <c r="J227" s="5">
        <v>45517</v>
      </c>
      <c r="K227" s="5">
        <v>45516</v>
      </c>
      <c r="L227" s="27">
        <v>45517</v>
      </c>
      <c r="M227" s="1" t="s">
        <v>24</v>
      </c>
      <c r="N227" t="s">
        <v>451</v>
      </c>
      <c r="O227" s="39" t="s">
        <v>26</v>
      </c>
      <c r="P227" t="s">
        <v>452</v>
      </c>
      <c r="Q227" s="322">
        <v>4085.5</v>
      </c>
      <c r="R227" s="103">
        <v>45741</v>
      </c>
      <c r="S227" s="39" t="s">
        <v>33</v>
      </c>
    </row>
    <row r="228" spans="1:19" ht="14.45" customHeight="1" x14ac:dyDescent="0.25">
      <c r="A228" s="1" t="s">
        <v>81</v>
      </c>
      <c r="B228" s="1" t="s">
        <v>359</v>
      </c>
      <c r="C228" s="40">
        <v>1214002</v>
      </c>
      <c r="D228" s="1" t="s">
        <v>360</v>
      </c>
      <c r="E228" s="1" t="s">
        <v>84</v>
      </c>
      <c r="F228" s="1" t="s">
        <v>148</v>
      </c>
      <c r="G228" s="1">
        <v>25</v>
      </c>
      <c r="H228" s="5">
        <v>45490</v>
      </c>
      <c r="I228" s="5">
        <v>45490</v>
      </c>
      <c r="J228" s="5">
        <v>45517</v>
      </c>
      <c r="K228" s="5">
        <v>45518</v>
      </c>
      <c r="L228" s="27">
        <v>45531</v>
      </c>
      <c r="M228" s="1" t="s">
        <v>24</v>
      </c>
      <c r="N228" t="s">
        <v>453</v>
      </c>
      <c r="O228" s="39" t="s">
        <v>26</v>
      </c>
      <c r="P228" t="s">
        <v>363</v>
      </c>
      <c r="Q228" s="324" t="s">
        <v>39</v>
      </c>
      <c r="R228" s="103" t="s">
        <v>39</v>
      </c>
      <c r="S228" s="39" t="s">
        <v>39</v>
      </c>
    </row>
    <row r="229" spans="1:19" ht="14.45" customHeight="1" x14ac:dyDescent="0.25">
      <c r="A229" s="1" t="s">
        <v>81</v>
      </c>
      <c r="B229" s="1" t="s">
        <v>449</v>
      </c>
      <c r="C229" s="40">
        <v>1214085</v>
      </c>
      <c r="D229" s="1" t="s">
        <v>450</v>
      </c>
      <c r="E229" s="1" t="s">
        <v>84</v>
      </c>
      <c r="F229" s="1" t="s">
        <v>148</v>
      </c>
      <c r="G229" s="1">
        <v>3</v>
      </c>
      <c r="H229" s="5">
        <v>45517</v>
      </c>
      <c r="I229" s="5">
        <v>45517</v>
      </c>
      <c r="J229" s="5">
        <v>45524</v>
      </c>
      <c r="K229" s="5">
        <v>45524</v>
      </c>
      <c r="L229" s="27">
        <v>45531</v>
      </c>
      <c r="M229" s="1" t="s">
        <v>24</v>
      </c>
      <c r="N229" t="s">
        <v>451</v>
      </c>
      <c r="O229" s="39" t="s">
        <v>26</v>
      </c>
      <c r="P229" t="s">
        <v>452</v>
      </c>
      <c r="Q229" s="284">
        <v>4236.25</v>
      </c>
      <c r="R229" s="103">
        <v>45741</v>
      </c>
      <c r="S229" s="39" t="s">
        <v>33</v>
      </c>
    </row>
    <row r="230" spans="1:19" ht="14.45" customHeight="1" x14ac:dyDescent="0.25">
      <c r="A230" s="1" t="s">
        <v>81</v>
      </c>
      <c r="B230" s="1" t="s">
        <v>359</v>
      </c>
      <c r="C230" s="1">
        <v>1214002</v>
      </c>
      <c r="D230" s="1" t="s">
        <v>360</v>
      </c>
      <c r="E230" s="1" t="s">
        <v>84</v>
      </c>
      <c r="F230" s="1" t="s">
        <v>465</v>
      </c>
      <c r="G230" s="1">
        <v>25</v>
      </c>
      <c r="H230" s="5">
        <v>45504</v>
      </c>
      <c r="I230" s="5">
        <v>45504</v>
      </c>
      <c r="J230" s="5" t="s">
        <v>187</v>
      </c>
      <c r="K230" s="5">
        <v>45551</v>
      </c>
      <c r="L230" s="27">
        <v>45622</v>
      </c>
      <c r="M230" s="1" t="s">
        <v>24</v>
      </c>
      <c r="N230" t="s">
        <v>466</v>
      </c>
      <c r="O230" s="39" t="s">
        <v>26</v>
      </c>
      <c r="P230" t="s">
        <v>363</v>
      </c>
      <c r="Q230" s="324" t="s">
        <v>39</v>
      </c>
      <c r="R230" s="103" t="s">
        <v>39</v>
      </c>
      <c r="S230" s="39" t="s">
        <v>39</v>
      </c>
    </row>
    <row r="231" spans="1:19" ht="14.45" customHeight="1" x14ac:dyDescent="0.25">
      <c r="A231" s="1" t="s">
        <v>81</v>
      </c>
      <c r="B231" s="1" t="s">
        <v>651</v>
      </c>
      <c r="C231" s="1">
        <v>1214923</v>
      </c>
      <c r="D231" s="1" t="s">
        <v>652</v>
      </c>
      <c r="E231" s="1" t="s">
        <v>84</v>
      </c>
      <c r="F231" s="1" t="s">
        <v>31</v>
      </c>
      <c r="G231" s="1">
        <v>5</v>
      </c>
      <c r="H231" s="5">
        <v>45687</v>
      </c>
      <c r="I231" s="5">
        <v>45687</v>
      </c>
      <c r="J231" s="5">
        <v>45702</v>
      </c>
      <c r="K231" s="5">
        <v>45702</v>
      </c>
      <c r="L231" s="27">
        <v>45727</v>
      </c>
      <c r="M231" s="1" t="s">
        <v>104</v>
      </c>
      <c r="N231" t="s">
        <v>653</v>
      </c>
      <c r="O231" s="39" t="s">
        <v>26</v>
      </c>
      <c r="P231" t="s">
        <v>654</v>
      </c>
      <c r="Q231" s="349">
        <v>8935.9699999999993</v>
      </c>
      <c r="R231" s="103">
        <v>45863</v>
      </c>
      <c r="S231" s="39" t="s">
        <v>33</v>
      </c>
    </row>
    <row r="232" spans="1:19" ht="15" customHeight="1" x14ac:dyDescent="0.25">
      <c r="A232" s="1" t="s">
        <v>81</v>
      </c>
      <c r="B232" s="1" t="s">
        <v>651</v>
      </c>
      <c r="C232" s="1">
        <v>1214923</v>
      </c>
      <c r="D232" s="1" t="s">
        <v>652</v>
      </c>
      <c r="E232" s="1" t="s">
        <v>84</v>
      </c>
      <c r="F232" s="1" t="s">
        <v>148</v>
      </c>
      <c r="G232" s="1">
        <v>4</v>
      </c>
      <c r="H232" s="5">
        <v>45726</v>
      </c>
      <c r="I232" s="5">
        <v>45726</v>
      </c>
      <c r="J232" s="5">
        <v>45735</v>
      </c>
      <c r="K232" s="5">
        <v>45735</v>
      </c>
      <c r="L232" s="27">
        <v>45741</v>
      </c>
      <c r="M232" s="1" t="s">
        <v>104</v>
      </c>
      <c r="N232" t="s">
        <v>659</v>
      </c>
      <c r="O232" s="39" t="s">
        <v>26</v>
      </c>
      <c r="P232" t="s">
        <v>654</v>
      </c>
      <c r="Q232" s="349">
        <v>5602.72</v>
      </c>
      <c r="R232" s="103">
        <v>45863</v>
      </c>
      <c r="S232" s="39" t="s">
        <v>33</v>
      </c>
    </row>
    <row r="233" spans="1:19" ht="15" customHeight="1" x14ac:dyDescent="0.25">
      <c r="A233" s="1" t="s">
        <v>81</v>
      </c>
      <c r="B233" s="1" t="s">
        <v>682</v>
      </c>
      <c r="C233" s="1">
        <v>1415311</v>
      </c>
      <c r="D233" s="1" t="s">
        <v>255</v>
      </c>
      <c r="E233" s="1" t="s">
        <v>84</v>
      </c>
      <c r="F233" s="1" t="s">
        <v>23</v>
      </c>
      <c r="G233" s="1">
        <v>3</v>
      </c>
      <c r="H233" s="5">
        <v>45785</v>
      </c>
      <c r="I233" s="5">
        <v>45785</v>
      </c>
      <c r="J233" s="5">
        <v>45792</v>
      </c>
      <c r="K233" s="5">
        <v>45791</v>
      </c>
      <c r="L233" s="27">
        <v>45799</v>
      </c>
      <c r="M233" s="1" t="s">
        <v>24</v>
      </c>
      <c r="N233" t="s">
        <v>683</v>
      </c>
      <c r="O233" s="39" t="s">
        <v>26</v>
      </c>
      <c r="P233" t="s">
        <v>684</v>
      </c>
      <c r="Q233" s="322">
        <v>8361.6</v>
      </c>
      <c r="R233" s="103">
        <v>45863</v>
      </c>
      <c r="S233" s="39" t="s">
        <v>33</v>
      </c>
    </row>
    <row r="234" spans="1:19" ht="15" customHeight="1" x14ac:dyDescent="0.25">
      <c r="A234" s="1" t="s">
        <v>81</v>
      </c>
      <c r="B234" s="1" t="s">
        <v>729</v>
      </c>
      <c r="C234" s="40" t="s">
        <v>730</v>
      </c>
      <c r="D234" s="1" t="s">
        <v>731</v>
      </c>
      <c r="E234" s="1" t="s">
        <v>84</v>
      </c>
      <c r="F234" s="1" t="s">
        <v>31</v>
      </c>
      <c r="G234" s="1">
        <v>1</v>
      </c>
      <c r="H234" s="5">
        <v>45867</v>
      </c>
      <c r="I234" s="19">
        <v>45867</v>
      </c>
      <c r="J234" s="5">
        <v>45875</v>
      </c>
      <c r="K234" s="5">
        <v>45873</v>
      </c>
      <c r="L234" s="1" t="s">
        <v>39</v>
      </c>
      <c r="M234" s="1" t="s">
        <v>104</v>
      </c>
      <c r="N234" t="s">
        <v>732</v>
      </c>
      <c r="O234" s="39" t="s">
        <v>26</v>
      </c>
      <c r="P234" t="s">
        <v>733</v>
      </c>
      <c r="Q234" s="322">
        <v>1999.08</v>
      </c>
      <c r="R234" s="527">
        <v>45931</v>
      </c>
      <c r="S234" s="39" t="s">
        <v>26</v>
      </c>
    </row>
    <row r="235" spans="1:19" ht="15" customHeight="1" x14ac:dyDescent="0.25">
      <c r="A235" s="1" t="s">
        <v>81</v>
      </c>
      <c r="B235" s="1" t="s">
        <v>729</v>
      </c>
      <c r="C235" s="40" t="s">
        <v>730</v>
      </c>
      <c r="D235" s="1" t="s">
        <v>731</v>
      </c>
      <c r="E235" s="1" t="s">
        <v>84</v>
      </c>
      <c r="F235" s="1" t="s">
        <v>148</v>
      </c>
      <c r="G235" s="1">
        <v>1</v>
      </c>
      <c r="H235" s="5">
        <v>45880</v>
      </c>
      <c r="I235" s="19">
        <v>45880</v>
      </c>
      <c r="J235" s="5">
        <v>45884</v>
      </c>
      <c r="K235" s="5">
        <v>45887</v>
      </c>
      <c r="L235" s="1" t="s">
        <v>39</v>
      </c>
      <c r="M235" s="1" t="s">
        <v>104</v>
      </c>
      <c r="N235" t="s">
        <v>732</v>
      </c>
      <c r="O235" s="39" t="s">
        <v>26</v>
      </c>
      <c r="P235" t="s">
        <v>733</v>
      </c>
      <c r="Q235" s="322">
        <v>5000</v>
      </c>
      <c r="R235" s="527">
        <v>45931</v>
      </c>
      <c r="S235" s="39" t="s">
        <v>26</v>
      </c>
    </row>
    <row r="236" spans="1:19" ht="15" customHeight="1" x14ac:dyDescent="0.25">
      <c r="A236" s="1" t="s">
        <v>81</v>
      </c>
      <c r="B236" s="1" t="s">
        <v>729</v>
      </c>
      <c r="C236" s="40" t="s">
        <v>730</v>
      </c>
      <c r="D236" s="1" t="s">
        <v>731</v>
      </c>
      <c r="E236" s="1" t="s">
        <v>84</v>
      </c>
      <c r="F236" s="1" t="s">
        <v>757</v>
      </c>
      <c r="G236" s="1">
        <v>1</v>
      </c>
      <c r="H236" s="5">
        <v>45880</v>
      </c>
      <c r="I236" s="5">
        <v>45880</v>
      </c>
      <c r="J236" s="5">
        <v>45887</v>
      </c>
      <c r="K236" s="5">
        <v>45888</v>
      </c>
      <c r="L236" s="1" t="s">
        <v>187</v>
      </c>
      <c r="M236" s="1" t="s">
        <v>104</v>
      </c>
      <c r="N236" t="s">
        <v>732</v>
      </c>
      <c r="O236" s="39" t="s">
        <v>26</v>
      </c>
      <c r="P236" s="18" t="s">
        <v>733</v>
      </c>
      <c r="Q236" s="324">
        <v>1000</v>
      </c>
      <c r="R236" s="527">
        <v>45931</v>
      </c>
      <c r="S236" s="39" t="s">
        <v>26</v>
      </c>
    </row>
    <row r="237" spans="1:19" ht="15" customHeight="1" x14ac:dyDescent="0.25">
      <c r="A237" s="1" t="s">
        <v>81</v>
      </c>
      <c r="B237" s="1" t="s">
        <v>759</v>
      </c>
      <c r="C237" s="1">
        <v>1315433</v>
      </c>
      <c r="D237" s="1" t="s">
        <v>760</v>
      </c>
      <c r="E237" s="1" t="s">
        <v>84</v>
      </c>
      <c r="F237" s="1" t="s">
        <v>31</v>
      </c>
      <c r="G237" s="1">
        <v>10</v>
      </c>
      <c r="H237" s="5">
        <v>45880</v>
      </c>
      <c r="I237" s="19">
        <v>45880</v>
      </c>
      <c r="J237" s="5">
        <v>45898</v>
      </c>
      <c r="K237" s="5">
        <v>45898</v>
      </c>
      <c r="L237" s="1" t="s">
        <v>187</v>
      </c>
      <c r="M237" s="1" t="s">
        <v>104</v>
      </c>
      <c r="N237" t="s">
        <v>761</v>
      </c>
      <c r="O237" s="39" t="s">
        <v>26</v>
      </c>
      <c r="P237" t="s">
        <v>762</v>
      </c>
      <c r="Q237" s="324">
        <v>8500</v>
      </c>
      <c r="R237" s="527">
        <v>45962</v>
      </c>
      <c r="S237" s="39" t="s">
        <v>26</v>
      </c>
    </row>
    <row r="238" spans="1:19" x14ac:dyDescent="0.25">
      <c r="A238" s="1" t="s">
        <v>81</v>
      </c>
      <c r="B238" s="1" t="s">
        <v>759</v>
      </c>
      <c r="C238" s="1">
        <v>1315433</v>
      </c>
      <c r="D238" s="1" t="s">
        <v>760</v>
      </c>
      <c r="E238" s="1" t="s">
        <v>84</v>
      </c>
      <c r="F238" s="1" t="s">
        <v>148</v>
      </c>
      <c r="G238" s="1">
        <v>11</v>
      </c>
      <c r="H238" s="5">
        <v>45909</v>
      </c>
      <c r="I238" s="19">
        <v>45908</v>
      </c>
      <c r="J238" s="5">
        <v>45916</v>
      </c>
      <c r="K238" s="5"/>
      <c r="L238" s="1"/>
      <c r="M238" s="1" t="s">
        <v>104</v>
      </c>
      <c r="N238" t="s">
        <v>833</v>
      </c>
      <c r="O238" s="39" t="s">
        <v>26</v>
      </c>
      <c r="P238" t="s">
        <v>762</v>
      </c>
      <c r="Q238" s="322">
        <v>5000</v>
      </c>
      <c r="R238" s="527">
        <v>45986</v>
      </c>
      <c r="S238" s="39" t="s">
        <v>26</v>
      </c>
    </row>
    <row r="239" spans="1:19" x14ac:dyDescent="0.25">
      <c r="A239" s="1" t="s">
        <v>81</v>
      </c>
      <c r="B239" s="1" t="s">
        <v>563</v>
      </c>
      <c r="C239" s="1">
        <v>1214663</v>
      </c>
      <c r="D239" s="1" t="s">
        <v>54</v>
      </c>
      <c r="E239" s="1" t="s">
        <v>564</v>
      </c>
      <c r="F239" s="1" t="s">
        <v>31</v>
      </c>
      <c r="G239" s="1">
        <v>4</v>
      </c>
      <c r="H239" s="5">
        <v>45618</v>
      </c>
      <c r="I239" s="5">
        <v>45618</v>
      </c>
      <c r="J239" s="5">
        <v>45629</v>
      </c>
      <c r="K239" s="5">
        <v>45629</v>
      </c>
      <c r="L239" s="27">
        <v>45643</v>
      </c>
      <c r="M239" s="1" t="s">
        <v>24</v>
      </c>
      <c r="N239" t="s">
        <v>565</v>
      </c>
      <c r="O239" s="39" t="s">
        <v>26</v>
      </c>
      <c r="P239" t="s">
        <v>566</v>
      </c>
      <c r="Q239" s="322">
        <v>8203.25</v>
      </c>
      <c r="R239" s="103">
        <v>45713</v>
      </c>
      <c r="S239" s="39" t="s">
        <v>33</v>
      </c>
    </row>
    <row r="240" spans="1:19" x14ac:dyDescent="0.25">
      <c r="A240" s="1" t="s">
        <v>81</v>
      </c>
      <c r="B240" s="1" t="s">
        <v>563</v>
      </c>
      <c r="C240" s="1">
        <v>1214663</v>
      </c>
      <c r="D240" s="1" t="s">
        <v>54</v>
      </c>
      <c r="E240" s="1" t="s">
        <v>564</v>
      </c>
      <c r="F240" s="1" t="s">
        <v>148</v>
      </c>
      <c r="G240" s="1">
        <v>4</v>
      </c>
      <c r="H240" s="5">
        <v>45629</v>
      </c>
      <c r="I240" s="5">
        <v>45631</v>
      </c>
      <c r="J240" s="5">
        <v>45646</v>
      </c>
      <c r="K240" s="5">
        <v>45649</v>
      </c>
      <c r="L240" s="27">
        <v>45298</v>
      </c>
      <c r="M240" s="1" t="s">
        <v>24</v>
      </c>
      <c r="N240" t="s">
        <v>565</v>
      </c>
      <c r="O240" s="39" t="s">
        <v>26</v>
      </c>
      <c r="P240" t="s">
        <v>566</v>
      </c>
      <c r="Q240" s="284">
        <v>4592.5</v>
      </c>
      <c r="R240" s="103">
        <v>45713</v>
      </c>
      <c r="S240" s="39" t="s">
        <v>33</v>
      </c>
    </row>
    <row r="241" spans="1:19" x14ac:dyDescent="0.25">
      <c r="A241" s="551" t="s">
        <v>81</v>
      </c>
      <c r="B241" s="1" t="s">
        <v>207</v>
      </c>
      <c r="C241" s="1" t="s">
        <v>170</v>
      </c>
      <c r="D241" s="1" t="s">
        <v>90</v>
      </c>
      <c r="E241" s="551" t="s">
        <v>208</v>
      </c>
      <c r="F241" s="551" t="s">
        <v>31</v>
      </c>
      <c r="G241" s="551" t="s">
        <v>187</v>
      </c>
      <c r="H241" s="555">
        <v>45313</v>
      </c>
      <c r="I241" s="555">
        <v>45313</v>
      </c>
      <c r="J241" s="555">
        <v>45322</v>
      </c>
      <c r="K241" s="5">
        <v>45330</v>
      </c>
      <c r="L241" s="556">
        <v>45348</v>
      </c>
      <c r="M241" s="551" t="s">
        <v>24</v>
      </c>
      <c r="N241" t="s">
        <v>209</v>
      </c>
      <c r="O241" s="557" t="s">
        <v>26</v>
      </c>
      <c r="P241" t="s">
        <v>210</v>
      </c>
      <c r="Q241" s="324" t="s">
        <v>39</v>
      </c>
      <c r="R241" s="103" t="s">
        <v>39</v>
      </c>
      <c r="S241" s="39" t="s">
        <v>39</v>
      </c>
    </row>
    <row r="242" spans="1:19" x14ac:dyDescent="0.25">
      <c r="A242" s="551" t="s">
        <v>81</v>
      </c>
      <c r="B242" s="551" t="s">
        <v>211</v>
      </c>
      <c r="C242" s="249" t="s">
        <v>212</v>
      </c>
      <c r="D242" s="551" t="s">
        <v>110</v>
      </c>
      <c r="E242" s="551" t="s">
        <v>208</v>
      </c>
      <c r="F242" s="551" t="s">
        <v>23</v>
      </c>
      <c r="G242" s="551">
        <v>1</v>
      </c>
      <c r="H242" s="555">
        <v>45324</v>
      </c>
      <c r="I242" s="555">
        <v>45324</v>
      </c>
      <c r="J242" s="555">
        <v>45346</v>
      </c>
      <c r="K242" s="555">
        <v>45331</v>
      </c>
      <c r="L242" s="556">
        <v>45349</v>
      </c>
      <c r="M242" s="1" t="s">
        <v>24</v>
      </c>
      <c r="N242" t="s">
        <v>213</v>
      </c>
      <c r="O242" s="39" t="s">
        <v>26</v>
      </c>
      <c r="P242" t="s">
        <v>214</v>
      </c>
      <c r="Q242" s="324" t="s">
        <v>39</v>
      </c>
      <c r="R242" s="103" t="s">
        <v>39</v>
      </c>
      <c r="S242" s="39" t="s">
        <v>39</v>
      </c>
    </row>
    <row r="243" spans="1:19" x14ac:dyDescent="0.25">
      <c r="A243" s="1" t="s">
        <v>81</v>
      </c>
      <c r="B243" s="1" t="s">
        <v>270</v>
      </c>
      <c r="C243" s="249" t="s">
        <v>271</v>
      </c>
      <c r="D243" s="1" t="s">
        <v>272</v>
      </c>
      <c r="E243" s="1" t="s">
        <v>208</v>
      </c>
      <c r="F243" s="1" t="s">
        <v>23</v>
      </c>
      <c r="G243" s="1">
        <v>5</v>
      </c>
      <c r="H243" s="5">
        <v>45328</v>
      </c>
      <c r="I243" s="5">
        <v>45328</v>
      </c>
      <c r="J243" s="5">
        <v>45338</v>
      </c>
      <c r="K243" s="5">
        <v>45344</v>
      </c>
      <c r="L243" s="27">
        <v>45356</v>
      </c>
      <c r="M243" s="1" t="s">
        <v>24</v>
      </c>
      <c r="N243" t="s">
        <v>273</v>
      </c>
      <c r="O243" s="39" t="s">
        <v>26</v>
      </c>
      <c r="P243" t="s">
        <v>274</v>
      </c>
      <c r="Q243" s="321" t="s">
        <v>39</v>
      </c>
      <c r="R243" s="103" t="s">
        <v>39</v>
      </c>
      <c r="S243" s="39" t="s">
        <v>39</v>
      </c>
    </row>
    <row r="244" spans="1:19" x14ac:dyDescent="0.25">
      <c r="A244" s="1" t="s">
        <v>81</v>
      </c>
      <c r="B244" s="1" t="s">
        <v>295</v>
      </c>
      <c r="C244" s="249" t="s">
        <v>296</v>
      </c>
      <c r="D244" s="1" t="s">
        <v>297</v>
      </c>
      <c r="E244" s="1" t="s">
        <v>208</v>
      </c>
      <c r="F244" s="1" t="s">
        <v>31</v>
      </c>
      <c r="G244" s="1">
        <v>5</v>
      </c>
      <c r="H244" s="5">
        <v>45378</v>
      </c>
      <c r="I244" s="5">
        <v>45378</v>
      </c>
      <c r="J244" s="5">
        <v>45392</v>
      </c>
      <c r="K244" s="5">
        <v>45391</v>
      </c>
      <c r="L244" s="27">
        <v>45398</v>
      </c>
      <c r="M244" s="1" t="s">
        <v>24</v>
      </c>
      <c r="N244" t="s">
        <v>298</v>
      </c>
      <c r="O244" s="39" t="s">
        <v>26</v>
      </c>
      <c r="P244" s="127" t="s">
        <v>299</v>
      </c>
      <c r="Q244" s="321" t="s">
        <v>39</v>
      </c>
      <c r="R244" s="103" t="s">
        <v>39</v>
      </c>
      <c r="S244" s="39" t="s">
        <v>39</v>
      </c>
    </row>
    <row r="245" spans="1:19" s="364" customFormat="1" x14ac:dyDescent="0.25">
      <c r="A245" s="1" t="s">
        <v>81</v>
      </c>
      <c r="B245" s="1" t="s">
        <v>300</v>
      </c>
      <c r="C245" s="342" t="s">
        <v>301</v>
      </c>
      <c r="D245" s="1" t="s">
        <v>302</v>
      </c>
      <c r="E245" s="1" t="s">
        <v>208</v>
      </c>
      <c r="F245" s="1" t="s">
        <v>31</v>
      </c>
      <c r="G245" s="1">
        <v>10</v>
      </c>
      <c r="H245" s="5">
        <v>45380</v>
      </c>
      <c r="I245" s="5">
        <v>45380</v>
      </c>
      <c r="J245" s="5">
        <v>45394</v>
      </c>
      <c r="K245" s="5">
        <v>45391</v>
      </c>
      <c r="L245" s="27">
        <v>45398</v>
      </c>
      <c r="M245" s="1" t="s">
        <v>24</v>
      </c>
      <c r="N245" t="s">
        <v>303</v>
      </c>
      <c r="O245" s="39" t="s">
        <v>26</v>
      </c>
      <c r="P245" t="s">
        <v>304</v>
      </c>
      <c r="Q245" s="321" t="s">
        <v>39</v>
      </c>
      <c r="R245" s="103" t="s">
        <v>39</v>
      </c>
      <c r="S245" s="39" t="s">
        <v>39</v>
      </c>
    </row>
    <row r="246" spans="1:19" ht="16.5" customHeight="1" x14ac:dyDescent="0.25">
      <c r="A246" s="1" t="s">
        <v>81</v>
      </c>
      <c r="B246" s="1" t="s">
        <v>309</v>
      </c>
      <c r="C246" s="249" t="s">
        <v>310</v>
      </c>
      <c r="D246" s="1" t="s">
        <v>311</v>
      </c>
      <c r="E246" s="1" t="s">
        <v>208</v>
      </c>
      <c r="F246" s="1" t="s">
        <v>31</v>
      </c>
      <c r="G246" s="1">
        <v>5</v>
      </c>
      <c r="H246" s="5">
        <v>45383</v>
      </c>
      <c r="I246" s="5">
        <v>45384</v>
      </c>
      <c r="J246" s="5">
        <v>45394</v>
      </c>
      <c r="K246" s="5">
        <v>45392</v>
      </c>
      <c r="L246" s="27">
        <v>45440</v>
      </c>
      <c r="M246" s="1" t="s">
        <v>24</v>
      </c>
      <c r="N246" t="s">
        <v>312</v>
      </c>
      <c r="O246" s="39" t="s">
        <v>26</v>
      </c>
      <c r="P246" t="s">
        <v>313</v>
      </c>
      <c r="Q246" s="321" t="s">
        <v>39</v>
      </c>
      <c r="R246" s="103" t="s">
        <v>39</v>
      </c>
      <c r="S246" s="39" t="s">
        <v>39</v>
      </c>
    </row>
    <row r="247" spans="1:19" x14ac:dyDescent="0.25">
      <c r="A247" s="1" t="s">
        <v>215</v>
      </c>
      <c r="B247" s="1" t="s">
        <v>232</v>
      </c>
      <c r="C247" s="1">
        <v>1214993</v>
      </c>
      <c r="D247" s="1" t="s">
        <v>233</v>
      </c>
      <c r="E247" s="1" t="s">
        <v>234</v>
      </c>
      <c r="F247" s="1" t="s">
        <v>31</v>
      </c>
      <c r="G247" s="1">
        <v>28</v>
      </c>
      <c r="H247" s="5">
        <v>45693</v>
      </c>
      <c r="I247" s="5">
        <v>45693</v>
      </c>
      <c r="J247" s="5">
        <v>45721</v>
      </c>
      <c r="K247" s="5">
        <v>45723</v>
      </c>
      <c r="L247" s="27">
        <v>45734</v>
      </c>
      <c r="M247" s="1" t="s">
        <v>104</v>
      </c>
      <c r="N247" t="s">
        <v>235</v>
      </c>
      <c r="O247" s="39" t="s">
        <v>26</v>
      </c>
      <c r="P247" s="412" t="s">
        <v>236</v>
      </c>
      <c r="Q247" s="322">
        <v>28550</v>
      </c>
      <c r="R247" s="103">
        <v>45802</v>
      </c>
      <c r="S247" s="39" t="s">
        <v>26</v>
      </c>
    </row>
    <row r="248" spans="1:19" x14ac:dyDescent="0.25">
      <c r="A248" s="1" t="s">
        <v>215</v>
      </c>
      <c r="B248" s="1" t="s">
        <v>252</v>
      </c>
      <c r="C248" s="1">
        <v>1214925</v>
      </c>
      <c r="D248" s="1" t="s">
        <v>249</v>
      </c>
      <c r="E248" s="1" t="s">
        <v>234</v>
      </c>
      <c r="F248" s="1" t="s">
        <v>182</v>
      </c>
      <c r="G248" s="551">
        <v>1</v>
      </c>
      <c r="H248" s="5">
        <v>45742</v>
      </c>
      <c r="I248" s="5">
        <v>45742</v>
      </c>
      <c r="J248" s="5">
        <v>45751</v>
      </c>
      <c r="K248" s="5">
        <v>45751</v>
      </c>
      <c r="L248" s="27">
        <v>45755</v>
      </c>
      <c r="M248" s="1" t="s">
        <v>104</v>
      </c>
      <c r="N248" t="s">
        <v>253</v>
      </c>
      <c r="O248" s="39" t="s">
        <v>33</v>
      </c>
      <c r="P248" t="s">
        <v>251</v>
      </c>
      <c r="Q248" s="321">
        <v>3691.55</v>
      </c>
      <c r="R248" s="103">
        <v>45809</v>
      </c>
      <c r="S248" s="39" t="s">
        <v>26</v>
      </c>
    </row>
    <row r="249" spans="1:19" x14ac:dyDescent="0.25">
      <c r="A249" s="1" t="s">
        <v>215</v>
      </c>
      <c r="B249" s="1" t="s">
        <v>248</v>
      </c>
      <c r="C249" s="1" t="s">
        <v>262</v>
      </c>
      <c r="D249" s="1" t="s">
        <v>263</v>
      </c>
      <c r="E249" s="1" t="s">
        <v>234</v>
      </c>
      <c r="F249" s="1" t="s">
        <v>264</v>
      </c>
      <c r="G249" s="1">
        <v>26</v>
      </c>
      <c r="H249" s="5">
        <v>45754</v>
      </c>
      <c r="I249" s="5">
        <v>45754</v>
      </c>
      <c r="J249" s="5">
        <v>45757</v>
      </c>
      <c r="K249" s="5">
        <v>45757</v>
      </c>
      <c r="L249" s="1" t="s">
        <v>39</v>
      </c>
      <c r="M249" s="1" t="s">
        <v>104</v>
      </c>
      <c r="N249" t="s">
        <v>250</v>
      </c>
      <c r="O249" s="39" t="s">
        <v>33</v>
      </c>
      <c r="P249" t="s">
        <v>251</v>
      </c>
      <c r="Q249" s="321">
        <v>1291.2</v>
      </c>
      <c r="R249" s="103">
        <v>45809</v>
      </c>
      <c r="S249" s="39" t="s">
        <v>26</v>
      </c>
    </row>
    <row r="250" spans="1:19" x14ac:dyDescent="0.25">
      <c r="A250" s="1" t="s">
        <v>215</v>
      </c>
      <c r="B250" s="1" t="s">
        <v>248</v>
      </c>
      <c r="C250" s="1">
        <v>1214925</v>
      </c>
      <c r="D250" s="1" t="s">
        <v>249</v>
      </c>
      <c r="E250" s="1" t="s">
        <v>234</v>
      </c>
      <c r="F250" s="1" t="s">
        <v>31</v>
      </c>
      <c r="G250" s="1">
        <v>26</v>
      </c>
      <c r="H250" s="5">
        <v>45693</v>
      </c>
      <c r="I250" s="5">
        <v>45693</v>
      </c>
      <c r="J250" s="5">
        <v>45721</v>
      </c>
      <c r="K250" s="5">
        <v>45723</v>
      </c>
      <c r="L250" s="27">
        <v>45734</v>
      </c>
      <c r="M250" s="1" t="s">
        <v>104</v>
      </c>
      <c r="N250" t="s">
        <v>250</v>
      </c>
      <c r="O250" s="39" t="s">
        <v>33</v>
      </c>
      <c r="P250" s="412" t="s">
        <v>251</v>
      </c>
      <c r="Q250" s="322">
        <v>24100</v>
      </c>
      <c r="R250" s="103">
        <v>45817</v>
      </c>
      <c r="S250" s="39" t="s">
        <v>26</v>
      </c>
    </row>
    <row r="251" spans="1:19" x14ac:dyDescent="0.25">
      <c r="A251" s="1" t="s">
        <v>215</v>
      </c>
      <c r="B251" s="1" t="s">
        <v>275</v>
      </c>
      <c r="C251" s="1" t="s">
        <v>276</v>
      </c>
      <c r="D251" s="1" t="s">
        <v>277</v>
      </c>
      <c r="E251" s="1" t="s">
        <v>234</v>
      </c>
      <c r="F251" s="1" t="s">
        <v>31</v>
      </c>
      <c r="G251" s="1">
        <v>1</v>
      </c>
      <c r="H251" s="5">
        <v>45762</v>
      </c>
      <c r="I251" s="5">
        <v>45762</v>
      </c>
      <c r="J251" s="5" t="s">
        <v>278</v>
      </c>
      <c r="K251" s="5">
        <v>45768</v>
      </c>
      <c r="L251" s="1" t="s">
        <v>39</v>
      </c>
      <c r="M251" s="1" t="s">
        <v>104</v>
      </c>
      <c r="N251" t="s">
        <v>279</v>
      </c>
      <c r="O251" s="39" t="s">
        <v>26</v>
      </c>
      <c r="P251" t="s">
        <v>280</v>
      </c>
      <c r="Q251" s="321">
        <v>2733.85</v>
      </c>
      <c r="R251" s="103">
        <v>45833</v>
      </c>
    </row>
    <row r="252" spans="1:19" x14ac:dyDescent="0.25">
      <c r="A252" s="1" t="s">
        <v>281</v>
      </c>
      <c r="B252" s="1" t="s">
        <v>275</v>
      </c>
      <c r="C252" s="1" t="s">
        <v>276</v>
      </c>
      <c r="D252" s="1" t="s">
        <v>277</v>
      </c>
      <c r="E252" s="1" t="s">
        <v>234</v>
      </c>
      <c r="F252" s="1" t="s">
        <v>38</v>
      </c>
      <c r="G252" s="1">
        <v>1</v>
      </c>
      <c r="H252" s="5">
        <v>45771</v>
      </c>
      <c r="I252" s="5">
        <v>45771</v>
      </c>
      <c r="J252" s="5">
        <v>45777</v>
      </c>
      <c r="K252" s="5">
        <v>45776</v>
      </c>
      <c r="L252" s="1" t="s">
        <v>39</v>
      </c>
      <c r="M252" s="1" t="s">
        <v>104</v>
      </c>
      <c r="N252" t="s">
        <v>282</v>
      </c>
      <c r="O252" s="39" t="s">
        <v>26</v>
      </c>
      <c r="P252" t="s">
        <v>280</v>
      </c>
      <c r="Q252" s="322">
        <v>737.25</v>
      </c>
      <c r="R252" s="103">
        <v>45833</v>
      </c>
    </row>
    <row r="253" spans="1:19" x14ac:dyDescent="0.25">
      <c r="A253" s="1" t="s">
        <v>19</v>
      </c>
      <c r="B253" s="1" t="s">
        <v>318</v>
      </c>
      <c r="C253" s="1">
        <v>1215296</v>
      </c>
      <c r="D253" s="1" t="s">
        <v>319</v>
      </c>
      <c r="E253" s="1" t="s">
        <v>234</v>
      </c>
      <c r="F253" s="1" t="s">
        <v>320</v>
      </c>
      <c r="G253" s="1">
        <v>2</v>
      </c>
      <c r="H253" s="5">
        <v>45798</v>
      </c>
      <c r="I253" s="5">
        <v>45798</v>
      </c>
      <c r="J253" s="5">
        <v>45814</v>
      </c>
      <c r="K253" s="5">
        <v>45817</v>
      </c>
      <c r="L253" s="27">
        <v>45818</v>
      </c>
      <c r="M253" s="1" t="s">
        <v>104</v>
      </c>
      <c r="N253" t="s">
        <v>321</v>
      </c>
      <c r="O253" s="39" t="s">
        <v>26</v>
      </c>
      <c r="P253" t="s">
        <v>322</v>
      </c>
      <c r="Q253" s="321">
        <v>6603.02</v>
      </c>
      <c r="R253" s="517">
        <v>45863</v>
      </c>
    </row>
    <row r="254" spans="1:19" x14ac:dyDescent="0.25">
      <c r="A254" s="1" t="s">
        <v>281</v>
      </c>
      <c r="B254" s="1" t="s">
        <v>403</v>
      </c>
      <c r="C254" s="1">
        <v>1215381</v>
      </c>
      <c r="D254" s="1" t="s">
        <v>404</v>
      </c>
      <c r="E254" s="1" t="s">
        <v>234</v>
      </c>
      <c r="F254" s="1" t="s">
        <v>23</v>
      </c>
      <c r="G254" s="1">
        <v>1</v>
      </c>
      <c r="H254" s="5">
        <v>45819</v>
      </c>
      <c r="I254" s="5">
        <v>45819</v>
      </c>
      <c r="J254" s="5">
        <v>45825</v>
      </c>
      <c r="K254" s="5">
        <v>45826</v>
      </c>
      <c r="L254" s="5" t="s">
        <v>39</v>
      </c>
      <c r="M254" s="1" t="s">
        <v>104</v>
      </c>
      <c r="N254" t="s">
        <v>405</v>
      </c>
      <c r="O254" s="39" t="s">
        <v>26</v>
      </c>
      <c r="P254" t="s">
        <v>406</v>
      </c>
      <c r="Q254" s="422">
        <v>3356.16</v>
      </c>
      <c r="R254" s="103">
        <v>45863</v>
      </c>
      <c r="S254" s="39" t="s">
        <v>26</v>
      </c>
    </row>
    <row r="255" spans="1:19" x14ac:dyDescent="0.25">
      <c r="A255" s="1" t="s">
        <v>323</v>
      </c>
      <c r="B255" s="1" t="s">
        <v>324</v>
      </c>
      <c r="C255" s="1" t="s">
        <v>325</v>
      </c>
      <c r="D255" s="1" t="s">
        <v>166</v>
      </c>
      <c r="E255" s="1" t="s">
        <v>234</v>
      </c>
      <c r="F255" s="1" t="s">
        <v>31</v>
      </c>
      <c r="G255" s="1">
        <v>2</v>
      </c>
      <c r="H255" s="5">
        <v>45814</v>
      </c>
      <c r="I255" s="5">
        <v>45814</v>
      </c>
      <c r="J255" s="5">
        <v>45833</v>
      </c>
      <c r="K255" s="5">
        <v>45833</v>
      </c>
      <c r="L255" s="5" t="s">
        <v>39</v>
      </c>
      <c r="M255" s="1" t="s">
        <v>104</v>
      </c>
      <c r="N255" t="s">
        <v>326</v>
      </c>
      <c r="O255" s="39" t="s">
        <v>26</v>
      </c>
      <c r="P255" t="s">
        <v>327</v>
      </c>
      <c r="Q255" s="321">
        <v>3569.26</v>
      </c>
      <c r="R255" s="103">
        <v>45925</v>
      </c>
      <c r="S255" s="39" t="s">
        <v>26</v>
      </c>
    </row>
    <row r="256" spans="1:19" x14ac:dyDescent="0.25">
      <c r="A256" s="1" t="s">
        <v>323</v>
      </c>
      <c r="B256" s="1" t="s">
        <v>324</v>
      </c>
      <c r="C256" s="1" t="s">
        <v>325</v>
      </c>
      <c r="D256" s="1" t="s">
        <v>166</v>
      </c>
      <c r="E256" s="1" t="s">
        <v>234</v>
      </c>
      <c r="F256" s="1" t="s">
        <v>38</v>
      </c>
      <c r="G256" s="1">
        <v>3</v>
      </c>
      <c r="H256" s="5">
        <v>45861</v>
      </c>
      <c r="I256" s="5">
        <v>45862</v>
      </c>
      <c r="J256" s="5">
        <v>45866</v>
      </c>
      <c r="K256" s="5">
        <v>45866</v>
      </c>
      <c r="L256" s="1" t="s">
        <v>39</v>
      </c>
      <c r="M256" s="1" t="s">
        <v>104</v>
      </c>
      <c r="N256" t="s">
        <v>326</v>
      </c>
      <c r="O256" s="39" t="s">
        <v>26</v>
      </c>
      <c r="P256" t="s">
        <v>327</v>
      </c>
      <c r="Q256" s="284">
        <v>1267.05</v>
      </c>
      <c r="R256" s="103">
        <v>45925</v>
      </c>
      <c r="S256" s="39" t="s">
        <v>26</v>
      </c>
    </row>
    <row r="257" spans="1:23" x14ac:dyDescent="0.25">
      <c r="A257" s="1" t="s">
        <v>19</v>
      </c>
      <c r="B257" s="1" t="s">
        <v>532</v>
      </c>
      <c r="C257" s="1" t="s">
        <v>533</v>
      </c>
      <c r="D257" s="1" t="s">
        <v>534</v>
      </c>
      <c r="E257" s="1" t="s">
        <v>234</v>
      </c>
      <c r="F257" s="1" t="s">
        <v>320</v>
      </c>
      <c r="G257" s="1">
        <v>5</v>
      </c>
      <c r="H257" s="5">
        <v>45930</v>
      </c>
      <c r="I257" s="341"/>
      <c r="J257" s="5">
        <v>45937</v>
      </c>
      <c r="K257" s="1"/>
      <c r="L257" s="1"/>
      <c r="M257" s="1" t="s">
        <v>104</v>
      </c>
      <c r="N257" t="s">
        <v>535</v>
      </c>
      <c r="O257" s="39" t="s">
        <v>26</v>
      </c>
      <c r="P257" t="s">
        <v>536</v>
      </c>
      <c r="Q257" s="284">
        <v>7000</v>
      </c>
      <c r="R257" s="103">
        <v>45925</v>
      </c>
      <c r="S257" s="39" t="s">
        <v>26</v>
      </c>
    </row>
    <row r="258" spans="1:23" x14ac:dyDescent="0.25">
      <c r="A258" s="1" t="s">
        <v>19</v>
      </c>
      <c r="B258" s="1" t="s">
        <v>798</v>
      </c>
      <c r="C258" s="1">
        <v>1015189</v>
      </c>
      <c r="D258" s="1" t="s">
        <v>799</v>
      </c>
      <c r="E258" s="1" t="s">
        <v>234</v>
      </c>
      <c r="F258" s="1" t="s">
        <v>23</v>
      </c>
      <c r="G258" s="1">
        <v>2</v>
      </c>
      <c r="H258" s="5">
        <v>45905</v>
      </c>
      <c r="I258" s="19">
        <v>45905</v>
      </c>
      <c r="J258" s="5">
        <v>45916</v>
      </c>
      <c r="K258" s="1"/>
      <c r="L258" s="1"/>
      <c r="M258" s="1" t="s">
        <v>104</v>
      </c>
      <c r="N258" t="s">
        <v>800</v>
      </c>
      <c r="O258" s="39" t="s">
        <v>26</v>
      </c>
      <c r="P258" t="s">
        <v>801</v>
      </c>
      <c r="Q258" s="322">
        <v>5000</v>
      </c>
      <c r="R258" s="103">
        <v>45962</v>
      </c>
      <c r="S258" s="39" t="s">
        <v>26</v>
      </c>
    </row>
    <row r="259" spans="1:23" x14ac:dyDescent="0.25">
      <c r="A259" s="1" t="s">
        <v>281</v>
      </c>
      <c r="B259" s="1" t="s">
        <v>395</v>
      </c>
      <c r="C259" s="341">
        <v>1215554</v>
      </c>
      <c r="D259" s="1" t="s">
        <v>277</v>
      </c>
      <c r="E259" s="1" t="s">
        <v>234</v>
      </c>
      <c r="F259" s="1" t="s">
        <v>31</v>
      </c>
      <c r="G259" s="1">
        <v>5</v>
      </c>
      <c r="H259" s="5">
        <v>45840</v>
      </c>
      <c r="I259" s="5">
        <v>45840</v>
      </c>
      <c r="J259" s="5">
        <v>45852</v>
      </c>
      <c r="K259" s="5">
        <v>45852</v>
      </c>
      <c r="L259" s="1" t="s">
        <v>39</v>
      </c>
      <c r="M259" s="1" t="s">
        <v>104</v>
      </c>
      <c r="N259" t="s">
        <v>396</v>
      </c>
      <c r="O259" s="39" t="s">
        <v>26</v>
      </c>
      <c r="P259" t="s">
        <v>397</v>
      </c>
      <c r="Q259" s="324">
        <v>6049.36</v>
      </c>
      <c r="R259" s="103">
        <v>45925</v>
      </c>
      <c r="S259" s="39" t="s">
        <v>26</v>
      </c>
    </row>
    <row r="260" spans="1:23" x14ac:dyDescent="0.25">
      <c r="A260" s="1" t="s">
        <v>215</v>
      </c>
      <c r="B260" s="1" t="s">
        <v>823</v>
      </c>
      <c r="C260" s="1">
        <v>1215731</v>
      </c>
      <c r="D260" s="1" t="s">
        <v>824</v>
      </c>
      <c r="E260" s="1" t="s">
        <v>234</v>
      </c>
      <c r="F260" s="1" t="s">
        <v>320</v>
      </c>
      <c r="G260" s="1">
        <v>2</v>
      </c>
      <c r="H260" s="5">
        <v>45930</v>
      </c>
      <c r="I260" s="5"/>
      <c r="J260" s="5">
        <v>45937</v>
      </c>
      <c r="K260" s="5"/>
      <c r="L260" s="5"/>
      <c r="M260" s="1" t="s">
        <v>104</v>
      </c>
      <c r="N260" t="s">
        <v>825</v>
      </c>
      <c r="O260" s="39" t="s">
        <v>26</v>
      </c>
      <c r="P260" t="s">
        <v>826</v>
      </c>
      <c r="Q260" s="322">
        <v>4000</v>
      </c>
      <c r="R260" s="103">
        <v>45986</v>
      </c>
      <c r="S260" s="39" t="s">
        <v>26</v>
      </c>
    </row>
    <row r="261" spans="1:23" x14ac:dyDescent="0.25">
      <c r="A261" s="1" t="s">
        <v>215</v>
      </c>
      <c r="B261" s="1" t="s">
        <v>834</v>
      </c>
      <c r="C261" s="1" t="s">
        <v>835</v>
      </c>
      <c r="D261" s="1" t="s">
        <v>836</v>
      </c>
      <c r="E261" s="1" t="s">
        <v>234</v>
      </c>
      <c r="F261" s="1" t="s">
        <v>31</v>
      </c>
      <c r="G261" s="1">
        <v>13</v>
      </c>
      <c r="H261" s="5">
        <v>45950</v>
      </c>
      <c r="I261" s="19"/>
      <c r="J261" s="19">
        <v>45954</v>
      </c>
      <c r="K261" s="5"/>
      <c r="L261" s="1"/>
      <c r="M261" s="1" t="s">
        <v>104</v>
      </c>
      <c r="N261" t="s">
        <v>837</v>
      </c>
      <c r="O261" s="39" t="s">
        <v>33</v>
      </c>
      <c r="P261" t="s">
        <v>838</v>
      </c>
      <c r="Q261" s="322">
        <v>5000</v>
      </c>
      <c r="R261" s="103">
        <v>46016</v>
      </c>
      <c r="S261" s="39" t="s">
        <v>26</v>
      </c>
    </row>
    <row r="262" spans="1:23" x14ac:dyDescent="0.25">
      <c r="A262" s="1" t="s">
        <v>215</v>
      </c>
      <c r="B262" s="1" t="s">
        <v>834</v>
      </c>
      <c r="C262" s="1" t="s">
        <v>835</v>
      </c>
      <c r="D262" s="1" t="s">
        <v>836</v>
      </c>
      <c r="E262" s="1" t="s">
        <v>234</v>
      </c>
      <c r="F262" s="1" t="s">
        <v>148</v>
      </c>
      <c r="G262" s="1">
        <v>13</v>
      </c>
      <c r="H262" s="5">
        <v>45959</v>
      </c>
      <c r="I262" s="19"/>
      <c r="J262" s="5">
        <v>45968</v>
      </c>
      <c r="K262" s="5"/>
      <c r="L262" s="1"/>
      <c r="M262" s="1" t="s">
        <v>104</v>
      </c>
      <c r="N262" t="s">
        <v>837</v>
      </c>
      <c r="O262" s="39" t="s">
        <v>33</v>
      </c>
      <c r="P262" t="s">
        <v>838</v>
      </c>
      <c r="Q262" s="322">
        <v>10000</v>
      </c>
      <c r="R262" s="103">
        <v>46016</v>
      </c>
      <c r="S262" s="39" t="s">
        <v>26</v>
      </c>
    </row>
    <row r="263" spans="1:23" ht="14.45" x14ac:dyDescent="0.25">
      <c r="A263" s="1" t="s">
        <v>67</v>
      </c>
      <c r="B263" s="1" t="s">
        <v>1873</v>
      </c>
      <c r="C263" s="1">
        <v>1115800</v>
      </c>
      <c r="D263" s="1" t="s">
        <v>383</v>
      </c>
      <c r="E263" s="1" t="s">
        <v>222</v>
      </c>
      <c r="F263" s="1" t="s">
        <v>23</v>
      </c>
      <c r="G263" s="1">
        <v>1</v>
      </c>
      <c r="H263" s="5">
        <v>45916</v>
      </c>
      <c r="I263" s="5">
        <v>45916</v>
      </c>
      <c r="J263" s="5">
        <v>45945</v>
      </c>
      <c r="K263" s="5"/>
      <c r="L263" s="5"/>
      <c r="M263" s="1" t="s">
        <v>104</v>
      </c>
      <c r="N263" t="s">
        <v>1881</v>
      </c>
      <c r="O263" s="39" t="s">
        <v>26</v>
      </c>
      <c r="P263" t="s">
        <v>1877</v>
      </c>
      <c r="Q263" s="322">
        <v>9000</v>
      </c>
      <c r="R263" s="103"/>
    </row>
    <row r="264" spans="1:23" ht="14.45" x14ac:dyDescent="0.25">
      <c r="A264" s="1" t="s">
        <v>67</v>
      </c>
      <c r="B264" s="1" t="s">
        <v>1875</v>
      </c>
      <c r="C264" s="1">
        <v>1115799</v>
      </c>
      <c r="D264" s="1" t="s">
        <v>1883</v>
      </c>
      <c r="E264" s="1" t="s">
        <v>222</v>
      </c>
      <c r="F264" s="1" t="s">
        <v>23</v>
      </c>
      <c r="G264" s="1">
        <v>1</v>
      </c>
      <c r="H264" s="5">
        <v>45916</v>
      </c>
      <c r="I264" s="19">
        <v>45916</v>
      </c>
      <c r="J264" s="5">
        <v>45938</v>
      </c>
      <c r="K264" s="5"/>
      <c r="L264" s="1"/>
      <c r="M264" s="1" t="s">
        <v>24</v>
      </c>
      <c r="N264" t="s">
        <v>1880</v>
      </c>
      <c r="O264" s="39" t="s">
        <v>26</v>
      </c>
      <c r="P264" t="s">
        <v>1879</v>
      </c>
      <c r="Q264" s="322">
        <v>9000</v>
      </c>
      <c r="R264" s="103"/>
    </row>
    <row r="265" spans="1:23" x14ac:dyDescent="0.25">
      <c r="A265" s="1"/>
      <c r="B265" s="1"/>
      <c r="C265" s="1"/>
      <c r="D265" s="1"/>
      <c r="E265" s="1"/>
      <c r="F265" s="1"/>
      <c r="G265" s="1"/>
      <c r="H265" s="5"/>
      <c r="I265" s="19"/>
      <c r="J265" s="5"/>
      <c r="K265" s="5"/>
      <c r="L265" s="1"/>
      <c r="M265" s="1"/>
      <c r="Q265" s="322"/>
      <c r="R265" s="103"/>
    </row>
    <row r="266" spans="1:23" x14ac:dyDescent="0.25">
      <c r="A266" s="1"/>
      <c r="B266" s="1"/>
      <c r="C266" s="1"/>
      <c r="D266" s="1"/>
      <c r="E266" s="1"/>
      <c r="F266" s="1"/>
      <c r="G266" s="1"/>
      <c r="H266" s="5"/>
      <c r="I266" s="19"/>
      <c r="J266" s="5"/>
      <c r="K266" s="5"/>
      <c r="L266" s="1"/>
      <c r="M266" s="1"/>
      <c r="Q266" s="322"/>
      <c r="R266" s="103"/>
    </row>
    <row r="267" spans="1:23" x14ac:dyDescent="0.25">
      <c r="A267" s="1"/>
      <c r="B267" s="1"/>
      <c r="C267" s="1"/>
      <c r="D267" s="1"/>
      <c r="E267" s="1"/>
      <c r="F267" s="1"/>
      <c r="G267" s="1"/>
      <c r="H267" s="5"/>
      <c r="I267" s="19"/>
      <c r="J267" s="5"/>
      <c r="K267" s="5"/>
      <c r="L267" s="1"/>
      <c r="M267" s="1"/>
      <c r="Q267" s="322"/>
      <c r="R267" s="103"/>
    </row>
    <row r="268" spans="1:23" x14ac:dyDescent="0.25">
      <c r="A268" s="1"/>
      <c r="B268" s="1"/>
      <c r="C268" s="1"/>
      <c r="D268" s="1"/>
      <c r="E268" s="1"/>
      <c r="F268" s="1"/>
      <c r="G268" s="1"/>
      <c r="H268" s="5"/>
      <c r="I268" s="19"/>
      <c r="J268" s="5"/>
      <c r="K268" s="5"/>
      <c r="L268" s="1"/>
      <c r="M268" s="1"/>
      <c r="Q268" s="322"/>
      <c r="R268" s="103"/>
    </row>
    <row r="269" spans="1:23" x14ac:dyDescent="0.25">
      <c r="A269" s="1"/>
      <c r="B269" s="1"/>
      <c r="C269" s="1"/>
      <c r="D269" s="1"/>
      <c r="E269" s="1"/>
      <c r="F269" s="1"/>
      <c r="G269" s="1"/>
      <c r="H269" s="5"/>
      <c r="I269" s="19"/>
      <c r="J269" s="5"/>
      <c r="K269" s="5"/>
      <c r="L269" s="1"/>
      <c r="M269" s="1"/>
      <c r="Q269" s="322"/>
      <c r="R269" s="103"/>
    </row>
    <row r="270" spans="1:23" ht="60" x14ac:dyDescent="0.25">
      <c r="A270" s="531"/>
      <c r="B270" s="531"/>
      <c r="C270" s="531"/>
      <c r="D270" s="531"/>
      <c r="E270" s="531"/>
      <c r="F270" s="531"/>
      <c r="G270" s="531"/>
      <c r="H270" s="531"/>
      <c r="I270" s="531"/>
      <c r="J270" s="531"/>
      <c r="K270" s="531"/>
      <c r="L270" s="531"/>
      <c r="M270" s="531"/>
      <c r="N270" s="532"/>
      <c r="O270" s="533"/>
      <c r="P270" s="532"/>
      <c r="Q270" s="534"/>
      <c r="R270" s="535"/>
      <c r="S270" s="533"/>
      <c r="V270" s="419" t="s">
        <v>839</v>
      </c>
      <c r="W270" s="419" t="s">
        <v>840</v>
      </c>
    </row>
    <row r="271" spans="1:23" x14ac:dyDescent="0.25">
      <c r="U271" s="416" t="s">
        <v>4</v>
      </c>
      <c r="V271" s="416" t="s">
        <v>841</v>
      </c>
      <c r="W271" s="416" t="s">
        <v>841</v>
      </c>
    </row>
    <row r="272" spans="1:23" x14ac:dyDescent="0.25">
      <c r="U272" s="417" t="s">
        <v>227</v>
      </c>
      <c r="W272" s="417"/>
    </row>
    <row r="273" spans="14:23" x14ac:dyDescent="0.25">
      <c r="U273" s="417" t="s">
        <v>91</v>
      </c>
      <c r="V273" s="417"/>
      <c r="W273" s="417"/>
    </row>
    <row r="274" spans="14:23" x14ac:dyDescent="0.25">
      <c r="U274" s="417" t="s">
        <v>102</v>
      </c>
      <c r="V274" s="417"/>
      <c r="W274" s="417"/>
    </row>
    <row r="275" spans="14:23" x14ac:dyDescent="0.25">
      <c r="U275" s="417" t="s">
        <v>428</v>
      </c>
      <c r="V275" s="417"/>
      <c r="W275" s="417"/>
    </row>
    <row r="276" spans="14:23" x14ac:dyDescent="0.25">
      <c r="N276" t="s">
        <v>842</v>
      </c>
      <c r="U276" s="417" t="s">
        <v>307</v>
      </c>
      <c r="V276" s="417"/>
      <c r="W276" s="417"/>
    </row>
    <row r="277" spans="14:23" x14ac:dyDescent="0.25">
      <c r="U277" s="417" t="s">
        <v>158</v>
      </c>
      <c r="V277" s="417"/>
      <c r="W277" s="417"/>
    </row>
    <row r="278" spans="14:23" x14ac:dyDescent="0.25">
      <c r="U278" s="417" t="s">
        <v>37</v>
      </c>
      <c r="V278" s="417"/>
      <c r="W278" s="417"/>
    </row>
    <row r="279" spans="14:23" x14ac:dyDescent="0.25">
      <c r="U279" s="417" t="s">
        <v>84</v>
      </c>
      <c r="V279" s="417"/>
      <c r="W279" s="417"/>
    </row>
    <row r="280" spans="14:23" x14ac:dyDescent="0.25">
      <c r="U280" s="417" t="s">
        <v>22</v>
      </c>
      <c r="V280" s="417"/>
      <c r="W280" s="417"/>
    </row>
    <row r="281" spans="14:23" x14ac:dyDescent="0.25">
      <c r="U281" s="417" t="s">
        <v>222</v>
      </c>
      <c r="V281" s="417"/>
      <c r="W281" s="417"/>
    </row>
    <row r="282" spans="14:23" x14ac:dyDescent="0.25">
      <c r="U282" s="418" t="s">
        <v>234</v>
      </c>
      <c r="V282" s="418"/>
      <c r="W282" s="418"/>
    </row>
    <row r="283" spans="14:23" x14ac:dyDescent="0.25">
      <c r="U283" s="420" t="s">
        <v>456</v>
      </c>
      <c r="V283" s="420"/>
      <c r="W283" s="420"/>
    </row>
    <row r="284" spans="14:23" x14ac:dyDescent="0.25">
      <c r="U284" s="420" t="s">
        <v>722</v>
      </c>
      <c r="V284" s="420"/>
      <c r="W284" s="420"/>
    </row>
    <row r="285" spans="14:23" x14ac:dyDescent="0.25">
      <c r="U285" s="388" t="s">
        <v>843</v>
      </c>
      <c r="V285" s="388"/>
      <c r="W285" s="388"/>
    </row>
    <row r="286" spans="14:23" x14ac:dyDescent="0.25">
      <c r="U286" s="388" t="s">
        <v>191</v>
      </c>
      <c r="V286" s="388"/>
      <c r="W286" s="388"/>
    </row>
    <row r="372" spans="20:24" x14ac:dyDescent="0.25">
      <c r="T372" s="321"/>
      <c r="U372" s="370"/>
      <c r="W372" s="321"/>
      <c r="X372" s="370"/>
    </row>
    <row r="373" spans="20:24" x14ac:dyDescent="0.25">
      <c r="T373" s="321"/>
      <c r="U373" s="370"/>
      <c r="W373" s="321"/>
      <c r="X373" s="370"/>
    </row>
    <row r="374" spans="20:24" x14ac:dyDescent="0.25">
      <c r="T374" s="321"/>
      <c r="U374" s="370"/>
      <c r="W374" s="321"/>
      <c r="X374" s="370"/>
    </row>
    <row r="375" spans="20:24" x14ac:dyDescent="0.25">
      <c r="T375" s="321"/>
      <c r="U375" s="370"/>
      <c r="W375" s="321"/>
      <c r="X375" s="370"/>
    </row>
    <row r="376" spans="20:24" x14ac:dyDescent="0.25">
      <c r="T376" s="321"/>
      <c r="U376" s="370"/>
      <c r="W376" s="321"/>
      <c r="X376" s="370"/>
    </row>
    <row r="377" spans="20:24" x14ac:dyDescent="0.25">
      <c r="T377" s="321"/>
      <c r="U377" s="370"/>
      <c r="W377" s="321"/>
      <c r="X377" s="370"/>
    </row>
    <row r="378" spans="20:24" x14ac:dyDescent="0.25">
      <c r="T378" s="321"/>
      <c r="U378" s="370"/>
      <c r="W378" s="321"/>
      <c r="X378" s="370"/>
    </row>
    <row r="379" spans="20:24" x14ac:dyDescent="0.25">
      <c r="T379" s="321"/>
      <c r="U379" s="370"/>
      <c r="W379" s="321"/>
      <c r="X379" s="370"/>
    </row>
    <row r="380" spans="20:24" x14ac:dyDescent="0.25">
      <c r="T380" s="321"/>
      <c r="U380" s="370"/>
      <c r="W380" s="321"/>
      <c r="X380" s="370"/>
    </row>
    <row r="381" spans="20:24" x14ac:dyDescent="0.25">
      <c r="T381" s="321"/>
      <c r="U381" s="370"/>
      <c r="W381" s="321"/>
      <c r="X381" s="370"/>
    </row>
    <row r="382" spans="20:24" x14ac:dyDescent="0.25">
      <c r="T382" s="321"/>
      <c r="U382" s="370"/>
      <c r="W382" s="321"/>
      <c r="X382" s="370"/>
    </row>
    <row r="383" spans="20:24" x14ac:dyDescent="0.25">
      <c r="T383" s="321"/>
      <c r="U383" s="370"/>
      <c r="W383" s="321"/>
      <c r="X383" s="370"/>
    </row>
    <row r="384" spans="20:24" x14ac:dyDescent="0.25">
      <c r="T384" s="321"/>
      <c r="U384" s="370"/>
      <c r="W384" s="321"/>
      <c r="X384" s="370"/>
    </row>
    <row r="385" spans="20:24" x14ac:dyDescent="0.25">
      <c r="T385" s="321"/>
      <c r="U385" s="370"/>
      <c r="W385" s="321"/>
      <c r="X385" s="370"/>
    </row>
    <row r="386" spans="20:24" x14ac:dyDescent="0.25">
      <c r="T386" s="321"/>
      <c r="U386" s="370"/>
      <c r="W386" s="321"/>
      <c r="X386" s="370"/>
    </row>
    <row r="387" spans="20:24" x14ac:dyDescent="0.25">
      <c r="T387" s="321"/>
      <c r="U387" s="370"/>
      <c r="W387" s="321"/>
      <c r="X387" s="370"/>
    </row>
    <row r="388" spans="20:24" x14ac:dyDescent="0.25">
      <c r="T388" s="321"/>
      <c r="U388" s="370"/>
      <c r="W388" s="321"/>
      <c r="X388" s="370"/>
    </row>
    <row r="389" spans="20:24" x14ac:dyDescent="0.25">
      <c r="T389" s="321"/>
      <c r="U389" s="370"/>
      <c r="W389" s="321"/>
      <c r="X389" s="370"/>
    </row>
    <row r="390" spans="20:24" x14ac:dyDescent="0.25">
      <c r="T390" s="321"/>
      <c r="U390" s="370"/>
      <c r="W390" s="321"/>
      <c r="X390" s="370"/>
    </row>
  </sheetData>
  <phoneticPr fontId="5" type="noConversion"/>
  <pageMargins left="0.7" right="0.7" top="0.75" bottom="0.75" header="0.3" footer="0.3"/>
  <pageSetup orientation="portrait" horizontalDpi="300" verticalDpi="0"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93B946-62DD-482F-9BE1-4154D5FD0C2F}">
          <x14:formula1>
            <xm:f>Data!$D$3:$D$15</xm:f>
          </x14:formula1>
          <xm:sqref>A271:A1048576 A2:A269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0F29A-A7F6-4D3D-B739-FE44CB47E561}">
  <sheetPr codeName="Sheet3"/>
  <dimension ref="B1:D15"/>
  <sheetViews>
    <sheetView workbookViewId="0">
      <selection activeCell="D31" sqref="D31"/>
    </sheetView>
  </sheetViews>
  <sheetFormatPr defaultRowHeight="15" x14ac:dyDescent="0.25"/>
  <cols>
    <col min="2" max="2" width="33.42578125" bestFit="1" customWidth="1"/>
  </cols>
  <sheetData>
    <row r="1" spans="2:4" ht="15.75" thickBot="1" x14ac:dyDescent="0.3"/>
    <row r="2" spans="2:4" ht="15.75" thickBot="1" x14ac:dyDescent="0.3">
      <c r="B2" s="23" t="s">
        <v>844</v>
      </c>
      <c r="D2" t="s">
        <v>845</v>
      </c>
    </row>
    <row r="3" spans="2:4" x14ac:dyDescent="0.25">
      <c r="B3" s="20" t="s">
        <v>846</v>
      </c>
      <c r="D3" t="s">
        <v>116</v>
      </c>
    </row>
    <row r="4" spans="2:4" x14ac:dyDescent="0.25">
      <c r="B4" s="21" t="s">
        <v>847</v>
      </c>
      <c r="D4" t="s">
        <v>323</v>
      </c>
    </row>
    <row r="5" spans="2:4" x14ac:dyDescent="0.25">
      <c r="B5" s="21" t="s">
        <v>848</v>
      </c>
      <c r="D5" t="s">
        <v>215</v>
      </c>
    </row>
    <row r="6" spans="2:4" x14ac:dyDescent="0.25">
      <c r="B6" s="21" t="s">
        <v>849</v>
      </c>
      <c r="D6" t="s">
        <v>81</v>
      </c>
    </row>
    <row r="7" spans="2:4" x14ac:dyDescent="0.25">
      <c r="B7" s="21" t="s">
        <v>850</v>
      </c>
      <c r="D7" t="s">
        <v>851</v>
      </c>
    </row>
    <row r="8" spans="2:4" x14ac:dyDescent="0.25">
      <c r="B8" s="21" t="s">
        <v>852</v>
      </c>
      <c r="D8" t="s">
        <v>853</v>
      </c>
    </row>
    <row r="9" spans="2:4" x14ac:dyDescent="0.25">
      <c r="B9" s="21" t="s">
        <v>854</v>
      </c>
      <c r="D9" t="s">
        <v>108</v>
      </c>
    </row>
    <row r="10" spans="2:4" ht="15.75" thickBot="1" x14ac:dyDescent="0.3">
      <c r="B10" s="22" t="s">
        <v>855</v>
      </c>
      <c r="D10" t="s">
        <v>281</v>
      </c>
    </row>
    <row r="11" spans="2:4" x14ac:dyDescent="0.25">
      <c r="B11" s="21" t="s">
        <v>856</v>
      </c>
      <c r="D11" t="s">
        <v>386</v>
      </c>
    </row>
    <row r="12" spans="2:4" x14ac:dyDescent="0.25">
      <c r="D12" t="s">
        <v>67</v>
      </c>
    </row>
    <row r="13" spans="2:4" x14ac:dyDescent="0.25">
      <c r="D13" t="s">
        <v>242</v>
      </c>
    </row>
    <row r="14" spans="2:4" x14ac:dyDescent="0.25">
      <c r="D14" t="s">
        <v>340</v>
      </c>
    </row>
    <row r="15" spans="2:4" x14ac:dyDescent="0.25">
      <c r="D15" t="s">
        <v>550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9500C-5346-41A5-837C-CB678C2BC3D9}">
  <sheetPr codeName="Sheet2">
    <pageSetUpPr fitToPage="1"/>
  </sheetPr>
  <dimension ref="A1:AM27"/>
  <sheetViews>
    <sheetView workbookViewId="0">
      <selection activeCell="Q23" sqref="Q23"/>
    </sheetView>
  </sheetViews>
  <sheetFormatPr defaultColWidth="9.140625" defaultRowHeight="15" x14ac:dyDescent="0.25"/>
  <cols>
    <col min="1" max="2" width="9.140625" style="1"/>
    <col min="3" max="4" width="12.5703125" style="2" customWidth="1"/>
    <col min="5" max="5" width="12.7109375" style="2" bestFit="1" customWidth="1"/>
    <col min="6" max="6" width="12" style="2" bestFit="1" customWidth="1"/>
    <col min="7" max="7" width="12" style="2" customWidth="1"/>
    <col min="8" max="8" width="10.85546875" style="1" bestFit="1" customWidth="1"/>
    <col min="9" max="10" width="10.5703125" style="1" bestFit="1" customWidth="1"/>
    <col min="11" max="11" width="13.7109375" style="1" bestFit="1" customWidth="1"/>
    <col min="12" max="12" width="12" style="1" bestFit="1" customWidth="1"/>
    <col min="13" max="13" width="11.42578125" style="1" bestFit="1" customWidth="1"/>
    <col min="14" max="14" width="13.28515625" style="1" bestFit="1" customWidth="1"/>
    <col min="15" max="15" width="11.28515625" style="1" bestFit="1" customWidth="1"/>
    <col min="16" max="16" width="12.85546875" style="1" bestFit="1" customWidth="1"/>
    <col min="17" max="17" width="12.85546875" style="1" customWidth="1"/>
    <col min="18" max="18" width="19.140625" style="1" bestFit="1" customWidth="1"/>
    <col min="19" max="20" width="12.85546875" style="1" customWidth="1"/>
    <col min="21" max="21" width="14.42578125" style="1" bestFit="1" customWidth="1"/>
    <col min="22" max="22" width="7.85546875" style="1" bestFit="1" customWidth="1"/>
    <col min="23" max="23" width="11.42578125" style="1" bestFit="1" customWidth="1"/>
    <col min="24" max="24" width="11.5703125" style="7" bestFit="1" customWidth="1"/>
    <col min="25" max="25" width="11.42578125" style="1" bestFit="1" customWidth="1"/>
    <col min="26" max="26" width="9" style="1" bestFit="1" customWidth="1"/>
    <col min="27" max="27" width="12.42578125" style="1" bestFit="1" customWidth="1"/>
    <col min="28" max="28" width="11.5703125" style="7" bestFit="1" customWidth="1"/>
    <col min="29" max="29" width="12.42578125" style="1" bestFit="1" customWidth="1"/>
    <col min="30" max="30" width="9" style="1" bestFit="1" customWidth="1"/>
    <col min="31" max="31" width="12.42578125" style="1" bestFit="1" customWidth="1"/>
    <col min="32" max="32" width="11.5703125" style="7" bestFit="1" customWidth="1"/>
    <col min="33" max="33" width="12.42578125" style="1" bestFit="1" customWidth="1"/>
    <col min="34" max="37" width="12.42578125" style="1" customWidth="1"/>
    <col min="38" max="38" width="12.5703125" style="1" bestFit="1" customWidth="1"/>
    <col min="39" max="39" width="15.28515625" style="7" bestFit="1" customWidth="1"/>
    <col min="40" max="16384" width="9.140625" style="1"/>
  </cols>
  <sheetData>
    <row r="1" spans="1:39" x14ac:dyDescent="0.25">
      <c r="V1" s="538" t="s">
        <v>857</v>
      </c>
      <c r="W1" s="539"/>
      <c r="X1" s="539"/>
      <c r="Y1" s="540"/>
      <c r="Z1" s="538" t="s">
        <v>858</v>
      </c>
      <c r="AA1" s="539"/>
      <c r="AB1" s="539"/>
      <c r="AC1" s="540"/>
      <c r="AD1" s="538" t="s">
        <v>859</v>
      </c>
      <c r="AE1" s="539"/>
      <c r="AF1" s="539"/>
      <c r="AG1" s="540"/>
      <c r="AH1" s="538" t="s">
        <v>860</v>
      </c>
      <c r="AI1" s="539"/>
      <c r="AJ1" s="539"/>
      <c r="AK1" s="540"/>
    </row>
    <row r="2" spans="1:39" s="9" customFormat="1" ht="45" x14ac:dyDescent="0.25">
      <c r="A2" s="29" t="s">
        <v>861</v>
      </c>
      <c r="B2" s="31" t="s">
        <v>0</v>
      </c>
      <c r="C2" s="9" t="s">
        <v>1</v>
      </c>
      <c r="D2" s="9" t="s">
        <v>2</v>
      </c>
      <c r="E2" s="9" t="s">
        <v>3</v>
      </c>
      <c r="F2" s="9" t="s">
        <v>4</v>
      </c>
      <c r="G2" s="9" t="s">
        <v>862</v>
      </c>
      <c r="H2" s="9" t="s">
        <v>863</v>
      </c>
      <c r="I2" s="9" t="s">
        <v>864</v>
      </c>
      <c r="J2" s="9" t="s">
        <v>865</v>
      </c>
      <c r="K2" s="9" t="s">
        <v>9</v>
      </c>
      <c r="L2" s="9" t="s">
        <v>866</v>
      </c>
      <c r="M2" s="9" t="s">
        <v>867</v>
      </c>
      <c r="N2" s="9" t="s">
        <v>868</v>
      </c>
      <c r="O2" s="9" t="s">
        <v>869</v>
      </c>
      <c r="P2" s="9" t="s">
        <v>870</v>
      </c>
      <c r="Q2" s="9" t="s">
        <v>871</v>
      </c>
      <c r="R2" s="9" t="s">
        <v>872</v>
      </c>
      <c r="S2" s="9" t="s">
        <v>873</v>
      </c>
      <c r="T2" s="9" t="s">
        <v>10</v>
      </c>
      <c r="U2" s="16" t="s">
        <v>874</v>
      </c>
      <c r="V2" s="10" t="s">
        <v>875</v>
      </c>
      <c r="W2" s="9" t="s">
        <v>876</v>
      </c>
      <c r="X2" s="11" t="s">
        <v>877</v>
      </c>
      <c r="Y2" s="12" t="s">
        <v>878</v>
      </c>
      <c r="Z2" s="10" t="s">
        <v>879</v>
      </c>
      <c r="AA2" s="9" t="s">
        <v>880</v>
      </c>
      <c r="AB2" s="11" t="s">
        <v>881</v>
      </c>
      <c r="AC2" s="12" t="s">
        <v>882</v>
      </c>
      <c r="AD2" s="10" t="s">
        <v>883</v>
      </c>
      <c r="AE2" s="9" t="s">
        <v>884</v>
      </c>
      <c r="AF2" s="11" t="s">
        <v>885</v>
      </c>
      <c r="AG2" s="12" t="s">
        <v>886</v>
      </c>
      <c r="AH2" s="10" t="s">
        <v>887</v>
      </c>
      <c r="AI2" s="9" t="s">
        <v>888</v>
      </c>
      <c r="AJ2" s="11" t="s">
        <v>889</v>
      </c>
      <c r="AK2" s="12" t="s">
        <v>890</v>
      </c>
      <c r="AL2" s="9" t="s">
        <v>12</v>
      </c>
      <c r="AM2" s="11" t="s">
        <v>891</v>
      </c>
    </row>
    <row r="3" spans="1:39" x14ac:dyDescent="0.25">
      <c r="A3" s="36">
        <v>1</v>
      </c>
      <c r="B3" s="30" t="s">
        <v>892</v>
      </c>
      <c r="C3" s="2" t="s">
        <v>893</v>
      </c>
      <c r="D3" s="2">
        <v>168679</v>
      </c>
      <c r="E3" s="2" t="s">
        <v>894</v>
      </c>
      <c r="F3" s="2" t="s">
        <v>895</v>
      </c>
      <c r="G3" s="2" t="s">
        <v>896</v>
      </c>
      <c r="H3" s="5">
        <v>44328</v>
      </c>
      <c r="I3" s="5">
        <v>44333</v>
      </c>
      <c r="J3" s="5">
        <v>44354</v>
      </c>
      <c r="K3" s="5">
        <v>44368</v>
      </c>
      <c r="L3" s="5">
        <v>44337</v>
      </c>
      <c r="M3" s="5">
        <v>44351</v>
      </c>
      <c r="N3" s="5"/>
      <c r="O3" s="5"/>
      <c r="P3" s="5">
        <v>44354</v>
      </c>
      <c r="Q3" s="5"/>
      <c r="R3" s="5"/>
      <c r="S3" s="5">
        <v>44368</v>
      </c>
      <c r="T3" s="5"/>
      <c r="U3" s="5"/>
      <c r="V3" s="3" t="s">
        <v>897</v>
      </c>
      <c r="W3" s="5">
        <v>44333</v>
      </c>
      <c r="X3" s="7">
        <v>20990</v>
      </c>
      <c r="Y3" s="5"/>
      <c r="Z3" s="3" t="s">
        <v>897</v>
      </c>
      <c r="AA3" s="5">
        <v>44333</v>
      </c>
      <c r="AB3" s="7">
        <v>46551</v>
      </c>
      <c r="AC3" s="5"/>
      <c r="AD3" s="3" t="s">
        <v>897</v>
      </c>
      <c r="AE3" s="5">
        <v>44333</v>
      </c>
      <c r="AF3" s="7">
        <v>85926</v>
      </c>
      <c r="AG3" s="5"/>
      <c r="AH3" s="3" t="s">
        <v>897</v>
      </c>
      <c r="AI3" s="5">
        <v>44332</v>
      </c>
      <c r="AJ3" s="7">
        <v>12200</v>
      </c>
      <c r="AK3" s="5"/>
      <c r="AL3" s="4"/>
      <c r="AM3" s="8" t="str">
        <f>IF(Table1[[#This Row],[Contractor Selected]]="Mears",Table1[[#This Row],[Cost]],IF(AL3="Vecor",Table1[[#This Row],[Cost4]],IF(AL3="Campos",Table1[[#This Row],[Cost8]],IF(AL3="ARK",Table1[[#This Row],[Cost84]],"NO SELECTION"))))</f>
        <v>NO SELECTION</v>
      </c>
    </row>
    <row r="4" spans="1:39" ht="30" x14ac:dyDescent="0.25">
      <c r="A4" s="32">
        <v>2</v>
      </c>
      <c r="B4" s="33" t="s">
        <v>242</v>
      </c>
      <c r="C4" s="33" t="s">
        <v>170</v>
      </c>
      <c r="D4" s="24" t="s">
        <v>170</v>
      </c>
      <c r="E4" s="33" t="s">
        <v>793</v>
      </c>
      <c r="F4" s="24" t="s">
        <v>70</v>
      </c>
      <c r="G4" s="38" t="s">
        <v>898</v>
      </c>
      <c r="H4" s="34">
        <v>45004</v>
      </c>
      <c r="I4" s="34">
        <v>45008</v>
      </c>
      <c r="J4" s="34">
        <v>45031</v>
      </c>
      <c r="K4" s="35">
        <v>45170</v>
      </c>
      <c r="L4" s="34">
        <v>45139</v>
      </c>
      <c r="M4" s="34">
        <v>45139</v>
      </c>
      <c r="N4" s="34">
        <v>45139</v>
      </c>
      <c r="O4" s="34">
        <v>45191</v>
      </c>
      <c r="P4" s="34">
        <v>45195</v>
      </c>
      <c r="Q4" s="34" t="s">
        <v>897</v>
      </c>
      <c r="R4" s="35" t="s">
        <v>899</v>
      </c>
      <c r="S4" s="34" t="s">
        <v>39</v>
      </c>
      <c r="T4" s="34" t="s">
        <v>900</v>
      </c>
      <c r="U4" s="232" t="s">
        <v>26</v>
      </c>
      <c r="W4" s="5"/>
      <c r="Y4" s="5"/>
      <c r="AA4" s="5"/>
      <c r="AC4" s="5"/>
      <c r="AE4" s="5"/>
      <c r="AG4" s="5"/>
      <c r="AH4" s="5" t="s">
        <v>901</v>
      </c>
      <c r="AI4" s="5">
        <v>45044</v>
      </c>
      <c r="AJ4" s="37">
        <v>21700</v>
      </c>
      <c r="AK4" s="5"/>
    </row>
    <row r="5" spans="1:39" x14ac:dyDescent="0.25">
      <c r="H5" s="5"/>
      <c r="I5" s="5"/>
      <c r="J5" s="5"/>
      <c r="K5" s="5"/>
      <c r="L5" s="5"/>
      <c r="M5" s="5"/>
      <c r="N5" s="5"/>
      <c r="O5" s="5"/>
      <c r="P5" s="5"/>
      <c r="Q5" s="5"/>
      <c r="R5" s="5"/>
      <c r="S5" s="5"/>
      <c r="T5" s="5"/>
      <c r="U5" s="5"/>
      <c r="W5" s="5"/>
      <c r="Y5" s="5"/>
      <c r="AA5" s="5"/>
      <c r="AC5" s="5"/>
      <c r="AE5" s="5"/>
      <c r="AG5" s="5"/>
      <c r="AH5" s="5"/>
      <c r="AI5" s="5"/>
      <c r="AJ5" s="5"/>
      <c r="AK5" s="5"/>
    </row>
    <row r="6" spans="1:39" x14ac:dyDescent="0.25">
      <c r="H6" s="5"/>
      <c r="I6" s="5"/>
      <c r="J6" s="5"/>
      <c r="K6" s="5"/>
      <c r="L6" s="5"/>
      <c r="M6" s="5"/>
      <c r="N6" s="5"/>
      <c r="O6" s="5"/>
      <c r="P6" s="5"/>
      <c r="Q6" s="5"/>
      <c r="R6" s="5"/>
      <c r="S6" s="5"/>
      <c r="T6" s="5"/>
      <c r="U6" s="5"/>
      <c r="W6" s="5"/>
      <c r="Y6" s="5"/>
      <c r="AA6" s="5"/>
      <c r="AC6" s="5"/>
      <c r="AE6" s="5"/>
      <c r="AG6" s="5"/>
      <c r="AH6" s="5"/>
      <c r="AI6" s="5"/>
      <c r="AJ6" s="5"/>
      <c r="AK6" s="5"/>
    </row>
    <row r="7" spans="1:39" x14ac:dyDescent="0.25">
      <c r="H7" s="5"/>
      <c r="I7" s="5"/>
      <c r="J7" s="5"/>
      <c r="K7" s="5"/>
      <c r="L7" s="5"/>
      <c r="M7" s="5"/>
      <c r="N7" s="5"/>
      <c r="O7" s="5"/>
      <c r="P7" s="5"/>
      <c r="Q7" s="5"/>
      <c r="R7" s="5"/>
      <c r="S7" s="5"/>
      <c r="T7" s="5"/>
      <c r="U7" s="5"/>
      <c r="W7" s="5"/>
      <c r="Y7" s="5"/>
      <c r="AA7" s="5"/>
      <c r="AC7" s="5"/>
      <c r="AE7" s="5"/>
      <c r="AG7" s="5"/>
      <c r="AH7" s="5"/>
      <c r="AI7" s="5"/>
      <c r="AJ7" s="5"/>
      <c r="AK7" s="5"/>
    </row>
    <row r="8" spans="1:39" x14ac:dyDescent="0.25">
      <c r="H8" s="5"/>
      <c r="I8" s="5"/>
      <c r="J8" s="5"/>
      <c r="K8" s="5"/>
      <c r="L8" s="5"/>
      <c r="M8" s="5"/>
      <c r="N8" s="5"/>
      <c r="O8" s="5"/>
      <c r="P8" s="5"/>
      <c r="Q8" s="5"/>
      <c r="R8" s="5"/>
      <c r="S8" s="5"/>
      <c r="T8" s="5"/>
      <c r="U8" s="5"/>
      <c r="W8" s="5"/>
      <c r="Y8" s="5"/>
      <c r="AA8" s="5"/>
      <c r="AC8" s="5"/>
      <c r="AE8" s="5"/>
      <c r="AG8" s="5"/>
      <c r="AH8" s="5"/>
      <c r="AI8" s="5"/>
      <c r="AJ8" s="5"/>
      <c r="AK8" s="5"/>
    </row>
    <row r="9" spans="1:39" x14ac:dyDescent="0.25">
      <c r="H9" s="5"/>
      <c r="I9" s="5"/>
      <c r="J9" s="5"/>
      <c r="K9" s="5"/>
      <c r="L9" s="5"/>
      <c r="M9" s="5"/>
      <c r="N9" s="5"/>
      <c r="O9" s="5"/>
      <c r="P9" s="5"/>
      <c r="Q9" s="5"/>
      <c r="R9" s="5"/>
      <c r="S9" s="5"/>
      <c r="T9" s="5"/>
      <c r="U9" s="5"/>
      <c r="W9" s="5"/>
      <c r="Y9" s="5"/>
      <c r="AA9" s="5"/>
      <c r="AC9" s="5"/>
      <c r="AE9" s="5"/>
      <c r="AG9" s="5"/>
      <c r="AH9" s="5"/>
      <c r="AI9" s="5"/>
      <c r="AJ9" s="5"/>
      <c r="AK9" s="5"/>
    </row>
    <row r="10" spans="1:39" x14ac:dyDescent="0.25">
      <c r="H10" s="5"/>
      <c r="I10" s="5"/>
      <c r="J10" s="5"/>
      <c r="K10" s="5"/>
      <c r="L10" s="5"/>
      <c r="M10" s="5"/>
      <c r="N10" s="5"/>
      <c r="O10" s="5"/>
      <c r="P10" s="5"/>
      <c r="Q10" s="5"/>
      <c r="R10" s="5"/>
      <c r="S10" s="5"/>
      <c r="T10" s="5"/>
      <c r="U10" s="5"/>
      <c r="W10" s="5"/>
      <c r="Y10" s="5"/>
      <c r="AA10" s="5"/>
      <c r="AC10" s="5"/>
      <c r="AE10" s="5"/>
      <c r="AG10" s="5"/>
      <c r="AH10" s="5"/>
      <c r="AI10" s="5"/>
      <c r="AJ10" s="5"/>
      <c r="AK10" s="5"/>
    </row>
    <row r="11" spans="1:39" x14ac:dyDescent="0.25">
      <c r="H11" s="5"/>
      <c r="I11" s="5"/>
      <c r="J11" s="5"/>
      <c r="K11" s="5"/>
      <c r="L11" s="5"/>
      <c r="M11" s="5"/>
      <c r="N11" s="5"/>
      <c r="O11" s="5"/>
      <c r="P11" s="5"/>
      <c r="Q11" s="5"/>
      <c r="R11" s="5"/>
      <c r="S11" s="5"/>
      <c r="T11" s="5"/>
      <c r="U11" s="5"/>
      <c r="W11" s="5"/>
      <c r="Y11" s="5"/>
      <c r="AA11" s="5"/>
      <c r="AC11" s="5"/>
      <c r="AE11" s="5"/>
      <c r="AG11" s="5"/>
      <c r="AH11" s="5"/>
      <c r="AI11" s="5"/>
      <c r="AJ11" s="5"/>
      <c r="AK11" s="5"/>
    </row>
    <row r="12" spans="1:39" x14ac:dyDescent="0.25">
      <c r="H12" s="5"/>
      <c r="I12" s="5"/>
      <c r="J12" s="5"/>
      <c r="K12" s="5"/>
      <c r="L12" s="5"/>
      <c r="M12" s="5"/>
      <c r="N12" s="5"/>
      <c r="O12" s="5"/>
      <c r="P12" s="5"/>
      <c r="Q12" s="5"/>
      <c r="R12" s="5"/>
      <c r="S12" s="5"/>
      <c r="T12" s="5"/>
      <c r="U12" s="5"/>
      <c r="W12" s="5"/>
      <c r="Y12" s="5"/>
      <c r="AA12" s="5"/>
      <c r="AC12" s="5"/>
      <c r="AE12" s="5"/>
      <c r="AG12" s="5"/>
      <c r="AH12" s="5"/>
      <c r="AI12" s="5"/>
      <c r="AJ12" s="5"/>
      <c r="AK12" s="5"/>
    </row>
    <row r="13" spans="1:39" x14ac:dyDescent="0.25">
      <c r="W13" s="5"/>
      <c r="Y13" s="5"/>
      <c r="AA13" s="5"/>
      <c r="AC13" s="5"/>
      <c r="AE13" s="5"/>
      <c r="AG13" s="5"/>
      <c r="AH13" s="5"/>
      <c r="AI13" s="5"/>
      <c r="AJ13" s="5"/>
      <c r="AK13" s="5"/>
    </row>
    <row r="14" spans="1:39" x14ac:dyDescent="0.25">
      <c r="W14" s="5"/>
      <c r="Y14" s="5"/>
      <c r="AA14" s="5"/>
      <c r="AC14" s="5"/>
      <c r="AE14" s="5"/>
      <c r="AG14" s="5"/>
      <c r="AH14" s="5"/>
      <c r="AI14" s="5"/>
      <c r="AJ14" s="5"/>
      <c r="AK14" s="5"/>
    </row>
    <row r="15" spans="1:39" x14ac:dyDescent="0.25">
      <c r="W15" s="5"/>
      <c r="Y15" s="5"/>
      <c r="AA15" s="5"/>
      <c r="AC15" s="5"/>
      <c r="AE15" s="5"/>
      <c r="AG15" s="5"/>
      <c r="AH15" s="5"/>
      <c r="AI15" s="5"/>
      <c r="AJ15" s="5"/>
      <c r="AK15" s="5"/>
    </row>
    <row r="16" spans="1:39" x14ac:dyDescent="0.25">
      <c r="W16" s="5"/>
      <c r="Y16" s="5"/>
      <c r="AA16" s="5"/>
      <c r="AC16" s="5"/>
      <c r="AE16" s="5"/>
      <c r="AG16" s="5"/>
      <c r="AH16" s="5"/>
      <c r="AI16" s="5"/>
      <c r="AJ16" s="5"/>
      <c r="AK16" s="5"/>
    </row>
    <row r="17" spans="23:37" x14ac:dyDescent="0.25">
      <c r="W17" s="5"/>
      <c r="Y17" s="5"/>
      <c r="AA17" s="5"/>
      <c r="AC17" s="5"/>
      <c r="AE17" s="5"/>
      <c r="AG17" s="5"/>
      <c r="AH17" s="5"/>
      <c r="AI17" s="5"/>
      <c r="AJ17" s="5"/>
      <c r="AK17" s="5"/>
    </row>
    <row r="18" spans="23:37" x14ac:dyDescent="0.25">
      <c r="Y18" s="5"/>
      <c r="AC18" s="5"/>
      <c r="AG18" s="5"/>
      <c r="AH18" s="5"/>
      <c r="AI18" s="5"/>
      <c r="AJ18" s="5"/>
      <c r="AK18" s="5"/>
    </row>
    <row r="19" spans="23:37" x14ac:dyDescent="0.25">
      <c r="Y19" s="5"/>
      <c r="AC19" s="5"/>
      <c r="AG19" s="5"/>
      <c r="AH19" s="5"/>
      <c r="AI19" s="5"/>
      <c r="AJ19" s="5"/>
      <c r="AK19" s="5"/>
    </row>
    <row r="20" spans="23:37" x14ac:dyDescent="0.25">
      <c r="Y20" s="5"/>
      <c r="AC20" s="5"/>
      <c r="AG20" s="5"/>
      <c r="AH20" s="5"/>
      <c r="AI20" s="5"/>
      <c r="AJ20" s="5"/>
      <c r="AK20" s="5"/>
    </row>
    <row r="21" spans="23:37" x14ac:dyDescent="0.25">
      <c r="Y21" s="5"/>
      <c r="AC21" s="5"/>
      <c r="AG21" s="5"/>
      <c r="AH21" s="5"/>
      <c r="AI21" s="5"/>
      <c r="AJ21" s="5"/>
      <c r="AK21" s="5"/>
    </row>
    <row r="22" spans="23:37" x14ac:dyDescent="0.25">
      <c r="Y22" s="5"/>
      <c r="AC22" s="5"/>
      <c r="AG22" s="5"/>
      <c r="AH22" s="5"/>
      <c r="AI22" s="5"/>
      <c r="AJ22" s="5"/>
      <c r="AK22" s="5"/>
    </row>
    <row r="23" spans="23:37" x14ac:dyDescent="0.25">
      <c r="Y23" s="5"/>
      <c r="AC23" s="5"/>
      <c r="AG23" s="5"/>
      <c r="AH23" s="5"/>
      <c r="AI23" s="5"/>
      <c r="AJ23" s="5"/>
      <c r="AK23" s="5"/>
    </row>
    <row r="24" spans="23:37" x14ac:dyDescent="0.25">
      <c r="Y24" s="5"/>
      <c r="AC24" s="5"/>
      <c r="AG24" s="5"/>
      <c r="AH24" s="5"/>
      <c r="AI24" s="5"/>
      <c r="AJ24" s="5"/>
      <c r="AK24" s="5"/>
    </row>
    <row r="25" spans="23:37" x14ac:dyDescent="0.25">
      <c r="Y25" s="5"/>
      <c r="AC25" s="5"/>
      <c r="AG25" s="5"/>
      <c r="AH25" s="5"/>
      <c r="AI25" s="5"/>
      <c r="AJ25" s="5"/>
      <c r="AK25" s="5"/>
    </row>
    <row r="26" spans="23:37" x14ac:dyDescent="0.25">
      <c r="Y26" s="5"/>
      <c r="AC26" s="5"/>
      <c r="AG26" s="5"/>
      <c r="AH26" s="5"/>
      <c r="AI26" s="5"/>
      <c r="AJ26" s="5"/>
      <c r="AK26" s="5"/>
    </row>
    <row r="27" spans="23:37" x14ac:dyDescent="0.25">
      <c r="Y27" s="5"/>
      <c r="AC27" s="5"/>
      <c r="AG27" s="5"/>
      <c r="AH27" s="5"/>
      <c r="AI27" s="5"/>
      <c r="AJ27" s="5"/>
      <c r="AK27" s="5"/>
    </row>
  </sheetData>
  <autoFilter ref="A2:B2" xr:uid="{4E49500C-5346-41A5-837C-CB678C2BC3D9}"/>
  <mergeCells count="4">
    <mergeCell ref="V1:Y1"/>
    <mergeCell ref="Z1:AC1"/>
    <mergeCell ref="AD1:AG1"/>
    <mergeCell ref="AH1:AK1"/>
  </mergeCells>
  <phoneticPr fontId="5" type="noConversion"/>
  <conditionalFormatting sqref="K3 S3:T3">
    <cfRule type="timePeriod" dxfId="19" priority="4" timePeriod="nextWeek">
      <formula>AND(ROUNDDOWN(K3,0)-TODAY()&gt;(7-WEEKDAY(TODAY())),ROUNDDOWN(K3,0)-TODAY()&lt;(15-WEEKDAY(TODAY())))</formula>
    </cfRule>
    <cfRule type="timePeriod" dxfId="18" priority="5" timePeriod="thisWeek">
      <formula>AND(TODAY()-ROUNDDOWN(K3,0)&lt;=WEEKDAY(TODAY())-1,ROUNDDOWN(K3,0)-TODAY()&lt;=7-WEEKDAY(TODAY()))</formula>
    </cfRule>
  </conditionalFormatting>
  <pageMargins left="0.25" right="0.25" top="0.75" bottom="0.75" header="0.3" footer="0.3"/>
  <pageSetup paperSize="3" scale="44" fitToHeight="0" orientation="landscape" r:id="rId1"/>
  <headerFooter scaleWithDoc="0">
    <oddFooter>&amp;L&amp;F&amp;RDate Printed: &amp;D</oddFooter>
  </headerFooter>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39314-76CC-4277-AC1C-698604B3288A}">
  <dimension ref="A1:M21"/>
  <sheetViews>
    <sheetView workbookViewId="0">
      <selection activeCell="G10" sqref="G10"/>
    </sheetView>
  </sheetViews>
  <sheetFormatPr defaultRowHeight="15" x14ac:dyDescent="0.25"/>
  <cols>
    <col min="1" max="1" width="25.28515625" bestFit="1" customWidth="1"/>
    <col min="2" max="2" width="7.85546875" bestFit="1" customWidth="1"/>
    <col min="3" max="3" width="8.85546875" bestFit="1" customWidth="1"/>
    <col min="5" max="5" width="19.28515625" bestFit="1" customWidth="1"/>
    <col min="6" max="6" width="16.42578125" bestFit="1" customWidth="1"/>
    <col min="7" max="7" width="16" bestFit="1" customWidth="1"/>
    <col min="8" max="8" width="8.7109375" bestFit="1" customWidth="1"/>
    <col min="9" max="9" width="12" bestFit="1" customWidth="1"/>
    <col min="10" max="13" width="11.5703125" bestFit="1" customWidth="1"/>
  </cols>
  <sheetData>
    <row r="1" spans="1:13" ht="45" x14ac:dyDescent="0.25">
      <c r="A1" s="300" t="s">
        <v>902</v>
      </c>
      <c r="B1" s="301" t="s">
        <v>903</v>
      </c>
      <c r="C1" s="301" t="s">
        <v>904</v>
      </c>
      <c r="D1" s="301" t="s">
        <v>905</v>
      </c>
      <c r="E1" s="301" t="s">
        <v>906</v>
      </c>
      <c r="F1" s="301" t="s">
        <v>907</v>
      </c>
      <c r="G1" s="301" t="s">
        <v>908</v>
      </c>
      <c r="H1" s="302" t="s">
        <v>909</v>
      </c>
      <c r="I1" s="301" t="s">
        <v>910</v>
      </c>
      <c r="J1" s="303" t="s">
        <v>911</v>
      </c>
      <c r="K1" s="302" t="s">
        <v>912</v>
      </c>
      <c r="L1" s="302" t="s">
        <v>913</v>
      </c>
      <c r="M1" s="304" t="s">
        <v>914</v>
      </c>
    </row>
    <row r="2" spans="1:13" x14ac:dyDescent="0.25">
      <c r="A2" s="279" t="s">
        <v>915</v>
      </c>
      <c r="B2" s="14"/>
      <c r="C2" s="89" t="s">
        <v>916</v>
      </c>
      <c r="D2" s="280" t="s">
        <v>323</v>
      </c>
      <c r="E2" s="281" t="s">
        <v>525</v>
      </c>
      <c r="F2" t="s">
        <v>917</v>
      </c>
      <c r="G2" t="s">
        <v>528</v>
      </c>
      <c r="H2" s="14">
        <v>45717</v>
      </c>
      <c r="I2" s="282">
        <v>0</v>
      </c>
      <c r="J2" s="283">
        <v>5000</v>
      </c>
      <c r="K2" s="284"/>
      <c r="L2" s="285"/>
      <c r="M2" s="286">
        <v>5000</v>
      </c>
    </row>
    <row r="3" spans="1:13" x14ac:dyDescent="0.25">
      <c r="A3" s="287" t="s">
        <v>915</v>
      </c>
      <c r="B3" s="277"/>
      <c r="C3" s="277"/>
      <c r="D3" s="288" t="s">
        <v>323</v>
      </c>
      <c r="E3" s="289" t="s">
        <v>117</v>
      </c>
      <c r="F3" s="136" t="s">
        <v>918</v>
      </c>
      <c r="G3" s="136" t="s">
        <v>120</v>
      </c>
      <c r="H3" s="290">
        <v>45717</v>
      </c>
      <c r="I3" s="291">
        <v>0</v>
      </c>
      <c r="J3" s="292"/>
      <c r="K3" s="293"/>
      <c r="L3" s="294">
        <v>5979.5</v>
      </c>
      <c r="M3" s="295">
        <v>5979.5</v>
      </c>
    </row>
    <row r="4" spans="1:13" x14ac:dyDescent="0.25">
      <c r="A4" s="287" t="s">
        <v>915</v>
      </c>
      <c r="B4" s="277"/>
      <c r="C4" s="277"/>
      <c r="D4" s="288" t="s">
        <v>323</v>
      </c>
      <c r="E4" s="289" t="s">
        <v>541</v>
      </c>
      <c r="F4" s="136" t="s">
        <v>919</v>
      </c>
      <c r="G4" s="136" t="s">
        <v>543</v>
      </c>
      <c r="H4" s="290">
        <v>45717</v>
      </c>
      <c r="I4" s="291">
        <v>6861.4375</v>
      </c>
      <c r="J4" s="292"/>
      <c r="K4" s="293"/>
      <c r="L4" s="294">
        <v>6749.5</v>
      </c>
      <c r="M4" s="295">
        <v>6749.5</v>
      </c>
    </row>
    <row r="5" spans="1:13" x14ac:dyDescent="0.25">
      <c r="A5" s="287" t="s">
        <v>915</v>
      </c>
      <c r="B5" s="290"/>
      <c r="C5" s="296"/>
      <c r="D5" s="288" t="s">
        <v>281</v>
      </c>
      <c r="E5" s="289" t="s">
        <v>349</v>
      </c>
      <c r="F5" s="136" t="s">
        <v>920</v>
      </c>
      <c r="G5" s="136" t="s">
        <v>352</v>
      </c>
      <c r="H5" s="290">
        <v>45717</v>
      </c>
      <c r="I5" s="291">
        <v>15029.591625000001</v>
      </c>
      <c r="J5" s="292"/>
      <c r="K5" s="293"/>
      <c r="L5" s="294">
        <v>6000</v>
      </c>
      <c r="M5" s="295">
        <v>6000</v>
      </c>
    </row>
    <row r="6" spans="1:13" x14ac:dyDescent="0.25">
      <c r="A6" s="287" t="s">
        <v>915</v>
      </c>
      <c r="B6" s="290"/>
      <c r="C6" s="257"/>
      <c r="D6" s="288" t="s">
        <v>281</v>
      </c>
      <c r="E6" s="289" t="s">
        <v>349</v>
      </c>
      <c r="F6" s="136" t="s">
        <v>920</v>
      </c>
      <c r="G6" s="136" t="s">
        <v>352</v>
      </c>
      <c r="H6" s="290">
        <v>45717</v>
      </c>
      <c r="I6" s="291">
        <v>15029.591625000001</v>
      </c>
      <c r="J6" s="292"/>
      <c r="K6" s="293"/>
      <c r="L6" s="294">
        <v>5906</v>
      </c>
      <c r="M6" s="295">
        <v>5906</v>
      </c>
    </row>
    <row r="7" spans="1:13" x14ac:dyDescent="0.25">
      <c r="A7" s="279" t="s">
        <v>921</v>
      </c>
      <c r="B7" s="14"/>
      <c r="C7" s="89"/>
      <c r="D7" s="280" t="s">
        <v>323</v>
      </c>
      <c r="E7" s="281" t="s">
        <v>922</v>
      </c>
      <c r="F7" t="s">
        <v>923</v>
      </c>
      <c r="G7" t="s">
        <v>923</v>
      </c>
      <c r="H7" s="14">
        <v>45717</v>
      </c>
      <c r="I7" s="282">
        <v>0</v>
      </c>
      <c r="J7" s="283">
        <v>10000</v>
      </c>
      <c r="K7" s="284">
        <v>18000</v>
      </c>
      <c r="L7" s="285">
        <v>18000</v>
      </c>
      <c r="M7" s="286">
        <v>46000</v>
      </c>
    </row>
    <row r="8" spans="1:13" x14ac:dyDescent="0.25">
      <c r="A8" s="279" t="s">
        <v>915</v>
      </c>
      <c r="B8" s="14"/>
      <c r="C8" s="89"/>
      <c r="D8" t="s">
        <v>81</v>
      </c>
      <c r="E8" t="s">
        <v>591</v>
      </c>
      <c r="F8" t="s">
        <v>924</v>
      </c>
      <c r="G8" t="s">
        <v>594</v>
      </c>
      <c r="H8" s="297">
        <v>45717</v>
      </c>
      <c r="I8" s="282">
        <v>0</v>
      </c>
      <c r="J8" s="283"/>
      <c r="K8" s="298">
        <v>14396.49</v>
      </c>
      <c r="L8" s="285"/>
      <c r="M8" s="286">
        <v>14396.49</v>
      </c>
    </row>
    <row r="9" spans="1:13" x14ac:dyDescent="0.25">
      <c r="A9" s="279" t="s">
        <v>915</v>
      </c>
      <c r="B9" s="14"/>
      <c r="C9" s="39"/>
      <c r="D9" s="280" t="s">
        <v>281</v>
      </c>
      <c r="E9" t="s">
        <v>180</v>
      </c>
      <c r="F9" t="s">
        <v>181</v>
      </c>
      <c r="G9" t="s">
        <v>184</v>
      </c>
      <c r="H9" s="14">
        <v>45717</v>
      </c>
      <c r="I9" s="282">
        <v>0</v>
      </c>
      <c r="J9" s="283"/>
      <c r="K9" s="284"/>
      <c r="L9" s="285">
        <v>129.75</v>
      </c>
      <c r="M9" s="286">
        <v>129.75</v>
      </c>
    </row>
    <row r="10" spans="1:13" x14ac:dyDescent="0.25">
      <c r="A10" s="279" t="s">
        <v>915</v>
      </c>
      <c r="B10" s="14"/>
      <c r="C10" s="89"/>
      <c r="D10" s="280" t="s">
        <v>281</v>
      </c>
      <c r="E10" t="s">
        <v>180</v>
      </c>
      <c r="F10" t="s">
        <v>181</v>
      </c>
      <c r="G10" t="s">
        <v>184</v>
      </c>
      <c r="H10" s="14">
        <v>45717</v>
      </c>
      <c r="I10" s="282">
        <v>0</v>
      </c>
      <c r="J10" s="283"/>
      <c r="K10" s="284"/>
      <c r="L10" s="285">
        <v>13698</v>
      </c>
      <c r="M10" s="286">
        <v>13698</v>
      </c>
    </row>
    <row r="11" spans="1:13" x14ac:dyDescent="0.25">
      <c r="A11" s="279" t="s">
        <v>915</v>
      </c>
      <c r="B11" s="14"/>
      <c r="C11" s="89"/>
      <c r="D11" s="280" t="s">
        <v>81</v>
      </c>
      <c r="E11" t="s">
        <v>517</v>
      </c>
      <c r="F11" t="s">
        <v>925</v>
      </c>
      <c r="G11" t="s">
        <v>520</v>
      </c>
      <c r="H11" s="297">
        <v>45717</v>
      </c>
      <c r="I11" s="282">
        <v>0</v>
      </c>
      <c r="J11" s="283"/>
      <c r="K11" s="284"/>
      <c r="L11" s="285">
        <v>4306.25</v>
      </c>
      <c r="M11" s="286">
        <v>4306.25</v>
      </c>
    </row>
    <row r="12" spans="1:13" x14ac:dyDescent="0.25">
      <c r="A12" s="279" t="s">
        <v>915</v>
      </c>
      <c r="B12" s="14"/>
      <c r="C12" s="89"/>
      <c r="D12" s="280" t="s">
        <v>242</v>
      </c>
      <c r="E12" s="281" t="s">
        <v>243</v>
      </c>
      <c r="F12" t="s">
        <v>926</v>
      </c>
      <c r="H12" s="14">
        <v>45717</v>
      </c>
      <c r="I12">
        <v>0</v>
      </c>
      <c r="J12" s="283"/>
      <c r="K12" s="284"/>
      <c r="L12" s="284">
        <v>6000</v>
      </c>
      <c r="M12" s="286">
        <v>6000</v>
      </c>
    </row>
    <row r="13" spans="1:13" x14ac:dyDescent="0.25">
      <c r="A13" s="279" t="s">
        <v>921</v>
      </c>
      <c r="B13" s="14"/>
      <c r="C13" s="89"/>
      <c r="D13" s="280" t="s">
        <v>323</v>
      </c>
      <c r="E13" s="281" t="s">
        <v>927</v>
      </c>
      <c r="F13" t="s">
        <v>923</v>
      </c>
      <c r="G13" t="s">
        <v>923</v>
      </c>
      <c r="H13" s="14">
        <v>45748</v>
      </c>
      <c r="I13">
        <v>0</v>
      </c>
      <c r="J13" s="283"/>
      <c r="K13" s="284">
        <v>4500</v>
      </c>
      <c r="L13" s="284">
        <v>18000</v>
      </c>
      <c r="M13" s="286">
        <v>22500</v>
      </c>
    </row>
    <row r="14" spans="1:13" x14ac:dyDescent="0.25">
      <c r="A14" s="279" t="s">
        <v>915</v>
      </c>
      <c r="B14" s="14"/>
      <c r="C14" s="89"/>
      <c r="D14" s="280" t="s">
        <v>81</v>
      </c>
      <c r="E14" t="s">
        <v>595</v>
      </c>
      <c r="F14" t="s">
        <v>596</v>
      </c>
      <c r="G14" t="s">
        <v>598</v>
      </c>
      <c r="H14" s="297">
        <v>45748</v>
      </c>
      <c r="I14">
        <v>9111.6666666666661</v>
      </c>
      <c r="J14" s="283"/>
      <c r="K14" s="284"/>
      <c r="L14" s="284">
        <v>3316.5</v>
      </c>
      <c r="M14" s="286">
        <v>3316.5</v>
      </c>
    </row>
    <row r="15" spans="1:13" x14ac:dyDescent="0.25">
      <c r="A15" s="279" t="s">
        <v>915</v>
      </c>
      <c r="B15" s="14"/>
      <c r="C15" s="89"/>
      <c r="D15" s="280" t="s">
        <v>81</v>
      </c>
      <c r="E15" t="s">
        <v>595</v>
      </c>
      <c r="F15" t="s">
        <v>596</v>
      </c>
      <c r="G15" t="s">
        <v>598</v>
      </c>
      <c r="H15" s="297">
        <v>45748</v>
      </c>
      <c r="I15">
        <v>9111.6666666666661</v>
      </c>
      <c r="J15" s="283"/>
      <c r="K15" s="284"/>
      <c r="L15" s="284">
        <v>1856</v>
      </c>
      <c r="M15" s="286">
        <v>1856</v>
      </c>
    </row>
    <row r="16" spans="1:13" x14ac:dyDescent="0.25">
      <c r="A16" s="279" t="s">
        <v>915</v>
      </c>
      <c r="B16" s="73"/>
      <c r="C16" s="89"/>
      <c r="D16" s="280" t="s">
        <v>928</v>
      </c>
      <c r="E16" t="s">
        <v>627</v>
      </c>
      <c r="F16" t="s">
        <v>377</v>
      </c>
      <c r="G16" t="s">
        <v>631</v>
      </c>
      <c r="H16" s="297">
        <v>45748</v>
      </c>
      <c r="I16" s="282">
        <v>0</v>
      </c>
      <c r="J16" s="283"/>
      <c r="K16" s="284"/>
      <c r="L16" s="285">
        <v>4234.4799999999996</v>
      </c>
      <c r="M16" s="286">
        <v>4234.4799999999996</v>
      </c>
    </row>
    <row r="17" spans="1:13" x14ac:dyDescent="0.25">
      <c r="A17" s="279" t="s">
        <v>915</v>
      </c>
      <c r="B17" s="290"/>
      <c r="C17" s="257"/>
      <c r="D17" t="s">
        <v>81</v>
      </c>
      <c r="E17" s="281" t="s">
        <v>581</v>
      </c>
      <c r="F17" t="s">
        <v>929</v>
      </c>
      <c r="G17" t="s">
        <v>584</v>
      </c>
      <c r="H17" s="14">
        <v>45658</v>
      </c>
      <c r="I17" s="282">
        <v>21989.467999999997</v>
      </c>
      <c r="J17" s="283"/>
      <c r="K17" s="284"/>
      <c r="L17" s="299">
        <v>2053</v>
      </c>
      <c r="M17" s="286">
        <v>2053</v>
      </c>
    </row>
    <row r="18" spans="1:13" x14ac:dyDescent="0.25">
      <c r="A18" s="279" t="s">
        <v>921</v>
      </c>
      <c r="B18" s="14"/>
      <c r="C18" s="89"/>
      <c r="D18" s="280" t="s">
        <v>323</v>
      </c>
      <c r="E18" s="281" t="s">
        <v>927</v>
      </c>
      <c r="F18" t="s">
        <v>923</v>
      </c>
      <c r="G18" t="s">
        <v>923</v>
      </c>
      <c r="H18" s="14">
        <v>45778</v>
      </c>
      <c r="I18" s="282">
        <v>0</v>
      </c>
      <c r="J18" s="283"/>
      <c r="K18" s="284"/>
      <c r="L18" s="285">
        <v>18000</v>
      </c>
      <c r="M18" s="286">
        <v>18000</v>
      </c>
    </row>
    <row r="19" spans="1:13" x14ac:dyDescent="0.25">
      <c r="A19" s="279" t="s">
        <v>921</v>
      </c>
      <c r="B19" s="14"/>
      <c r="C19" s="39"/>
      <c r="D19" t="s">
        <v>930</v>
      </c>
      <c r="E19" t="s">
        <v>651</v>
      </c>
      <c r="F19" t="s">
        <v>652</v>
      </c>
      <c r="G19" t="s">
        <v>654</v>
      </c>
      <c r="H19" s="297">
        <v>45778</v>
      </c>
      <c r="I19" s="282">
        <v>0</v>
      </c>
      <c r="J19" s="283"/>
      <c r="K19" s="284"/>
      <c r="L19" s="285">
        <v>8486.34</v>
      </c>
      <c r="M19" s="286">
        <v>8486.34</v>
      </c>
    </row>
    <row r="20" spans="1:13" x14ac:dyDescent="0.25">
      <c r="A20" s="279" t="s">
        <v>915</v>
      </c>
      <c r="B20" s="14"/>
      <c r="C20" s="89"/>
      <c r="D20" s="280" t="s">
        <v>81</v>
      </c>
      <c r="E20" t="s">
        <v>618</v>
      </c>
      <c r="F20" t="s">
        <v>931</v>
      </c>
      <c r="G20" t="s">
        <v>620</v>
      </c>
      <c r="H20" s="297">
        <v>45809</v>
      </c>
      <c r="I20" s="282">
        <v>0</v>
      </c>
      <c r="J20" s="283"/>
      <c r="K20" s="284"/>
      <c r="L20" s="285">
        <v>47796.5</v>
      </c>
      <c r="M20" s="286">
        <v>47796.5</v>
      </c>
    </row>
    <row r="21" spans="1:13" x14ac:dyDescent="0.25">
      <c r="A21" s="307" t="s">
        <v>932</v>
      </c>
      <c r="B21" s="308"/>
      <c r="C21" s="309"/>
      <c r="D21" s="310" t="s">
        <v>933</v>
      </c>
      <c r="E21" s="310" t="s">
        <v>934</v>
      </c>
      <c r="F21" s="311" t="s">
        <v>935</v>
      </c>
      <c r="G21" s="310" t="s">
        <v>936</v>
      </c>
      <c r="H21" s="312">
        <v>45748</v>
      </c>
      <c r="I21" s="313" t="e">
        <f>(SUMIF('[1]Completed Projects'!$C:$C,E:E,'[1]Completed Projects'!$Q:$Q))/COUNTIF(E:E,[2]!Table10[[#This Row],[ENG '#]])</f>
        <v>#VALUE!</v>
      </c>
      <c r="J21" s="314"/>
      <c r="K21" s="315">
        <v>6250</v>
      </c>
      <c r="L21" s="316"/>
      <c r="M21" s="317" t="e">
        <f>SUM([2]!Table10[[#This Row],[Survey, Geotech, Misc]:[Staffing]])</f>
        <v>#REF!</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17953-7B6C-4C18-A68A-7D127E1C95E2}">
  <dimension ref="A1:AQ344"/>
  <sheetViews>
    <sheetView workbookViewId="0">
      <selection activeCell="H169" sqref="H169"/>
    </sheetView>
  </sheetViews>
  <sheetFormatPr defaultRowHeight="15" x14ac:dyDescent="0.25"/>
  <cols>
    <col min="1" max="1" width="11.140625" style="2" customWidth="1"/>
    <col min="2" max="2" width="16.5703125" style="2" customWidth="1"/>
    <col min="3" max="3" width="16.5703125" style="2" bestFit="1" customWidth="1"/>
    <col min="4" max="4" width="17.5703125" style="15" customWidth="1"/>
    <col min="5" max="5" width="15" style="15" customWidth="1"/>
    <col min="6" max="6" width="17.140625" style="1" customWidth="1"/>
    <col min="7" max="7" width="12.85546875" style="1" customWidth="1"/>
    <col min="8" max="8" width="18.140625" style="1" customWidth="1"/>
    <col min="9" max="9" width="19.140625" style="1" customWidth="1"/>
    <col min="10" max="10" width="18" style="1" customWidth="1"/>
    <col min="11" max="11" width="17.42578125" style="1" customWidth="1"/>
    <col min="12" max="12" width="12.85546875" style="1" customWidth="1"/>
    <col min="13" max="13" width="11.28515625" style="203" customWidth="1"/>
    <col min="14" max="14" width="11.42578125" style="16" customWidth="1"/>
    <col min="15" max="16" width="11.42578125" customWidth="1"/>
    <col min="17" max="17" width="16" style="39" customWidth="1"/>
    <col min="18" max="18" width="24.42578125" customWidth="1"/>
    <col min="19" max="19" width="13" customWidth="1"/>
    <col min="20" max="20" width="16.5703125" customWidth="1"/>
    <col min="21" max="21" width="11.5703125" customWidth="1"/>
    <col min="22" max="27" width="11.42578125" customWidth="1"/>
    <col min="28" max="28" width="11.85546875" customWidth="1"/>
    <col min="29" max="29" width="18.5703125" customWidth="1"/>
    <col min="30" max="30" width="13.7109375" customWidth="1"/>
    <col min="31" max="31" width="11.42578125" customWidth="1"/>
    <col min="32" max="32" width="13" customWidth="1"/>
    <col min="33" max="36" width="11.5703125" customWidth="1"/>
    <col min="37" max="37" width="13.28515625" style="39" bestFit="1" customWidth="1"/>
    <col min="38" max="38" width="17" style="1" customWidth="1"/>
    <col min="39" max="39" width="13.42578125" customWidth="1"/>
    <col min="40" max="40" width="17.42578125" customWidth="1"/>
    <col min="41" max="41" width="12" customWidth="1"/>
    <col min="42" max="42" width="13.7109375" customWidth="1"/>
    <col min="43" max="43" width="16.140625" customWidth="1"/>
  </cols>
  <sheetData>
    <row r="1" spans="1:43" x14ac:dyDescent="0.25">
      <c r="M1" s="539" t="s">
        <v>937</v>
      </c>
      <c r="N1" s="539"/>
      <c r="O1" s="539"/>
      <c r="P1" s="539"/>
      <c r="Q1" s="539" t="s">
        <v>808</v>
      </c>
      <c r="R1" s="539"/>
      <c r="S1" s="539"/>
      <c r="T1" s="539"/>
      <c r="U1" s="542" t="s">
        <v>938</v>
      </c>
      <c r="V1" s="542"/>
      <c r="W1" s="542"/>
      <c r="X1" s="542"/>
      <c r="Y1" s="539" t="s">
        <v>939</v>
      </c>
      <c r="Z1" s="539"/>
      <c r="AA1" s="539"/>
      <c r="AB1" s="539"/>
      <c r="AC1" s="541" t="s">
        <v>24</v>
      </c>
      <c r="AD1" s="541"/>
      <c r="AE1" s="541"/>
      <c r="AF1" s="541"/>
      <c r="AG1" s="541" t="s">
        <v>940</v>
      </c>
      <c r="AH1" s="541"/>
      <c r="AI1" s="541"/>
      <c r="AJ1" s="541"/>
    </row>
    <row r="2" spans="1:43" s="127" customFormat="1" ht="45" x14ac:dyDescent="0.25">
      <c r="A2" s="86" t="s">
        <v>0</v>
      </c>
      <c r="B2" s="86" t="s">
        <v>1</v>
      </c>
      <c r="C2" s="86" t="s">
        <v>3</v>
      </c>
      <c r="D2" s="86" t="s">
        <v>4</v>
      </c>
      <c r="E2" s="86" t="s">
        <v>862</v>
      </c>
      <c r="F2" s="86" t="s">
        <v>863</v>
      </c>
      <c r="G2" s="86" t="s">
        <v>870</v>
      </c>
      <c r="H2" s="86" t="s">
        <v>872</v>
      </c>
      <c r="I2" s="86" t="s">
        <v>873</v>
      </c>
      <c r="J2" s="86" t="s">
        <v>10</v>
      </c>
      <c r="K2" s="86" t="s">
        <v>17</v>
      </c>
      <c r="L2" s="86" t="s">
        <v>18</v>
      </c>
      <c r="M2" s="198" t="s">
        <v>941</v>
      </c>
      <c r="N2" s="87" t="s">
        <v>942</v>
      </c>
      <c r="O2" s="128" t="s">
        <v>943</v>
      </c>
      <c r="P2" s="128" t="s">
        <v>944</v>
      </c>
      <c r="Q2" s="50" t="s">
        <v>945</v>
      </c>
      <c r="R2" s="51" t="s">
        <v>946</v>
      </c>
      <c r="S2" s="63" t="s">
        <v>947</v>
      </c>
      <c r="T2" s="69" t="s">
        <v>948</v>
      </c>
      <c r="U2" s="50" t="s">
        <v>949</v>
      </c>
      <c r="V2" s="51" t="s">
        <v>950</v>
      </c>
      <c r="W2" s="63" t="s">
        <v>951</v>
      </c>
      <c r="X2" s="69" t="s">
        <v>952</v>
      </c>
      <c r="Y2" s="50" t="s">
        <v>953</v>
      </c>
      <c r="Z2" s="51" t="s">
        <v>954</v>
      </c>
      <c r="AA2" s="63" t="s">
        <v>955</v>
      </c>
      <c r="AB2" s="69" t="s">
        <v>956</v>
      </c>
      <c r="AC2" s="71" t="s">
        <v>957</v>
      </c>
      <c r="AD2" s="71" t="s">
        <v>958</v>
      </c>
      <c r="AE2" s="71" t="s">
        <v>959</v>
      </c>
      <c r="AF2" s="71" t="s">
        <v>960</v>
      </c>
      <c r="AG2" s="71" t="s">
        <v>961</v>
      </c>
      <c r="AH2" s="71" t="s">
        <v>962</v>
      </c>
      <c r="AI2" s="71" t="s">
        <v>963</v>
      </c>
      <c r="AJ2" s="71" t="s">
        <v>964</v>
      </c>
      <c r="AK2" s="53" t="s">
        <v>12</v>
      </c>
      <c r="AL2" s="339" t="s">
        <v>965</v>
      </c>
      <c r="AM2" s="147" t="s">
        <v>966</v>
      </c>
      <c r="AN2" s="147" t="s">
        <v>967</v>
      </c>
      <c r="AO2" s="147" t="s">
        <v>968</v>
      </c>
      <c r="AP2" s="147" t="s">
        <v>969</v>
      </c>
      <c r="AQ2" s="147" t="s">
        <v>970</v>
      </c>
    </row>
    <row r="3" spans="1:43" s="127" customFormat="1" ht="15" customHeight="1" x14ac:dyDescent="0.25">
      <c r="A3" s="102" t="s">
        <v>81</v>
      </c>
      <c r="B3" s="102" t="s">
        <v>980</v>
      </c>
      <c r="C3" s="102" t="s">
        <v>981</v>
      </c>
      <c r="D3" s="102" t="s">
        <v>102</v>
      </c>
      <c r="E3" s="102" t="s">
        <v>977</v>
      </c>
      <c r="F3" s="77">
        <v>45188</v>
      </c>
      <c r="G3" s="77">
        <v>45194</v>
      </c>
      <c r="H3" s="77" t="s">
        <v>810</v>
      </c>
      <c r="I3" s="77">
        <v>45210</v>
      </c>
      <c r="J3" s="77">
        <v>45210</v>
      </c>
      <c r="K3" s="105">
        <v>45200</v>
      </c>
      <c r="L3" s="105" t="s">
        <v>33</v>
      </c>
      <c r="M3" s="199" t="s">
        <v>897</v>
      </c>
      <c r="N3" s="130" t="s">
        <v>982</v>
      </c>
      <c r="O3" s="117"/>
      <c r="P3" s="117"/>
      <c r="Q3" s="79" t="s">
        <v>897</v>
      </c>
      <c r="R3" s="77">
        <v>45191</v>
      </c>
      <c r="S3" s="67">
        <v>7300</v>
      </c>
      <c r="T3" s="74">
        <v>45210</v>
      </c>
      <c r="U3" s="79"/>
      <c r="V3" s="77"/>
      <c r="W3" s="67"/>
      <c r="X3" s="74"/>
      <c r="Y3" s="85"/>
      <c r="Z3" s="77"/>
      <c r="AA3" s="67"/>
      <c r="AB3" s="74"/>
      <c r="AC3" s="77"/>
      <c r="AD3" s="77"/>
      <c r="AE3" s="67"/>
      <c r="AF3" s="77"/>
      <c r="AG3" s="85"/>
      <c r="AH3" s="77"/>
      <c r="AI3" s="77"/>
      <c r="AJ3" s="80"/>
      <c r="AK3" s="91" t="s">
        <v>808</v>
      </c>
      <c r="AL3" s="334">
        <f>IF(Table3[[#This Row],[Contractor Selected]]="Shactee",Table3[[#This Row],[Cost Shactee]],IF(AK3="DLZ",Table3[[#This Row],[Cost DLZ]],IF(AK3="Helix",Table3[[#This Row],[Cost Helix]],IF(AK3="Millennia",Table3[[#This Row],[Cost Millennia]],IF(AK3="Dawood",Table3[[#This Row],[Cost Dawood]],"NO SELECTION")))))</f>
        <v>7300</v>
      </c>
      <c r="AM3" s="358">
        <f>IF(AK3="Helix",AL3,0)</f>
        <v>7300</v>
      </c>
      <c r="AN3" s="359">
        <f>IF(AK3="Millennia",AL3,0)</f>
        <v>0</v>
      </c>
      <c r="AO3" s="359">
        <f>IF(AK3="DLZ",AL3,0)</f>
        <v>0</v>
      </c>
      <c r="AP3" s="359">
        <f>IF(AK3="Dawood",AL3,0)</f>
        <v>0</v>
      </c>
      <c r="AQ3" s="359">
        <f>IF(AK3="Shactee",AL3,0)</f>
        <v>0</v>
      </c>
    </row>
    <row r="4" spans="1:43" s="127" customFormat="1" ht="15" customHeight="1" x14ac:dyDescent="0.25">
      <c r="A4" s="563" t="s">
        <v>81</v>
      </c>
      <c r="B4" s="563" t="s">
        <v>398</v>
      </c>
      <c r="C4" s="563" t="s">
        <v>1010</v>
      </c>
      <c r="D4" s="563" t="s">
        <v>102</v>
      </c>
      <c r="E4" s="563" t="s">
        <v>977</v>
      </c>
      <c r="F4" s="571">
        <v>45405</v>
      </c>
      <c r="G4" s="571">
        <v>45406</v>
      </c>
      <c r="H4" s="571" t="s">
        <v>810</v>
      </c>
      <c r="I4" s="77">
        <v>45414</v>
      </c>
      <c r="J4" s="77">
        <v>45412</v>
      </c>
      <c r="K4" s="105">
        <v>45444</v>
      </c>
      <c r="L4" s="105" t="s">
        <v>33</v>
      </c>
      <c r="M4" s="206"/>
      <c r="N4" s="564"/>
      <c r="O4" s="181"/>
      <c r="P4" s="181"/>
      <c r="Q4" s="79" t="s">
        <v>897</v>
      </c>
      <c r="R4" s="77">
        <v>45405</v>
      </c>
      <c r="S4" s="67">
        <v>2950</v>
      </c>
      <c r="T4" s="74">
        <v>45414</v>
      </c>
      <c r="U4" s="85"/>
      <c r="V4" s="572"/>
      <c r="W4" s="572"/>
      <c r="X4" s="74"/>
      <c r="Y4" s="199"/>
      <c r="Z4" s="586"/>
      <c r="AA4" s="591"/>
      <c r="AB4" s="121"/>
      <c r="AC4" s="102"/>
      <c r="AD4" s="77"/>
      <c r="AE4" s="67"/>
      <c r="AF4" s="77"/>
      <c r="AG4" s="190"/>
      <c r="AH4" s="143"/>
      <c r="AI4" s="179"/>
      <c r="AJ4" s="191"/>
      <c r="AK4" s="134" t="s">
        <v>808</v>
      </c>
      <c r="AL4" s="334">
        <f>IF(Table3[[#This Row],[Contractor Selected]]="Shactee",Table3[[#This Row],[Cost Shactee]],IF(AK4="DLZ",Table3[[#This Row],[Cost DLZ]],IF(AK4="Helix",Table3[[#This Row],[Cost Helix]],IF(AK4="Millennia",Table3[[#This Row],[Cost Millennia]],IF(AK4="LWS",Table3[[#This Row],[Cost LWS]],IF(AK4="Dawood",Table3[[#This Row],[Cost Dawood]],"NO SELECTION"))))))</f>
        <v>2950</v>
      </c>
      <c r="AM4" s="149">
        <f>IF(AK4="Helix",AL4,0)</f>
        <v>2950</v>
      </c>
      <c r="AN4" s="187">
        <f>IF(AK4="Millennia",AL4,0)</f>
        <v>0</v>
      </c>
      <c r="AO4" s="187">
        <f>IF(AK4="DLZ",AL4,0)</f>
        <v>0</v>
      </c>
      <c r="AP4" s="187">
        <f>IF(AK4="Dawood",AL4,0)</f>
        <v>0</v>
      </c>
      <c r="AQ4" s="187">
        <f>IF(AK4="Shactee",AL4,0)</f>
        <v>0</v>
      </c>
    </row>
    <row r="5" spans="1:43" s="127" customFormat="1" ht="15" customHeight="1" x14ac:dyDescent="0.25">
      <c r="A5" s="563" t="s">
        <v>81</v>
      </c>
      <c r="B5" s="563" t="s">
        <v>1023</v>
      </c>
      <c r="C5" s="563" t="s">
        <v>1024</v>
      </c>
      <c r="D5" s="563" t="s">
        <v>102</v>
      </c>
      <c r="E5" s="563" t="s">
        <v>977</v>
      </c>
      <c r="F5" s="571">
        <v>45384</v>
      </c>
      <c r="G5" s="571">
        <v>45384</v>
      </c>
      <c r="H5" s="571" t="s">
        <v>374</v>
      </c>
      <c r="I5" s="77">
        <v>45400</v>
      </c>
      <c r="J5" s="77">
        <v>45400</v>
      </c>
      <c r="K5" s="105">
        <v>45505</v>
      </c>
      <c r="L5" s="105" t="s">
        <v>33</v>
      </c>
      <c r="M5" s="206"/>
      <c r="N5" s="102"/>
      <c r="O5" s="181"/>
      <c r="P5" s="181"/>
      <c r="Q5" s="79" t="s">
        <v>897</v>
      </c>
      <c r="R5" s="77">
        <v>45385</v>
      </c>
      <c r="S5" s="67">
        <v>16760</v>
      </c>
      <c r="T5" s="74">
        <v>45400</v>
      </c>
      <c r="U5" s="99"/>
      <c r="V5" s="77"/>
      <c r="W5" s="77"/>
      <c r="X5" s="74"/>
      <c r="Y5" s="199"/>
      <c r="Z5" s="130"/>
      <c r="AA5" s="591"/>
      <c r="AB5" s="121"/>
      <c r="AC5" s="564"/>
      <c r="AD5" s="77"/>
      <c r="AE5" s="67"/>
      <c r="AF5" s="572"/>
      <c r="AG5" s="192"/>
      <c r="AH5" s="106"/>
      <c r="AI5" s="179"/>
      <c r="AJ5" s="193"/>
      <c r="AK5" s="134" t="s">
        <v>808</v>
      </c>
      <c r="AL5" s="335">
        <f>IF(Table3[[#This Row],[Contractor Selected]]="Shactee",Table3[[#This Row],[Cost Shactee]],IF(AK5="DLZ",Table3[[#This Row],[Cost DLZ]],IF(AK5="Helix",Table3[[#This Row],[Cost Helix]],IF(AK5="Millennia",Table3[[#This Row],[Cost Millennia]],IF(AK5="Dawood",Table3[[#This Row],[Cost Dawood]],"NO SELECTION")))))</f>
        <v>16760</v>
      </c>
      <c r="AM5" s="149">
        <f>IF(AK5="Helix",AL5,0)</f>
        <v>16760</v>
      </c>
      <c r="AN5" s="187">
        <f>IF(AK5="Millennia",AL5,0)</f>
        <v>0</v>
      </c>
      <c r="AO5" s="187">
        <f>IF(AK5="DLZ",AL5,0)</f>
        <v>0</v>
      </c>
      <c r="AP5" s="187">
        <f>IF(AK5="Dawood",AL5,0)</f>
        <v>0</v>
      </c>
      <c r="AQ5" s="187">
        <f>IF(AK5="Shactee",AL5,0)</f>
        <v>0</v>
      </c>
    </row>
    <row r="6" spans="1:43" s="127" customFormat="1" ht="15" customHeight="1" x14ac:dyDescent="0.25">
      <c r="A6" s="563" t="s">
        <v>930</v>
      </c>
      <c r="B6" s="563" t="s">
        <v>1028</v>
      </c>
      <c r="C6" s="563" t="s">
        <v>1029</v>
      </c>
      <c r="D6" s="563" t="s">
        <v>102</v>
      </c>
      <c r="E6" s="563" t="s">
        <v>1030</v>
      </c>
      <c r="F6" s="571">
        <v>45533</v>
      </c>
      <c r="G6" s="571">
        <v>45533</v>
      </c>
      <c r="H6" s="571" t="s">
        <v>1031</v>
      </c>
      <c r="I6" s="77">
        <v>45540</v>
      </c>
      <c r="J6" s="77">
        <v>45539</v>
      </c>
      <c r="K6" s="105">
        <v>45536</v>
      </c>
      <c r="L6" s="106" t="s">
        <v>33</v>
      </c>
      <c r="M6" s="200"/>
      <c r="N6" s="110"/>
      <c r="O6" s="117"/>
      <c r="P6" s="117"/>
      <c r="Q6" s="184"/>
      <c r="R6" s="106"/>
      <c r="S6" s="67"/>
      <c r="T6" s="74"/>
      <c r="U6" s="122"/>
      <c r="V6" s="119"/>
      <c r="W6" s="119"/>
      <c r="X6" s="121"/>
      <c r="Y6" s="122"/>
      <c r="Z6" s="119"/>
      <c r="AA6" s="591"/>
      <c r="AB6" s="121"/>
      <c r="AC6" s="571" t="s">
        <v>897</v>
      </c>
      <c r="AD6" s="118" t="s">
        <v>39</v>
      </c>
      <c r="AE6" s="254"/>
      <c r="AF6" s="620"/>
      <c r="AG6" s="192"/>
      <c r="AH6" s="106"/>
      <c r="AI6" s="106"/>
      <c r="AJ6" s="193"/>
      <c r="AK6" s="134" t="s">
        <v>24</v>
      </c>
      <c r="AL6" s="427">
        <f>IF(Table3[[#This Row],[Contractor Selected]]="Shactee",Table3[[#This Row],[Cost Shactee]],IF(AK6="DLZ",Table3[[#This Row],[Cost DLZ]],IF(AK6="Helix",Table3[[#This Row],[Cost Helix]],IF(AK6="Millennia",Table3[[#This Row],[Cost Millennia]],IF(AK6="Dawood",Table3[[#This Row],[Cost Dawood]],"NO SELECTION")))))</f>
        <v>0</v>
      </c>
      <c r="AM6" s="149">
        <f>IF(AK6="Helix",AL6,0)</f>
        <v>0</v>
      </c>
      <c r="AN6" s="187">
        <f>IF(AK6="Millennia",AL6,0)</f>
        <v>0</v>
      </c>
      <c r="AO6" s="187">
        <f>IF(AK6="DLZ",AL6,0)</f>
        <v>0</v>
      </c>
      <c r="AP6" s="187">
        <f>IF(AK6="Dawood",AL6,0)</f>
        <v>0</v>
      </c>
      <c r="AQ6" s="187">
        <f>IF(AK6="Shactee",AL6,0)</f>
        <v>0</v>
      </c>
    </row>
    <row r="7" spans="1:43" s="127" customFormat="1" ht="15" customHeight="1" x14ac:dyDescent="0.25">
      <c r="A7" s="563" t="s">
        <v>930</v>
      </c>
      <c r="B7" s="563" t="s">
        <v>1034</v>
      </c>
      <c r="C7" s="563" t="s">
        <v>1035</v>
      </c>
      <c r="D7" s="563" t="s">
        <v>102</v>
      </c>
      <c r="E7" s="563" t="s">
        <v>1030</v>
      </c>
      <c r="F7" s="571">
        <v>45525</v>
      </c>
      <c r="G7" s="571">
        <v>45525</v>
      </c>
      <c r="H7" s="571" t="s">
        <v>1031</v>
      </c>
      <c r="I7" s="77">
        <v>45532</v>
      </c>
      <c r="J7" s="77">
        <v>45526</v>
      </c>
      <c r="K7" s="105">
        <v>45536</v>
      </c>
      <c r="L7" s="106" t="s">
        <v>33</v>
      </c>
      <c r="M7" s="200"/>
      <c r="N7" s="110"/>
      <c r="O7" s="117"/>
      <c r="P7" s="117"/>
      <c r="Q7" s="184"/>
      <c r="R7" s="106"/>
      <c r="S7" s="158"/>
      <c r="T7" s="153"/>
      <c r="U7" s="122"/>
      <c r="V7" s="119"/>
      <c r="W7" s="117"/>
      <c r="X7" s="117"/>
      <c r="Y7" s="122"/>
      <c r="Z7" s="119"/>
      <c r="AA7" s="591"/>
      <c r="AB7" s="121"/>
      <c r="AC7" s="192" t="s">
        <v>897</v>
      </c>
      <c r="AD7" s="118" t="s">
        <v>39</v>
      </c>
      <c r="AE7" s="254"/>
      <c r="AF7" s="620"/>
      <c r="AG7" s="192"/>
      <c r="AH7" s="106"/>
      <c r="AI7" s="106"/>
      <c r="AJ7" s="193"/>
      <c r="AK7" s="134" t="s">
        <v>24</v>
      </c>
      <c r="AL7" s="427">
        <f>IF(Table3[[#This Row],[Contractor Selected]]="Shactee",Table3[[#This Row],[Cost Shactee]],IF(AK7="DLZ",Table3[[#This Row],[Cost DLZ]],IF(AK7="Helix",Table3[[#This Row],[Cost Helix]],IF(AK7="Millennia",Table3[[#This Row],[Cost Millennia]],IF(AK7="Dawood",Table3[[#This Row],[Cost Dawood]],"NO SELECTION")))))</f>
        <v>0</v>
      </c>
      <c r="AM7" s="149">
        <f>IF(AK7="Helix",AL7,0)</f>
        <v>0</v>
      </c>
      <c r="AN7" s="187">
        <f>IF(AK7="Millennia",AL7,0)</f>
        <v>0</v>
      </c>
      <c r="AO7" s="187">
        <f>IF(AK7="DLZ",AL7,0)</f>
        <v>0</v>
      </c>
      <c r="AP7" s="187">
        <f>IF(AK7="Dawood",AL7,0)</f>
        <v>0</v>
      </c>
      <c r="AQ7" s="187">
        <f>IF(AK7="Shactee",AL7,0)</f>
        <v>0</v>
      </c>
    </row>
    <row r="8" spans="1:43" s="127" customFormat="1" ht="15" customHeight="1" x14ac:dyDescent="0.25">
      <c r="A8" s="563" t="s">
        <v>81</v>
      </c>
      <c r="B8" s="563" t="s">
        <v>1047</v>
      </c>
      <c r="C8" s="563" t="s">
        <v>377</v>
      </c>
      <c r="D8" s="563" t="s">
        <v>102</v>
      </c>
      <c r="E8" s="563" t="s">
        <v>977</v>
      </c>
      <c r="F8" s="571">
        <v>45519</v>
      </c>
      <c r="G8" s="571">
        <v>45519</v>
      </c>
      <c r="H8" s="571" t="s">
        <v>1041</v>
      </c>
      <c r="I8" s="572">
        <v>45527</v>
      </c>
      <c r="J8" s="572">
        <v>45525</v>
      </c>
      <c r="K8" s="105">
        <v>45589</v>
      </c>
      <c r="L8" s="105" t="s">
        <v>33</v>
      </c>
      <c r="M8" s="206"/>
      <c r="N8" s="585"/>
      <c r="O8" s="117"/>
      <c r="P8" s="117"/>
      <c r="Q8" s="184"/>
      <c r="R8" s="77"/>
      <c r="S8" s="67"/>
      <c r="T8" s="74"/>
      <c r="U8" s="226"/>
      <c r="V8" s="602"/>
      <c r="W8" s="602"/>
      <c r="X8" s="228"/>
      <c r="Y8" s="382"/>
      <c r="Z8" s="624"/>
      <c r="AA8" s="592"/>
      <c r="AB8" s="229"/>
      <c r="AC8" s="571" t="s">
        <v>897</v>
      </c>
      <c r="AD8" s="77" t="s">
        <v>39</v>
      </c>
      <c r="AE8" s="67">
        <v>1520.43</v>
      </c>
      <c r="AF8" s="572">
        <v>45525</v>
      </c>
      <c r="AG8" s="190"/>
      <c r="AH8" s="605"/>
      <c r="AI8" s="106"/>
      <c r="AJ8" s="191"/>
      <c r="AK8" s="134" t="s">
        <v>24</v>
      </c>
      <c r="AL8" s="334">
        <f>IF(Table3[[#This Row],[Contractor Selected]]="Shactee",Table3[[#This Row],[Cost Shactee]],IF(AK8="DLZ",Table3[[#This Row],[Cost DLZ]],IF(AK8="Helix",Table3[[#This Row],[Cost Helix]],IF(AK8="Millennia",Table3[[#This Row],[Cost Millennia]],IF(AK8="Dawood",Table3[[#This Row],[Cost Dawood]],"NO SELECTION")))))</f>
        <v>1520.43</v>
      </c>
      <c r="AM8" s="149">
        <f>IF(AK8="Helix",AL8,0)</f>
        <v>0</v>
      </c>
      <c r="AN8" s="187">
        <f>IF(AK8="Millennia",AL8,0)</f>
        <v>0</v>
      </c>
      <c r="AO8" s="187">
        <f>IF(AK8="DLZ",AL8,0)</f>
        <v>0</v>
      </c>
      <c r="AP8" s="187">
        <f>IF(AK8="Dawood",AL8,0)</f>
        <v>0</v>
      </c>
      <c r="AQ8" s="187">
        <f>IF(AK8="Shactee",AL8,0)</f>
        <v>1520.43</v>
      </c>
    </row>
    <row r="9" spans="1:43" s="127" customFormat="1" ht="15" customHeight="1" x14ac:dyDescent="0.25">
      <c r="A9" s="113" t="s">
        <v>81</v>
      </c>
      <c r="B9" s="113" t="s">
        <v>100</v>
      </c>
      <c r="C9" s="113" t="s">
        <v>1071</v>
      </c>
      <c r="D9" s="113" t="s">
        <v>102</v>
      </c>
      <c r="E9" s="113" t="s">
        <v>849</v>
      </c>
      <c r="F9" s="106">
        <v>45384</v>
      </c>
      <c r="G9" s="106">
        <v>45394</v>
      </c>
      <c r="H9" s="499" t="s">
        <v>1072</v>
      </c>
      <c r="I9" s="77">
        <v>45435</v>
      </c>
      <c r="J9" s="77">
        <v>45435</v>
      </c>
      <c r="K9" s="105">
        <v>45627</v>
      </c>
      <c r="L9" s="105" t="s">
        <v>33</v>
      </c>
      <c r="M9" s="206"/>
      <c r="N9" s="102"/>
      <c r="O9" s="181"/>
      <c r="P9" s="181"/>
      <c r="Q9" s="79" t="s">
        <v>897</v>
      </c>
      <c r="R9" s="77"/>
      <c r="S9" s="67"/>
      <c r="T9" s="92"/>
      <c r="U9" s="85"/>
      <c r="V9" s="77"/>
      <c r="W9" s="77"/>
      <c r="X9" s="74"/>
      <c r="Y9" s="199"/>
      <c r="Z9" s="130"/>
      <c r="AA9" s="119"/>
      <c r="AB9" s="229"/>
      <c r="AC9" s="102"/>
      <c r="AD9" s="77"/>
      <c r="AE9" s="67"/>
      <c r="AF9" s="77"/>
      <c r="AG9" s="192" t="s">
        <v>897</v>
      </c>
      <c r="AH9" s="106">
        <v>45393</v>
      </c>
      <c r="AI9" s="179">
        <v>15925</v>
      </c>
      <c r="AJ9" s="193">
        <v>45408</v>
      </c>
      <c r="AK9" s="134" t="s">
        <v>940</v>
      </c>
      <c r="AL9" s="334">
        <f>IF(Table3[[#This Row],[Contractor Selected]]="Shactee",Table3[[#This Row],[Cost Shactee]],IF(AK9="DLZ",Table3[[#This Row],[Cost DLZ]],IF(AK9="Helix",Table3[[#This Row],[Cost Helix]],IF(AK9="Millennia",Table3[[#This Row],[Cost Millennia]],IF(AK9="LWS",Table3[[#This Row],[Cost LWS]],IF(AK9="Dawood",Table3[[#This Row],[Cost Dawood]],"NO SELECTION"))))))</f>
        <v>15925</v>
      </c>
      <c r="AM9" s="149">
        <f>IF(AK9="Helix",AL9,0)</f>
        <v>0</v>
      </c>
      <c r="AN9" s="187">
        <f>IF(AK9="Millennia",AL9,0)</f>
        <v>0</v>
      </c>
      <c r="AO9" s="187">
        <f>IF(AK9="DLZ",AL9,0)</f>
        <v>0</v>
      </c>
      <c r="AP9" s="187">
        <f>IF(AK9="Dawood",AL9,0)</f>
        <v>0</v>
      </c>
      <c r="AQ9" s="187">
        <f>IF(AK9="Shactee",AL9,0)</f>
        <v>0</v>
      </c>
    </row>
    <row r="10" spans="1:43" s="127" customFormat="1" ht="15" customHeight="1" x14ac:dyDescent="0.25">
      <c r="A10" s="564" t="s">
        <v>81</v>
      </c>
      <c r="B10" s="102" t="s">
        <v>283</v>
      </c>
      <c r="C10" s="102" t="s">
        <v>1071</v>
      </c>
      <c r="D10" s="102" t="s">
        <v>102</v>
      </c>
      <c r="E10" s="564" t="s">
        <v>977</v>
      </c>
      <c r="F10" s="572">
        <v>45307</v>
      </c>
      <c r="G10" s="572">
        <v>45309</v>
      </c>
      <c r="H10" s="572" t="s">
        <v>810</v>
      </c>
      <c r="I10" s="77">
        <v>45331</v>
      </c>
      <c r="J10" s="77">
        <v>45331</v>
      </c>
      <c r="K10" s="105">
        <v>45627</v>
      </c>
      <c r="L10" s="105" t="s">
        <v>33</v>
      </c>
      <c r="M10" s="199"/>
      <c r="N10" s="586"/>
      <c r="O10" s="117"/>
      <c r="P10" s="131"/>
      <c r="Q10" s="133" t="s">
        <v>897</v>
      </c>
      <c r="R10" s="77">
        <v>45309</v>
      </c>
      <c r="S10" s="67">
        <v>17185</v>
      </c>
      <c r="T10" s="74">
        <v>45324</v>
      </c>
      <c r="U10" s="133"/>
      <c r="V10" s="604"/>
      <c r="W10" s="608"/>
      <c r="X10" s="92"/>
      <c r="Y10" s="133"/>
      <c r="Z10" s="604"/>
      <c r="AA10" s="608"/>
      <c r="AB10" s="92"/>
      <c r="AC10" s="99"/>
      <c r="AD10" s="129"/>
      <c r="AE10" s="68"/>
      <c r="AF10" s="129"/>
      <c r="AG10" s="99"/>
      <c r="AH10" s="129"/>
      <c r="AI10" s="68"/>
      <c r="AJ10" s="100"/>
      <c r="AK10" s="91" t="s">
        <v>808</v>
      </c>
      <c r="AL10" s="335">
        <f>IF(Table3[[#This Row],[Contractor Selected]]="Shactee",Table3[[#This Row],[Cost Shactee]],IF(AK10="DLZ",Table3[[#This Row],[Cost DLZ]],IF(AK10="Helix",Table3[[#This Row],[Cost Helix]],IF(AK10="Millennia",Table3[[#This Row],[Cost Millennia]],IF(AK10="Dawood",Table3[[#This Row],[Cost Dawood]],"NO SELECTION")))))</f>
        <v>17185</v>
      </c>
      <c r="AM10" s="358">
        <f>IF(AK10="Helix",AL10,0)</f>
        <v>17185</v>
      </c>
      <c r="AN10" s="359">
        <f>IF(AK10="Millennia",AL10,0)</f>
        <v>0</v>
      </c>
      <c r="AO10" s="359">
        <f>IF(AK10="DLZ",AL10,0)</f>
        <v>0</v>
      </c>
      <c r="AP10" s="359">
        <f>IF(AK10="Dawood",AL10,0)</f>
        <v>0</v>
      </c>
      <c r="AQ10" s="359">
        <f>IF(AK10="Shactee",AL10,0)</f>
        <v>0</v>
      </c>
    </row>
    <row r="11" spans="1:43" s="127" customFormat="1" ht="15" customHeight="1" x14ac:dyDescent="0.25">
      <c r="A11" s="563" t="s">
        <v>930</v>
      </c>
      <c r="B11" s="113" t="s">
        <v>1076</v>
      </c>
      <c r="C11" s="113" t="s">
        <v>1043</v>
      </c>
      <c r="D11" s="563" t="s">
        <v>102</v>
      </c>
      <c r="E11" s="563" t="s">
        <v>1030</v>
      </c>
      <c r="F11" s="571">
        <v>45637</v>
      </c>
      <c r="G11" s="571">
        <v>45637</v>
      </c>
      <c r="H11" s="571" t="s">
        <v>1031</v>
      </c>
      <c r="I11" s="572">
        <v>45644</v>
      </c>
      <c r="J11" s="572">
        <v>45642</v>
      </c>
      <c r="K11" s="105">
        <v>45658</v>
      </c>
      <c r="L11" s="571" t="s">
        <v>33</v>
      </c>
      <c r="M11" s="200"/>
      <c r="N11" s="585"/>
      <c r="O11" s="117"/>
      <c r="P11" s="117"/>
      <c r="Q11" s="184"/>
      <c r="R11" s="106"/>
      <c r="S11" s="67"/>
      <c r="T11" s="74"/>
      <c r="U11" s="122"/>
      <c r="V11" s="591"/>
      <c r="W11" s="591"/>
      <c r="X11" s="121"/>
      <c r="Y11" s="122"/>
      <c r="Z11" s="591"/>
      <c r="AA11" s="591"/>
      <c r="AB11" s="121"/>
      <c r="AC11" s="192" t="s">
        <v>897</v>
      </c>
      <c r="AD11" s="620" t="s">
        <v>39</v>
      </c>
      <c r="AE11" s="637"/>
      <c r="AF11" s="620"/>
      <c r="AG11" s="192"/>
      <c r="AH11" s="571"/>
      <c r="AI11" s="571"/>
      <c r="AJ11" s="193"/>
      <c r="AK11" s="134" t="s">
        <v>24</v>
      </c>
      <c r="AL11" s="334">
        <f>IF(Table3[[#This Row],[Contractor Selected]]="Shactee",Table3[[#This Row],[Cost Shactee]],IF(AK11="DLZ",Table3[[#This Row],[Cost DLZ]],IF(AK11="Helix",Table3[[#This Row],[Cost Helix]],IF(AK11="Millennia",Table3[[#This Row],[Cost Millennia]],IF(AK11="Dawood",Table3[[#This Row],[Cost Dawood]],"NO SELECTION")))))</f>
        <v>0</v>
      </c>
      <c r="AM11" s="149">
        <f>IF(AK11="Helix",AL11,0)</f>
        <v>0</v>
      </c>
      <c r="AN11" s="187">
        <f>IF(AK11="Millennia",AL11,0)</f>
        <v>0</v>
      </c>
      <c r="AO11" s="187">
        <f>IF(AK11="DLZ",AL11,0)</f>
        <v>0</v>
      </c>
      <c r="AP11" s="187">
        <f>IF(AK11="Dawood",AL11,0)</f>
        <v>0</v>
      </c>
      <c r="AQ11" s="187">
        <f>IF(AK11="Shactee",AL11,0)</f>
        <v>0</v>
      </c>
    </row>
    <row r="12" spans="1:43" s="127" customFormat="1" ht="15" customHeight="1" x14ac:dyDescent="0.25">
      <c r="A12" s="563" t="s">
        <v>81</v>
      </c>
      <c r="B12" s="563" t="s">
        <v>517</v>
      </c>
      <c r="C12" s="563" t="s">
        <v>925</v>
      </c>
      <c r="D12" s="563" t="s">
        <v>102</v>
      </c>
      <c r="E12" s="563" t="s">
        <v>977</v>
      </c>
      <c r="F12" s="571">
        <v>45573</v>
      </c>
      <c r="G12" s="571">
        <v>45573</v>
      </c>
      <c r="H12" s="571" t="s">
        <v>1006</v>
      </c>
      <c r="I12" s="77">
        <v>45581</v>
      </c>
      <c r="J12" s="77">
        <v>45576</v>
      </c>
      <c r="K12" s="105">
        <v>45741</v>
      </c>
      <c r="L12" s="105" t="s">
        <v>33</v>
      </c>
      <c r="M12" s="206"/>
      <c r="N12" s="585"/>
      <c r="O12" s="117"/>
      <c r="P12" s="117"/>
      <c r="Q12" s="184" t="s">
        <v>897</v>
      </c>
      <c r="R12" s="77">
        <v>45573</v>
      </c>
      <c r="S12" s="67">
        <v>2430</v>
      </c>
      <c r="T12" s="74">
        <v>45581</v>
      </c>
      <c r="U12" s="226"/>
      <c r="V12" s="602"/>
      <c r="W12" s="602"/>
      <c r="X12" s="228"/>
      <c r="Y12" s="382"/>
      <c r="Z12" s="624"/>
      <c r="AA12" s="592"/>
      <c r="AB12" s="229"/>
      <c r="AC12" s="106"/>
      <c r="AD12" s="77"/>
      <c r="AE12" s="67"/>
      <c r="AF12" s="77"/>
      <c r="AG12" s="190"/>
      <c r="AH12" s="143"/>
      <c r="AI12" s="106"/>
      <c r="AJ12" s="191"/>
      <c r="AK12" s="134" t="s">
        <v>808</v>
      </c>
      <c r="AL12" s="335">
        <f>IF(Table3[[#This Row],[Contractor Selected]]="Shactee",Table3[[#This Row],[Cost Shactee]],IF(AK12="DLZ",Table3[[#This Row],[Cost DLZ]],IF(AK12="Helix",Table3[[#This Row],[Cost Helix]],IF(AK12="Millennia",Table3[[#This Row],[Cost Millennia]],IF(AK12="Dawood",Table3[[#This Row],[Cost Dawood]],"NO SELECTION")))))</f>
        <v>2430</v>
      </c>
      <c r="AM12" s="149">
        <f>IF(AK12="Helix",AL12,0)</f>
        <v>2430</v>
      </c>
      <c r="AN12" s="187">
        <f>IF(AK12="Millennia",AL12,0)</f>
        <v>0</v>
      </c>
      <c r="AO12" s="187">
        <f>IF(AK12="DLZ",AL12,0)</f>
        <v>0</v>
      </c>
      <c r="AP12" s="187">
        <f>IF(AK12="Dawood",AL12,0)</f>
        <v>0</v>
      </c>
      <c r="AQ12" s="187">
        <f>IF(AK12="Shactee",AL12,0)</f>
        <v>0</v>
      </c>
    </row>
    <row r="13" spans="1:43" s="127" customFormat="1" ht="15" customHeight="1" x14ac:dyDescent="0.25">
      <c r="A13" s="563" t="s">
        <v>281</v>
      </c>
      <c r="B13" s="563" t="s">
        <v>216</v>
      </c>
      <c r="C13" s="563" t="s">
        <v>217</v>
      </c>
      <c r="D13" s="563" t="s">
        <v>102</v>
      </c>
      <c r="E13" s="563" t="s">
        <v>1105</v>
      </c>
      <c r="F13" s="571" t="s">
        <v>39</v>
      </c>
      <c r="G13" s="571" t="s">
        <v>39</v>
      </c>
      <c r="H13" s="571" t="s">
        <v>219</v>
      </c>
      <c r="I13" s="77">
        <v>45721</v>
      </c>
      <c r="J13" s="77">
        <v>45721</v>
      </c>
      <c r="K13" s="105">
        <v>45778</v>
      </c>
      <c r="L13" s="106" t="s">
        <v>33</v>
      </c>
      <c r="M13" s="206"/>
      <c r="N13" s="585"/>
      <c r="O13" s="117"/>
      <c r="P13" s="117"/>
      <c r="Q13" s="184"/>
      <c r="R13" s="77"/>
      <c r="S13" s="67"/>
      <c r="T13" s="74"/>
      <c r="U13" s="226"/>
      <c r="V13" s="602"/>
      <c r="W13" s="602"/>
      <c r="X13" s="228"/>
      <c r="Y13" s="376"/>
      <c r="Z13" s="627"/>
      <c r="AA13" s="591"/>
      <c r="AB13" s="228"/>
      <c r="AC13" s="190"/>
      <c r="AD13" s="77"/>
      <c r="AE13" s="67"/>
      <c r="AF13" s="77"/>
      <c r="AG13" s="190"/>
      <c r="AH13" s="143"/>
      <c r="AI13" s="106"/>
      <c r="AJ13" s="191"/>
      <c r="AK13" s="134" t="s">
        <v>24</v>
      </c>
      <c r="AL13" s="334">
        <f>Table3[[#This Row],[Shactee Total]]</f>
        <v>1272.5999999999999</v>
      </c>
      <c r="AM13" s="149">
        <f>IF(AK13="Helix",AL13,0)</f>
        <v>0</v>
      </c>
      <c r="AN13" s="187">
        <f>IF(AK13="Millennia",AL13,0)</f>
        <v>0</v>
      </c>
      <c r="AO13" s="187">
        <f>IF(AK13="DLZ",AL13,0)</f>
        <v>0</v>
      </c>
      <c r="AP13" s="187">
        <f>IF(AK13="Dawood",AL13,0)</f>
        <v>0</v>
      </c>
      <c r="AQ13" s="187">
        <v>1272.5999999999999</v>
      </c>
    </row>
    <row r="14" spans="1:43" s="127" customFormat="1" ht="15" customHeight="1" x14ac:dyDescent="0.25">
      <c r="A14" s="563" t="s">
        <v>281</v>
      </c>
      <c r="B14" s="563" t="s">
        <v>216</v>
      </c>
      <c r="C14" s="563" t="s">
        <v>217</v>
      </c>
      <c r="D14" s="563" t="s">
        <v>102</v>
      </c>
      <c r="E14" s="563" t="s">
        <v>1105</v>
      </c>
      <c r="F14" s="571" t="s">
        <v>39</v>
      </c>
      <c r="G14" s="571" t="s">
        <v>39</v>
      </c>
      <c r="H14" s="571" t="s">
        <v>219</v>
      </c>
      <c r="I14" s="77">
        <v>45709</v>
      </c>
      <c r="J14" s="77">
        <v>45709</v>
      </c>
      <c r="K14" s="105">
        <v>45778</v>
      </c>
      <c r="L14" s="106" t="s">
        <v>33</v>
      </c>
      <c r="M14" s="206"/>
      <c r="N14" s="585"/>
      <c r="O14" s="117"/>
      <c r="P14" s="117"/>
      <c r="Q14" s="184"/>
      <c r="R14" s="77"/>
      <c r="S14" s="67"/>
      <c r="T14" s="74"/>
      <c r="U14" s="226"/>
      <c r="V14" s="602"/>
      <c r="W14" s="602"/>
      <c r="X14" s="228"/>
      <c r="Y14" s="376"/>
      <c r="Z14" s="627"/>
      <c r="AA14" s="591"/>
      <c r="AB14" s="228"/>
      <c r="AC14" s="143"/>
      <c r="AD14" s="77"/>
      <c r="AE14" s="67"/>
      <c r="AF14" s="77"/>
      <c r="AG14" s="190"/>
      <c r="AH14" s="143"/>
      <c r="AI14" s="106"/>
      <c r="AJ14" s="191"/>
      <c r="AK14" s="134" t="s">
        <v>24</v>
      </c>
      <c r="AL14" s="334">
        <f>Table3[[#This Row],[Shactee Total]]</f>
        <v>816.63</v>
      </c>
      <c r="AM14" s="149">
        <f>IF(AK14="Helix",AL14,0)</f>
        <v>0</v>
      </c>
      <c r="AN14" s="187">
        <f>IF(AK14="Millennia",AL14,0)</f>
        <v>0</v>
      </c>
      <c r="AO14" s="187">
        <f>IF(AK14="DLZ",AL14,0)</f>
        <v>0</v>
      </c>
      <c r="AP14" s="187">
        <f>IF(AK14="Dawood",AL14,0)</f>
        <v>0</v>
      </c>
      <c r="AQ14" s="187">
        <v>816.63</v>
      </c>
    </row>
    <row r="15" spans="1:43" s="127" customFormat="1" ht="15" customHeight="1" x14ac:dyDescent="0.25">
      <c r="A15" s="563" t="s">
        <v>281</v>
      </c>
      <c r="B15" s="563" t="s">
        <v>216</v>
      </c>
      <c r="C15" s="563" t="s">
        <v>217</v>
      </c>
      <c r="D15" s="563" t="s">
        <v>102</v>
      </c>
      <c r="E15" s="563" t="s">
        <v>1105</v>
      </c>
      <c r="F15" s="571" t="s">
        <v>39</v>
      </c>
      <c r="G15" s="571" t="s">
        <v>39</v>
      </c>
      <c r="H15" s="571" t="s">
        <v>219</v>
      </c>
      <c r="I15" s="77">
        <v>45709</v>
      </c>
      <c r="J15" s="77">
        <v>45709</v>
      </c>
      <c r="K15" s="105">
        <v>45778</v>
      </c>
      <c r="L15" s="106" t="s">
        <v>33</v>
      </c>
      <c r="M15" s="206"/>
      <c r="N15" s="585"/>
      <c r="O15" s="117"/>
      <c r="P15" s="117"/>
      <c r="Q15" s="184"/>
      <c r="R15" s="77"/>
      <c r="S15" s="67"/>
      <c r="T15" s="74"/>
      <c r="U15" s="226"/>
      <c r="V15" s="602"/>
      <c r="W15" s="602"/>
      <c r="X15" s="228"/>
      <c r="Y15" s="376"/>
      <c r="Z15" s="627"/>
      <c r="AA15" s="591"/>
      <c r="AB15" s="228"/>
      <c r="AC15" s="190"/>
      <c r="AD15" s="77"/>
      <c r="AE15" s="67"/>
      <c r="AF15" s="77"/>
      <c r="AG15" s="190"/>
      <c r="AH15" s="143"/>
      <c r="AI15" s="106"/>
      <c r="AJ15" s="191"/>
      <c r="AK15" s="134" t="s">
        <v>24</v>
      </c>
      <c r="AL15" s="334">
        <f>Table3[[#This Row],[Shactee Total]]</f>
        <v>1757.81</v>
      </c>
      <c r="AM15" s="149">
        <f>IF(AK15="Helix",AL15,0)</f>
        <v>0</v>
      </c>
      <c r="AN15" s="187">
        <f>IF(AK15="Millennia",AL15,0)</f>
        <v>0</v>
      </c>
      <c r="AO15" s="187">
        <f>IF(AK15="DLZ",AL15,0)</f>
        <v>0</v>
      </c>
      <c r="AP15" s="187">
        <f>IF(AK15="Dawood",AL15,0)</f>
        <v>0</v>
      </c>
      <c r="AQ15" s="187">
        <v>1757.81</v>
      </c>
    </row>
    <row r="16" spans="1:43" s="127" customFormat="1" ht="15" customHeight="1" x14ac:dyDescent="0.25">
      <c r="A16" s="563" t="s">
        <v>81</v>
      </c>
      <c r="B16" s="697" t="s">
        <v>1140</v>
      </c>
      <c r="C16" s="564" t="s">
        <v>1141</v>
      </c>
      <c r="D16" s="564" t="s">
        <v>102</v>
      </c>
      <c r="E16" s="564" t="s">
        <v>1053</v>
      </c>
      <c r="F16" s="572">
        <v>45834</v>
      </c>
      <c r="G16" s="572">
        <v>45834</v>
      </c>
      <c r="H16" s="572" t="s">
        <v>1031</v>
      </c>
      <c r="I16" s="77">
        <v>45841</v>
      </c>
      <c r="J16" s="77">
        <v>45838</v>
      </c>
      <c r="K16" s="696">
        <v>45901</v>
      </c>
      <c r="L16" s="106" t="s">
        <v>26</v>
      </c>
      <c r="M16" s="206"/>
      <c r="N16" s="585"/>
      <c r="O16" s="117"/>
      <c r="P16" s="117"/>
      <c r="Q16" s="184"/>
      <c r="R16" s="77"/>
      <c r="S16" s="67"/>
      <c r="T16" s="74"/>
      <c r="U16" s="226"/>
      <c r="V16" s="602"/>
      <c r="W16" s="602"/>
      <c r="X16" s="228"/>
      <c r="Y16" s="382"/>
      <c r="Z16" s="624"/>
      <c r="AA16" s="592"/>
      <c r="AB16" s="229"/>
      <c r="AC16" s="106" t="s">
        <v>897</v>
      </c>
      <c r="AD16" s="77" t="s">
        <v>39</v>
      </c>
      <c r="AE16" s="67">
        <f>159.6 + 2275.98</f>
        <v>2435.58</v>
      </c>
      <c r="AF16" s="77">
        <v>45838</v>
      </c>
      <c r="AG16" s="190"/>
      <c r="AH16" s="143"/>
      <c r="AI16" s="106"/>
      <c r="AJ16" s="191"/>
      <c r="AK16" s="134" t="s">
        <v>24</v>
      </c>
      <c r="AL16" s="335">
        <f>IF(Table3[[#This Row],[Contractor Selected]]="Shactee",Table3[[#This Row],[Cost Shactee]],IF(AK16="DLZ",Table3[[#This Row],[Cost DLZ]],IF(AK16="Helix",Table3[[#This Row],[Cost Helix]],IF(AK16="Millennia",Table3[[#This Row],[Cost Millennia]],IF(AK16="Dawood",Table3[[#This Row],[Cost Dawood]],"NO SELECTION")))))</f>
        <v>2435.58</v>
      </c>
      <c r="AM16" s="149">
        <f>IF(AK16="Helix",AL16,0)</f>
        <v>0</v>
      </c>
      <c r="AN16" s="187">
        <f>IF(AK16="Millennia",AL16,0)</f>
        <v>0</v>
      </c>
      <c r="AO16" s="187">
        <f>IF(AK16="DLZ",AL16,0)</f>
        <v>0</v>
      </c>
      <c r="AP16" s="187">
        <f>IF(AK16="Dawood",AL16,0)</f>
        <v>0</v>
      </c>
      <c r="AQ16" s="187">
        <f>IF(AK16="Shactee",AL16,0)</f>
        <v>2435.58</v>
      </c>
    </row>
    <row r="17" spans="1:43" s="127" customFormat="1" ht="15" customHeight="1" x14ac:dyDescent="0.25">
      <c r="A17" s="563" t="s">
        <v>81</v>
      </c>
      <c r="B17" s="563" t="s">
        <v>1147</v>
      </c>
      <c r="C17" s="563" t="s">
        <v>36</v>
      </c>
      <c r="D17" s="563" t="s">
        <v>102</v>
      </c>
      <c r="E17" s="563" t="s">
        <v>977</v>
      </c>
      <c r="F17" s="571">
        <v>45671</v>
      </c>
      <c r="G17" s="571">
        <v>45673</v>
      </c>
      <c r="H17" s="571" t="s">
        <v>1006</v>
      </c>
      <c r="I17" s="77">
        <v>45698</v>
      </c>
      <c r="J17" s="77">
        <v>45698</v>
      </c>
      <c r="K17" s="578">
        <v>45901</v>
      </c>
      <c r="L17" s="580" t="s">
        <v>26</v>
      </c>
      <c r="M17" s="200"/>
      <c r="N17" s="585"/>
      <c r="O17" s="117"/>
      <c r="P17" s="117"/>
      <c r="Q17" s="431" t="s">
        <v>897</v>
      </c>
      <c r="R17" s="106">
        <v>45672</v>
      </c>
      <c r="S17" s="67">
        <v>19785</v>
      </c>
      <c r="T17" s="74">
        <v>45694</v>
      </c>
      <c r="U17" s="122"/>
      <c r="V17" s="591"/>
      <c r="W17" s="591"/>
      <c r="X17" s="121"/>
      <c r="Y17" s="122"/>
      <c r="Z17" s="591"/>
      <c r="AA17" s="591"/>
      <c r="AB17" s="121"/>
      <c r="AC17" s="106"/>
      <c r="AD17" s="119"/>
      <c r="AE17" s="262"/>
      <c r="AF17" s="255"/>
      <c r="AG17" s="192"/>
      <c r="AH17" s="106"/>
      <c r="AI17" s="106"/>
      <c r="AJ17" s="193"/>
      <c r="AK17" s="134" t="s">
        <v>808</v>
      </c>
      <c r="AL17" s="335">
        <f>IF(Table3[[#This Row],[Contractor Selected]]="Shactee",Table3[[#This Row],[Cost Shactee]],IF(AK17="DLZ",Table3[[#This Row],[Cost DLZ]],IF(AK17="Helix",Table3[[#This Row],[Cost Helix]],IF(AK17="Millennia",Table3[[#This Row],[Cost Millennia]],IF(AK17="Dawood",Table3[[#This Row],[Cost Dawood]],"NO SELECTION")))))</f>
        <v>19785</v>
      </c>
      <c r="AM17" s="661">
        <f>IF(AK17="Helix",AL17,0)</f>
        <v>19785</v>
      </c>
      <c r="AN17" s="187">
        <f>IF(AK17="Millennia",AL17,0)</f>
        <v>0</v>
      </c>
      <c r="AO17" s="187">
        <f>IF(AK17="DLZ",AL17,0)</f>
        <v>0</v>
      </c>
      <c r="AP17" s="187">
        <f>IF(AK17="Dawood",AL17,0)</f>
        <v>0</v>
      </c>
      <c r="AQ17" s="187">
        <f>IF(AK17="Shactee",AL17,0)</f>
        <v>0</v>
      </c>
    </row>
    <row r="18" spans="1:43" s="127" customFormat="1" ht="15" customHeight="1" x14ac:dyDescent="0.25">
      <c r="A18" s="563" t="s">
        <v>81</v>
      </c>
      <c r="B18" s="563" t="s">
        <v>1163</v>
      </c>
      <c r="C18" s="563" t="s">
        <v>1164</v>
      </c>
      <c r="D18" s="563" t="s">
        <v>102</v>
      </c>
      <c r="E18" s="563" t="s">
        <v>1132</v>
      </c>
      <c r="F18" s="571">
        <v>45874</v>
      </c>
      <c r="G18" s="571">
        <v>45876</v>
      </c>
      <c r="H18" s="571" t="s">
        <v>1006</v>
      </c>
      <c r="I18" s="77">
        <v>45883</v>
      </c>
      <c r="J18" s="77"/>
      <c r="K18" s="323">
        <v>45962</v>
      </c>
      <c r="L18" s="571" t="s">
        <v>26</v>
      </c>
      <c r="M18" s="200"/>
      <c r="N18" s="585"/>
      <c r="O18" s="117"/>
      <c r="P18" s="117"/>
      <c r="Q18" s="184" t="s">
        <v>897</v>
      </c>
      <c r="R18" s="77">
        <v>45876</v>
      </c>
      <c r="S18" s="67">
        <v>6900</v>
      </c>
      <c r="T18" s="74">
        <v>45883</v>
      </c>
      <c r="U18" s="226"/>
      <c r="V18" s="602"/>
      <c r="W18" s="602"/>
      <c r="X18" s="228"/>
      <c r="Y18" s="376"/>
      <c r="Z18" s="627"/>
      <c r="AA18" s="591"/>
      <c r="AB18" s="228"/>
      <c r="AC18" s="143"/>
      <c r="AD18" s="77"/>
      <c r="AE18" s="67"/>
      <c r="AF18" s="77"/>
      <c r="AG18" s="190"/>
      <c r="AH18" s="143"/>
      <c r="AI18" s="106"/>
      <c r="AJ18" s="191"/>
      <c r="AK18" s="134" t="s">
        <v>808</v>
      </c>
      <c r="AL18" s="334">
        <f>IF(Table3[[#This Row],[Contractor Selected]]="Shactee",Table3[[#This Row],[Cost Shactee]],IF(AK18="DLZ",Table3[[#This Row],[Cost DLZ]],IF(AK18="Helix",Table3[[#This Row],[Cost Helix]],IF(AK18="Millennia",Table3[[#This Row],[Cost Millennia]],IF(AK18="Dawood",Table3[[#This Row],[Cost Dawood]],"NO SELECTION")))))</f>
        <v>6900</v>
      </c>
      <c r="AM18" s="149">
        <f>IF(AK18="Helix",AL18,0)</f>
        <v>6900</v>
      </c>
      <c r="AN18" s="187">
        <f>IF(AK18="Millennia",AL18,0)</f>
        <v>0</v>
      </c>
      <c r="AO18" s="187">
        <f>IF(AK18="DLZ",AL18,0)</f>
        <v>0</v>
      </c>
      <c r="AP18" s="187">
        <f>IF(AK18="Dawood",AL18,0)</f>
        <v>0</v>
      </c>
      <c r="AQ18" s="187">
        <f>IF(AK18="Shactee",AL18,0)</f>
        <v>0</v>
      </c>
    </row>
    <row r="19" spans="1:43" s="127" customFormat="1" ht="15" customHeight="1" x14ac:dyDescent="0.25">
      <c r="A19" s="563" t="s">
        <v>930</v>
      </c>
      <c r="B19" s="563" t="s">
        <v>1189</v>
      </c>
      <c r="C19" s="563" t="s">
        <v>365</v>
      </c>
      <c r="D19" s="563" t="s">
        <v>102</v>
      </c>
      <c r="E19" s="563" t="s">
        <v>977</v>
      </c>
      <c r="F19" s="571">
        <v>45663</v>
      </c>
      <c r="G19" s="571">
        <v>45670</v>
      </c>
      <c r="H19" s="571" t="s">
        <v>1006</v>
      </c>
      <c r="I19" s="77">
        <v>45684</v>
      </c>
      <c r="J19" s="77">
        <v>45684</v>
      </c>
      <c r="K19" s="524">
        <v>45992</v>
      </c>
      <c r="L19" s="580" t="s">
        <v>26</v>
      </c>
      <c r="M19" s="200"/>
      <c r="N19" s="585"/>
      <c r="O19" s="117"/>
      <c r="P19" s="117"/>
      <c r="Q19" s="431" t="s">
        <v>897</v>
      </c>
      <c r="R19" s="255">
        <v>45666</v>
      </c>
      <c r="S19" s="406">
        <v>7800</v>
      </c>
      <c r="T19" s="228">
        <v>45687</v>
      </c>
      <c r="U19" s="122"/>
      <c r="V19" s="591"/>
      <c r="W19" s="591"/>
      <c r="X19" s="121"/>
      <c r="Y19" s="122"/>
      <c r="Z19" s="591"/>
      <c r="AA19" s="591"/>
      <c r="AB19" s="121"/>
      <c r="AC19" s="106"/>
      <c r="AD19" s="591"/>
      <c r="AE19" s="262"/>
      <c r="AF19" s="255"/>
      <c r="AG19" s="192"/>
      <c r="AH19" s="106"/>
      <c r="AI19" s="106"/>
      <c r="AJ19" s="193"/>
      <c r="AK19" s="134" t="s">
        <v>1190</v>
      </c>
      <c r="AL19" s="335">
        <f>IF(Table3[[#This Row],[Contractor Selected]]="Shactee",Table3[[#This Row],[Cost Shactee]],IF(AK19="DLZ",Table3[[#This Row],[Cost DLZ]],IF(AK19="Helix",Table3[[#This Row],[Cost Helix]],IF(AK19="Millennia",Table3[[#This Row],[Cost Millennia]],IF(AK19="Dawood",Table3[[#This Row],[Cost Dawood]],"NO SELECTION")))))</f>
        <v>7800</v>
      </c>
      <c r="AM19" s="661">
        <f>IF(AK19="Helix",AL19,0)</f>
        <v>7800</v>
      </c>
      <c r="AN19" s="187">
        <f>IF(AK19="Millennia",AL19,0)</f>
        <v>0</v>
      </c>
      <c r="AO19" s="187">
        <f>IF(AK19="DLZ",AL19,0)</f>
        <v>0</v>
      </c>
      <c r="AP19" s="187">
        <f>IF(AK19="Dawood",AL19,0)</f>
        <v>0</v>
      </c>
      <c r="AQ19" s="187">
        <f>IF(AK19="Shactee",AL19,0)</f>
        <v>0</v>
      </c>
    </row>
    <row r="20" spans="1:43" s="127" customFormat="1" ht="15" customHeight="1" x14ac:dyDescent="0.25">
      <c r="A20" s="563" t="s">
        <v>81</v>
      </c>
      <c r="B20" s="563" t="s">
        <v>1193</v>
      </c>
      <c r="C20" s="563" t="s">
        <v>987</v>
      </c>
      <c r="D20" s="563" t="s">
        <v>102</v>
      </c>
      <c r="E20" s="563" t="s">
        <v>977</v>
      </c>
      <c r="F20" s="571">
        <v>45617</v>
      </c>
      <c r="G20" s="571">
        <v>45622</v>
      </c>
      <c r="H20" s="571" t="s">
        <v>1006</v>
      </c>
      <c r="I20" s="77">
        <v>45644</v>
      </c>
      <c r="J20" s="77">
        <v>45644</v>
      </c>
      <c r="K20" s="524">
        <v>45992</v>
      </c>
      <c r="L20" s="105" t="s">
        <v>26</v>
      </c>
      <c r="M20" s="200"/>
      <c r="N20" s="585"/>
      <c r="O20" s="117"/>
      <c r="P20" s="117"/>
      <c r="Q20" s="431" t="s">
        <v>897</v>
      </c>
      <c r="R20" s="77">
        <v>45618</v>
      </c>
      <c r="S20" s="67">
        <v>11350</v>
      </c>
      <c r="T20" s="74">
        <v>45644</v>
      </c>
      <c r="U20" s="122"/>
      <c r="V20" s="591"/>
      <c r="W20" s="591"/>
      <c r="X20" s="121"/>
      <c r="Y20" s="122"/>
      <c r="Z20" s="591"/>
      <c r="AA20" s="591"/>
      <c r="AB20" s="121"/>
      <c r="AC20" s="106"/>
      <c r="AD20" s="620"/>
      <c r="AE20" s="254"/>
      <c r="AF20" s="118"/>
      <c r="AG20" s="192"/>
      <c r="AH20" s="106"/>
      <c r="AI20" s="106"/>
      <c r="AJ20" s="193"/>
      <c r="AK20" s="134" t="s">
        <v>808</v>
      </c>
      <c r="AL20" s="334">
        <f>IF(Table3[[#This Row],[Contractor Selected]]="Shactee",Table3[[#This Row],[Cost Shactee]],IF(AK20="DLZ",Table3[[#This Row],[Cost DLZ]],IF(AK20="Helix",Table3[[#This Row],[Cost Helix]],IF(AK20="Millennia",Table3[[#This Row],[Cost Millennia]],IF(AK20="Dawood",Table3[[#This Row],[Cost Dawood]],"NO SELECTION")))))</f>
        <v>11350</v>
      </c>
      <c r="AM20" s="149">
        <f>IF(AK20="Helix",AL20,0)</f>
        <v>11350</v>
      </c>
      <c r="AN20" s="187">
        <f>IF(AK20="Millennia",AL20,0)</f>
        <v>0</v>
      </c>
      <c r="AO20" s="187">
        <f>IF(AK20="DLZ",AL20,0)</f>
        <v>0</v>
      </c>
      <c r="AP20" s="187">
        <f>IF(AK20="Dawood",AL20,0)</f>
        <v>0</v>
      </c>
      <c r="AQ20" s="187">
        <f>IF(AK20="Shactee",AL20,0)</f>
        <v>0</v>
      </c>
    </row>
    <row r="21" spans="1:43" s="127" customFormat="1" ht="15" customHeight="1" x14ac:dyDescent="0.25">
      <c r="A21" s="563" t="s">
        <v>81</v>
      </c>
      <c r="B21" s="563" t="s">
        <v>1180</v>
      </c>
      <c r="C21" s="563" t="s">
        <v>186</v>
      </c>
      <c r="D21" s="563" t="s">
        <v>102</v>
      </c>
      <c r="E21" s="563" t="s">
        <v>977</v>
      </c>
      <c r="F21" s="571">
        <v>45903</v>
      </c>
      <c r="G21" s="571">
        <v>45905</v>
      </c>
      <c r="H21" s="571" t="s">
        <v>1006</v>
      </c>
      <c r="I21" s="77">
        <v>45912</v>
      </c>
      <c r="J21" s="77">
        <v>45910</v>
      </c>
      <c r="K21" s="323">
        <v>45962</v>
      </c>
      <c r="L21" s="571" t="s">
        <v>26</v>
      </c>
      <c r="M21" s="206"/>
      <c r="N21" s="585"/>
      <c r="O21" s="117"/>
      <c r="P21" s="117"/>
      <c r="Q21" s="184" t="s">
        <v>897</v>
      </c>
      <c r="R21" s="77">
        <v>45904</v>
      </c>
      <c r="S21" s="67">
        <v>2000</v>
      </c>
      <c r="T21" s="74">
        <v>45912</v>
      </c>
      <c r="U21" s="226"/>
      <c r="V21" s="602"/>
      <c r="W21" s="602"/>
      <c r="X21" s="228"/>
      <c r="Y21" s="382"/>
      <c r="Z21" s="624"/>
      <c r="AA21" s="592"/>
      <c r="AB21" s="229"/>
      <c r="AC21" s="106"/>
      <c r="AD21" s="77"/>
      <c r="AE21" s="67"/>
      <c r="AF21" s="77"/>
      <c r="AG21" s="190"/>
      <c r="AH21" s="143"/>
      <c r="AI21" s="106"/>
      <c r="AJ21" s="191"/>
      <c r="AK21" s="134" t="s">
        <v>808</v>
      </c>
      <c r="AL21" s="335">
        <f>IF(Table3[[#This Row],[Contractor Selected]]="Shactee",Table3[[#This Row],[Cost Shactee]],IF(AK21="DLZ",Table3[[#This Row],[Cost DLZ]],IF(AK21="Helix",Table3[[#This Row],[Cost Helix]],IF(AK21="Millennia",Table3[[#This Row],[Cost Millennia]],IF(AK21="Dawood",Table3[[#This Row],[Cost Dawood]],"NO SELECTION")))))</f>
        <v>2000</v>
      </c>
      <c r="AM21" s="149">
        <f>IF(AK21="Helix",AL21,0)</f>
        <v>2000</v>
      </c>
      <c r="AN21" s="187">
        <f>IF(AK21="Millennia",AL21,0)</f>
        <v>0</v>
      </c>
      <c r="AO21" s="187">
        <f>IF(AK21="DLZ",AL21,0)</f>
        <v>0</v>
      </c>
      <c r="AP21" s="187">
        <f>IF(AK21="Dawood",AL21,0)</f>
        <v>0</v>
      </c>
      <c r="AQ21" s="187">
        <f>IF(AK21="Shactee",AL21,0)</f>
        <v>0</v>
      </c>
    </row>
    <row r="22" spans="1:43" s="127" customFormat="1" ht="15" customHeight="1" x14ac:dyDescent="0.25">
      <c r="A22" s="563" t="s">
        <v>81</v>
      </c>
      <c r="B22" s="563" t="s">
        <v>1110</v>
      </c>
      <c r="C22" s="563" t="s">
        <v>1111</v>
      </c>
      <c r="D22" s="563" t="s">
        <v>158</v>
      </c>
      <c r="E22" s="563" t="s">
        <v>1053</v>
      </c>
      <c r="F22" s="571">
        <v>45783</v>
      </c>
      <c r="G22" s="571">
        <v>45783</v>
      </c>
      <c r="H22" s="571" t="s">
        <v>1112</v>
      </c>
      <c r="I22" s="77">
        <v>45790</v>
      </c>
      <c r="J22" s="77">
        <v>45785</v>
      </c>
      <c r="K22" s="105">
        <v>45802</v>
      </c>
      <c r="L22" s="106" t="s">
        <v>33</v>
      </c>
      <c r="M22" s="200" t="s">
        <v>979</v>
      </c>
      <c r="N22" s="585"/>
      <c r="O22" s="126"/>
      <c r="P22" s="126"/>
      <c r="Q22" s="184" t="s">
        <v>979</v>
      </c>
      <c r="R22" s="119"/>
      <c r="S22" s="119"/>
      <c r="T22" s="121" t="s">
        <v>979</v>
      </c>
      <c r="U22" s="122" t="s">
        <v>979</v>
      </c>
      <c r="V22" s="591"/>
      <c r="W22" s="591"/>
      <c r="X22" s="121" t="s">
        <v>979</v>
      </c>
      <c r="Y22" s="122" t="s">
        <v>979</v>
      </c>
      <c r="Z22" s="591"/>
      <c r="AA22" s="591"/>
      <c r="AB22" s="121" t="s">
        <v>979</v>
      </c>
      <c r="AC22" s="106" t="s">
        <v>897</v>
      </c>
      <c r="AD22" s="118" t="s">
        <v>187</v>
      </c>
      <c r="AE22" s="254" t="s">
        <v>1113</v>
      </c>
      <c r="AF22" s="268">
        <v>45790</v>
      </c>
      <c r="AG22" s="192"/>
      <c r="AH22" s="106"/>
      <c r="AI22" s="106"/>
      <c r="AJ22" s="193"/>
      <c r="AK22" s="134" t="s">
        <v>24</v>
      </c>
      <c r="AL22" s="334" t="str">
        <f>IF(Table3[[#This Row],[Contractor Selected]]="Shactee",Table3[[#This Row],[Cost Shactee]],IF(AK22="DLZ",Table3[[#This Row],[Cost DLZ]],IF(AK22="Helix",Table3[[#This Row],[Cost Helix]],IF(AK22="Millennia",Table3[[#This Row],[Cost Millennia]],IF(AK22="Dawood",Table3[[#This Row],[Cost Dawood]],"NO SELECTION")))))</f>
        <v>T&amp;M</v>
      </c>
      <c r="AM22" s="149">
        <f>IF(AK22="Helix",AL22,0)</f>
        <v>0</v>
      </c>
      <c r="AN22" s="187">
        <f>IF(AK22="Millennia",AL22,0)</f>
        <v>0</v>
      </c>
      <c r="AO22" s="187">
        <f>IF(AK22="DLZ",AL22,0)</f>
        <v>0</v>
      </c>
      <c r="AP22" s="187">
        <f>IF(AK22="Dawood",AL22,0)</f>
        <v>0</v>
      </c>
      <c r="AQ22" s="187" t="str">
        <f>IF(AK22="Shactee",AL22,0)</f>
        <v>T&amp;M</v>
      </c>
    </row>
    <row r="23" spans="1:43" s="127" customFormat="1" ht="15" customHeight="1" x14ac:dyDescent="0.25">
      <c r="A23" s="162" t="s">
        <v>81</v>
      </c>
      <c r="B23" s="563" t="s">
        <v>688</v>
      </c>
      <c r="C23" s="563" t="s">
        <v>1129</v>
      </c>
      <c r="D23" s="563" t="s">
        <v>158</v>
      </c>
      <c r="E23" s="205" t="s">
        <v>977</v>
      </c>
      <c r="F23" s="135">
        <v>45656</v>
      </c>
      <c r="G23" s="135">
        <v>45933</v>
      </c>
      <c r="H23" s="571" t="s">
        <v>1006</v>
      </c>
      <c r="I23" s="77">
        <v>45666</v>
      </c>
      <c r="J23" s="77">
        <v>45665</v>
      </c>
      <c r="K23" s="105">
        <v>45839</v>
      </c>
      <c r="L23" s="106" t="s">
        <v>33</v>
      </c>
      <c r="M23" s="200"/>
      <c r="N23" s="585"/>
      <c r="O23" s="117"/>
      <c r="P23" s="117"/>
      <c r="Q23" s="184" t="s">
        <v>897</v>
      </c>
      <c r="R23" s="106">
        <v>45659</v>
      </c>
      <c r="S23" s="67">
        <v>3100</v>
      </c>
      <c r="T23" s="74">
        <v>45666</v>
      </c>
      <c r="U23" s="591"/>
      <c r="V23" s="591"/>
      <c r="W23" s="117"/>
      <c r="X23" s="117"/>
      <c r="Y23" s="122"/>
      <c r="Z23" s="591"/>
      <c r="AA23" s="117"/>
      <c r="AB23" s="121"/>
      <c r="AC23" s="106"/>
      <c r="AD23" s="119"/>
      <c r="AE23" s="378"/>
      <c r="AF23" s="132"/>
      <c r="AG23" s="192"/>
      <c r="AH23" s="106"/>
      <c r="AI23" s="106"/>
      <c r="AJ23" s="193"/>
      <c r="AK23" s="134" t="s">
        <v>808</v>
      </c>
      <c r="AL23" s="334">
        <f>IF(Table3[[#This Row],[Contractor Selected]]="Shactee",Table3[[#This Row],[Cost Shactee]],IF(AK23="DLZ",Table3[[#This Row],[Cost DLZ]],IF(AK23="Helix",Table3[[#This Row],[Cost Helix]],IF(AK23="Millennia",Table3[[#This Row],[Cost Millennia]],IF(AK23="Dawood",Table3[[#This Row],[Cost Dawood]],"NO SELECTION")))))</f>
        <v>3100</v>
      </c>
      <c r="AM23" s="661">
        <f>IF(AK23="Helix",AL23,0)</f>
        <v>3100</v>
      </c>
      <c r="AN23" s="187">
        <f>IF(AK23="Millennia",AL23,0)</f>
        <v>0</v>
      </c>
      <c r="AO23" s="187">
        <f>IF(AK23="DLZ",AL23,0)</f>
        <v>0</v>
      </c>
      <c r="AP23" s="187">
        <f>IF(AK23="Dawood",AL23,0)</f>
        <v>0</v>
      </c>
      <c r="AQ23" s="187">
        <f>IF(AK23="Shactee",AL23,0)</f>
        <v>0</v>
      </c>
    </row>
    <row r="24" spans="1:43" ht="15" customHeight="1" x14ac:dyDescent="0.25">
      <c r="A24" s="563" t="s">
        <v>81</v>
      </c>
      <c r="B24" s="563" t="s">
        <v>708</v>
      </c>
      <c r="C24" s="563" t="s">
        <v>1026</v>
      </c>
      <c r="D24" s="566" t="s">
        <v>158</v>
      </c>
      <c r="E24" s="563" t="s">
        <v>1027</v>
      </c>
      <c r="F24" s="571">
        <v>45793</v>
      </c>
      <c r="G24" s="571">
        <v>45796</v>
      </c>
      <c r="H24" s="571" t="s">
        <v>710</v>
      </c>
      <c r="I24" s="77">
        <v>45447</v>
      </c>
      <c r="J24" s="77">
        <v>45818</v>
      </c>
      <c r="K24" s="580">
        <v>45863</v>
      </c>
      <c r="L24" s="106" t="s">
        <v>33</v>
      </c>
      <c r="M24" s="200" t="s">
        <v>979</v>
      </c>
      <c r="N24" s="585"/>
      <c r="O24" s="126"/>
      <c r="P24" s="126"/>
      <c r="Q24" s="184" t="s">
        <v>897</v>
      </c>
      <c r="R24" s="106">
        <v>45796</v>
      </c>
      <c r="S24" s="67">
        <v>10660</v>
      </c>
      <c r="T24" s="74">
        <v>45803</v>
      </c>
      <c r="U24" s="122" t="s">
        <v>979</v>
      </c>
      <c r="V24" s="591"/>
      <c r="W24" s="591"/>
      <c r="X24" s="121" t="s">
        <v>979</v>
      </c>
      <c r="Y24" s="122" t="s">
        <v>979</v>
      </c>
      <c r="Z24" s="591"/>
      <c r="AA24" s="591"/>
      <c r="AB24" s="121" t="s">
        <v>979</v>
      </c>
      <c r="AC24" s="106"/>
      <c r="AD24" s="118"/>
      <c r="AE24" s="254"/>
      <c r="AF24" s="118"/>
      <c r="AG24" s="192"/>
      <c r="AH24" s="106"/>
      <c r="AI24" s="106"/>
      <c r="AJ24" s="193"/>
      <c r="AK24" s="134" t="s">
        <v>808</v>
      </c>
      <c r="AL24" s="334">
        <f>IF(Table3[[#This Row],[Contractor Selected]]="Shactee",Table3[[#This Row],[Cost Shactee]],IF(AK24="DLZ",Table3[[#This Row],[Cost DLZ]],IF(AK24="Helix",Table3[[#This Row],[Cost Helix]],IF(AK24="Millennia",Table3[[#This Row],[Cost Millennia]],IF(AK24="Dawood",Table3[[#This Row],[Cost Dawood]],"NO SELECTION")))))</f>
        <v>10660</v>
      </c>
      <c r="AM24" s="149">
        <f>IF(AK24="Helix",AL24,0)</f>
        <v>10660</v>
      </c>
      <c r="AN24" s="187">
        <f>IF(AK24="Millennia",AL24,0)</f>
        <v>0</v>
      </c>
      <c r="AO24" s="187">
        <f>IF(AK24="DLZ",AL24,0)</f>
        <v>0</v>
      </c>
      <c r="AP24" s="187">
        <f>IF(AK24="Dawood",AL24,0)</f>
        <v>0</v>
      </c>
      <c r="AQ24" s="187">
        <f>IF(AK24="Shactee",AL24,0)</f>
        <v>0</v>
      </c>
    </row>
    <row r="25" spans="1:43" ht="15" customHeight="1" x14ac:dyDescent="0.25">
      <c r="A25" s="566" t="s">
        <v>81</v>
      </c>
      <c r="B25" s="566" t="s">
        <v>704</v>
      </c>
      <c r="C25" s="566" t="s">
        <v>1127</v>
      </c>
      <c r="D25" s="566" t="s">
        <v>158</v>
      </c>
      <c r="E25" s="566" t="s">
        <v>977</v>
      </c>
      <c r="F25" s="574">
        <v>45788</v>
      </c>
      <c r="G25" s="523">
        <v>45789</v>
      </c>
      <c r="H25" s="574" t="s">
        <v>707</v>
      </c>
      <c r="I25" s="171">
        <v>45798</v>
      </c>
      <c r="J25" s="77">
        <v>45797</v>
      </c>
      <c r="K25" s="581">
        <v>45870</v>
      </c>
      <c r="L25" s="106" t="s">
        <v>26</v>
      </c>
      <c r="M25" s="456"/>
      <c r="N25" s="588"/>
      <c r="O25" s="593"/>
      <c r="P25" s="593"/>
      <c r="Q25" s="184" t="s">
        <v>897</v>
      </c>
      <c r="R25" s="77">
        <v>45788</v>
      </c>
      <c r="S25" s="67">
        <v>3195</v>
      </c>
      <c r="T25" s="74">
        <v>45798</v>
      </c>
      <c r="U25" s="603"/>
      <c r="V25" s="484"/>
      <c r="W25" s="484"/>
      <c r="X25" s="618"/>
      <c r="Y25" s="625"/>
      <c r="Z25" s="628"/>
      <c r="AA25" s="425"/>
      <c r="AB25" s="618"/>
      <c r="AC25" s="143"/>
      <c r="AD25" s="77"/>
      <c r="AE25" s="67"/>
      <c r="AF25" s="77"/>
      <c r="AG25" s="190"/>
      <c r="AH25" s="143"/>
      <c r="AI25" s="106"/>
      <c r="AJ25" s="191"/>
      <c r="AK25" s="134" t="s">
        <v>808</v>
      </c>
      <c r="AL25" s="334">
        <f>IF(Table3[[#This Row],[Contractor Selected]]="Shactee",Table3[[#This Row],[Cost Shactee]],IF(AK25="DLZ",Table3[[#This Row],[Cost DLZ]],IF(AK25="Helix",Table3[[#This Row],[Cost Helix]],IF(AK25="Millennia",Table3[[#This Row],[Cost Millennia]],IF(AK25="Dawood",Table3[[#This Row],[Cost Dawood]],"NO SELECTION")))))</f>
        <v>3195</v>
      </c>
      <c r="AM25" s="149">
        <f>IF(AK25="Helix",AL25,0)</f>
        <v>3195</v>
      </c>
      <c r="AN25" s="187">
        <f>IF(AK25="Millennia",AL25,0)</f>
        <v>0</v>
      </c>
      <c r="AO25" s="187">
        <f>IF(AK25="DLZ",AL25,0)</f>
        <v>0</v>
      </c>
      <c r="AP25" s="187">
        <f>IF(AK25="Dawood",AL25,0)</f>
        <v>0</v>
      </c>
      <c r="AQ25" s="187">
        <f>IF(AK25="Shactee",AL25,0)</f>
        <v>0</v>
      </c>
    </row>
    <row r="26" spans="1:43" ht="15" customHeight="1" x14ac:dyDescent="0.25">
      <c r="A26" s="563" t="s">
        <v>81</v>
      </c>
      <c r="B26" s="563" t="s">
        <v>1168</v>
      </c>
      <c r="C26" s="563" t="s">
        <v>1169</v>
      </c>
      <c r="D26" s="563" t="s">
        <v>158</v>
      </c>
      <c r="E26" s="563" t="s">
        <v>977</v>
      </c>
      <c r="F26" s="138">
        <v>45742</v>
      </c>
      <c r="G26" s="138">
        <v>45742</v>
      </c>
      <c r="H26" s="138" t="s">
        <v>1170</v>
      </c>
      <c r="I26" s="77">
        <v>45749</v>
      </c>
      <c r="J26" s="77">
        <v>45750</v>
      </c>
      <c r="K26" s="323">
        <v>45931</v>
      </c>
      <c r="L26" s="571" t="s">
        <v>26</v>
      </c>
      <c r="M26" s="145" t="s">
        <v>979</v>
      </c>
      <c r="N26" s="146"/>
      <c r="O26" s="117"/>
      <c r="P26" s="117"/>
      <c r="Q26" s="141" t="s">
        <v>897</v>
      </c>
      <c r="R26" s="361">
        <v>45743</v>
      </c>
      <c r="S26" s="67">
        <v>7670</v>
      </c>
      <c r="T26" s="74">
        <v>45750</v>
      </c>
      <c r="U26" s="245" t="s">
        <v>979</v>
      </c>
      <c r="V26" s="117"/>
      <c r="W26" s="117"/>
      <c r="X26" s="252" t="s">
        <v>979</v>
      </c>
      <c r="Y26" s="245" t="s">
        <v>979</v>
      </c>
      <c r="Z26" s="117"/>
      <c r="AA26" s="117"/>
      <c r="AB26" s="252" t="s">
        <v>979</v>
      </c>
      <c r="AC26" s="106"/>
      <c r="AD26" s="119"/>
      <c r="AE26" s="262"/>
      <c r="AF26" s="119"/>
      <c r="AG26" s="192"/>
      <c r="AH26" s="106"/>
      <c r="AI26" s="106"/>
      <c r="AJ26" s="193"/>
      <c r="AK26" s="134" t="s">
        <v>808</v>
      </c>
      <c r="AL26" s="334">
        <f>IF(Table3[[#This Row],[Contractor Selected]]="Shactee",Table3[[#This Row],[Cost Shactee]],IF(AK26="DLZ",Table3[[#This Row],[Cost DLZ]],IF(AK26="Helix",Table3[[#This Row],[Cost Helix]],IF(AK26="Millennia",Table3[[#This Row],[Cost Millennia]],IF(AK26="Dawood",Table3[[#This Row],[Cost Dawood]],"NO SELECTION")))))</f>
        <v>7670</v>
      </c>
      <c r="AM26" s="149">
        <f>IF(AK26="Helix",AL26,0)</f>
        <v>7670</v>
      </c>
      <c r="AN26" s="187">
        <f>IF(AK26="Millennia",AL26,0)</f>
        <v>0</v>
      </c>
      <c r="AO26" s="187">
        <f>IF(AK26="DLZ",AL26,0)</f>
        <v>0</v>
      </c>
      <c r="AP26" s="187">
        <f>IF(AK26="Dawood",AL26,0)</f>
        <v>0</v>
      </c>
      <c r="AQ26" s="187">
        <f>IF(AK26="Shactee",AL26,0)</f>
        <v>0</v>
      </c>
    </row>
    <row r="27" spans="1:43" ht="15" customHeight="1" x14ac:dyDescent="0.25">
      <c r="A27" s="162" t="s">
        <v>81</v>
      </c>
      <c r="B27" s="162" t="s">
        <v>1168</v>
      </c>
      <c r="C27" s="162" t="s">
        <v>1169</v>
      </c>
      <c r="D27" s="162" t="s">
        <v>158</v>
      </c>
      <c r="E27" s="162" t="s">
        <v>1171</v>
      </c>
      <c r="F27" s="135">
        <v>45888</v>
      </c>
      <c r="G27" s="135">
        <v>45895</v>
      </c>
      <c r="H27" s="135" t="s">
        <v>1172</v>
      </c>
      <c r="I27" s="77">
        <v>45905</v>
      </c>
      <c r="J27" s="77">
        <v>45905</v>
      </c>
      <c r="K27" s="323">
        <v>45931</v>
      </c>
      <c r="L27" s="580" t="s">
        <v>26</v>
      </c>
      <c r="M27" s="177"/>
      <c r="N27" s="178"/>
      <c r="O27" s="126"/>
      <c r="P27" s="126"/>
      <c r="Q27" s="141" t="s">
        <v>897</v>
      </c>
      <c r="R27" s="77">
        <v>45889</v>
      </c>
      <c r="S27" s="67">
        <v>2000</v>
      </c>
      <c r="T27" s="74">
        <v>45905</v>
      </c>
      <c r="U27" s="263"/>
      <c r="V27" s="227"/>
      <c r="W27" s="227"/>
      <c r="X27" s="265"/>
      <c r="Y27" s="331"/>
      <c r="Z27" s="330"/>
      <c r="AA27" s="126"/>
      <c r="AB27" s="253"/>
      <c r="AC27" s="106"/>
      <c r="AD27" s="77"/>
      <c r="AE27" s="67"/>
      <c r="AF27" s="77"/>
      <c r="AG27" s="192"/>
      <c r="AH27" s="106"/>
      <c r="AI27" s="106"/>
      <c r="AJ27" s="193"/>
      <c r="AK27" s="134" t="s">
        <v>808</v>
      </c>
      <c r="AL27" s="335">
        <f>IF(Table3[[#This Row],[Contractor Selected]]="Shactee",Table3[[#This Row],[Cost Shactee]],IF(AK27="DLZ",Table3[[#This Row],[Cost DLZ]],IF(AK27="Helix",Table3[[#This Row],[Cost Helix]],IF(AK27="Millennia",Table3[[#This Row],[Cost Millennia]],IF(AK27="Dawood",Table3[[#This Row],[Cost Dawood]],"NO SELECTION")))))</f>
        <v>2000</v>
      </c>
      <c r="AM27" s="429">
        <f>IF(AK27="Helix",AL27,0)</f>
        <v>2000</v>
      </c>
      <c r="AN27" s="166">
        <f>IF(AK27="Millennia",AL27,0)</f>
        <v>0</v>
      </c>
      <c r="AO27" s="166">
        <f>IF(AK27="DLZ",AL27,0)</f>
        <v>0</v>
      </c>
      <c r="AP27" s="166">
        <f>IF(AK27="Dawood",AL27,0)</f>
        <v>0</v>
      </c>
      <c r="AQ27" s="166">
        <f>IF(AK27="Shactee",AL27,0)</f>
        <v>0</v>
      </c>
    </row>
    <row r="28" spans="1:43" ht="15" customHeight="1" x14ac:dyDescent="0.25">
      <c r="A28" s="162" t="s">
        <v>81</v>
      </c>
      <c r="B28" s="162" t="s">
        <v>712</v>
      </c>
      <c r="C28" s="162" t="s">
        <v>1176</v>
      </c>
      <c r="D28" s="137" t="s">
        <v>158</v>
      </c>
      <c r="E28" s="162" t="s">
        <v>848</v>
      </c>
      <c r="F28" s="135">
        <v>45866</v>
      </c>
      <c r="G28" s="135">
        <v>45877</v>
      </c>
      <c r="H28" s="135" t="s">
        <v>1177</v>
      </c>
      <c r="I28" s="77" t="s">
        <v>187</v>
      </c>
      <c r="J28" s="77" t="s">
        <v>187</v>
      </c>
      <c r="K28" s="323">
        <v>45931</v>
      </c>
      <c r="L28" s="571" t="s">
        <v>26</v>
      </c>
      <c r="M28" s="163" t="s">
        <v>897</v>
      </c>
      <c r="N28" s="178">
        <v>45867</v>
      </c>
      <c r="O28" s="476">
        <v>33850</v>
      </c>
      <c r="P28" s="126"/>
      <c r="Q28" s="141" t="s">
        <v>979</v>
      </c>
      <c r="R28" s="77"/>
      <c r="S28" s="67"/>
      <c r="T28" s="74" t="s">
        <v>979</v>
      </c>
      <c r="U28" s="263" t="s">
        <v>897</v>
      </c>
      <c r="V28" s="227" t="s">
        <v>982</v>
      </c>
      <c r="W28" s="227"/>
      <c r="X28" s="265" t="s">
        <v>979</v>
      </c>
      <c r="Y28" s="266" t="s">
        <v>979</v>
      </c>
      <c r="Z28" s="267"/>
      <c r="AA28" s="165"/>
      <c r="AB28" s="233" t="s">
        <v>979</v>
      </c>
      <c r="AC28" s="106"/>
      <c r="AD28" s="77"/>
      <c r="AE28" s="67"/>
      <c r="AF28" s="77"/>
      <c r="AG28" s="190"/>
      <c r="AH28" s="143"/>
      <c r="AI28" s="106"/>
      <c r="AJ28" s="191"/>
      <c r="AK28" s="134" t="s">
        <v>937</v>
      </c>
      <c r="AL28" s="334">
        <f>IF(Table3[[#This Row],[Contractor Selected]]="Shactee",Table3[[#This Row],[Cost Shactee]],IF(AK28="DLZ",Table3[[#This Row],[Cost DLZ]],IF(AK28="Helix",Table3[[#This Row],[Cost Helix]],IF(AK28="Millennia",Table3[[#This Row],[Cost Millennia]],IF(AK28="Dawood",Table3[[#This Row],[Cost Dawood]],"NO SELECTION")))))</f>
        <v>33850</v>
      </c>
      <c r="AM28" s="180">
        <f>IF(AK28="Helix",AL28,0)</f>
        <v>0</v>
      </c>
      <c r="AN28" s="166">
        <f>IF(AK28="Millennia",AL28,0)</f>
        <v>0</v>
      </c>
      <c r="AO28" s="166">
        <f>IF(AK28="DLZ",AL28,0)</f>
        <v>33850</v>
      </c>
      <c r="AP28" s="166">
        <f>IF(AK28="Dawood",AL28,0)</f>
        <v>0</v>
      </c>
      <c r="AQ28" s="486">
        <f>IF(AK28="Shactee",AL28,0)</f>
        <v>0</v>
      </c>
    </row>
    <row r="29" spans="1:43" ht="15" customHeight="1" x14ac:dyDescent="0.25">
      <c r="A29" s="162" t="s">
        <v>81</v>
      </c>
      <c r="B29" s="162" t="s">
        <v>712</v>
      </c>
      <c r="C29" s="162" t="s">
        <v>1176</v>
      </c>
      <c r="D29" s="137" t="s">
        <v>158</v>
      </c>
      <c r="E29" s="213" t="s">
        <v>977</v>
      </c>
      <c r="F29" s="135">
        <v>45824</v>
      </c>
      <c r="G29" s="135">
        <v>45826</v>
      </c>
      <c r="H29" s="135" t="s">
        <v>1177</v>
      </c>
      <c r="I29" s="77">
        <v>45833</v>
      </c>
      <c r="J29" s="77">
        <v>45833</v>
      </c>
      <c r="K29" s="323">
        <v>45931</v>
      </c>
      <c r="L29" s="571" t="s">
        <v>26</v>
      </c>
      <c r="M29" s="177"/>
      <c r="N29" s="178"/>
      <c r="O29" s="126"/>
      <c r="P29" s="126"/>
      <c r="Q29" s="141" t="s">
        <v>897</v>
      </c>
      <c r="R29" s="77">
        <v>45825</v>
      </c>
      <c r="S29" s="67">
        <v>3895</v>
      </c>
      <c r="T29" s="74">
        <v>45833</v>
      </c>
      <c r="U29" s="248"/>
      <c r="V29" s="227"/>
      <c r="W29" s="494"/>
      <c r="X29" s="265"/>
      <c r="Y29" s="263"/>
      <c r="Z29" s="227"/>
      <c r="AA29" s="494"/>
      <c r="AB29" s="265"/>
      <c r="AC29" s="106"/>
      <c r="AD29" s="77"/>
      <c r="AE29" s="67"/>
      <c r="AF29" s="77"/>
      <c r="AG29" s="192"/>
      <c r="AH29" s="106"/>
      <c r="AI29" s="106"/>
      <c r="AJ29" s="193"/>
      <c r="AK29" s="91" t="s">
        <v>808</v>
      </c>
      <c r="AL29" s="334">
        <f>IF(Table3[[#This Row],[Contractor Selected]]="Shactee",Table3[[#This Row],[Cost Shactee]],IF(AK29="DLZ",Table3[[#This Row],[Cost DLZ]],IF(AK29="Helix",Table3[[#This Row],[Cost Helix]],IF(AK29="Millennia",Table3[[#This Row],[Cost Millennia]],IF(AK29="Dawood",Table3[[#This Row],[Cost Dawood]],"NO SELECTION")))))</f>
        <v>3895</v>
      </c>
      <c r="AM29" s="180">
        <f>IF(AK29="Helix",AL29,0)</f>
        <v>3895</v>
      </c>
      <c r="AN29" s="166">
        <f>IF(AK29="Millennia",AL29,0)</f>
        <v>0</v>
      </c>
      <c r="AO29" s="166">
        <f>IF(AK29="DLZ",AL29,0)</f>
        <v>0</v>
      </c>
      <c r="AP29" s="166">
        <f>IF(AK29="Dawood",AL29,0)</f>
        <v>0</v>
      </c>
      <c r="AQ29" s="486">
        <f>IF(AK29="Shactee",AL29,0)</f>
        <v>0</v>
      </c>
    </row>
    <row r="30" spans="1:43" ht="15" customHeight="1" x14ac:dyDescent="0.25">
      <c r="A30" s="176" t="s">
        <v>81</v>
      </c>
      <c r="B30" s="137" t="s">
        <v>725</v>
      </c>
      <c r="C30" s="137" t="s">
        <v>1179</v>
      </c>
      <c r="D30" s="137" t="s">
        <v>158</v>
      </c>
      <c r="E30" s="137" t="s">
        <v>977</v>
      </c>
      <c r="F30" s="138">
        <v>45721</v>
      </c>
      <c r="G30" s="138">
        <v>45361</v>
      </c>
      <c r="H30" s="138" t="s">
        <v>727</v>
      </c>
      <c r="I30" s="175">
        <v>45730</v>
      </c>
      <c r="J30" s="175">
        <v>45734</v>
      </c>
      <c r="K30" s="323">
        <v>45931</v>
      </c>
      <c r="L30" s="571" t="s">
        <v>26</v>
      </c>
      <c r="M30" s="145" t="s">
        <v>979</v>
      </c>
      <c r="N30" s="146"/>
      <c r="O30" s="117"/>
      <c r="P30" s="117"/>
      <c r="Q30" s="141" t="s">
        <v>897</v>
      </c>
      <c r="R30" s="361">
        <v>45722</v>
      </c>
      <c r="S30" s="67">
        <v>3615</v>
      </c>
      <c r="T30" s="74">
        <v>45734</v>
      </c>
      <c r="U30" s="245" t="s">
        <v>979</v>
      </c>
      <c r="V30" s="117"/>
      <c r="W30" s="117"/>
      <c r="X30" s="252" t="s">
        <v>979</v>
      </c>
      <c r="Y30" s="245" t="s">
        <v>979</v>
      </c>
      <c r="Z30" s="117"/>
      <c r="AA30" s="117"/>
      <c r="AB30" s="252" t="s">
        <v>979</v>
      </c>
      <c r="AC30" s="345"/>
      <c r="AD30" s="371"/>
      <c r="AE30" s="428"/>
      <c r="AF30" s="371"/>
      <c r="AG30" s="436"/>
      <c r="AH30" s="345"/>
      <c r="AI30" s="345"/>
      <c r="AJ30" s="439"/>
      <c r="AK30" s="189" t="s">
        <v>808</v>
      </c>
      <c r="AL30" s="334">
        <f>IF(Table3[[#This Row],[Contractor Selected]]="Shactee",Table3[[#This Row],[Cost Shactee]],IF(AK30="DLZ",Table3[[#This Row],[Cost DLZ]],IF(AK30="Helix",Table3[[#This Row],[Cost Helix]],IF(AK30="Millennia",Table3[[#This Row],[Cost Millennia]],IF(AK30="Dawood",Table3[[#This Row],[Cost Dawood]],"NO SELECTION")))))</f>
        <v>3615</v>
      </c>
      <c r="AM30" s="662">
        <f>IF(AK30="Helix",AL30,0)</f>
        <v>3615</v>
      </c>
      <c r="AN30" s="166">
        <v>0</v>
      </c>
      <c r="AO30" s="166">
        <v>0</v>
      </c>
      <c r="AP30" s="166">
        <f>IF(AK30="Dawood",AL30,0)</f>
        <v>0</v>
      </c>
      <c r="AQ30" s="166">
        <v>0</v>
      </c>
    </row>
    <row r="31" spans="1:43" ht="15" customHeight="1" x14ac:dyDescent="0.25">
      <c r="A31" s="137" t="s">
        <v>81</v>
      </c>
      <c r="B31" s="497" t="s">
        <v>156</v>
      </c>
      <c r="C31" s="137" t="s">
        <v>1092</v>
      </c>
      <c r="D31" s="137" t="s">
        <v>1093</v>
      </c>
      <c r="E31" s="137" t="s">
        <v>1027</v>
      </c>
      <c r="F31" s="138">
        <v>45610</v>
      </c>
      <c r="G31" s="138">
        <v>45616</v>
      </c>
      <c r="H31" s="138" t="s">
        <v>1094</v>
      </c>
      <c r="I31" s="77">
        <v>45622</v>
      </c>
      <c r="J31" s="77">
        <v>45622</v>
      </c>
      <c r="K31" s="105">
        <v>45741</v>
      </c>
      <c r="L31" s="105" t="s">
        <v>33</v>
      </c>
      <c r="M31" s="145" t="s">
        <v>979</v>
      </c>
      <c r="N31" s="146"/>
      <c r="O31" s="117"/>
      <c r="P31" s="117"/>
      <c r="Q31" s="141" t="s">
        <v>897</v>
      </c>
      <c r="R31" s="77">
        <v>45614</v>
      </c>
      <c r="S31" s="67">
        <v>3785</v>
      </c>
      <c r="T31" s="74">
        <v>45622</v>
      </c>
      <c r="U31" s="245" t="s">
        <v>979</v>
      </c>
      <c r="V31" s="117"/>
      <c r="W31" s="117"/>
      <c r="X31" s="252" t="s">
        <v>979</v>
      </c>
      <c r="Y31" s="245" t="s">
        <v>979</v>
      </c>
      <c r="Z31" s="117"/>
      <c r="AA31" s="117"/>
      <c r="AB31" s="252" t="s">
        <v>979</v>
      </c>
      <c r="AC31" s="106"/>
      <c r="AD31" s="118"/>
      <c r="AE31" s="254"/>
      <c r="AF31" s="118"/>
      <c r="AG31" s="192"/>
      <c r="AH31" s="106"/>
      <c r="AI31" s="106"/>
      <c r="AJ31" s="193"/>
      <c r="AK31" s="134" t="s">
        <v>808</v>
      </c>
      <c r="AL31" s="334">
        <f>IF(Table3[[#This Row],[Contractor Selected]]="Shactee",Table3[[#This Row],[Cost Shactee]],IF(AK31="DLZ",Table3[[#This Row],[Cost DLZ]],IF(AK31="Helix",Table3[[#This Row],[Cost Helix]],IF(AK31="Millennia",Table3[[#This Row],[Cost Millennia]],IF(AK31="Dawood",Table3[[#This Row],[Cost Dawood]],"NO SELECTION")))))</f>
        <v>3785</v>
      </c>
      <c r="AM31" s="661">
        <f>IF(AK31="Helix",AL31,0)</f>
        <v>3785</v>
      </c>
      <c r="AN31" s="150">
        <f>IF(AK31="Millennia",AL31,0)</f>
        <v>0</v>
      </c>
      <c r="AO31" s="150">
        <f>IF(AK31="DLZ",AL31,0)</f>
        <v>0</v>
      </c>
      <c r="AP31" s="150">
        <f>IF(AK31="Dawood",AL31,0)</f>
        <v>0</v>
      </c>
      <c r="AQ31" s="150">
        <f>IF(AK31="Shactee",AL31,0)</f>
        <v>0</v>
      </c>
    </row>
    <row r="32" spans="1:43" ht="15" customHeight="1" x14ac:dyDescent="0.25">
      <c r="A32" s="181" t="s">
        <v>81</v>
      </c>
      <c r="B32" s="181" t="s">
        <v>983</v>
      </c>
      <c r="C32" s="181" t="s">
        <v>297</v>
      </c>
      <c r="D32" s="181" t="s">
        <v>91</v>
      </c>
      <c r="E32" s="181" t="s">
        <v>977</v>
      </c>
      <c r="F32" s="153">
        <v>45183</v>
      </c>
      <c r="G32" s="153">
        <v>45188</v>
      </c>
      <c r="H32" s="153" t="s">
        <v>984</v>
      </c>
      <c r="I32" s="77">
        <v>45203</v>
      </c>
      <c r="J32" s="77">
        <v>45198</v>
      </c>
      <c r="K32" s="105">
        <v>45200</v>
      </c>
      <c r="L32" s="105" t="s">
        <v>33</v>
      </c>
      <c r="M32" s="155" t="s">
        <v>897</v>
      </c>
      <c r="N32" s="156">
        <v>45188</v>
      </c>
      <c r="O32" s="269">
        <v>22450</v>
      </c>
      <c r="P32" s="132">
        <v>45203</v>
      </c>
      <c r="Q32" s="157" t="s">
        <v>170</v>
      </c>
      <c r="R32" s="130" t="s">
        <v>170</v>
      </c>
      <c r="S32" s="405" t="s">
        <v>985</v>
      </c>
      <c r="T32" s="333" t="s">
        <v>170</v>
      </c>
      <c r="U32" s="157"/>
      <c r="V32" s="156"/>
      <c r="W32" s="610"/>
      <c r="X32" s="615"/>
      <c r="Y32" s="157"/>
      <c r="Z32" s="153"/>
      <c r="AA32" s="158"/>
      <c r="AB32" s="159"/>
      <c r="AC32" s="102"/>
      <c r="AD32" s="77"/>
      <c r="AE32" s="67"/>
      <c r="AF32" s="77"/>
      <c r="AG32" s="85"/>
      <c r="AH32" s="77"/>
      <c r="AI32" s="77"/>
      <c r="AJ32" s="80"/>
      <c r="AK32" s="91" t="s">
        <v>937</v>
      </c>
      <c r="AL32" s="334">
        <f>IF(Table3[[#This Row],[Contractor Selected]]="Shactee",Table3[[#This Row],[Cost Shactee]],IF(AK32="DLZ",Table3[[#This Row],[Cost DLZ]],IF(AK32="Helix",Table3[[#This Row],[Cost Helix]],IF(AK32="Millennia",Table3[[#This Row],[Cost Millennia]],IF(AK32="Dawood",Table3[[#This Row],[Cost Dawood]],"NO SELECTION")))))</f>
        <v>22450</v>
      </c>
      <c r="AM32" s="358">
        <f>IF(AK32="Helix",AL32,0)</f>
        <v>0</v>
      </c>
      <c r="AN32" s="208">
        <f>IF(AK32="Millennia",AL32,0)</f>
        <v>0</v>
      </c>
      <c r="AO32" s="208">
        <f>IF(AK32="DLZ",AL32,0)</f>
        <v>22450</v>
      </c>
      <c r="AP32" s="208">
        <f>IF(AK32="Dawood",AL32,0)</f>
        <v>0</v>
      </c>
      <c r="AQ32" s="208">
        <f>IF(AK32="Shactee",AL32,0)</f>
        <v>0</v>
      </c>
    </row>
    <row r="33" spans="1:43" ht="15" customHeight="1" x14ac:dyDescent="0.25">
      <c r="A33" s="181" t="s">
        <v>81</v>
      </c>
      <c r="B33" s="181" t="s">
        <v>989</v>
      </c>
      <c r="C33" s="181" t="s">
        <v>990</v>
      </c>
      <c r="D33" s="181" t="s">
        <v>91</v>
      </c>
      <c r="E33" s="181" t="s">
        <v>850</v>
      </c>
      <c r="F33" s="153">
        <v>45222</v>
      </c>
      <c r="G33" s="153">
        <v>45224</v>
      </c>
      <c r="H33" s="153" t="s">
        <v>810</v>
      </c>
      <c r="I33" s="77">
        <v>45239</v>
      </c>
      <c r="J33" s="77">
        <v>45233</v>
      </c>
      <c r="K33" s="105">
        <v>45231</v>
      </c>
      <c r="L33" s="105" t="s">
        <v>33</v>
      </c>
      <c r="M33" s="145" t="s">
        <v>897</v>
      </c>
      <c r="N33" s="156" t="s">
        <v>982</v>
      </c>
      <c r="O33" s="117" t="s">
        <v>985</v>
      </c>
      <c r="P33" s="131" t="s">
        <v>170</v>
      </c>
      <c r="Q33" s="157" t="s">
        <v>897</v>
      </c>
      <c r="R33" s="77">
        <v>45222</v>
      </c>
      <c r="S33" s="67">
        <v>3000</v>
      </c>
      <c r="T33" s="74">
        <v>45243</v>
      </c>
      <c r="U33" s="157"/>
      <c r="V33" s="153"/>
      <c r="W33" s="158"/>
      <c r="X33" s="159"/>
      <c r="Y33" s="157"/>
      <c r="Z33" s="153"/>
      <c r="AA33" s="158"/>
      <c r="AB33" s="159"/>
      <c r="AC33" s="564"/>
      <c r="AD33" s="77"/>
      <c r="AE33" s="67"/>
      <c r="AF33" s="77"/>
      <c r="AG33" s="85"/>
      <c r="AH33" s="77"/>
      <c r="AI33" s="77"/>
      <c r="AJ33" s="80"/>
      <c r="AK33" s="91" t="s">
        <v>808</v>
      </c>
      <c r="AL33" s="334">
        <f>IF(Table3[[#This Row],[Contractor Selected]]="Shactee",Table3[[#This Row],[Cost Shactee]],IF(AK33="DLZ",Table3[[#This Row],[Cost DLZ]],IF(AK33="Helix",Table3[[#This Row],[Cost Helix]],IF(AK33="Millennia",Table3[[#This Row],[Cost Millennia]],IF(AK33="Dawood",Table3[[#This Row],[Cost Dawood]],"NO SELECTION")))))</f>
        <v>3000</v>
      </c>
      <c r="AM33" s="358">
        <f>IF(AK33="Helix",AL33,0)</f>
        <v>3000</v>
      </c>
      <c r="AN33" s="208">
        <f>IF(AK33="Millennia",AL33,0)</f>
        <v>0</v>
      </c>
      <c r="AO33" s="208">
        <f>IF(AK33="DLZ",AL33,0)</f>
        <v>0</v>
      </c>
      <c r="AP33" s="208">
        <f>IF(AK33="Dawood",AL33,0)</f>
        <v>0</v>
      </c>
      <c r="AQ33" s="208">
        <f>IF(AK33="Shactee",AL33,0)</f>
        <v>0</v>
      </c>
    </row>
    <row r="34" spans="1:43" ht="15" customHeight="1" x14ac:dyDescent="0.25">
      <c r="A34" s="102" t="s">
        <v>81</v>
      </c>
      <c r="B34" s="181" t="s">
        <v>991</v>
      </c>
      <c r="C34" s="181" t="s">
        <v>992</v>
      </c>
      <c r="D34" s="181" t="s">
        <v>91</v>
      </c>
      <c r="E34" s="102" t="s">
        <v>977</v>
      </c>
      <c r="F34" s="153">
        <v>45208</v>
      </c>
      <c r="G34" s="483">
        <v>45211</v>
      </c>
      <c r="H34" s="77" t="s">
        <v>810</v>
      </c>
      <c r="I34" s="77">
        <v>45229</v>
      </c>
      <c r="J34" s="77">
        <v>45229</v>
      </c>
      <c r="K34" s="105">
        <v>45231</v>
      </c>
      <c r="L34" s="105" t="s">
        <v>33</v>
      </c>
      <c r="M34" s="145" t="s">
        <v>897</v>
      </c>
      <c r="N34" s="156">
        <v>45210</v>
      </c>
      <c r="O34" s="269">
        <v>32950</v>
      </c>
      <c r="P34" s="132">
        <v>45229</v>
      </c>
      <c r="Q34" s="157" t="s">
        <v>897</v>
      </c>
      <c r="R34" s="77">
        <v>45210</v>
      </c>
      <c r="S34" s="67">
        <v>8990</v>
      </c>
      <c r="T34" s="74">
        <v>45229</v>
      </c>
      <c r="U34" s="157"/>
      <c r="V34" s="153"/>
      <c r="W34" s="158"/>
      <c r="X34" s="159"/>
      <c r="Y34" s="157"/>
      <c r="Z34" s="153"/>
      <c r="AA34" s="158"/>
      <c r="AB34" s="159"/>
      <c r="AC34" s="564"/>
      <c r="AD34" s="77"/>
      <c r="AE34" s="67"/>
      <c r="AF34" s="77"/>
      <c r="AG34" s="85"/>
      <c r="AH34" s="77"/>
      <c r="AI34" s="77"/>
      <c r="AJ34" s="80"/>
      <c r="AK34" s="91" t="s">
        <v>808</v>
      </c>
      <c r="AL34" s="334">
        <f>IF(Table3[[#This Row],[Contractor Selected]]="Shactee",Table3[[#This Row],[Cost Shactee]],IF(AK34="DLZ",Table3[[#This Row],[Cost DLZ]],IF(AK34="Helix",Table3[[#This Row],[Cost Helix]],IF(AK34="Millennia",Table3[[#This Row],[Cost Millennia]],IF(AK34="Dawood",Table3[[#This Row],[Cost Dawood]],"NO SELECTION")))))</f>
        <v>8990</v>
      </c>
      <c r="AM34" s="358">
        <f>IF(AK34="Helix",AL34,0)</f>
        <v>8990</v>
      </c>
      <c r="AN34" s="359">
        <f>IF(AK34="Millennia",AL34,0)</f>
        <v>0</v>
      </c>
      <c r="AO34" s="359">
        <f>IF(AK34="DLZ",AL34,0)</f>
        <v>0</v>
      </c>
      <c r="AP34" s="359">
        <f>IF(AK34="Dawood",AL34,0)</f>
        <v>0</v>
      </c>
      <c r="AQ34" s="359">
        <f>IF(AK34="Shactee",AL34,0)</f>
        <v>0</v>
      </c>
    </row>
    <row r="35" spans="1:43" ht="15" customHeight="1" x14ac:dyDescent="0.25">
      <c r="A35" s="181" t="s">
        <v>81</v>
      </c>
      <c r="B35" s="181" t="s">
        <v>161</v>
      </c>
      <c r="C35" s="181" t="s">
        <v>996</v>
      </c>
      <c r="D35" s="181" t="s">
        <v>91</v>
      </c>
      <c r="E35" s="181" t="s">
        <v>850</v>
      </c>
      <c r="F35" s="153">
        <v>45259</v>
      </c>
      <c r="G35" s="483">
        <v>45260</v>
      </c>
      <c r="H35" s="153" t="s">
        <v>997</v>
      </c>
      <c r="I35" s="77">
        <v>45268</v>
      </c>
      <c r="J35" s="77">
        <v>45267</v>
      </c>
      <c r="K35" s="105">
        <v>45261</v>
      </c>
      <c r="L35" s="105" t="s">
        <v>33</v>
      </c>
      <c r="M35" s="145"/>
      <c r="N35" s="130"/>
      <c r="O35" s="591"/>
      <c r="P35" s="592"/>
      <c r="Q35" s="157" t="s">
        <v>897</v>
      </c>
      <c r="R35" s="77">
        <v>45259</v>
      </c>
      <c r="S35" s="67">
        <v>3800</v>
      </c>
      <c r="T35" s="74">
        <v>45268</v>
      </c>
      <c r="U35" s="599"/>
      <c r="V35" s="77"/>
      <c r="W35" s="67"/>
      <c r="X35" s="572"/>
      <c r="Y35" s="433"/>
      <c r="Z35" s="77"/>
      <c r="AA35" s="158"/>
      <c r="AB35" s="153"/>
      <c r="AC35" s="79"/>
      <c r="AD35" s="77"/>
      <c r="AE35" s="67"/>
      <c r="AF35" s="74"/>
      <c r="AG35" s="85"/>
      <c r="AH35" s="77"/>
      <c r="AI35" s="77"/>
      <c r="AJ35" s="80"/>
      <c r="AK35" s="91" t="s">
        <v>808</v>
      </c>
      <c r="AL35" s="334">
        <f>IF(Table3[[#This Row],[Contractor Selected]]="Shactee",Table3[[#This Row],[Cost Shactee]],IF(AK35="DLZ",Table3[[#This Row],[Cost DLZ]],IF(AK35="Helix",Table3[[#This Row],[Cost Helix]],IF(AK35="Millennia",Table3[[#This Row],[Cost Millennia]],IF(AK35="Dawood",Table3[[#This Row],[Cost Dawood]],"NO SELECTION")))))</f>
        <v>3800</v>
      </c>
      <c r="AM35" s="186">
        <f>IF(AK35="Helix",AL35,0)</f>
        <v>3800</v>
      </c>
      <c r="AN35" s="208">
        <f>IF(AK35="Millennia",AL35,0)</f>
        <v>0</v>
      </c>
      <c r="AO35" s="208">
        <f>IF(AK35="DLZ",AL35,0)</f>
        <v>0</v>
      </c>
      <c r="AP35" s="208">
        <f>IF(AK35="Dawood",AL35,0)</f>
        <v>0</v>
      </c>
      <c r="AQ35" s="208">
        <f>IF(AK35="Shactee",AL35,0)</f>
        <v>0</v>
      </c>
    </row>
    <row r="36" spans="1:43" ht="15" customHeight="1" x14ac:dyDescent="0.25">
      <c r="A36" s="181" t="s">
        <v>81</v>
      </c>
      <c r="B36" s="181" t="s">
        <v>1002</v>
      </c>
      <c r="C36" s="181" t="s">
        <v>1003</v>
      </c>
      <c r="D36" s="181" t="s">
        <v>91</v>
      </c>
      <c r="E36" s="181" t="s">
        <v>850</v>
      </c>
      <c r="F36" s="153">
        <v>45240</v>
      </c>
      <c r="G36" s="483">
        <v>45245</v>
      </c>
      <c r="H36" s="168" t="s">
        <v>1004</v>
      </c>
      <c r="I36" s="77">
        <v>45260</v>
      </c>
      <c r="J36" s="77">
        <v>45260</v>
      </c>
      <c r="K36" s="105">
        <v>45292</v>
      </c>
      <c r="L36" s="105" t="s">
        <v>33</v>
      </c>
      <c r="M36" s="155" t="s">
        <v>897</v>
      </c>
      <c r="N36" s="130" t="s">
        <v>982</v>
      </c>
      <c r="O36" s="591" t="s">
        <v>985</v>
      </c>
      <c r="P36" s="592" t="s">
        <v>170</v>
      </c>
      <c r="Q36" s="157" t="s">
        <v>897</v>
      </c>
      <c r="R36" s="77">
        <v>45240</v>
      </c>
      <c r="S36" s="67">
        <v>5200</v>
      </c>
      <c r="T36" s="74">
        <v>45261</v>
      </c>
      <c r="U36" s="564" t="s">
        <v>897</v>
      </c>
      <c r="V36" s="77">
        <v>45244</v>
      </c>
      <c r="W36" s="67">
        <v>10040</v>
      </c>
      <c r="X36" s="572">
        <v>45261</v>
      </c>
      <c r="Y36" s="79"/>
      <c r="Z36" s="77"/>
      <c r="AA36" s="158"/>
      <c r="AB36" s="153"/>
      <c r="AC36" s="79"/>
      <c r="AD36" s="77"/>
      <c r="AE36" s="67"/>
      <c r="AF36" s="74"/>
      <c r="AG36" s="85"/>
      <c r="AH36" s="77"/>
      <c r="AI36" s="77"/>
      <c r="AJ36" s="80"/>
      <c r="AK36" s="91" t="s">
        <v>938</v>
      </c>
      <c r="AL36" s="334">
        <f>IF(Table3[[#This Row],[Contractor Selected]]="Shactee",Table3[[#This Row],[Cost Shactee]],IF(AK36="DLZ",Table3[[#This Row],[Cost DLZ]],IF(AK36="Helix",Table3[[#This Row],[Cost Helix]],IF(AK36="Millennia",Table3[[#This Row],[Cost Millennia]],IF(AK36="Dawood",Table3[[#This Row],[Cost Dawood]],"NO SELECTION")))))</f>
        <v>10040</v>
      </c>
      <c r="AM36" s="186">
        <f>IF(AK36="Helix",AL36,0)</f>
        <v>0</v>
      </c>
      <c r="AN36" s="208">
        <f>IF(AK36="Millennia",AL36,0)</f>
        <v>10040</v>
      </c>
      <c r="AO36" s="208">
        <f>IF(AK36="DLZ",AL36,0)</f>
        <v>0</v>
      </c>
      <c r="AP36" s="208">
        <f>IF(AK36="Dawood",AL36,0)</f>
        <v>0</v>
      </c>
      <c r="AQ36" s="208">
        <f>IF(AK36="Shactee",AL36,0)</f>
        <v>0</v>
      </c>
    </row>
    <row r="37" spans="1:43" ht="15" customHeight="1" x14ac:dyDescent="0.25">
      <c r="A37" s="137" t="s">
        <v>81</v>
      </c>
      <c r="B37" s="137" t="s">
        <v>292</v>
      </c>
      <c r="C37" s="137" t="s">
        <v>602</v>
      </c>
      <c r="D37" s="137" t="s">
        <v>91</v>
      </c>
      <c r="E37" s="137" t="s">
        <v>977</v>
      </c>
      <c r="F37" s="138">
        <v>45350</v>
      </c>
      <c r="G37" s="138">
        <v>45351</v>
      </c>
      <c r="H37" s="138" t="s">
        <v>810</v>
      </c>
      <c r="I37" s="77">
        <v>45365</v>
      </c>
      <c r="J37" s="77">
        <v>45362</v>
      </c>
      <c r="K37" s="105">
        <v>45413</v>
      </c>
      <c r="L37" s="105" t="s">
        <v>33</v>
      </c>
      <c r="M37" s="139"/>
      <c r="N37" s="587"/>
      <c r="O37" s="592"/>
      <c r="P37" s="592"/>
      <c r="Q37" s="141" t="s">
        <v>897</v>
      </c>
      <c r="R37" s="77">
        <v>45350</v>
      </c>
      <c r="S37" s="67">
        <v>4100</v>
      </c>
      <c r="T37" s="74">
        <v>45362</v>
      </c>
      <c r="U37" s="600"/>
      <c r="V37" s="605"/>
      <c r="W37" s="611"/>
      <c r="X37" s="605"/>
      <c r="Y37" s="190"/>
      <c r="Z37" s="605"/>
      <c r="AA37" s="210"/>
      <c r="AB37" s="209"/>
      <c r="AC37" s="190"/>
      <c r="AD37" s="143"/>
      <c r="AE37" s="144"/>
      <c r="AF37" s="357"/>
      <c r="AG37" s="190"/>
      <c r="AH37" s="143"/>
      <c r="AI37" s="144"/>
      <c r="AJ37" s="191"/>
      <c r="AK37" s="134" t="s">
        <v>808</v>
      </c>
      <c r="AL37" s="337">
        <f>IF(Table3[[#This Row],[Contractor Selected]]="Shactee",Table3[[#This Row],[Cost Shactee]],IF(AK37="DLZ",Table3[[#This Row],[Cost DLZ]],IF(AK37="Helix",Table3[[#This Row],[Cost Helix]],IF(AK37="Millennia",Table3[[#This Row],[Cost Millennia]],IF(AK37="Dawood",Table3[[#This Row],[Cost Dawood]],"NO SELECTION")))))</f>
        <v>4100</v>
      </c>
      <c r="AM37" s="186">
        <f>IF(AK37="Helix",AL37,0)</f>
        <v>4100</v>
      </c>
      <c r="AN37" s="150">
        <v>0</v>
      </c>
      <c r="AO37" s="150">
        <v>0</v>
      </c>
      <c r="AP37" s="150">
        <v>0</v>
      </c>
      <c r="AQ37" s="150">
        <v>0</v>
      </c>
    </row>
    <row r="38" spans="1:43" ht="15" customHeight="1" x14ac:dyDescent="0.25">
      <c r="A38" s="162" t="s">
        <v>81</v>
      </c>
      <c r="B38" s="162" t="s">
        <v>1011</v>
      </c>
      <c r="C38" s="162" t="s">
        <v>668</v>
      </c>
      <c r="D38" s="162" t="s">
        <v>91</v>
      </c>
      <c r="E38" s="162" t="s">
        <v>977</v>
      </c>
      <c r="F38" s="135">
        <v>45356</v>
      </c>
      <c r="G38" s="135">
        <v>45357</v>
      </c>
      <c r="H38" s="135" t="s">
        <v>810</v>
      </c>
      <c r="I38" s="77">
        <v>45371</v>
      </c>
      <c r="J38" s="77">
        <v>45366</v>
      </c>
      <c r="K38" s="105">
        <v>45444</v>
      </c>
      <c r="L38" s="105" t="s">
        <v>33</v>
      </c>
      <c r="M38" s="139"/>
      <c r="N38" s="587"/>
      <c r="O38" s="592"/>
      <c r="P38" s="592"/>
      <c r="Q38" s="141" t="s">
        <v>897</v>
      </c>
      <c r="R38" s="77">
        <v>45356</v>
      </c>
      <c r="S38" s="67">
        <v>4200</v>
      </c>
      <c r="T38" s="74" t="s">
        <v>1012</v>
      </c>
      <c r="U38" s="600"/>
      <c r="V38" s="605"/>
      <c r="W38" s="611"/>
      <c r="X38" s="605"/>
      <c r="Y38" s="190"/>
      <c r="Z38" s="605"/>
      <c r="AA38" s="210"/>
      <c r="AB38" s="209"/>
      <c r="AC38" s="190"/>
      <c r="AD38" s="143"/>
      <c r="AE38" s="144"/>
      <c r="AF38" s="357"/>
      <c r="AG38" s="190"/>
      <c r="AH38" s="143"/>
      <c r="AI38" s="144"/>
      <c r="AJ38" s="191"/>
      <c r="AK38" s="134" t="s">
        <v>808</v>
      </c>
      <c r="AL38" s="334">
        <f>IF(Table3[[#This Row],[Contractor Selected]]="Shactee",Table3[[#This Row],[Cost Shactee]],IF(AK38="DLZ",Table3[[#This Row],[Cost DLZ]],IF(AK38="Helix",Table3[[#This Row],[Cost Helix]],IF(AK38="Millennia",Table3[[#This Row],[Cost Millennia]],IF(AK38="Dawood",Table3[[#This Row],[Cost Dawood]],"NO SELECTION")))))</f>
        <v>4200</v>
      </c>
      <c r="AM38" s="180">
        <v>4200</v>
      </c>
      <c r="AN38" s="166">
        <v>0</v>
      </c>
      <c r="AO38" s="166">
        <v>0</v>
      </c>
      <c r="AP38" s="166">
        <v>0</v>
      </c>
      <c r="AQ38" s="166">
        <v>0</v>
      </c>
    </row>
    <row r="39" spans="1:43" ht="15" customHeight="1" x14ac:dyDescent="0.25">
      <c r="A39" s="137" t="s">
        <v>81</v>
      </c>
      <c r="B39" s="204" t="s">
        <v>237</v>
      </c>
      <c r="C39" s="204" t="s">
        <v>1017</v>
      </c>
      <c r="D39" s="181" t="s">
        <v>91</v>
      </c>
      <c r="E39" s="181" t="s">
        <v>977</v>
      </c>
      <c r="F39" s="138">
        <v>45328</v>
      </c>
      <c r="G39" s="138">
        <v>45330</v>
      </c>
      <c r="H39" s="153" t="s">
        <v>810</v>
      </c>
      <c r="I39" s="77">
        <v>45344</v>
      </c>
      <c r="J39" s="77">
        <v>45344</v>
      </c>
      <c r="K39" s="105">
        <v>45444</v>
      </c>
      <c r="L39" s="105" t="s">
        <v>33</v>
      </c>
      <c r="M39" s="155"/>
      <c r="N39" s="586"/>
      <c r="O39" s="591"/>
      <c r="P39" s="592"/>
      <c r="Q39" s="188" t="s">
        <v>897</v>
      </c>
      <c r="R39" s="77">
        <v>45297</v>
      </c>
      <c r="S39" s="67">
        <v>6850</v>
      </c>
      <c r="T39" s="74">
        <v>45344</v>
      </c>
      <c r="U39" s="586"/>
      <c r="V39" s="586"/>
      <c r="W39" s="563"/>
      <c r="X39" s="600"/>
      <c r="Y39" s="133"/>
      <c r="Z39" s="586"/>
      <c r="AA39" s="137"/>
      <c r="AB39" s="153"/>
      <c r="AC39" s="199"/>
      <c r="AD39" s="130"/>
      <c r="AE39" s="113"/>
      <c r="AF39" s="641"/>
      <c r="AG39" s="384"/>
      <c r="AH39" s="256"/>
      <c r="AI39" s="144"/>
      <c r="AJ39" s="441"/>
      <c r="AK39" s="91" t="s">
        <v>808</v>
      </c>
      <c r="AL39" s="334">
        <f>IF(Table3[[#This Row],[Contractor Selected]]="Shactee",Table3[[#This Row],[Cost Shactee]],IF(AK39="DLZ",Table3[[#This Row],[Cost DLZ]],IF(AK39="Helix",Table3[[#This Row],[Cost Helix]],IF(AK39="Millennia",Table3[[#This Row],[Cost Millennia]],IF(AK39="Dawood",Table3[[#This Row],[Cost Dawood]],"NO SELECTION")))))</f>
        <v>6850</v>
      </c>
      <c r="AM39" s="186">
        <f>IF(AK39="Helix",AL39,0)</f>
        <v>6850</v>
      </c>
      <c r="AN39" s="208">
        <f>IF(AK39="Millennia",AL39,0)</f>
        <v>0</v>
      </c>
      <c r="AO39" s="208">
        <f>IF(AK39="DLZ",AL39,0)</f>
        <v>0</v>
      </c>
      <c r="AP39" s="208">
        <f>IF(AK39="Dawood",AL39,0)</f>
        <v>0</v>
      </c>
      <c r="AQ39" s="208">
        <f>IF(AK39="Shactee",AL39,0)</f>
        <v>0</v>
      </c>
    </row>
    <row r="40" spans="1:43" ht="15" customHeight="1" x14ac:dyDescent="0.25">
      <c r="A40" s="137" t="s">
        <v>81</v>
      </c>
      <c r="B40" s="204" t="s">
        <v>161</v>
      </c>
      <c r="C40" s="204" t="s">
        <v>996</v>
      </c>
      <c r="D40" s="181" t="s">
        <v>91</v>
      </c>
      <c r="E40" s="204" t="s">
        <v>850</v>
      </c>
      <c r="F40" s="153">
        <v>45533</v>
      </c>
      <c r="G40" s="153">
        <v>45534</v>
      </c>
      <c r="H40" s="153" t="s">
        <v>1037</v>
      </c>
      <c r="I40" s="77">
        <v>45544</v>
      </c>
      <c r="J40" s="77">
        <v>45544</v>
      </c>
      <c r="K40" s="105">
        <v>45559</v>
      </c>
      <c r="L40" s="105" t="s">
        <v>33</v>
      </c>
      <c r="M40" s="139"/>
      <c r="N40" s="110"/>
      <c r="O40" s="119"/>
      <c r="P40" s="119"/>
      <c r="Q40" s="234" t="s">
        <v>897</v>
      </c>
      <c r="R40" s="77">
        <v>45534</v>
      </c>
      <c r="S40" s="67">
        <v>3500</v>
      </c>
      <c r="T40" s="74">
        <v>45544</v>
      </c>
      <c r="U40" s="255"/>
      <c r="V40" s="255"/>
      <c r="W40" s="255"/>
      <c r="X40" s="255"/>
      <c r="Y40" s="382"/>
      <c r="Z40" s="381"/>
      <c r="AA40" s="131"/>
      <c r="AB40" s="131"/>
      <c r="AC40" s="192"/>
      <c r="AD40" s="77"/>
      <c r="AE40" s="67"/>
      <c r="AF40" s="74"/>
      <c r="AG40" s="190"/>
      <c r="AH40" s="143"/>
      <c r="AI40" s="106"/>
      <c r="AJ40" s="191"/>
      <c r="AK40" s="134" t="s">
        <v>808</v>
      </c>
      <c r="AL40" s="336">
        <f>IF(Table3[[#This Row],[Contractor Selected]]="Shactee",Table3[[#This Row],[Cost Shactee]],IF(AK40="DLZ",Table3[[#This Row],[Cost DLZ]],IF(AK40="Helix",Table3[[#This Row],[Cost Helix]],IF(AK40="Millennia",Table3[[#This Row],[Cost Millennia]],IF(AK40="Dawood",Table3[[#This Row],[Cost Dawood]],"NO SELECTION")))))</f>
        <v>3500</v>
      </c>
      <c r="AM40" s="180">
        <f>IF(AK40="Helix",AL40,0)</f>
        <v>3500</v>
      </c>
      <c r="AN40" s="150">
        <f>IF(AK40="Millennia",AL40,0)</f>
        <v>0</v>
      </c>
      <c r="AO40" s="150">
        <f>IF(AK40="DLZ",AL40,0)</f>
        <v>0</v>
      </c>
      <c r="AP40" s="150">
        <f>IF(AK40="Dawood",AL40,0)</f>
        <v>0</v>
      </c>
      <c r="AQ40" s="150">
        <f>IF(AK40="Shactee",AL40,0)</f>
        <v>0</v>
      </c>
    </row>
    <row r="41" spans="1:43" ht="15" customHeight="1" x14ac:dyDescent="0.25">
      <c r="A41" s="329" t="s">
        <v>81</v>
      </c>
      <c r="B41" s="329" t="s">
        <v>1038</v>
      </c>
      <c r="C41" s="204" t="s">
        <v>1039</v>
      </c>
      <c r="D41" s="181" t="s">
        <v>91</v>
      </c>
      <c r="E41" s="181" t="s">
        <v>977</v>
      </c>
      <c r="F41" s="241">
        <v>45464</v>
      </c>
      <c r="G41" s="241">
        <v>45467</v>
      </c>
      <c r="H41" s="138" t="s">
        <v>1006</v>
      </c>
      <c r="I41" s="73">
        <v>45474</v>
      </c>
      <c r="J41" s="73">
        <v>45474</v>
      </c>
      <c r="K41" s="110">
        <v>45559</v>
      </c>
      <c r="L41" s="105" t="s">
        <v>33</v>
      </c>
      <c r="M41" s="243" t="s">
        <v>979</v>
      </c>
      <c r="N41" s="590"/>
      <c r="O41" s="118"/>
      <c r="P41" s="118"/>
      <c r="Q41" s="141" t="s">
        <v>897</v>
      </c>
      <c r="R41" s="77">
        <v>45467</v>
      </c>
      <c r="S41" s="67">
        <v>5000</v>
      </c>
      <c r="T41" s="74">
        <v>45474</v>
      </c>
      <c r="U41" s="118" t="s">
        <v>979</v>
      </c>
      <c r="V41" s="118"/>
      <c r="W41" s="118"/>
      <c r="X41" s="620" t="s">
        <v>979</v>
      </c>
      <c r="Y41" s="455" t="s">
        <v>979</v>
      </c>
      <c r="Z41" s="118"/>
      <c r="AA41" s="502"/>
      <c r="AB41" s="502" t="s">
        <v>979</v>
      </c>
      <c r="AC41" s="455"/>
      <c r="AD41" s="118"/>
      <c r="AE41" s="118"/>
      <c r="AF41" s="120"/>
      <c r="AG41" s="455"/>
      <c r="AH41" s="620"/>
      <c r="AI41" s="118"/>
      <c r="AJ41" s="461"/>
      <c r="AK41" s="134" t="s">
        <v>1040</v>
      </c>
      <c r="AL41" s="337">
        <v>5000</v>
      </c>
      <c r="AM41" s="180">
        <v>5000</v>
      </c>
      <c r="AN41" s="150">
        <f>IF(AK41="Millennia",AL41,0)</f>
        <v>0</v>
      </c>
      <c r="AO41" s="150">
        <f>IF(AK41="DLZ",AL41,0)</f>
        <v>0</v>
      </c>
      <c r="AP41" s="150">
        <f>IF(AK41="Dawood",AL41,0)</f>
        <v>0</v>
      </c>
      <c r="AQ41" s="150">
        <f>IF(AK41="Shactee",AL41,0)</f>
        <v>0</v>
      </c>
    </row>
    <row r="42" spans="1:43" ht="15" customHeight="1" x14ac:dyDescent="0.25">
      <c r="A42" s="137" t="s">
        <v>81</v>
      </c>
      <c r="B42" s="329" t="s">
        <v>1038</v>
      </c>
      <c r="C42" s="204" t="s">
        <v>1039</v>
      </c>
      <c r="D42" s="181" t="s">
        <v>91</v>
      </c>
      <c r="E42" s="181" t="s">
        <v>977</v>
      </c>
      <c r="F42" s="138">
        <v>45509</v>
      </c>
      <c r="G42" s="138">
        <v>45509</v>
      </c>
      <c r="H42" s="138" t="s">
        <v>1041</v>
      </c>
      <c r="I42" s="572">
        <v>45513</v>
      </c>
      <c r="J42" s="572">
        <v>45512</v>
      </c>
      <c r="K42" s="105">
        <v>45559</v>
      </c>
      <c r="L42" s="105" t="s">
        <v>33</v>
      </c>
      <c r="M42" s="139"/>
      <c r="N42" s="110"/>
      <c r="O42" s="119"/>
      <c r="P42" s="119"/>
      <c r="Q42" s="141"/>
      <c r="R42" s="77"/>
      <c r="S42" s="67"/>
      <c r="T42" s="74"/>
      <c r="U42" s="255"/>
      <c r="V42" s="255"/>
      <c r="W42" s="255"/>
      <c r="X42" s="602"/>
      <c r="Y42" s="382"/>
      <c r="Z42" s="381"/>
      <c r="AA42" s="131"/>
      <c r="AB42" s="131"/>
      <c r="AC42" s="192" t="s">
        <v>897</v>
      </c>
      <c r="AD42" s="77">
        <v>45509</v>
      </c>
      <c r="AE42" s="332">
        <v>679.5</v>
      </c>
      <c r="AF42" s="74">
        <v>45512</v>
      </c>
      <c r="AG42" s="190"/>
      <c r="AH42" s="605"/>
      <c r="AI42" s="106"/>
      <c r="AJ42" s="191"/>
      <c r="AK42" s="134" t="s">
        <v>24</v>
      </c>
      <c r="AL42" s="336">
        <f>IF(Table3[[#This Row],[Contractor Selected]]="Shactee",Table3[[#This Row],[Cost Shactee]],IF(AK42="DLZ",Table3[[#This Row],[Cost DLZ]],IF(AK42="Helix",Table3[[#This Row],[Cost Helix]],IF(AK42="Millennia",Table3[[#This Row],[Cost Millennia]],IF(AK42="Dawood",Table3[[#This Row],[Cost Dawood]],"NO SELECTION")))))</f>
        <v>679.5</v>
      </c>
      <c r="AM42" s="180">
        <f>IF(AK42="Helix",AL42,0)</f>
        <v>0</v>
      </c>
      <c r="AN42" s="150">
        <f>IF(AK42="Millennia",AL42,0)</f>
        <v>0</v>
      </c>
      <c r="AO42" s="150">
        <f>IF(AK42="DLZ",AL42,0)</f>
        <v>0</v>
      </c>
      <c r="AP42" s="150">
        <f>IF(AK42="Dawood",AL42,0)</f>
        <v>0</v>
      </c>
      <c r="AQ42" s="150">
        <f>IF(AK42="Shactee",AL42,0)</f>
        <v>679.5</v>
      </c>
    </row>
    <row r="43" spans="1:43" ht="15" customHeight="1" x14ac:dyDescent="0.25">
      <c r="A43" s="137" t="s">
        <v>81</v>
      </c>
      <c r="B43" s="204" t="s">
        <v>1042</v>
      </c>
      <c r="C43" s="204" t="s">
        <v>1043</v>
      </c>
      <c r="D43" s="181" t="s">
        <v>91</v>
      </c>
      <c r="E43" s="204" t="s">
        <v>1000</v>
      </c>
      <c r="F43" s="153">
        <v>45540</v>
      </c>
      <c r="G43" s="153">
        <v>45540</v>
      </c>
      <c r="H43" s="153" t="s">
        <v>1044</v>
      </c>
      <c r="I43" s="572">
        <v>45541</v>
      </c>
      <c r="J43" s="572">
        <v>45541</v>
      </c>
      <c r="K43" s="105">
        <v>45566</v>
      </c>
      <c r="L43" s="105" t="s">
        <v>33</v>
      </c>
      <c r="M43" s="139"/>
      <c r="N43" s="110"/>
      <c r="O43" s="119"/>
      <c r="P43" s="119"/>
      <c r="Q43" s="234"/>
      <c r="R43" s="77"/>
      <c r="S43" s="67"/>
      <c r="T43" s="74"/>
      <c r="U43" s="255"/>
      <c r="V43" s="255"/>
      <c r="W43" s="255"/>
      <c r="X43" s="602"/>
      <c r="Y43" s="382"/>
      <c r="Z43" s="624"/>
      <c r="AA43" s="165"/>
      <c r="AB43" s="165"/>
      <c r="AC43" s="192" t="s">
        <v>897</v>
      </c>
      <c r="AD43" s="77" t="s">
        <v>39</v>
      </c>
      <c r="AE43" s="67">
        <v>445.59</v>
      </c>
      <c r="AF43" s="74">
        <v>45541</v>
      </c>
      <c r="AG43" s="190"/>
      <c r="AH43" s="605"/>
      <c r="AI43" s="106"/>
      <c r="AJ43" s="191"/>
      <c r="AK43" s="134" t="s">
        <v>24</v>
      </c>
      <c r="AL43" s="337">
        <f>IF(Table3[[#This Row],[Contractor Selected]]="Shactee",Table3[[#This Row],[Cost Shactee]],IF(AK43="DLZ",Table3[[#This Row],[Cost DLZ]],IF(AK43="Helix",Table3[[#This Row],[Cost Helix]],IF(AK43="Millennia",Table3[[#This Row],[Cost Millennia]],IF(AK43="Dawood",Table3[[#This Row],[Cost Dawood]],"NO SELECTION")))))</f>
        <v>445.59</v>
      </c>
      <c r="AM43" s="180">
        <f>IF(AK43="Helix",AL43,0)</f>
        <v>0</v>
      </c>
      <c r="AN43" s="150">
        <f>IF(AK43="Millennia",AL43,0)</f>
        <v>0</v>
      </c>
      <c r="AO43" s="150">
        <f>IF(AK43="DLZ",AL43,0)</f>
        <v>0</v>
      </c>
      <c r="AP43" s="150">
        <f>IF(AK43="Dawood",AL43,0)</f>
        <v>0</v>
      </c>
      <c r="AQ43" s="150">
        <f>IF(AK43="Shactee",AL43,0)</f>
        <v>445.59</v>
      </c>
    </row>
    <row r="44" spans="1:43" ht="15" customHeight="1" x14ac:dyDescent="0.25">
      <c r="A44" s="162" t="s">
        <v>81</v>
      </c>
      <c r="B44" s="162" t="s">
        <v>435</v>
      </c>
      <c r="C44" s="162" t="s">
        <v>1015</v>
      </c>
      <c r="D44" s="162" t="s">
        <v>91</v>
      </c>
      <c r="E44" s="162" t="s">
        <v>977</v>
      </c>
      <c r="F44" s="135">
        <v>45385</v>
      </c>
      <c r="G44" s="135">
        <v>45386</v>
      </c>
      <c r="H44" s="135" t="s">
        <v>1006</v>
      </c>
      <c r="I44" s="572">
        <v>45394</v>
      </c>
      <c r="J44" s="572">
        <v>45394</v>
      </c>
      <c r="K44" s="105">
        <v>45566</v>
      </c>
      <c r="L44" s="105" t="s">
        <v>33</v>
      </c>
      <c r="M44" s="163"/>
      <c r="N44" s="162"/>
      <c r="O44" s="113"/>
      <c r="P44" s="113"/>
      <c r="Q44" s="157" t="s">
        <v>897</v>
      </c>
      <c r="R44" s="77">
        <v>45386</v>
      </c>
      <c r="S44" s="67">
        <v>8750</v>
      </c>
      <c r="T44" s="74">
        <v>45394</v>
      </c>
      <c r="U44" s="571"/>
      <c r="V44" s="77"/>
      <c r="W44" s="106"/>
      <c r="X44" s="154"/>
      <c r="Y44" s="206"/>
      <c r="Z44" s="587"/>
      <c r="AA44" s="131"/>
      <c r="AB44" s="131"/>
      <c r="AC44" s="184"/>
      <c r="AD44" s="77"/>
      <c r="AE44" s="67"/>
      <c r="AF44" s="74"/>
      <c r="AG44" s="194"/>
      <c r="AH44" s="195"/>
      <c r="AI44" s="179"/>
      <c r="AJ44" s="196"/>
      <c r="AK44" s="134" t="s">
        <v>808</v>
      </c>
      <c r="AL44" s="337">
        <f>IF(Table3[[#This Row],[Contractor Selected]]="Shactee",Table3[[#This Row],[Cost Shactee]],IF(AK44="DLZ",Table3[[#This Row],[Cost DLZ]],IF(AK44="Helix",Table3[[#This Row],[Cost Helix]],IF(AK44="Millennia",Table3[[#This Row],[Cost Millennia]],IF(AK44="LWS",Table3[[#This Row],[Cost LWS]],IF(AK44="Dawood",Table3[[#This Row],[Cost Dawood]],"NO SELECTION"))))))</f>
        <v>8750</v>
      </c>
      <c r="AM44" s="180">
        <f>IF(AK44="Helix",AL44,0)</f>
        <v>8750</v>
      </c>
      <c r="AN44" s="166">
        <f>IF(AK44="Millennia",AL44,0)</f>
        <v>0</v>
      </c>
      <c r="AO44" s="166">
        <f>IF(AK44="DLZ",AL44,0)</f>
        <v>0</v>
      </c>
      <c r="AP44" s="166">
        <f>IF(AK44="Dawood",AL44,0)</f>
        <v>0</v>
      </c>
      <c r="AQ44" s="166">
        <f>IF(AK44="Shactee",AL44,0)</f>
        <v>0</v>
      </c>
    </row>
    <row r="45" spans="1:43" s="118" customFormat="1" ht="15" customHeight="1" x14ac:dyDescent="0.25">
      <c r="A45" s="565" t="s">
        <v>81</v>
      </c>
      <c r="B45" s="204" t="s">
        <v>1061</v>
      </c>
      <c r="C45" s="204" t="s">
        <v>132</v>
      </c>
      <c r="D45" s="481" t="s">
        <v>91</v>
      </c>
      <c r="E45" s="481" t="s">
        <v>977</v>
      </c>
      <c r="F45" s="343">
        <v>45525</v>
      </c>
      <c r="G45" s="343">
        <v>45525</v>
      </c>
      <c r="H45" s="343" t="s">
        <v>1062</v>
      </c>
      <c r="I45" s="575">
        <v>45532</v>
      </c>
      <c r="J45" s="575">
        <v>45532</v>
      </c>
      <c r="K45" s="105">
        <v>45597</v>
      </c>
      <c r="L45" s="105" t="s">
        <v>33</v>
      </c>
      <c r="M45" s="584"/>
      <c r="N45" s="501"/>
      <c r="O45" s="503"/>
      <c r="P45" s="503"/>
      <c r="Q45" s="596"/>
      <c r="R45" s="77"/>
      <c r="S45" s="67"/>
      <c r="T45" s="74"/>
      <c r="U45" s="505"/>
      <c r="V45" s="505"/>
      <c r="W45" s="505"/>
      <c r="X45" s="617"/>
      <c r="Y45" s="623"/>
      <c r="Z45" s="507"/>
      <c r="AA45" s="629"/>
      <c r="AB45" s="629"/>
      <c r="AC45" s="630" t="s">
        <v>897</v>
      </c>
      <c r="AD45" s="423">
        <v>45525</v>
      </c>
      <c r="AE45" s="67">
        <v>699.36</v>
      </c>
      <c r="AF45" s="643">
        <v>45532</v>
      </c>
      <c r="AG45" s="645"/>
      <c r="AH45" s="648"/>
      <c r="AI45" s="426"/>
      <c r="AJ45" s="653"/>
      <c r="AK45" s="260" t="s">
        <v>24</v>
      </c>
      <c r="AL45" s="337">
        <f>IF(Table3[[#This Row],[Contractor Selected]]="Shactee",Table3[[#This Row],[Cost Shactee]],IF(AK45="DLZ",Table3[[#This Row],[Cost DLZ]],IF(AK45="Helix",Table3[[#This Row],[Cost Helix]],IF(AK45="Millennia",Table3[[#This Row],[Cost Millennia]],IF(AK45="Dawood",Table3[[#This Row],[Cost Dawood]],"NO SELECTION")))))</f>
        <v>699.36</v>
      </c>
      <c r="AM45" s="346">
        <f>IF(AK45="Helix",AL45,0)</f>
        <v>0</v>
      </c>
      <c r="AN45" s="239">
        <f>IF(AK45="Millennia",AL45,0)</f>
        <v>0</v>
      </c>
      <c r="AO45" s="239">
        <f>IF(AK45="DLZ",AL45,0)</f>
        <v>0</v>
      </c>
      <c r="AP45" s="239">
        <f>IF(AK45="Dawood",AL45,0)</f>
        <v>0</v>
      </c>
      <c r="AQ45" s="239">
        <f>IF(AK45="Shactee",AL45,0)</f>
        <v>699.36</v>
      </c>
    </row>
    <row r="46" spans="1:43" ht="15" customHeight="1" x14ac:dyDescent="0.25">
      <c r="A46" s="176" t="s">
        <v>930</v>
      </c>
      <c r="B46" s="137" t="s">
        <v>1067</v>
      </c>
      <c r="C46" s="137" t="s">
        <v>1068</v>
      </c>
      <c r="D46" s="137" t="s">
        <v>91</v>
      </c>
      <c r="E46" s="137" t="s">
        <v>1053</v>
      </c>
      <c r="F46" s="138">
        <v>45576</v>
      </c>
      <c r="G46" s="138">
        <v>45576</v>
      </c>
      <c r="H46" s="138" t="s">
        <v>1031</v>
      </c>
      <c r="I46" s="161">
        <v>45583</v>
      </c>
      <c r="J46" s="161">
        <v>45583</v>
      </c>
      <c r="K46" s="105">
        <v>45620</v>
      </c>
      <c r="L46" s="106" t="s">
        <v>33</v>
      </c>
      <c r="M46" s="145"/>
      <c r="N46" s="585"/>
      <c r="O46" s="591"/>
      <c r="P46" s="591"/>
      <c r="Q46" s="141"/>
      <c r="R46" s="106"/>
      <c r="S46" s="67"/>
      <c r="T46" s="74"/>
      <c r="U46" s="591"/>
      <c r="V46" s="591"/>
      <c r="W46" s="591"/>
      <c r="X46" s="126"/>
      <c r="Y46" s="626"/>
      <c r="Z46" s="425"/>
      <c r="AA46" s="593"/>
      <c r="AB46" s="593"/>
      <c r="AC46" s="192" t="s">
        <v>897</v>
      </c>
      <c r="AD46" s="118" t="s">
        <v>39</v>
      </c>
      <c r="AE46" s="254">
        <v>1693.13</v>
      </c>
      <c r="AF46" s="434">
        <v>45583</v>
      </c>
      <c r="AG46" s="435"/>
      <c r="AH46" s="437"/>
      <c r="AI46" s="106"/>
      <c r="AJ46" s="438"/>
      <c r="AK46" s="134" t="s">
        <v>24</v>
      </c>
      <c r="AL46" s="337">
        <f>IF(Table3[[#This Row],[Contractor Selected]]="Shactee",Table3[[#This Row],[Cost Shactee]],IF(AK46="DLZ",Table3[[#This Row],[Cost DLZ]],IF(AK46="Helix",Table3[[#This Row],[Cost Helix]],IF(AK46="Millennia",Table3[[#This Row],[Cost Millennia]],IF(AK46="Dawood",Table3[[#This Row],[Cost Dawood]],"NO SELECTION")))))</f>
        <v>1693.13</v>
      </c>
      <c r="AM46" s="180">
        <f>IF(AK46="Helix",AL46,0)</f>
        <v>0</v>
      </c>
      <c r="AN46" s="150">
        <f>IF(AK46="Millennia",AL46,0)</f>
        <v>0</v>
      </c>
      <c r="AO46" s="150">
        <f>IF(AK46="DLZ",AL46,0)</f>
        <v>0</v>
      </c>
      <c r="AP46" s="150">
        <f>IF(AK46="Dawood",AL46,0)</f>
        <v>0</v>
      </c>
      <c r="AQ46" s="150">
        <f>IF(AK46="Shactee",AL46,0)</f>
        <v>1693.13</v>
      </c>
    </row>
    <row r="47" spans="1:43" ht="15" customHeight="1" x14ac:dyDescent="0.25">
      <c r="A47" s="176" t="s">
        <v>81</v>
      </c>
      <c r="B47" s="137" t="s">
        <v>529</v>
      </c>
      <c r="C47" s="137" t="s">
        <v>919</v>
      </c>
      <c r="D47" s="137" t="s">
        <v>91</v>
      </c>
      <c r="E47" s="205" t="s">
        <v>977</v>
      </c>
      <c r="F47" s="138">
        <v>45595</v>
      </c>
      <c r="G47" s="138">
        <v>45596</v>
      </c>
      <c r="H47" s="138" t="s">
        <v>531</v>
      </c>
      <c r="I47" s="161">
        <v>45602</v>
      </c>
      <c r="J47" s="161">
        <v>45600</v>
      </c>
      <c r="K47" s="105">
        <v>45627</v>
      </c>
      <c r="L47" s="105" t="s">
        <v>33</v>
      </c>
      <c r="M47" s="145"/>
      <c r="N47" s="585"/>
      <c r="O47" s="591"/>
      <c r="P47" s="591"/>
      <c r="Q47" s="141"/>
      <c r="R47" s="77"/>
      <c r="S47" s="67"/>
      <c r="T47" s="74"/>
      <c r="U47" s="117"/>
      <c r="V47" s="591"/>
      <c r="W47" s="591"/>
      <c r="X47" s="126"/>
      <c r="Y47" s="245"/>
      <c r="Z47" s="117"/>
      <c r="AA47" s="117"/>
      <c r="AB47" s="117"/>
      <c r="AC47" s="218" t="s">
        <v>897</v>
      </c>
      <c r="AD47" s="118" t="s">
        <v>39</v>
      </c>
      <c r="AE47" s="254"/>
      <c r="AF47" s="434">
        <v>45602</v>
      </c>
      <c r="AG47" s="435"/>
      <c r="AH47" s="437"/>
      <c r="AI47" s="106"/>
      <c r="AJ47" s="438"/>
      <c r="AK47" s="134" t="s">
        <v>24</v>
      </c>
      <c r="AL47" s="337">
        <f>IF(Table3[[#This Row],[Contractor Selected]]="Shactee",Table3[[#This Row],[Cost Shactee]],IF(AK47="DLZ",Table3[[#This Row],[Cost DLZ]],IF(AK47="Helix",Table3[[#This Row],[Cost Helix]],IF(AK47="Millennia",Table3[[#This Row],[Cost Millennia]],IF(AK47="Dawood",Table3[[#This Row],[Cost Dawood]],"NO SELECTION")))))</f>
        <v>0</v>
      </c>
      <c r="AM47" s="240">
        <f>IF(AK47="Helix",AL47,0)</f>
        <v>0</v>
      </c>
      <c r="AN47" s="150">
        <f>IF(AK47="Millennia",AL47,0)</f>
        <v>0</v>
      </c>
      <c r="AO47" s="150">
        <f>IF(AK47="DLZ",AL47,0)</f>
        <v>0</v>
      </c>
      <c r="AP47" s="150">
        <f>IF(AK47="Dawood",AL47,0)</f>
        <v>0</v>
      </c>
      <c r="AQ47" s="150">
        <f>IF(AK47="Shactee",AL47,0)</f>
        <v>0</v>
      </c>
    </row>
    <row r="48" spans="1:43" ht="15" customHeight="1" x14ac:dyDescent="0.25">
      <c r="A48" s="137" t="s">
        <v>81</v>
      </c>
      <c r="B48" s="137" t="s">
        <v>1074</v>
      </c>
      <c r="C48" s="137" t="s">
        <v>1075</v>
      </c>
      <c r="D48" s="137" t="s">
        <v>91</v>
      </c>
      <c r="E48" s="137" t="s">
        <v>977</v>
      </c>
      <c r="F48" s="138">
        <v>45586</v>
      </c>
      <c r="G48" s="138">
        <v>45587</v>
      </c>
      <c r="H48" s="138" t="s">
        <v>1006</v>
      </c>
      <c r="I48" s="161">
        <v>45601</v>
      </c>
      <c r="J48" s="161">
        <v>45600</v>
      </c>
      <c r="K48" s="105">
        <v>45650</v>
      </c>
      <c r="L48" s="580" t="s">
        <v>33</v>
      </c>
      <c r="M48" s="145"/>
      <c r="N48" s="178"/>
      <c r="O48" s="126"/>
      <c r="P48" s="126"/>
      <c r="Q48" s="141" t="s">
        <v>897</v>
      </c>
      <c r="R48" s="77">
        <v>45586</v>
      </c>
      <c r="S48" s="67">
        <v>13975</v>
      </c>
      <c r="T48" s="74">
        <v>45601</v>
      </c>
      <c r="U48" s="126"/>
      <c r="V48" s="119"/>
      <c r="W48" s="119"/>
      <c r="X48" s="117"/>
      <c r="Y48" s="248"/>
      <c r="Z48" s="126"/>
      <c r="AA48" s="126"/>
      <c r="AB48" s="126"/>
      <c r="AC48" s="218"/>
      <c r="AD48" s="118"/>
      <c r="AE48" s="254"/>
      <c r="AF48" s="120"/>
      <c r="AG48" s="435"/>
      <c r="AH48" s="437"/>
      <c r="AI48" s="106"/>
      <c r="AJ48" s="438"/>
      <c r="AK48" s="134" t="s">
        <v>808</v>
      </c>
      <c r="AL48" s="337">
        <f>IF(Table3[[#This Row],[Contractor Selected]]="Shactee",Table3[[#This Row],[Cost Shactee]],IF(AK48="DLZ",Table3[[#This Row],[Cost DLZ]],IF(AK48="Helix",Table3[[#This Row],[Cost Helix]],IF(AK48="Millennia",Table3[[#This Row],[Cost Millennia]],IF(AK48="Dawood",Table3[[#This Row],[Cost Dawood]],"NO SELECTION")))))</f>
        <v>13975</v>
      </c>
      <c r="AM48" s="240">
        <f>IF(AK48="Helix",AL48,0)</f>
        <v>13975</v>
      </c>
      <c r="AN48" s="150">
        <f>IF(AK48="Millennia",AL48,0)</f>
        <v>0</v>
      </c>
      <c r="AO48" s="150">
        <f>IF(AK48="DLZ",AL48,0)</f>
        <v>0</v>
      </c>
      <c r="AP48" s="150">
        <f>IF(AK48="Dawood",AL48,0)</f>
        <v>0</v>
      </c>
      <c r="AQ48" s="150">
        <f>IF(AK48="Shactee",AL48,0)</f>
        <v>0</v>
      </c>
    </row>
    <row r="49" spans="1:43" ht="15" customHeight="1" x14ac:dyDescent="0.25">
      <c r="A49" s="137" t="s">
        <v>81</v>
      </c>
      <c r="B49" s="204" t="s">
        <v>609</v>
      </c>
      <c r="C49" s="204" t="s">
        <v>610</v>
      </c>
      <c r="D49" s="181" t="s">
        <v>91</v>
      </c>
      <c r="E49" s="181" t="s">
        <v>977</v>
      </c>
      <c r="F49" s="153">
        <v>45547</v>
      </c>
      <c r="G49" s="153"/>
      <c r="H49" s="138" t="s">
        <v>1006</v>
      </c>
      <c r="I49" s="161">
        <v>45566</v>
      </c>
      <c r="J49" s="161">
        <v>45562</v>
      </c>
      <c r="K49" s="105">
        <v>45741</v>
      </c>
      <c r="L49" s="105" t="s">
        <v>33</v>
      </c>
      <c r="M49" s="139"/>
      <c r="N49" s="146"/>
      <c r="O49" s="117"/>
      <c r="P49" s="117"/>
      <c r="Q49" s="566" t="s">
        <v>897</v>
      </c>
      <c r="R49" s="77">
        <v>45551</v>
      </c>
      <c r="S49" s="67">
        <v>3900</v>
      </c>
      <c r="T49" s="74">
        <v>45565</v>
      </c>
      <c r="U49" s="216"/>
      <c r="V49" s="132"/>
      <c r="W49" s="132"/>
      <c r="X49" s="217"/>
      <c r="Y49" s="219"/>
      <c r="Z49" s="220"/>
      <c r="AA49" s="131"/>
      <c r="AB49" s="221"/>
      <c r="AC49" s="218"/>
      <c r="AD49" s="77"/>
      <c r="AE49" s="67"/>
      <c r="AF49" s="74"/>
      <c r="AG49" s="194"/>
      <c r="AH49" s="195"/>
      <c r="AI49" s="106"/>
      <c r="AJ49" s="196"/>
      <c r="AK49" s="260" t="s">
        <v>808</v>
      </c>
      <c r="AL49" s="658">
        <v>3900</v>
      </c>
      <c r="AM49" s="346">
        <f>IF(AK49="Helix",AL49,0)</f>
        <v>3900</v>
      </c>
      <c r="AN49" s="239">
        <f>IF(AK49="Millennia",AL49,0)</f>
        <v>0</v>
      </c>
      <c r="AO49" s="239">
        <f>IF(AK49="DLZ",AL49,0)</f>
        <v>0</v>
      </c>
      <c r="AP49" s="239">
        <f>IF(AK49="Dawood",AL49,0)</f>
        <v>0</v>
      </c>
      <c r="AQ49" s="239">
        <f>IF(AK49="Shactee",AL49,0)</f>
        <v>0</v>
      </c>
    </row>
    <row r="50" spans="1:43" ht="15" customHeight="1" x14ac:dyDescent="0.25">
      <c r="A50" s="329" t="s">
        <v>81</v>
      </c>
      <c r="B50" s="329" t="s">
        <v>514</v>
      </c>
      <c r="C50" s="204" t="s">
        <v>1104</v>
      </c>
      <c r="D50" s="181" t="s">
        <v>91</v>
      </c>
      <c r="E50" s="181" t="s">
        <v>977</v>
      </c>
      <c r="F50" s="241">
        <v>45456</v>
      </c>
      <c r="G50" s="241">
        <v>45457</v>
      </c>
      <c r="H50" s="571" t="s">
        <v>1006</v>
      </c>
      <c r="I50" s="498">
        <v>45467</v>
      </c>
      <c r="J50" s="498">
        <v>45464</v>
      </c>
      <c r="K50" s="105">
        <v>45772</v>
      </c>
      <c r="L50" s="105" t="s">
        <v>33</v>
      </c>
      <c r="M50" s="243" t="s">
        <v>979</v>
      </c>
      <c r="N50" s="137"/>
      <c r="O50" s="137"/>
      <c r="P50" s="137"/>
      <c r="Q50" s="141" t="s">
        <v>897</v>
      </c>
      <c r="R50" s="77">
        <v>45457</v>
      </c>
      <c r="S50" s="67">
        <v>7330</v>
      </c>
      <c r="T50" s="74">
        <v>45467</v>
      </c>
      <c r="U50" s="218" t="s">
        <v>979</v>
      </c>
      <c r="V50" s="138"/>
      <c r="W50" s="153"/>
      <c r="X50" s="212" t="s">
        <v>979</v>
      </c>
      <c r="Y50" s="139" t="s">
        <v>979</v>
      </c>
      <c r="Z50" s="140"/>
      <c r="AA50" s="131"/>
      <c r="AB50" s="221" t="s">
        <v>979</v>
      </c>
      <c r="AC50" s="141"/>
      <c r="AD50" s="77"/>
      <c r="AE50" s="67"/>
      <c r="AF50" s="74"/>
      <c r="AG50" s="512"/>
      <c r="AH50" s="513"/>
      <c r="AI50" s="118"/>
      <c r="AJ50" s="515"/>
      <c r="AK50" s="134" t="s">
        <v>1040</v>
      </c>
      <c r="AL50" s="337">
        <v>7330</v>
      </c>
      <c r="AM50" s="180">
        <v>7330</v>
      </c>
      <c r="AN50" s="150">
        <f>IF(AK50="Millennia",AL50,0)</f>
        <v>0</v>
      </c>
      <c r="AO50" s="150">
        <f>IF(AK50="DLZ",AL50,0)</f>
        <v>0</v>
      </c>
      <c r="AP50" s="150">
        <f>IF(AK50="Dawood",AL50,0)</f>
        <v>0</v>
      </c>
      <c r="AQ50" s="150">
        <f>IF(AK50="Shactee",AL50,0)</f>
        <v>0</v>
      </c>
    </row>
    <row r="51" spans="1:43" ht="15" customHeight="1" x14ac:dyDescent="0.25">
      <c r="A51" s="137" t="s">
        <v>81</v>
      </c>
      <c r="B51" s="569" t="s">
        <v>1114</v>
      </c>
      <c r="C51" s="137" t="s">
        <v>1115</v>
      </c>
      <c r="D51" s="137" t="s">
        <v>91</v>
      </c>
      <c r="E51" s="137" t="s">
        <v>977</v>
      </c>
      <c r="F51" s="138">
        <v>45505</v>
      </c>
      <c r="G51" s="138">
        <v>45509</v>
      </c>
      <c r="H51" s="138" t="s">
        <v>810</v>
      </c>
      <c r="I51" s="161">
        <v>45534</v>
      </c>
      <c r="J51" s="161">
        <v>45534</v>
      </c>
      <c r="K51" s="105">
        <v>45833</v>
      </c>
      <c r="L51" s="106" t="s">
        <v>33</v>
      </c>
      <c r="M51" s="139"/>
      <c r="N51" s="146"/>
      <c r="O51" s="117"/>
      <c r="P51" s="117"/>
      <c r="Q51" s="141" t="s">
        <v>897</v>
      </c>
      <c r="R51" s="77">
        <v>45509</v>
      </c>
      <c r="S51" s="67">
        <v>34500</v>
      </c>
      <c r="T51" s="74">
        <v>45534</v>
      </c>
      <c r="U51" s="216"/>
      <c r="V51" s="132"/>
      <c r="W51" s="132"/>
      <c r="X51" s="217"/>
      <c r="Y51" s="219"/>
      <c r="Z51" s="220"/>
      <c r="AA51" s="131"/>
      <c r="AB51" s="221"/>
      <c r="AC51" s="218"/>
      <c r="AD51" s="77"/>
      <c r="AE51" s="67"/>
      <c r="AF51" s="74"/>
      <c r="AG51" s="194"/>
      <c r="AH51" s="195"/>
      <c r="AI51" s="106"/>
      <c r="AJ51" s="196"/>
      <c r="AK51" s="134" t="s">
        <v>808</v>
      </c>
      <c r="AL51" s="336">
        <f>IF(Table3[[#This Row],[Contractor Selected]]="Shactee",Table3[[#This Row],[Cost Shactee]],IF(AK51="DLZ",Table3[[#This Row],[Cost DLZ]],IF(AK51="Helix",Table3[[#This Row],[Cost Helix]],IF(AK51="Millennia",Table3[[#This Row],[Cost Millennia]],IF(AK51="Dawood",Table3[[#This Row],[Cost Dawood]],"NO SELECTION")))))</f>
        <v>34500</v>
      </c>
      <c r="AM51" s="180">
        <f>IF(AK51="Helix",AL51,0)</f>
        <v>34500</v>
      </c>
      <c r="AN51" s="150">
        <f>IF(AK51="Millennia",AL51,0)</f>
        <v>0</v>
      </c>
      <c r="AO51" s="150">
        <f>IF(AK51="DLZ",AL51,0)</f>
        <v>0</v>
      </c>
      <c r="AP51" s="150">
        <f>IF(AK51="Dawood",AL51,0)</f>
        <v>0</v>
      </c>
      <c r="AQ51" s="150">
        <f>IF(AK51="Shactee",AL51,0)</f>
        <v>0</v>
      </c>
    </row>
    <row r="52" spans="1:43" ht="15" customHeight="1" x14ac:dyDescent="0.25">
      <c r="A52" s="137" t="s">
        <v>81</v>
      </c>
      <c r="B52" s="137" t="s">
        <v>1116</v>
      </c>
      <c r="C52" s="137" t="s">
        <v>1117</v>
      </c>
      <c r="D52" s="137" t="s">
        <v>91</v>
      </c>
      <c r="E52" s="137" t="s">
        <v>1030</v>
      </c>
      <c r="F52" s="138">
        <v>45749</v>
      </c>
      <c r="G52" s="138">
        <v>45749</v>
      </c>
      <c r="H52" s="138" t="s">
        <v>1031</v>
      </c>
      <c r="I52" s="161">
        <v>45756</v>
      </c>
      <c r="J52" s="161">
        <v>45756</v>
      </c>
      <c r="K52" s="105">
        <v>45833</v>
      </c>
      <c r="L52" s="106" t="s">
        <v>33</v>
      </c>
      <c r="M52" s="145"/>
      <c r="N52" s="146"/>
      <c r="O52" s="117"/>
      <c r="P52" s="117"/>
      <c r="Q52" s="141"/>
      <c r="R52" s="106"/>
      <c r="S52" s="67"/>
      <c r="T52" s="74"/>
      <c r="U52" s="245"/>
      <c r="V52" s="117"/>
      <c r="W52" s="117"/>
      <c r="X52" s="252"/>
      <c r="Y52" s="245"/>
      <c r="Z52" s="117"/>
      <c r="AA52" s="117"/>
      <c r="AB52" s="509"/>
      <c r="AC52" s="218" t="s">
        <v>897</v>
      </c>
      <c r="AD52" s="118" t="s">
        <v>39</v>
      </c>
      <c r="AE52" s="254">
        <v>1109.73</v>
      </c>
      <c r="AF52" s="120"/>
      <c r="AG52" s="435"/>
      <c r="AH52" s="437"/>
      <c r="AI52" s="106"/>
      <c r="AJ52" s="438"/>
      <c r="AK52" s="134" t="s">
        <v>24</v>
      </c>
      <c r="AL52" s="337">
        <f>IF(Table3[[#This Row],[Contractor Selected]]="Shactee",Table3[[#This Row],[Cost Shactee]],IF(AK52="DLZ",Table3[[#This Row],[Cost DLZ]],IF(AK52="Helix",Table3[[#This Row],[Cost Helix]],IF(AK52="Millennia",Table3[[#This Row],[Cost Millennia]],IF(AK52="Dawood",Table3[[#This Row],[Cost Dawood]],"NO SELECTION")))))</f>
        <v>1109.73</v>
      </c>
      <c r="AM52" s="180">
        <f>IF(AK52="Helix",AL52,0)</f>
        <v>0</v>
      </c>
      <c r="AN52" s="150">
        <f>IF(AK52="Millennia",AL52,0)</f>
        <v>0</v>
      </c>
      <c r="AO52" s="150">
        <f>IF(AK52="DLZ",AL52,0)</f>
        <v>0</v>
      </c>
      <c r="AP52" s="150">
        <f>IF(AK52="Dawood",AL52,0)</f>
        <v>0</v>
      </c>
      <c r="AQ52" s="150">
        <f>IF(AK52="Shactee",AL52,0)</f>
        <v>1109.73</v>
      </c>
    </row>
    <row r="53" spans="1:43" ht="15" customHeight="1" x14ac:dyDescent="0.25">
      <c r="A53" s="137" t="s">
        <v>81</v>
      </c>
      <c r="B53" s="137" t="s">
        <v>1118</v>
      </c>
      <c r="C53" s="204" t="s">
        <v>1115</v>
      </c>
      <c r="D53" s="181" t="s">
        <v>91</v>
      </c>
      <c r="E53" s="137" t="s">
        <v>1119</v>
      </c>
      <c r="F53" s="138">
        <v>45670</v>
      </c>
      <c r="G53" s="138">
        <v>45671</v>
      </c>
      <c r="H53" s="153" t="s">
        <v>810</v>
      </c>
      <c r="I53" s="161">
        <v>45678</v>
      </c>
      <c r="J53" s="161">
        <v>45678</v>
      </c>
      <c r="K53" s="105">
        <v>45833</v>
      </c>
      <c r="L53" s="242" t="s">
        <v>33</v>
      </c>
      <c r="M53" s="145"/>
      <c r="N53" s="146"/>
      <c r="O53" s="117"/>
      <c r="P53" s="117"/>
      <c r="Q53" s="141" t="s">
        <v>897</v>
      </c>
      <c r="R53" s="106">
        <v>45671</v>
      </c>
      <c r="S53" s="67">
        <v>2500</v>
      </c>
      <c r="T53" s="74">
        <v>45678</v>
      </c>
      <c r="U53" s="245"/>
      <c r="V53" s="117"/>
      <c r="W53" s="117"/>
      <c r="X53" s="252"/>
      <c r="Y53" s="245"/>
      <c r="Z53" s="117"/>
      <c r="AA53" s="117"/>
      <c r="AB53" s="252"/>
      <c r="AC53" s="218"/>
      <c r="AD53" s="119"/>
      <c r="AE53" s="262"/>
      <c r="AF53" s="228"/>
      <c r="AG53" s="435"/>
      <c r="AH53" s="437"/>
      <c r="AI53" s="106"/>
      <c r="AJ53" s="438"/>
      <c r="AK53" s="134" t="s">
        <v>808</v>
      </c>
      <c r="AL53" s="336">
        <f>IF(Table3[[#This Row],[Contractor Selected]]="Shactee",Table3[[#This Row],[Cost Shactee]],IF(AK53="DLZ",Table3[[#This Row],[Cost DLZ]],IF(AK53="Helix",Table3[[#This Row],[Cost Helix]],IF(AK53="Millennia",Table3[[#This Row],[Cost Millennia]],IF(AK53="Dawood",Table3[[#This Row],[Cost Dawood]],"NO SELECTION")))))</f>
        <v>2500</v>
      </c>
      <c r="AM53" s="240">
        <f>IF(AK53="Helix",AL53,0)</f>
        <v>2500</v>
      </c>
      <c r="AN53" s="150">
        <f>IF(AK53="Millennia",AL53,0)</f>
        <v>0</v>
      </c>
      <c r="AO53" s="150">
        <f>IF(AK53="DLZ",AL53,0)</f>
        <v>0</v>
      </c>
      <c r="AP53" s="150">
        <f>IF(AK53="Dawood",AL53,0)</f>
        <v>0</v>
      </c>
      <c r="AQ53" s="150">
        <f>IF(AK53="Shactee",AL53,0)</f>
        <v>0</v>
      </c>
    </row>
    <row r="54" spans="1:43" ht="15" customHeight="1" x14ac:dyDescent="0.25">
      <c r="A54" s="137" t="s">
        <v>81</v>
      </c>
      <c r="B54" s="137" t="s">
        <v>1122</v>
      </c>
      <c r="C54" s="137" t="s">
        <v>987</v>
      </c>
      <c r="D54" s="137" t="s">
        <v>91</v>
      </c>
      <c r="E54" s="137" t="s">
        <v>1030</v>
      </c>
      <c r="F54" s="138">
        <v>45762</v>
      </c>
      <c r="G54" s="138">
        <v>45762</v>
      </c>
      <c r="H54" s="138" t="s">
        <v>1031</v>
      </c>
      <c r="I54" s="161">
        <v>45769</v>
      </c>
      <c r="J54" s="161">
        <v>45768</v>
      </c>
      <c r="K54" s="105">
        <v>45833</v>
      </c>
      <c r="L54" s="106" t="s">
        <v>33</v>
      </c>
      <c r="M54" s="145"/>
      <c r="N54" s="146"/>
      <c r="O54" s="117"/>
      <c r="P54" s="117"/>
      <c r="Q54" s="141"/>
      <c r="R54" s="106"/>
      <c r="S54" s="67"/>
      <c r="T54" s="74"/>
      <c r="U54" s="245"/>
      <c r="V54" s="117"/>
      <c r="W54" s="117"/>
      <c r="X54" s="252"/>
      <c r="Y54" s="245"/>
      <c r="Z54" s="117"/>
      <c r="AA54" s="117"/>
      <c r="AB54" s="252"/>
      <c r="AC54" s="218" t="s">
        <v>897</v>
      </c>
      <c r="AD54" s="118" t="s">
        <v>39</v>
      </c>
      <c r="AE54" s="254">
        <v>510.16</v>
      </c>
      <c r="AF54" s="120"/>
      <c r="AG54" s="435"/>
      <c r="AH54" s="437"/>
      <c r="AI54" s="106"/>
      <c r="AJ54" s="438"/>
      <c r="AK54" s="134" t="s">
        <v>24</v>
      </c>
      <c r="AL54" s="337">
        <f>IF(Table3[[#This Row],[Contractor Selected]]="Shactee",Table3[[#This Row],[Cost Shactee]],IF(AK54="DLZ",Table3[[#This Row],[Cost DLZ]],IF(AK54="Helix",Table3[[#This Row],[Cost Helix]],IF(AK54="Millennia",Table3[[#This Row],[Cost Millennia]],IF(AK54="Dawood",Table3[[#This Row],[Cost Dawood]],"NO SELECTION")))))</f>
        <v>510.16</v>
      </c>
      <c r="AM54" s="180">
        <f>IF(AK54="Helix",AL54,0)</f>
        <v>0</v>
      </c>
      <c r="AN54" s="150">
        <f>IF(AK54="Millennia",AL54,0)</f>
        <v>0</v>
      </c>
      <c r="AO54" s="150">
        <f>IF(AK54="DLZ",AL54,0)</f>
        <v>0</v>
      </c>
      <c r="AP54" s="150">
        <f>IF(AK54="Dawood",AL54,0)</f>
        <v>0</v>
      </c>
      <c r="AQ54" s="150">
        <f>IF(AK54="Shactee",AL54,0)</f>
        <v>510.16</v>
      </c>
    </row>
    <row r="55" spans="1:43" ht="15" customHeight="1" x14ac:dyDescent="0.25">
      <c r="A55" s="137" t="s">
        <v>81</v>
      </c>
      <c r="B55" s="137" t="s">
        <v>1125</v>
      </c>
      <c r="C55" s="137" t="s">
        <v>1126</v>
      </c>
      <c r="D55" s="137" t="s">
        <v>91</v>
      </c>
      <c r="E55" s="137" t="s">
        <v>1030</v>
      </c>
      <c r="F55" s="138">
        <v>45762</v>
      </c>
      <c r="G55" s="138">
        <v>45762</v>
      </c>
      <c r="H55" s="138" t="s">
        <v>1031</v>
      </c>
      <c r="I55" s="161">
        <v>45769</v>
      </c>
      <c r="J55" s="161">
        <v>45768</v>
      </c>
      <c r="K55" s="105">
        <v>45833</v>
      </c>
      <c r="L55" s="106" t="s">
        <v>33</v>
      </c>
      <c r="M55" s="145"/>
      <c r="N55" s="146"/>
      <c r="O55" s="117"/>
      <c r="P55" s="117"/>
      <c r="Q55" s="141"/>
      <c r="R55" s="106"/>
      <c r="S55" s="67"/>
      <c r="T55" s="74"/>
      <c r="U55" s="245"/>
      <c r="V55" s="117"/>
      <c r="W55" s="117"/>
      <c r="X55" s="252"/>
      <c r="Y55" s="245"/>
      <c r="Z55" s="117"/>
      <c r="AA55" s="117"/>
      <c r="AB55" s="252"/>
      <c r="AC55" s="218" t="s">
        <v>897</v>
      </c>
      <c r="AD55" s="118" t="s">
        <v>39</v>
      </c>
      <c r="AE55" s="254">
        <v>1806.8</v>
      </c>
      <c r="AF55" s="120"/>
      <c r="AG55" s="435"/>
      <c r="AH55" s="437"/>
      <c r="AI55" s="106"/>
      <c r="AJ55" s="438"/>
      <c r="AK55" s="134" t="s">
        <v>24</v>
      </c>
      <c r="AL55" s="337">
        <f>IF(Table3[[#This Row],[Contractor Selected]]="Shactee",Table3[[#This Row],[Cost Shactee]],IF(AK55="DLZ",Table3[[#This Row],[Cost DLZ]],IF(AK55="Helix",Table3[[#This Row],[Cost Helix]],IF(AK55="Millennia",Table3[[#This Row],[Cost Millennia]],IF(AK55="Dawood",Table3[[#This Row],[Cost Dawood]],"NO SELECTION")))))</f>
        <v>1806.8</v>
      </c>
      <c r="AM55" s="180">
        <f>IF(AK55="Helix",AL55,0)</f>
        <v>0</v>
      </c>
      <c r="AN55" s="150">
        <f>IF(AK55="Millennia",AL55,0)</f>
        <v>0</v>
      </c>
      <c r="AO55" s="150">
        <f>IF(AK55="DLZ",AL55,0)</f>
        <v>0</v>
      </c>
      <c r="AP55" s="150">
        <f>IF(AK55="Dawood",AL55,0)</f>
        <v>0</v>
      </c>
      <c r="AQ55" s="150">
        <f>IF(AK55="Shactee",AL55,0)</f>
        <v>1806.8</v>
      </c>
    </row>
    <row r="56" spans="1:43" ht="15" customHeight="1" x14ac:dyDescent="0.25">
      <c r="A56" s="567" t="s">
        <v>81</v>
      </c>
      <c r="B56" s="137" t="s">
        <v>621</v>
      </c>
      <c r="C56" s="137" t="s">
        <v>1127</v>
      </c>
      <c r="D56" s="137" t="s">
        <v>91</v>
      </c>
      <c r="E56" s="205" t="s">
        <v>977</v>
      </c>
      <c r="F56" s="138">
        <v>45398</v>
      </c>
      <c r="G56" s="138">
        <v>45399</v>
      </c>
      <c r="H56" s="168" t="s">
        <v>810</v>
      </c>
      <c r="I56" s="168">
        <v>45400</v>
      </c>
      <c r="J56" s="161">
        <v>45407</v>
      </c>
      <c r="K56" s="105">
        <v>45833</v>
      </c>
      <c r="L56" s="105" t="s">
        <v>33</v>
      </c>
      <c r="M56" s="139"/>
      <c r="N56" s="589"/>
      <c r="O56" s="204"/>
      <c r="P56" s="204"/>
      <c r="Q56" s="181" t="s">
        <v>897</v>
      </c>
      <c r="R56" s="77">
        <v>45399</v>
      </c>
      <c r="S56" s="67">
        <v>2200</v>
      </c>
      <c r="T56" s="74">
        <v>45407</v>
      </c>
      <c r="U56" s="241"/>
      <c r="V56" s="607"/>
      <c r="W56" s="607"/>
      <c r="X56" s="138"/>
      <c r="Y56" s="155"/>
      <c r="Z56" s="156"/>
      <c r="AA56" s="117"/>
      <c r="AB56" s="117"/>
      <c r="AC56" s="632"/>
      <c r="AD56" s="636"/>
      <c r="AE56" s="636"/>
      <c r="AF56" s="644"/>
      <c r="AG56" s="459"/>
      <c r="AH56" s="459"/>
      <c r="AI56" s="652"/>
      <c r="AJ56" s="459"/>
      <c r="AK56" s="169" t="s">
        <v>808</v>
      </c>
      <c r="AL56" s="336">
        <f>IF(Table3[[#This Row],[Contractor Selected]]="Shactee",Table3[[#This Row],[Cost Shactee]],IF(AK56="DLZ",Table3[[#This Row],[Cost DLZ]],IF(AK56="Helix",Table3[[#This Row],[Cost Helix]],IF(AK56="Millennia",Table3[[#This Row],[Cost Millennia]],IF(AK56="LWS",Table3[[#This Row],[Cost LWS]],IF(AK56="Dawood",Table3[[#This Row],[Cost Dawood]],"NO SELECTION"))))))</f>
        <v>2200</v>
      </c>
      <c r="AM56" s="180">
        <f>IF(AK56="Helix",AL56,0)</f>
        <v>2200</v>
      </c>
      <c r="AN56" s="150">
        <f>IF(AK56="Millennia",AL56,0)</f>
        <v>0</v>
      </c>
      <c r="AO56" s="150">
        <f>IF(AK56="DLZ",AL56,0)</f>
        <v>0</v>
      </c>
      <c r="AP56" s="150">
        <f>IF(AK56="Dawood",AL56,0)</f>
        <v>0</v>
      </c>
      <c r="AQ56" s="150">
        <f>IF(AK56="Shactee",AL56,0)</f>
        <v>0</v>
      </c>
    </row>
    <row r="57" spans="1:43" ht="15" customHeight="1" x14ac:dyDescent="0.25">
      <c r="A57" s="563" t="s">
        <v>81</v>
      </c>
      <c r="B57" s="563" t="s">
        <v>694</v>
      </c>
      <c r="C57" s="563" t="s">
        <v>695</v>
      </c>
      <c r="D57" s="563" t="s">
        <v>91</v>
      </c>
      <c r="E57" s="205" t="s">
        <v>1134</v>
      </c>
      <c r="F57" s="571">
        <v>45778</v>
      </c>
      <c r="G57" s="571">
        <v>45779</v>
      </c>
      <c r="H57" s="138" t="s">
        <v>1006</v>
      </c>
      <c r="I57" s="77">
        <v>45796</v>
      </c>
      <c r="J57" s="77">
        <v>45789</v>
      </c>
      <c r="K57" s="580">
        <v>45863</v>
      </c>
      <c r="L57" s="106" t="s">
        <v>33</v>
      </c>
      <c r="M57" s="206"/>
      <c r="N57" s="146"/>
      <c r="O57" s="117"/>
      <c r="P57" s="117"/>
      <c r="Q57" s="137" t="s">
        <v>897</v>
      </c>
      <c r="R57" s="77">
        <v>45779</v>
      </c>
      <c r="S57" s="67">
        <v>10925</v>
      </c>
      <c r="T57" s="74">
        <v>45789</v>
      </c>
      <c r="U57" s="132"/>
      <c r="V57" s="484"/>
      <c r="W57" s="484"/>
      <c r="X57" s="602"/>
      <c r="Y57" s="219"/>
      <c r="Z57" s="220"/>
      <c r="AA57" s="131"/>
      <c r="AB57" s="131"/>
      <c r="AC57" s="218"/>
      <c r="AD57" s="77"/>
      <c r="AE57" s="67"/>
      <c r="AF57" s="74"/>
      <c r="AG57" s="605"/>
      <c r="AH57" s="143"/>
      <c r="AI57" s="106"/>
      <c r="AJ57" s="605"/>
      <c r="AK57" s="169" t="s">
        <v>808</v>
      </c>
      <c r="AL57" s="336">
        <f>IF(Table3[[#This Row],[Contractor Selected]]="Shactee",Table3[[#This Row],[Cost Shactee]],IF(AK57="DLZ",Table3[[#This Row],[Cost DLZ]],IF(AK57="Helix",Table3[[#This Row],[Cost Helix]],IF(AK57="Millennia",Table3[[#This Row],[Cost Millennia]],IF(AK57="Dawood",Table3[[#This Row],[Cost Dawood]],"NO SELECTION")))))</f>
        <v>10925</v>
      </c>
      <c r="AM57" s="180">
        <f>IF(AK57="Helix",AL57,0)</f>
        <v>10925</v>
      </c>
      <c r="AN57" s="150">
        <f>IF(AK57="Millennia",AL57,0)</f>
        <v>0</v>
      </c>
      <c r="AO57" s="150">
        <f>IF(AK57="DLZ",AL57,0)</f>
        <v>0</v>
      </c>
      <c r="AP57" s="150">
        <f>IF(AK57="Dawood",AL57,0)</f>
        <v>0</v>
      </c>
      <c r="AQ57" s="150">
        <f>IF(AK57="Shactee",AL57,0)</f>
        <v>0</v>
      </c>
    </row>
    <row r="58" spans="1:43" ht="15" customHeight="1" x14ac:dyDescent="0.25">
      <c r="A58" s="563" t="s">
        <v>81</v>
      </c>
      <c r="B58" s="563" t="s">
        <v>672</v>
      </c>
      <c r="C58" s="563" t="s">
        <v>986</v>
      </c>
      <c r="D58" s="563" t="s">
        <v>91</v>
      </c>
      <c r="E58" s="137" t="s">
        <v>977</v>
      </c>
      <c r="F58" s="571">
        <v>45560</v>
      </c>
      <c r="G58" s="571">
        <v>45560</v>
      </c>
      <c r="H58" s="138" t="s">
        <v>1006</v>
      </c>
      <c r="I58" s="77">
        <v>45572</v>
      </c>
      <c r="J58" s="77">
        <v>45575</v>
      </c>
      <c r="K58" s="580">
        <v>45863</v>
      </c>
      <c r="L58" s="106" t="s">
        <v>33</v>
      </c>
      <c r="M58" s="206"/>
      <c r="N58" s="585"/>
      <c r="O58" s="591"/>
      <c r="P58" s="591"/>
      <c r="Q58" s="445" t="s">
        <v>897</v>
      </c>
      <c r="R58" s="77">
        <v>45562</v>
      </c>
      <c r="S58" s="67">
        <v>4900</v>
      </c>
      <c r="T58" s="74"/>
      <c r="U58" s="602"/>
      <c r="V58" s="602"/>
      <c r="W58" s="602"/>
      <c r="X58" s="228"/>
      <c r="Y58" s="624"/>
      <c r="Z58" s="624"/>
      <c r="AA58" s="592"/>
      <c r="AB58" s="229"/>
      <c r="AC58" s="106"/>
      <c r="AD58" s="77"/>
      <c r="AE58" s="67"/>
      <c r="AF58" s="77"/>
      <c r="AG58" s="605"/>
      <c r="AH58" s="143"/>
      <c r="AI58" s="106"/>
      <c r="AJ58" s="605"/>
      <c r="AK58" s="169" t="s">
        <v>808</v>
      </c>
      <c r="AL58" s="336">
        <f>IF(Table3[[#This Row],[Contractor Selected]]="Shactee",Table3[[#This Row],[Cost Shactee]],IF(AK58="DLZ",Table3[[#This Row],[Cost DLZ]],IF(AK58="Helix",Table3[[#This Row],[Cost Helix]],IF(AK58="Millennia",Table3[[#This Row],[Cost Millennia]],IF(AK58="Dawood",Table3[[#This Row],[Cost Dawood]],"NO SELECTION")))))</f>
        <v>4900</v>
      </c>
      <c r="AM58" s="180">
        <f>IF(AK58="Helix",AL58,0)</f>
        <v>4900</v>
      </c>
      <c r="AN58" s="150">
        <f>IF(AK58="Millennia",AL58,0)</f>
        <v>0</v>
      </c>
      <c r="AO58" s="150">
        <f>IF(AK58="DLZ",AL58,0)</f>
        <v>0</v>
      </c>
      <c r="AP58" s="150">
        <f>IF(AK58="Dawood",AL58,0)</f>
        <v>0</v>
      </c>
      <c r="AQ58" s="150">
        <f>IF(AK58="Shactee",AL58,0)</f>
        <v>0</v>
      </c>
    </row>
    <row r="59" spans="1:43" ht="15" customHeight="1" x14ac:dyDescent="0.25">
      <c r="A59" s="176" t="s">
        <v>281</v>
      </c>
      <c r="B59" s="137" t="s">
        <v>382</v>
      </c>
      <c r="C59" s="137" t="s">
        <v>383</v>
      </c>
      <c r="D59" s="137" t="s">
        <v>91</v>
      </c>
      <c r="E59" s="137" t="s">
        <v>977</v>
      </c>
      <c r="F59" s="138">
        <v>45820</v>
      </c>
      <c r="G59" s="138">
        <v>45821</v>
      </c>
      <c r="H59" s="153" t="s">
        <v>385</v>
      </c>
      <c r="I59" s="161">
        <v>45831</v>
      </c>
      <c r="J59" s="161">
        <v>45828</v>
      </c>
      <c r="K59" s="581">
        <v>45870</v>
      </c>
      <c r="L59" s="106" t="s">
        <v>26</v>
      </c>
      <c r="M59" s="145"/>
      <c r="N59" s="146"/>
      <c r="O59" s="117"/>
      <c r="P59" s="117"/>
      <c r="Q59" s="141" t="s">
        <v>897</v>
      </c>
      <c r="R59" s="127"/>
      <c r="S59" s="127"/>
      <c r="T59" s="380"/>
      <c r="U59" s="245"/>
      <c r="V59" s="117"/>
      <c r="W59" s="117"/>
      <c r="X59" s="252"/>
      <c r="Y59" s="245"/>
      <c r="Z59" s="117"/>
      <c r="AA59" s="117"/>
      <c r="AB59" s="425"/>
      <c r="AC59" s="218"/>
      <c r="AD59" s="635"/>
      <c r="AE59" s="638"/>
      <c r="AF59" s="642"/>
      <c r="AG59" s="511"/>
      <c r="AH59" s="168"/>
      <c r="AI59" s="168"/>
      <c r="AJ59" s="514"/>
      <c r="AK59" s="169" t="s">
        <v>808</v>
      </c>
      <c r="AL59" s="385">
        <v>1320</v>
      </c>
      <c r="AM59" s="180">
        <f>IF(AK59="Helix",AL59,0)</f>
        <v>1320</v>
      </c>
      <c r="AN59" s="150">
        <f>IF(AK59="Millennia",AL59,0)</f>
        <v>0</v>
      </c>
      <c r="AO59" s="150">
        <f>IF(AK59="DLZ",AL59,0)</f>
        <v>0</v>
      </c>
      <c r="AP59" s="150">
        <f>IF(AK59="Dawood",AL59,0)</f>
        <v>0</v>
      </c>
      <c r="AQ59" s="150">
        <f>IF(AK59="Shactee",AL59,0)</f>
        <v>0</v>
      </c>
    </row>
    <row r="60" spans="1:43" ht="15" customHeight="1" x14ac:dyDescent="0.25">
      <c r="A60" s="564" t="s">
        <v>281</v>
      </c>
      <c r="B60" s="564" t="s">
        <v>382</v>
      </c>
      <c r="C60" s="564" t="s">
        <v>383</v>
      </c>
      <c r="D60" s="564" t="s">
        <v>91</v>
      </c>
      <c r="E60" s="564" t="s">
        <v>1105</v>
      </c>
      <c r="F60" s="572">
        <v>45798</v>
      </c>
      <c r="G60" s="572">
        <v>45798</v>
      </c>
      <c r="H60" s="572" t="s">
        <v>385</v>
      </c>
      <c r="I60" s="77">
        <v>45812</v>
      </c>
      <c r="J60" s="77">
        <v>45812</v>
      </c>
      <c r="K60" s="323">
        <v>45925</v>
      </c>
      <c r="L60" s="580" t="s">
        <v>26</v>
      </c>
      <c r="M60" s="199"/>
      <c r="N60" s="586"/>
      <c r="O60" s="591"/>
      <c r="P60" s="591"/>
      <c r="Q60" s="79" t="s">
        <v>979</v>
      </c>
      <c r="R60" s="77"/>
      <c r="S60" s="67"/>
      <c r="T60" s="74" t="s">
        <v>979</v>
      </c>
      <c r="U60" s="564" t="s">
        <v>979</v>
      </c>
      <c r="V60" s="572"/>
      <c r="W60" s="599"/>
      <c r="X60" s="74" t="s">
        <v>979</v>
      </c>
      <c r="Y60" s="572" t="s">
        <v>979</v>
      </c>
      <c r="Z60" s="572"/>
      <c r="AA60" s="599"/>
      <c r="AB60" s="74" t="s">
        <v>979</v>
      </c>
      <c r="AC60" s="77" t="s">
        <v>897</v>
      </c>
      <c r="AD60" s="77" t="s">
        <v>187</v>
      </c>
      <c r="AE60" s="274">
        <v>724</v>
      </c>
      <c r="AF60" s="77">
        <v>45812</v>
      </c>
      <c r="AG60" s="572"/>
      <c r="AH60" s="77"/>
      <c r="AI60" s="67"/>
      <c r="AJ60" s="572"/>
      <c r="AK60" s="656" t="s">
        <v>24</v>
      </c>
      <c r="AL60" s="337">
        <f>IF(Table3[[#This Row],[Contractor Selected]]="Shactee",Table3[[#This Row],[Cost Shactee]],IF(AK60="DLZ",Table3[[#This Row],[Cost DLZ]],IF(AK60="Helix",Table3[[#This Row],[Cost Helix]],IF(AK60="Millennia",Table3[[#This Row],[Cost Millennia]],IF(AK60="Dawood",Table3[[#This Row],[Cost Dawood]],"NO SELECTION")))))</f>
        <v>724</v>
      </c>
      <c r="AM60" s="186">
        <f>IF(AK60="Helix",AL60,0)</f>
        <v>0</v>
      </c>
      <c r="AN60" s="208">
        <f>IF(AK60="Millennia",AL60,0)</f>
        <v>0</v>
      </c>
      <c r="AO60" s="208">
        <f>IF(AK60="DLZ",AL60,0)</f>
        <v>0</v>
      </c>
      <c r="AP60" s="208">
        <f>IF(AK60="Dawood",AL60,0)</f>
        <v>0</v>
      </c>
      <c r="AQ60" s="208">
        <f>IF(AK60="Shactee",AL60,0)</f>
        <v>724</v>
      </c>
    </row>
    <row r="61" spans="1:43" ht="15" customHeight="1" x14ac:dyDescent="0.25">
      <c r="A61" s="137" t="s">
        <v>81</v>
      </c>
      <c r="B61" s="137" t="s">
        <v>1159</v>
      </c>
      <c r="C61" s="137" t="s">
        <v>1160</v>
      </c>
      <c r="D61" s="137" t="s">
        <v>91</v>
      </c>
      <c r="E61" s="137" t="s">
        <v>1053</v>
      </c>
      <c r="F61" s="138">
        <v>45874</v>
      </c>
      <c r="G61" s="138">
        <v>45874</v>
      </c>
      <c r="H61" s="138" t="s">
        <v>1031</v>
      </c>
      <c r="I61" s="576">
        <v>45881</v>
      </c>
      <c r="J61" s="576">
        <v>45880</v>
      </c>
      <c r="K61" s="160">
        <v>45931</v>
      </c>
      <c r="L61" s="571" t="s">
        <v>26</v>
      </c>
      <c r="M61" s="145" t="s">
        <v>979</v>
      </c>
      <c r="N61" s="146"/>
      <c r="O61" s="117"/>
      <c r="P61" s="117"/>
      <c r="Q61" s="184" t="s">
        <v>979</v>
      </c>
      <c r="R61" s="469"/>
      <c r="S61" s="469"/>
      <c r="T61" s="466" t="s">
        <v>979</v>
      </c>
      <c r="U61" s="245" t="s">
        <v>979</v>
      </c>
      <c r="V61" s="117"/>
      <c r="W61" s="117"/>
      <c r="X61" s="252" t="s">
        <v>979</v>
      </c>
      <c r="Y61" s="245" t="s">
        <v>979</v>
      </c>
      <c r="Z61" s="131"/>
      <c r="AA61" s="131"/>
      <c r="AB61" s="252" t="s">
        <v>979</v>
      </c>
      <c r="AC61" s="631" t="s">
        <v>897</v>
      </c>
      <c r="AD61" s="472" t="s">
        <v>39</v>
      </c>
      <c r="AE61" s="485">
        <v>1208.45</v>
      </c>
      <c r="AF61" s="434">
        <v>45881</v>
      </c>
      <c r="AG61" s="467"/>
      <c r="AH61" s="470"/>
      <c r="AI61" s="471"/>
      <c r="AJ61" s="468"/>
      <c r="AK61" s="134" t="s">
        <v>24</v>
      </c>
      <c r="AL61" s="336">
        <f>IF(Table3[[#This Row],[Contractor Selected]]="Shactee",Table3[[#This Row],[Cost Shactee]],IF(AK61="DLZ",Table3[[#This Row],[Cost DLZ]],IF(AK61="Helix",Table3[[#This Row],[Cost Helix]],IF(AK61="Millennia",Table3[[#This Row],[Cost Millennia]],IF(AK61="Dawood",Table3[[#This Row],[Cost Dawood]],"NO SELECTION")))))</f>
        <v>1208.45</v>
      </c>
      <c r="AM61" s="180">
        <f>IF(AK61="Helix",AL61,0)</f>
        <v>0</v>
      </c>
      <c r="AN61" s="150">
        <f>IF(AK61="Millennia",AL61,0)</f>
        <v>0</v>
      </c>
      <c r="AO61" s="150">
        <f>IF(AK61="DLZ",AL61,0)</f>
        <v>0</v>
      </c>
      <c r="AP61" s="150">
        <f>IF(AK61="Dawood",AL61,0)</f>
        <v>0</v>
      </c>
      <c r="AQ61" s="665">
        <f>IF(AK61="Shactee",AL61,0)</f>
        <v>1208.45</v>
      </c>
    </row>
    <row r="62" spans="1:43" ht="15" customHeight="1" x14ac:dyDescent="0.25">
      <c r="A62" s="137" t="s">
        <v>81</v>
      </c>
      <c r="B62" s="137" t="s">
        <v>1161</v>
      </c>
      <c r="C62" s="137" t="s">
        <v>1162</v>
      </c>
      <c r="D62" s="137" t="s">
        <v>91</v>
      </c>
      <c r="E62" s="137" t="s">
        <v>1053</v>
      </c>
      <c r="F62" s="138">
        <v>45888</v>
      </c>
      <c r="G62" s="138">
        <v>45888</v>
      </c>
      <c r="H62" s="138" t="s">
        <v>1031</v>
      </c>
      <c r="I62" s="231">
        <v>45895</v>
      </c>
      <c r="J62" s="231"/>
      <c r="K62" s="323">
        <v>45931</v>
      </c>
      <c r="L62" s="571" t="s">
        <v>26</v>
      </c>
      <c r="M62" s="139"/>
      <c r="N62" s="146"/>
      <c r="O62" s="117"/>
      <c r="P62" s="117"/>
      <c r="Q62" s="184"/>
      <c r="R62" s="77"/>
      <c r="S62" s="67"/>
      <c r="T62" s="74"/>
      <c r="U62" s="216"/>
      <c r="V62" s="132"/>
      <c r="W62" s="132"/>
      <c r="X62" s="217"/>
      <c r="Y62" s="219"/>
      <c r="Z62" s="220"/>
      <c r="AA62" s="131"/>
      <c r="AB62" s="221"/>
      <c r="AC62" s="344" t="s">
        <v>897</v>
      </c>
      <c r="AD62" s="118" t="s">
        <v>187</v>
      </c>
      <c r="AE62" s="254" t="s">
        <v>1113</v>
      </c>
      <c r="AF62" s="74">
        <v>45895</v>
      </c>
      <c r="AG62" s="190"/>
      <c r="AH62" s="143"/>
      <c r="AI62" s="106"/>
      <c r="AJ62" s="191"/>
      <c r="AK62" s="134" t="s">
        <v>24</v>
      </c>
      <c r="AL62" s="660" t="str">
        <f>IF(Table3[[#This Row],[Contractor Selected]]="Shactee",Table3[[#This Row],[Cost Shactee]],IF(AK62="DLZ",Table3[[#This Row],[Cost DLZ]],IF(AK62="Helix",Table3[[#This Row],[Cost Helix]],IF(AK62="Millennia",Table3[[#This Row],[Cost Millennia]],IF(AK62="Dawood",Table3[[#This Row],[Cost Dawood]],"NO SELECTION")))))</f>
        <v>T&amp;M</v>
      </c>
      <c r="AM62" s="180">
        <f>IF(AK62="Helix",AL62,0)</f>
        <v>0</v>
      </c>
      <c r="AN62" s="150">
        <f>IF(AK62="Millennia",AL62,0)</f>
        <v>0</v>
      </c>
      <c r="AO62" s="150">
        <f>IF(AK62="DLZ",AL62,0)</f>
        <v>0</v>
      </c>
      <c r="AP62" s="150">
        <f>IF(AK62="Dawood",AL62,0)</f>
        <v>0</v>
      </c>
      <c r="AQ62" s="150" t="str">
        <f>IF(AK62="Shactee",AL62,0)</f>
        <v>T&amp;M</v>
      </c>
    </row>
    <row r="63" spans="1:43" ht="15" customHeight="1" x14ac:dyDescent="0.25">
      <c r="A63" s="162" t="s">
        <v>81</v>
      </c>
      <c r="B63" s="698" t="s">
        <v>1165</v>
      </c>
      <c r="C63" s="162" t="s">
        <v>919</v>
      </c>
      <c r="D63" s="162" t="s">
        <v>91</v>
      </c>
      <c r="E63" s="162" t="s">
        <v>1053</v>
      </c>
      <c r="F63" s="135">
        <v>45877</v>
      </c>
      <c r="G63" s="135">
        <v>45877</v>
      </c>
      <c r="H63" s="135" t="s">
        <v>1031</v>
      </c>
      <c r="I63" s="77">
        <v>45884</v>
      </c>
      <c r="J63" s="77"/>
      <c r="K63" s="323">
        <v>45925</v>
      </c>
      <c r="L63" s="571" t="s">
        <v>26</v>
      </c>
      <c r="M63" s="177"/>
      <c r="N63" s="178"/>
      <c r="O63" s="126"/>
      <c r="P63" s="126"/>
      <c r="Q63" s="184"/>
      <c r="R63" s="119"/>
      <c r="S63" s="119"/>
      <c r="T63" s="121"/>
      <c r="U63" s="248"/>
      <c r="V63" s="126"/>
      <c r="W63" s="126"/>
      <c r="X63" s="253"/>
      <c r="Y63" s="248"/>
      <c r="Z63" s="165"/>
      <c r="AA63" s="165"/>
      <c r="AB63" s="253"/>
      <c r="AC63" s="106" t="s">
        <v>897</v>
      </c>
      <c r="AD63" s="118" t="s">
        <v>39</v>
      </c>
      <c r="AE63" s="254">
        <v>1200</v>
      </c>
      <c r="AF63" s="118"/>
      <c r="AG63" s="190"/>
      <c r="AH63" s="143"/>
      <c r="AI63" s="106"/>
      <c r="AJ63" s="191"/>
      <c r="AK63" s="134" t="s">
        <v>24</v>
      </c>
      <c r="AL63" s="337">
        <f>IF(Table3[[#This Row],[Contractor Selected]]="Shactee",Table3[[#This Row],[Cost Shactee]],IF(AK63="DLZ",Table3[[#This Row],[Cost DLZ]],IF(AK63="Helix",Table3[[#This Row],[Cost Helix]],IF(AK63="Millennia",Table3[[#This Row],[Cost Millennia]],IF(AK63="Dawood",Table3[[#This Row],[Cost Dawood]],"NO SELECTION")))))</f>
        <v>1200</v>
      </c>
      <c r="AM63" s="240">
        <f>IF(AK63="Helix",AL63,0)</f>
        <v>0</v>
      </c>
      <c r="AN63" s="166">
        <f>IF(AK63="Millennia",AL63,0)</f>
        <v>0</v>
      </c>
      <c r="AO63" s="166">
        <f>IF(AK63="DLZ",AL63,0)</f>
        <v>0</v>
      </c>
      <c r="AP63" s="166">
        <f>IF(AK63="Dawood",AL63,0)</f>
        <v>0</v>
      </c>
      <c r="AQ63" s="166">
        <f>IF(AK63="Shactee",AL63,0)</f>
        <v>1200</v>
      </c>
    </row>
    <row r="64" spans="1:43" ht="15" customHeight="1" x14ac:dyDescent="0.25">
      <c r="A64" s="162" t="s">
        <v>81</v>
      </c>
      <c r="B64" s="570" t="s">
        <v>1184</v>
      </c>
      <c r="C64" s="162" t="s">
        <v>919</v>
      </c>
      <c r="D64" s="137" t="s">
        <v>91</v>
      </c>
      <c r="E64" s="137" t="s">
        <v>977</v>
      </c>
      <c r="F64" s="138">
        <v>45502</v>
      </c>
      <c r="G64" s="138">
        <v>45517</v>
      </c>
      <c r="H64" s="138" t="s">
        <v>810</v>
      </c>
      <c r="I64" s="231">
        <v>45544</v>
      </c>
      <c r="J64" s="77">
        <v>45544</v>
      </c>
      <c r="K64" s="323">
        <v>45962</v>
      </c>
      <c r="L64" s="571" t="s">
        <v>26</v>
      </c>
      <c r="M64" s="163"/>
      <c r="N64" s="178"/>
      <c r="O64" s="126"/>
      <c r="P64" s="126"/>
      <c r="Q64" s="184" t="s">
        <v>897</v>
      </c>
      <c r="R64" s="77">
        <v>45516</v>
      </c>
      <c r="S64" s="67">
        <v>16500</v>
      </c>
      <c r="T64" s="74">
        <v>45544</v>
      </c>
      <c r="U64" s="263"/>
      <c r="V64" s="227"/>
      <c r="W64" s="227"/>
      <c r="X64" s="265"/>
      <c r="Y64" s="266"/>
      <c r="Z64" s="267"/>
      <c r="AA64" s="165"/>
      <c r="AB64" s="233"/>
      <c r="AC64" s="106"/>
      <c r="AD64" s="77"/>
      <c r="AE64" s="67"/>
      <c r="AF64" s="77"/>
      <c r="AG64" s="190"/>
      <c r="AH64" s="143"/>
      <c r="AI64" s="106"/>
      <c r="AJ64" s="191"/>
      <c r="AK64" s="134" t="s">
        <v>808</v>
      </c>
      <c r="AL64" s="336">
        <f>IF(Table3[[#This Row],[Contractor Selected]]="Shactee",Table3[[#This Row],[Cost Shactee]],IF(AK64="DLZ",Table3[[#This Row],[Cost DLZ]],IF(AK64="Helix",Table3[[#This Row],[Cost Helix]],IF(AK64="Millennia",Table3[[#This Row],[Cost Millennia]],IF(AK64="Dawood",Table3[[#This Row],[Cost Dawood]],"NO SELECTION")))))</f>
        <v>16500</v>
      </c>
      <c r="AM64" s="180">
        <f>IF(AK64="Helix",AL64,0)</f>
        <v>16500</v>
      </c>
      <c r="AN64" s="166">
        <f>IF(AK64="Millennia",AL64,0)</f>
        <v>0</v>
      </c>
      <c r="AO64" s="166">
        <f>IF(AK64="DLZ",AL64,0)</f>
        <v>0</v>
      </c>
      <c r="AP64" s="166">
        <f>IF(AK64="Dawood",AL64,0)</f>
        <v>0</v>
      </c>
      <c r="AQ64" s="666">
        <f>IF(AK64="Shactee",AL64,0)</f>
        <v>0</v>
      </c>
    </row>
    <row r="65" spans="1:43" ht="15" customHeight="1" x14ac:dyDescent="0.25">
      <c r="A65" s="181" t="s">
        <v>81</v>
      </c>
      <c r="B65" s="181" t="s">
        <v>971</v>
      </c>
      <c r="C65" s="181" t="s">
        <v>972</v>
      </c>
      <c r="D65" s="181" t="s">
        <v>176</v>
      </c>
      <c r="E65" s="181" t="s">
        <v>850</v>
      </c>
      <c r="F65" s="153">
        <v>45117</v>
      </c>
      <c r="G65" s="483">
        <v>45134</v>
      </c>
      <c r="H65" s="153" t="s">
        <v>973</v>
      </c>
      <c r="I65" s="77">
        <v>45148</v>
      </c>
      <c r="J65" s="77">
        <v>45148</v>
      </c>
      <c r="K65" s="105">
        <v>45139</v>
      </c>
      <c r="L65" s="105" t="s">
        <v>33</v>
      </c>
      <c r="M65" s="155" t="s">
        <v>897</v>
      </c>
      <c r="N65" s="156">
        <v>45126</v>
      </c>
      <c r="O65" s="269">
        <v>29250</v>
      </c>
      <c r="P65" s="117" t="s">
        <v>974</v>
      </c>
      <c r="Q65" s="157" t="s">
        <v>897</v>
      </c>
      <c r="R65" s="77">
        <v>45125</v>
      </c>
      <c r="S65" s="67">
        <v>11200</v>
      </c>
      <c r="T65" s="74">
        <v>45145</v>
      </c>
      <c r="U65" s="157"/>
      <c r="V65" s="153"/>
      <c r="W65" s="158"/>
      <c r="X65" s="159"/>
      <c r="Y65" s="157"/>
      <c r="Z65" s="153"/>
      <c r="AA65" s="158"/>
      <c r="AB65" s="159"/>
      <c r="AC65" s="77"/>
      <c r="AD65" s="77"/>
      <c r="AE65" s="67"/>
      <c r="AF65" s="77"/>
      <c r="AG65" s="85"/>
      <c r="AH65" s="77"/>
      <c r="AI65" s="77"/>
      <c r="AJ65" s="80"/>
      <c r="AK65" s="91" t="s">
        <v>808</v>
      </c>
      <c r="AL65" s="337">
        <f>IF(Table3[[#This Row],[Contractor Selected]]="Shactee",Table3[[#This Row],[Cost Shactee]],IF(AK65="DLZ",Table3[[#This Row],[Cost DLZ]],IF(AK65="Helix",Table3[[#This Row],[Cost Helix]],IF(AK65="Millennia",Table3[[#This Row],[Cost Millennia]],IF(AK65="Dawood",Table3[[#This Row],[Cost Dawood]],"NO SELECTION")))))</f>
        <v>11200</v>
      </c>
      <c r="AM65" s="186">
        <f>IF(AK65="Helix",AL65,0)</f>
        <v>11200</v>
      </c>
      <c r="AN65" s="208">
        <f>IF(AK65="Millennia",AL65,0)</f>
        <v>0</v>
      </c>
      <c r="AO65" s="208">
        <f>IF(AK65="DLZ",AL65,0)</f>
        <v>0</v>
      </c>
      <c r="AP65" s="208">
        <f>IF(AK65="Dawood",AL65,0)</f>
        <v>0</v>
      </c>
      <c r="AQ65" s="208">
        <f>IF(AK65="Shactee",AL65,0)</f>
        <v>0</v>
      </c>
    </row>
    <row r="66" spans="1:43" ht="15" customHeight="1" x14ac:dyDescent="0.25">
      <c r="A66" s="102" t="s">
        <v>81</v>
      </c>
      <c r="B66" s="102" t="s">
        <v>971</v>
      </c>
      <c r="C66" s="102" t="s">
        <v>972</v>
      </c>
      <c r="D66" s="102" t="s">
        <v>176</v>
      </c>
      <c r="E66" s="102" t="s">
        <v>850</v>
      </c>
      <c r="F66" s="77">
        <v>45183</v>
      </c>
      <c r="G66" s="129">
        <v>45188</v>
      </c>
      <c r="H66" s="77" t="s">
        <v>810</v>
      </c>
      <c r="I66" s="77">
        <v>45212</v>
      </c>
      <c r="J66" s="77">
        <v>45209</v>
      </c>
      <c r="K66" s="105">
        <v>45200</v>
      </c>
      <c r="L66" s="105" t="s">
        <v>33</v>
      </c>
      <c r="M66" s="199"/>
      <c r="N66" s="130"/>
      <c r="O66" s="591"/>
      <c r="P66" s="592"/>
      <c r="Q66" s="79" t="s">
        <v>897</v>
      </c>
      <c r="R66" s="77">
        <v>45187</v>
      </c>
      <c r="S66" s="67">
        <v>29500</v>
      </c>
      <c r="T66" s="74">
        <v>45212</v>
      </c>
      <c r="U66" s="564"/>
      <c r="V66" s="77"/>
      <c r="W66" s="67"/>
      <c r="X66" s="74"/>
      <c r="Y66" s="564"/>
      <c r="Z66" s="77"/>
      <c r="AA66" s="67"/>
      <c r="AB66" s="74"/>
      <c r="AC66" s="77"/>
      <c r="AD66" s="77"/>
      <c r="AE66" s="67"/>
      <c r="AF66" s="77"/>
      <c r="AG66" s="572"/>
      <c r="AH66" s="77"/>
      <c r="AI66" s="77"/>
      <c r="AJ66" s="572"/>
      <c r="AK66" s="91" t="s">
        <v>808</v>
      </c>
      <c r="AL66" s="337">
        <f>IF(Table3[[#This Row],[Contractor Selected]]="Shactee",Table3[[#This Row],[Cost Shactee]],IF(AK66="DLZ",Table3[[#This Row],[Cost DLZ]],IF(AK66="Helix",Table3[[#This Row],[Cost Helix]],IF(AK66="Millennia",Table3[[#This Row],[Cost Millennia]],IF(AK66="Dawood",Table3[[#This Row],[Cost Dawood]],"NO SELECTION")))))</f>
        <v>29500</v>
      </c>
      <c r="AM66" s="186">
        <f>IF(AK66="Helix",AL66,0)</f>
        <v>29500</v>
      </c>
      <c r="AN66" s="186">
        <f>IF(AK66="Millennia",AL66,0)</f>
        <v>0</v>
      </c>
      <c r="AO66" s="186">
        <f>IF(AK66="DLZ",AL66,0)</f>
        <v>0</v>
      </c>
      <c r="AP66" s="186">
        <f>IF(AK66="Dawood",AL66,0)</f>
        <v>0</v>
      </c>
      <c r="AQ66" s="664">
        <f>IF(AK66="Shactee",AL66,0)</f>
        <v>0</v>
      </c>
    </row>
    <row r="67" spans="1:43" ht="15" customHeight="1" x14ac:dyDescent="0.25">
      <c r="A67" s="213" t="s">
        <v>81</v>
      </c>
      <c r="B67" s="102" t="s">
        <v>1008</v>
      </c>
      <c r="C67" s="102" t="s">
        <v>1009</v>
      </c>
      <c r="D67" s="102" t="s">
        <v>176</v>
      </c>
      <c r="E67" s="181" t="s">
        <v>977</v>
      </c>
      <c r="F67" s="153">
        <v>45313</v>
      </c>
      <c r="G67" s="483">
        <v>45313</v>
      </c>
      <c r="H67" s="153" t="s">
        <v>810</v>
      </c>
      <c r="I67" s="77">
        <v>45324</v>
      </c>
      <c r="J67" s="77">
        <v>45322</v>
      </c>
      <c r="K67" s="105">
        <v>45413</v>
      </c>
      <c r="L67" s="105" t="s">
        <v>33</v>
      </c>
      <c r="M67" s="155"/>
      <c r="N67" s="156"/>
      <c r="O67" s="355"/>
      <c r="P67" s="594"/>
      <c r="Q67" s="157" t="s">
        <v>897</v>
      </c>
      <c r="R67" s="77">
        <v>45313</v>
      </c>
      <c r="S67" s="67">
        <v>2550</v>
      </c>
      <c r="T67" s="74">
        <v>45324</v>
      </c>
      <c r="U67" s="157"/>
      <c r="V67" s="153"/>
      <c r="W67" s="158"/>
      <c r="X67" s="159"/>
      <c r="Y67" s="207"/>
      <c r="Z67" s="153"/>
      <c r="AA67" s="158"/>
      <c r="AB67" s="159"/>
      <c r="AC67" s="77"/>
      <c r="AD67" s="77"/>
      <c r="AE67" s="67"/>
      <c r="AF67" s="77"/>
      <c r="AG67" s="85"/>
      <c r="AH67" s="77"/>
      <c r="AI67" s="67"/>
      <c r="AJ67" s="80"/>
      <c r="AK67" s="91" t="s">
        <v>808</v>
      </c>
      <c r="AL67" s="337">
        <f>IF(Table3[[#This Row],[Contractor Selected]]="Shactee",Table3[[#This Row],[Cost Shactee]],IF(AK67="DLZ",Table3[[#This Row],[Cost DLZ]],IF(AK67="Helix",Table3[[#This Row],[Cost Helix]],IF(AK67="Millennia",Table3[[#This Row],[Cost Millennia]],IF(AK67="Dawood",Table3[[#This Row],[Cost Dawood]],"NO SELECTION")))))</f>
        <v>2550</v>
      </c>
      <c r="AM67" s="186">
        <f>IF(AK67="Helix",AL67,0)</f>
        <v>2550</v>
      </c>
      <c r="AN67" s="186">
        <f>IF(AK67="Millennia",AL67,0)</f>
        <v>0</v>
      </c>
      <c r="AO67" s="186">
        <f>IF(AK67="DLZ",AL67,0)</f>
        <v>0</v>
      </c>
      <c r="AP67" s="186">
        <f>IF(AK67="Dawood",AL67,0)</f>
        <v>0</v>
      </c>
      <c r="AQ67" s="664">
        <f>IF(AK67="Shactee",AL67,0)</f>
        <v>0</v>
      </c>
    </row>
    <row r="68" spans="1:43" ht="15" customHeight="1" x14ac:dyDescent="0.25">
      <c r="A68" s="213" t="s">
        <v>81</v>
      </c>
      <c r="B68" s="181" t="s">
        <v>174</v>
      </c>
      <c r="C68" s="181" t="s">
        <v>199</v>
      </c>
      <c r="D68" s="181" t="s">
        <v>176</v>
      </c>
      <c r="E68" s="181" t="s">
        <v>1018</v>
      </c>
      <c r="F68" s="153">
        <v>45320</v>
      </c>
      <c r="G68" s="153">
        <v>45322</v>
      </c>
      <c r="H68" s="153" t="s">
        <v>810</v>
      </c>
      <c r="I68" s="77">
        <v>45338</v>
      </c>
      <c r="J68" s="77">
        <v>45338</v>
      </c>
      <c r="K68" s="105">
        <v>45444</v>
      </c>
      <c r="L68" s="242" t="s">
        <v>33</v>
      </c>
      <c r="M68" s="155"/>
      <c r="N68" s="156"/>
      <c r="O68" s="117"/>
      <c r="P68" s="117"/>
      <c r="Q68" s="157" t="s">
        <v>897</v>
      </c>
      <c r="R68" s="77">
        <v>45321</v>
      </c>
      <c r="S68" s="67">
        <v>7300</v>
      </c>
      <c r="T68" s="74">
        <v>45338</v>
      </c>
      <c r="U68" s="157"/>
      <c r="V68" s="153"/>
      <c r="W68" s="158"/>
      <c r="X68" s="159"/>
      <c r="Y68" s="207"/>
      <c r="Z68" s="153"/>
      <c r="AA68" s="158"/>
      <c r="AB68" s="159"/>
      <c r="AC68" s="77"/>
      <c r="AD68" s="77"/>
      <c r="AE68" s="67"/>
      <c r="AF68" s="77"/>
      <c r="AG68" s="85"/>
      <c r="AH68" s="77"/>
      <c r="AI68" s="67"/>
      <c r="AJ68" s="80"/>
      <c r="AK68" s="91" t="s">
        <v>808</v>
      </c>
      <c r="AL68" s="337">
        <f>IF(Table3[[#This Row],[Contractor Selected]]="Shactee",Table3[[#This Row],[Cost Shactee]],IF(AK68="DLZ",Table3[[#This Row],[Cost DLZ]],IF(AK68="Helix",Table3[[#This Row],[Cost Helix]],IF(AK68="Millennia",Table3[[#This Row],[Cost Millennia]],IF(AK68="Dawood",Table3[[#This Row],[Cost Dawood]],"NO SELECTION")))))</f>
        <v>7300</v>
      </c>
      <c r="AM68" s="186">
        <f>IF(AK68="Helix",AL68,0)</f>
        <v>7300</v>
      </c>
      <c r="AN68" s="208">
        <f>IF(AK68="Millennia",AL68,0)</f>
        <v>0</v>
      </c>
      <c r="AO68" s="208">
        <f>IF(AK68="DLZ",AL68,0)</f>
        <v>0</v>
      </c>
      <c r="AP68" s="208">
        <f>IF(AK68="Dawood",AL68,0)</f>
        <v>0</v>
      </c>
      <c r="AQ68" s="208">
        <f>IF(AK68="Shactee",AL68,0)</f>
        <v>0</v>
      </c>
    </row>
    <row r="69" spans="1:43" ht="15" customHeight="1" x14ac:dyDescent="0.25">
      <c r="A69" s="162" t="s">
        <v>930</v>
      </c>
      <c r="B69" s="137" t="s">
        <v>578</v>
      </c>
      <c r="C69" s="137" t="s">
        <v>1010</v>
      </c>
      <c r="D69" s="137" t="s">
        <v>176</v>
      </c>
      <c r="E69" s="137" t="s">
        <v>977</v>
      </c>
      <c r="F69" s="138">
        <v>45622</v>
      </c>
      <c r="G69" s="138">
        <v>45628</v>
      </c>
      <c r="H69" s="138" t="s">
        <v>580</v>
      </c>
      <c r="I69" s="77">
        <v>45632</v>
      </c>
      <c r="J69" s="77">
        <v>45632</v>
      </c>
      <c r="K69" s="105">
        <v>45713</v>
      </c>
      <c r="L69" s="242" t="s">
        <v>33</v>
      </c>
      <c r="M69" s="145"/>
      <c r="N69" s="146"/>
      <c r="O69" s="117"/>
      <c r="P69" s="117"/>
      <c r="Q69" s="141" t="s">
        <v>897</v>
      </c>
      <c r="R69" s="106">
        <v>45623</v>
      </c>
      <c r="S69" s="67">
        <v>2500</v>
      </c>
      <c r="T69" s="74">
        <v>45997</v>
      </c>
      <c r="U69" s="245"/>
      <c r="V69" s="117"/>
      <c r="W69" s="117"/>
      <c r="X69" s="252"/>
      <c r="Y69" s="245"/>
      <c r="Z69" s="117"/>
      <c r="AA69" s="117"/>
      <c r="AB69" s="252"/>
      <c r="AC69" s="106"/>
      <c r="AD69" s="119"/>
      <c r="AE69" s="262"/>
      <c r="AF69" s="255"/>
      <c r="AG69" s="192"/>
      <c r="AH69" s="106"/>
      <c r="AI69" s="106"/>
      <c r="AJ69" s="193"/>
      <c r="AK69" s="134" t="s">
        <v>808</v>
      </c>
      <c r="AL69" s="336">
        <f>IF(Table3[[#This Row],[Contractor Selected]]="Shactee",Table3[[#This Row],[Cost Shactee]],IF(AK69="DLZ",Table3[[#This Row],[Cost DLZ]],IF(AK69="Helix",Table3[[#This Row],[Cost Helix]],IF(AK69="Millennia",Table3[[#This Row],[Cost Millennia]],IF(AK69="Dawood",Table3[[#This Row],[Cost Dawood]],"NO SELECTION")))))</f>
        <v>2500</v>
      </c>
      <c r="AM69" s="240">
        <f>IF(AK69="Helix",AL69,0)</f>
        <v>2500</v>
      </c>
      <c r="AN69" s="150">
        <f>IF(AK69="Millennia",AL69,0)</f>
        <v>0</v>
      </c>
      <c r="AO69" s="150">
        <f>IF(AK69="DLZ",AL69,0)</f>
        <v>0</v>
      </c>
      <c r="AP69" s="150">
        <f>IF(AK69="Dawood",AL69,0)</f>
        <v>0</v>
      </c>
      <c r="AQ69" s="150">
        <f>IF(AK69="Shactee",AL69,0)</f>
        <v>0</v>
      </c>
    </row>
    <row r="70" spans="1:43" ht="15" customHeight="1" x14ac:dyDescent="0.25">
      <c r="A70" s="563" t="s">
        <v>81</v>
      </c>
      <c r="B70" s="563" t="s">
        <v>418</v>
      </c>
      <c r="C70" s="563" t="s">
        <v>1032</v>
      </c>
      <c r="D70" s="563" t="s">
        <v>1033</v>
      </c>
      <c r="E70" s="563" t="s">
        <v>977</v>
      </c>
      <c r="F70" s="571">
        <v>45372</v>
      </c>
      <c r="G70" s="571">
        <v>45374</v>
      </c>
      <c r="H70" s="571" t="s">
        <v>423</v>
      </c>
      <c r="I70" s="77">
        <v>45387</v>
      </c>
      <c r="J70" s="77">
        <v>45385</v>
      </c>
      <c r="K70" s="105">
        <v>45536</v>
      </c>
      <c r="L70" s="372" t="s">
        <v>33</v>
      </c>
      <c r="M70" s="206"/>
      <c r="N70" s="113"/>
      <c r="O70" s="113"/>
      <c r="P70" s="113"/>
      <c r="Q70" s="79" t="s">
        <v>897</v>
      </c>
      <c r="R70" s="77">
        <v>45373</v>
      </c>
      <c r="S70" s="67">
        <v>3640</v>
      </c>
      <c r="T70" s="74">
        <v>45387</v>
      </c>
      <c r="U70" s="106"/>
      <c r="V70" s="77"/>
      <c r="W70" s="77"/>
      <c r="X70" s="453"/>
      <c r="Y70" s="587"/>
      <c r="Z70" s="447"/>
      <c r="AA70" s="592"/>
      <c r="AB70" s="229"/>
      <c r="AC70" s="564"/>
      <c r="AD70" s="102"/>
      <c r="AE70" s="102"/>
      <c r="AF70" s="564"/>
      <c r="AG70" s="571"/>
      <c r="AH70" s="106"/>
      <c r="AI70" s="179"/>
      <c r="AJ70" s="571"/>
      <c r="AK70" s="134" t="s">
        <v>808</v>
      </c>
      <c r="AL70" s="335">
        <f>IF(Table3[[#This Row],[Contractor Selected]]="Shactee",Table3[[#This Row],[Cost Shactee]],IF(AK70="DLZ",Table3[[#This Row],[Cost DLZ]],IF(AK70="Helix",Table3[[#This Row],[Cost Helix]],IF(AK70="Millennia",Table3[[#This Row],[Cost Millennia]],IF(AK70="Dawood",Table3[[#This Row],[Cost Dawood]],"NO SELECTION")))))</f>
        <v>3640</v>
      </c>
      <c r="AM70" s="180">
        <f>IF(AK70="Helix",AL70,0)</f>
        <v>3640</v>
      </c>
      <c r="AN70" s="150">
        <f>IF(AK70="Millennia",AL70,0)</f>
        <v>0</v>
      </c>
      <c r="AO70" s="150">
        <f>IF(AK70="DLZ",AL70,0)</f>
        <v>0</v>
      </c>
      <c r="AP70" s="150">
        <f>IF(AK70="Dawood",AL70,0)</f>
        <v>0</v>
      </c>
      <c r="AQ70" s="150">
        <f>IF(AK70="Shactee",AL70,0)</f>
        <v>0</v>
      </c>
    </row>
    <row r="71" spans="1:43" ht="15" customHeight="1" x14ac:dyDescent="0.25">
      <c r="A71" s="176" t="s">
        <v>81</v>
      </c>
      <c r="B71" s="563" t="s">
        <v>418</v>
      </c>
      <c r="C71" s="563" t="s">
        <v>1032</v>
      </c>
      <c r="D71" s="205" t="s">
        <v>1033</v>
      </c>
      <c r="E71" s="205" t="s">
        <v>849</v>
      </c>
      <c r="F71" s="345">
        <v>45387</v>
      </c>
      <c r="G71" s="345">
        <v>45391</v>
      </c>
      <c r="H71" s="345" t="s">
        <v>997</v>
      </c>
      <c r="I71" s="175">
        <v>45422</v>
      </c>
      <c r="J71" s="175">
        <v>45419</v>
      </c>
      <c r="K71" s="105">
        <v>45536</v>
      </c>
      <c r="L71" s="372" t="s">
        <v>33</v>
      </c>
      <c r="M71" s="139"/>
      <c r="N71" s="181"/>
      <c r="O71" s="181"/>
      <c r="P71" s="181"/>
      <c r="Q71" s="157" t="s">
        <v>897</v>
      </c>
      <c r="R71" s="77"/>
      <c r="S71" s="67"/>
      <c r="T71" s="74"/>
      <c r="U71" s="207" t="s">
        <v>897</v>
      </c>
      <c r="V71" s="153">
        <v>45391</v>
      </c>
      <c r="W71" s="153">
        <v>1395</v>
      </c>
      <c r="X71" s="159">
        <v>45397</v>
      </c>
      <c r="Y71" s="155"/>
      <c r="Z71" s="156"/>
      <c r="AA71" s="117"/>
      <c r="AB71" s="221"/>
      <c r="AC71" s="510"/>
      <c r="AD71" s="175"/>
      <c r="AE71" s="458"/>
      <c r="AF71" s="175"/>
      <c r="AG71" s="647"/>
      <c r="AH71" s="650"/>
      <c r="AI71" s="460"/>
      <c r="AJ71" s="655"/>
      <c r="AK71" s="169" t="s">
        <v>938</v>
      </c>
      <c r="AL71" s="337">
        <f>IF(Table3[[#This Row],[Contractor Selected]]="Shactee",Table3[[#This Row],[Cost Shactee]],IF(AK71="DLZ",Table3[[#This Row],[Cost DLZ]],IF(AK71="Helix",Table3[[#This Row],[Cost Helix]],IF(AK71="Millennia",Table3[[#This Row],[Cost Millennia]],IF(AK71="LWS",Table3[[#This Row],[Cost LWS]],IF(AK71="Dawood",Table3[[#This Row],[Cost Dawood]],"NO SELECTION"))))))</f>
        <v>1395</v>
      </c>
      <c r="AM71" s="463">
        <f>IF(AK71="Helix",AL71,0)</f>
        <v>0</v>
      </c>
      <c r="AN71" s="150">
        <f>IF(AK71="Millennia",AL71,0)</f>
        <v>1395</v>
      </c>
      <c r="AO71" s="150">
        <f>IF(AK71="DLZ",AL71,0)</f>
        <v>0</v>
      </c>
      <c r="AP71" s="150">
        <f>IF(AK71="Dawood",AL71,0)</f>
        <v>0</v>
      </c>
      <c r="AQ71" s="360">
        <f>IF(AK71="Shactee",AL71,0)</f>
        <v>0</v>
      </c>
    </row>
    <row r="72" spans="1:43" ht="15" customHeight="1" x14ac:dyDescent="0.25">
      <c r="A72" s="563" t="s">
        <v>81</v>
      </c>
      <c r="B72" s="563" t="s">
        <v>427</v>
      </c>
      <c r="C72" s="563" t="s">
        <v>996</v>
      </c>
      <c r="D72" s="205" t="s">
        <v>428</v>
      </c>
      <c r="E72" s="563" t="s">
        <v>977</v>
      </c>
      <c r="F72" s="571">
        <v>45434</v>
      </c>
      <c r="G72" s="571">
        <v>45435</v>
      </c>
      <c r="H72" s="571" t="s">
        <v>430</v>
      </c>
      <c r="I72" s="572">
        <v>45446</v>
      </c>
      <c r="J72" s="572">
        <v>45446</v>
      </c>
      <c r="K72" s="105">
        <v>45597</v>
      </c>
      <c r="L72" s="580" t="s">
        <v>33</v>
      </c>
      <c r="M72" s="206"/>
      <c r="N72" s="585"/>
      <c r="O72" s="591"/>
      <c r="P72" s="591"/>
      <c r="Q72" s="184" t="s">
        <v>897</v>
      </c>
      <c r="R72" s="77">
        <v>45435</v>
      </c>
      <c r="S72" s="67">
        <v>9750</v>
      </c>
      <c r="T72" s="74">
        <v>45446</v>
      </c>
      <c r="U72" s="602"/>
      <c r="V72" s="602"/>
      <c r="W72" s="602"/>
      <c r="X72" s="228"/>
      <c r="Y72" s="624"/>
      <c r="Z72" s="624"/>
      <c r="AA72" s="592"/>
      <c r="AB72" s="229"/>
      <c r="AC72" s="571"/>
      <c r="AD72" s="77"/>
      <c r="AE72" s="67"/>
      <c r="AF72" s="572"/>
      <c r="AG72" s="605"/>
      <c r="AH72" s="605"/>
      <c r="AI72" s="179"/>
      <c r="AJ72" s="605"/>
      <c r="AK72" s="189" t="s">
        <v>808</v>
      </c>
      <c r="AL72" s="337">
        <f>IF(Table3[[#This Row],[Contractor Selected]]="Shactee",Table3[[#This Row],[Cost Shactee]],IF(AK72="DLZ",Table3[[#This Row],[Cost DLZ]],IF(AK72="Helix",Table3[[#This Row],[Cost Helix]],IF(AK72="Millennia",Table3[[#This Row],[Cost Millennia]],IF(AK72="LWS",Table3[[#This Row],[Cost LWS]],IF(AK72="Dawood",Table3[[#This Row],[Cost Dawood]],"NO SELECTION"))))))</f>
        <v>9750</v>
      </c>
      <c r="AM72" s="463">
        <f>IF(AK72="Helix",AL72,0)</f>
        <v>9750</v>
      </c>
      <c r="AN72" s="150">
        <f>IF(AK72="Millennia",AL72,0)</f>
        <v>0</v>
      </c>
      <c r="AO72" s="150">
        <f>IF(AK72="DLZ",AL72,0)</f>
        <v>0</v>
      </c>
      <c r="AP72" s="150">
        <f>IF(AK72="Dawood",AL72,0)</f>
        <v>0</v>
      </c>
      <c r="AQ72" s="360">
        <f>IF(AK72="Shactee",AL72,0)</f>
        <v>0</v>
      </c>
    </row>
    <row r="73" spans="1:43" ht="15" customHeight="1" x14ac:dyDescent="0.25">
      <c r="A73" s="563" t="s">
        <v>81</v>
      </c>
      <c r="B73" s="563" t="s">
        <v>600</v>
      </c>
      <c r="C73" s="563" t="s">
        <v>602</v>
      </c>
      <c r="D73" s="205" t="s">
        <v>428</v>
      </c>
      <c r="E73" s="205" t="s">
        <v>977</v>
      </c>
      <c r="F73" s="571">
        <v>45589</v>
      </c>
      <c r="G73" s="571">
        <v>45593</v>
      </c>
      <c r="H73" s="138" t="s">
        <v>604</v>
      </c>
      <c r="I73" s="77">
        <v>45600</v>
      </c>
      <c r="J73" s="77">
        <v>45600</v>
      </c>
      <c r="K73" s="105">
        <v>45741</v>
      </c>
      <c r="L73" s="105" t="s">
        <v>33</v>
      </c>
      <c r="M73" s="200"/>
      <c r="N73" s="585"/>
      <c r="O73" s="591"/>
      <c r="P73" s="591"/>
      <c r="Q73" s="184" t="s">
        <v>897</v>
      </c>
      <c r="R73" s="77">
        <v>45589</v>
      </c>
      <c r="S73" s="67">
        <v>5350</v>
      </c>
      <c r="T73" s="74">
        <v>45600</v>
      </c>
      <c r="U73" s="591"/>
      <c r="V73" s="591"/>
      <c r="W73" s="591"/>
      <c r="X73" s="121"/>
      <c r="Y73" s="591"/>
      <c r="Z73" s="591"/>
      <c r="AA73" s="591"/>
      <c r="AB73" s="121"/>
      <c r="AC73" s="106"/>
      <c r="AD73" s="118"/>
      <c r="AE73" s="254"/>
      <c r="AF73" s="118"/>
      <c r="AG73" s="571"/>
      <c r="AH73" s="106"/>
      <c r="AI73" s="106"/>
      <c r="AJ73" s="571"/>
      <c r="AK73" s="189" t="s">
        <v>808</v>
      </c>
      <c r="AL73" s="334">
        <f>IF(Table3[[#This Row],[Contractor Selected]]="Shactee",Table3[[#This Row],[Cost Shactee]],IF(AK73="DLZ",Table3[[#This Row],[Cost DLZ]],IF(AK73="Helix",Table3[[#This Row],[Cost Helix]],IF(AK73="Millennia",Table3[[#This Row],[Cost Millennia]],IF(AK73="Dawood",Table3[[#This Row],[Cost Dawood]],"NO SELECTION")))))</f>
        <v>5350</v>
      </c>
      <c r="AM73" s="662">
        <f>IF(AK73="Helix",AL73,0)</f>
        <v>5350</v>
      </c>
      <c r="AN73" s="150">
        <f>IF(AK73="Millennia",AL73,0)</f>
        <v>0</v>
      </c>
      <c r="AO73" s="150">
        <f>IF(AK73="DLZ",AL73,0)</f>
        <v>0</v>
      </c>
      <c r="AP73" s="150">
        <f>IF(AK73="Dawood",AL73,0)</f>
        <v>0</v>
      </c>
      <c r="AQ73" s="360">
        <f>IF(AK73="Shactee",AL73,0)</f>
        <v>0</v>
      </c>
    </row>
    <row r="74" spans="1:43" ht="15" customHeight="1" x14ac:dyDescent="0.25">
      <c r="A74" s="563" t="s">
        <v>81</v>
      </c>
      <c r="B74" s="563" t="s">
        <v>1103</v>
      </c>
      <c r="C74" s="563" t="s">
        <v>996</v>
      </c>
      <c r="D74" s="563" t="s">
        <v>428</v>
      </c>
      <c r="E74" s="563" t="s">
        <v>977</v>
      </c>
      <c r="F74" s="571">
        <v>45656</v>
      </c>
      <c r="G74" s="571">
        <v>45660</v>
      </c>
      <c r="H74" s="571" t="s">
        <v>658</v>
      </c>
      <c r="I74" s="77">
        <v>45674</v>
      </c>
      <c r="J74" s="77">
        <v>45674</v>
      </c>
      <c r="K74" s="105">
        <v>45772</v>
      </c>
      <c r="L74" s="105" t="s">
        <v>33</v>
      </c>
      <c r="M74" s="200"/>
      <c r="N74" s="585"/>
      <c r="O74" s="591"/>
      <c r="P74" s="591"/>
      <c r="Q74" s="431" t="s">
        <v>897</v>
      </c>
      <c r="R74" s="77">
        <v>45660</v>
      </c>
      <c r="S74" s="353">
        <v>18335</v>
      </c>
      <c r="T74" s="74">
        <v>45674</v>
      </c>
      <c r="U74" s="591"/>
      <c r="V74" s="591"/>
      <c r="W74" s="591"/>
      <c r="X74" s="121"/>
      <c r="Y74" s="591"/>
      <c r="Z74" s="591"/>
      <c r="AA74" s="591"/>
      <c r="AB74" s="121"/>
      <c r="AC74" s="106"/>
      <c r="AD74" s="119"/>
      <c r="AE74" s="262"/>
      <c r="AF74" s="255"/>
      <c r="AG74" s="571"/>
      <c r="AH74" s="106"/>
      <c r="AI74" s="106"/>
      <c r="AJ74" s="571"/>
      <c r="AK74" s="134" t="s">
        <v>808</v>
      </c>
      <c r="AL74" s="338">
        <f>IF(Table3[[#This Row],[Contractor Selected]]="Shactee",Table3[[#This Row],[Cost Shactee]],IF(AK74="DLZ",Table3[[#This Row],[Cost DLZ]],IF(AK74="Helix",Table3[[#This Row],[Cost Helix]],IF(AK74="Millennia",Table3[[#This Row],[Cost Millennia]],IF(AK74="Dawood",Table3[[#This Row],[Cost Dawood]],"NO SELECTION")))))</f>
        <v>18335</v>
      </c>
      <c r="AM74" s="240">
        <f>IF(AK74="Helix",AL74,0)</f>
        <v>18335</v>
      </c>
      <c r="AN74" s="240">
        <f>IF(AK74="Millennia",AL74,0)</f>
        <v>0</v>
      </c>
      <c r="AO74" s="240">
        <f>IF(AK74="DLZ",AL74,0)</f>
        <v>0</v>
      </c>
      <c r="AP74" s="240">
        <f>IF(AK74="Dawood",AL74,0)</f>
        <v>0</v>
      </c>
      <c r="AQ74" s="665">
        <f>IF(AK74="Shactee",AL74,0)</f>
        <v>0</v>
      </c>
    </row>
    <row r="75" spans="1:43" ht="15" customHeight="1" x14ac:dyDescent="0.25">
      <c r="A75" s="137" t="s">
        <v>81</v>
      </c>
      <c r="B75" s="137" t="s">
        <v>591</v>
      </c>
      <c r="C75" s="563" t="s">
        <v>592</v>
      </c>
      <c r="D75" s="137" t="s">
        <v>428</v>
      </c>
      <c r="E75" s="137" t="s">
        <v>1053</v>
      </c>
      <c r="F75" s="138">
        <v>45596</v>
      </c>
      <c r="G75" s="138">
        <v>45596</v>
      </c>
      <c r="H75" s="138" t="s">
        <v>594</v>
      </c>
      <c r="I75" s="77">
        <v>45609</v>
      </c>
      <c r="J75" s="77">
        <v>45609</v>
      </c>
      <c r="K75" s="105">
        <v>45772</v>
      </c>
      <c r="L75" s="242" t="s">
        <v>33</v>
      </c>
      <c r="M75" s="145"/>
      <c r="N75" s="146"/>
      <c r="O75" s="117"/>
      <c r="P75" s="117"/>
      <c r="Q75" s="141"/>
      <c r="R75" s="77"/>
      <c r="S75" s="67"/>
      <c r="T75" s="74"/>
      <c r="U75" s="245"/>
      <c r="V75" s="117"/>
      <c r="W75" s="117"/>
      <c r="X75" s="252"/>
      <c r="Y75" s="245"/>
      <c r="Z75" s="117"/>
      <c r="AA75" s="117"/>
      <c r="AB75" s="252"/>
      <c r="AC75" s="106" t="s">
        <v>897</v>
      </c>
      <c r="AD75" s="268">
        <v>45596</v>
      </c>
      <c r="AE75" s="254">
        <v>7198.72</v>
      </c>
      <c r="AF75" s="268">
        <v>45609</v>
      </c>
      <c r="AG75" s="192"/>
      <c r="AH75" s="106"/>
      <c r="AI75" s="106"/>
      <c r="AJ75" s="193"/>
      <c r="AK75" s="134" t="s">
        <v>24</v>
      </c>
      <c r="AL75" s="338">
        <f>IF(Table3[[#This Row],[Contractor Selected]]="Shactee",Table3[[#This Row],[Cost Shactee]],IF(AK75="DLZ",Table3[[#This Row],[Cost DLZ]],IF(AK75="Helix",Table3[[#This Row],[Cost Helix]],IF(AK75="Millennia",Table3[[#This Row],[Cost Millennia]],IF(AK75="Dawood",Table3[[#This Row],[Cost Dawood]],"NO SELECTION")))))</f>
        <v>7198.72</v>
      </c>
      <c r="AM75" s="240">
        <f>IF(AK75="Helix",AL75,0)</f>
        <v>0</v>
      </c>
      <c r="AN75" s="150">
        <f>IF(AK75="Millennia",AL75,0)</f>
        <v>0</v>
      </c>
      <c r="AO75" s="150">
        <f>IF(AK75="DLZ",AL75,0)</f>
        <v>0</v>
      </c>
      <c r="AP75" s="150">
        <f>IF(AK75="Dawood",AL75,0)</f>
        <v>0</v>
      </c>
      <c r="AQ75" s="150">
        <f>IF(AK75="Shactee",AL75,0)</f>
        <v>7198.72</v>
      </c>
    </row>
    <row r="76" spans="1:43" ht="15" customHeight="1" x14ac:dyDescent="0.25">
      <c r="A76" s="137" t="s">
        <v>81</v>
      </c>
      <c r="B76" s="137" t="s">
        <v>1128</v>
      </c>
      <c r="C76" s="137" t="s">
        <v>1115</v>
      </c>
      <c r="D76" s="137" t="s">
        <v>428</v>
      </c>
      <c r="E76" s="137" t="s">
        <v>1030</v>
      </c>
      <c r="F76" s="138">
        <v>45833</v>
      </c>
      <c r="G76" s="138">
        <v>45833</v>
      </c>
      <c r="H76" s="138" t="s">
        <v>1031</v>
      </c>
      <c r="I76" s="77">
        <v>45845</v>
      </c>
      <c r="J76" s="77">
        <v>45845</v>
      </c>
      <c r="K76" s="105">
        <v>45839</v>
      </c>
      <c r="L76" s="138" t="s">
        <v>33</v>
      </c>
      <c r="M76" s="139"/>
      <c r="N76" s="146"/>
      <c r="O76" s="117"/>
      <c r="P76" s="117"/>
      <c r="Q76" s="184"/>
      <c r="R76" s="77"/>
      <c r="S76" s="67"/>
      <c r="T76" s="74"/>
      <c r="U76" s="216"/>
      <c r="V76" s="132"/>
      <c r="W76" s="132"/>
      <c r="X76" s="217"/>
      <c r="Y76" s="219"/>
      <c r="Z76" s="220"/>
      <c r="AA76" s="131"/>
      <c r="AB76" s="221"/>
      <c r="AC76" s="106" t="s">
        <v>897</v>
      </c>
      <c r="AD76" s="77" t="s">
        <v>39</v>
      </c>
      <c r="AE76" s="67">
        <v>4064.81</v>
      </c>
      <c r="AF76" s="77">
        <v>45863</v>
      </c>
      <c r="AG76" s="190"/>
      <c r="AH76" s="143"/>
      <c r="AI76" s="106"/>
      <c r="AJ76" s="191"/>
      <c r="AK76" s="134" t="s">
        <v>24</v>
      </c>
      <c r="AL76" s="335">
        <f>IF(Table3[[#This Row],[Contractor Selected]]="Shactee",Table3[[#This Row],[Cost Shactee]],IF(AK76="DLZ",Table3[[#This Row],[Cost DLZ]],IF(AK76="Helix",Table3[[#This Row],[Cost Helix]],IF(AK76="Millennia",Table3[[#This Row],[Cost Millennia]],IF(AK76="Dawood",Table3[[#This Row],[Cost Dawood]],"NO SELECTION")))))</f>
        <v>4064.81</v>
      </c>
      <c r="AM76" s="180">
        <f>IF(AK76="Helix",AL76,0)</f>
        <v>0</v>
      </c>
      <c r="AN76" s="150">
        <f>IF(AK76="Millennia",AL76,0)</f>
        <v>0</v>
      </c>
      <c r="AO76" s="150">
        <f>IF(AK76="DLZ",AL76,0)</f>
        <v>0</v>
      </c>
      <c r="AP76" s="150">
        <f>IF(AK76="Dawood",AL76,0)</f>
        <v>0</v>
      </c>
      <c r="AQ76" s="150">
        <f>IF(AK76="Shactee",AL76,0)</f>
        <v>4064.81</v>
      </c>
    </row>
    <row r="77" spans="1:43" ht="15" customHeight="1" x14ac:dyDescent="0.25">
      <c r="A77" s="563" t="s">
        <v>81</v>
      </c>
      <c r="B77" s="563" t="s">
        <v>717</v>
      </c>
      <c r="C77" s="563" t="s">
        <v>1032</v>
      </c>
      <c r="D77" s="563" t="s">
        <v>428</v>
      </c>
      <c r="E77" s="563" t="s">
        <v>977</v>
      </c>
      <c r="F77" s="571">
        <v>45768</v>
      </c>
      <c r="G77" s="571">
        <v>45769</v>
      </c>
      <c r="H77" s="571" t="s">
        <v>1185</v>
      </c>
      <c r="I77" s="77">
        <v>45778</v>
      </c>
      <c r="J77" s="77">
        <v>45778</v>
      </c>
      <c r="K77" s="323">
        <v>45962</v>
      </c>
      <c r="L77" s="571" t="s">
        <v>26</v>
      </c>
      <c r="M77" s="200"/>
      <c r="N77" s="585"/>
      <c r="O77" s="591"/>
      <c r="P77" s="591"/>
      <c r="Q77" s="184" t="s">
        <v>897</v>
      </c>
      <c r="R77" s="255">
        <v>45769</v>
      </c>
      <c r="S77" s="67">
        <v>6945</v>
      </c>
      <c r="T77" s="228">
        <v>45778</v>
      </c>
      <c r="U77" s="591"/>
      <c r="V77" s="591"/>
      <c r="W77" s="591"/>
      <c r="X77" s="121"/>
      <c r="Y77" s="591"/>
      <c r="Z77" s="591"/>
      <c r="AA77" s="591"/>
      <c r="AB77" s="121"/>
      <c r="AC77" s="106"/>
      <c r="AD77" s="119"/>
      <c r="AE77" s="262"/>
      <c r="AF77" s="119"/>
      <c r="AG77" s="571"/>
      <c r="AH77" s="106"/>
      <c r="AI77" s="106"/>
      <c r="AJ77" s="571"/>
      <c r="AK77" s="134" t="s">
        <v>808</v>
      </c>
      <c r="AL77" s="337">
        <f>IF(Table3[[#This Row],[Contractor Selected]]="Shactee",Table3[[#This Row],[Cost Shactee]],IF(AK77="DLZ",Table3[[#This Row],[Cost DLZ]],IF(AK77="Helix",Table3[[#This Row],[Cost Helix]],IF(AK77="Millennia",Table3[[#This Row],[Cost Millennia]],IF(AK77="Dawood",Table3[[#This Row],[Cost Dawood]],"NO SELECTION")))))</f>
        <v>6945</v>
      </c>
      <c r="AM77" s="240">
        <f>IF(AK77="Helix",AL77,0)</f>
        <v>6945</v>
      </c>
      <c r="AN77" s="240">
        <f>IF(AK77="Millennia",AL77,0)</f>
        <v>0</v>
      </c>
      <c r="AO77" s="240">
        <f>IF(AK77="DLZ",AL77,0)</f>
        <v>0</v>
      </c>
      <c r="AP77" s="240">
        <f>IF(AK77="Dawood",AL77,0)</f>
        <v>0</v>
      </c>
      <c r="AQ77" s="665">
        <f>IF(AK77="Shactee",AL77,0)</f>
        <v>0</v>
      </c>
    </row>
    <row r="78" spans="1:43" ht="15" customHeight="1" x14ac:dyDescent="0.25">
      <c r="A78" s="181" t="s">
        <v>81</v>
      </c>
      <c r="B78" s="181" t="s">
        <v>717</v>
      </c>
      <c r="C78" s="181" t="s">
        <v>1032</v>
      </c>
      <c r="D78" s="181" t="s">
        <v>428</v>
      </c>
      <c r="E78" s="181" t="s">
        <v>1018</v>
      </c>
      <c r="F78" s="153">
        <v>45819</v>
      </c>
      <c r="G78" s="153">
        <v>45820</v>
      </c>
      <c r="H78" s="153" t="s">
        <v>1185</v>
      </c>
      <c r="I78" s="77">
        <v>45845</v>
      </c>
      <c r="J78" s="77">
        <v>45845</v>
      </c>
      <c r="K78" s="323">
        <v>45962</v>
      </c>
      <c r="L78" s="105" t="s">
        <v>26</v>
      </c>
      <c r="M78" s="155"/>
      <c r="N78" s="156"/>
      <c r="O78" s="117"/>
      <c r="P78" s="117"/>
      <c r="Q78" s="157" t="s">
        <v>897</v>
      </c>
      <c r="R78" s="77">
        <v>45820</v>
      </c>
      <c r="S78" s="67">
        <v>14120</v>
      </c>
      <c r="T78" s="74">
        <v>45845</v>
      </c>
      <c r="U78" s="157"/>
      <c r="V78" s="153"/>
      <c r="W78" s="158"/>
      <c r="X78" s="159"/>
      <c r="Y78" s="207"/>
      <c r="Z78" s="153"/>
      <c r="AA78" s="158"/>
      <c r="AB78" s="159"/>
      <c r="AC78" s="77"/>
      <c r="AD78" s="77"/>
      <c r="AE78" s="67"/>
      <c r="AF78" s="77"/>
      <c r="AG78" s="85"/>
      <c r="AH78" s="77"/>
      <c r="AI78" s="67"/>
      <c r="AJ78" s="80"/>
      <c r="AK78" s="91" t="s">
        <v>808</v>
      </c>
      <c r="AL78" s="337">
        <f>IF(Table3[[#This Row],[Contractor Selected]]="Shactee",Table3[[#This Row],[Cost Shactee]],IF(AK78="DLZ",Table3[[#This Row],[Cost DLZ]],IF(AK78="Helix",Table3[[#This Row],[Cost Helix]],IF(AK78="Millennia",Table3[[#This Row],[Cost Millennia]],IF(AK78="Dawood",Table3[[#This Row],[Cost Dawood]],"NO SELECTION")))))</f>
        <v>14120</v>
      </c>
      <c r="AM78" s="186">
        <f>IF(AK78="Helix",AL78,0)</f>
        <v>14120</v>
      </c>
      <c r="AN78" s="208">
        <f>IF(AK78="Millennia",AL78,0)</f>
        <v>0</v>
      </c>
      <c r="AO78" s="208">
        <f>IF(AK78="DLZ",AL78,0)</f>
        <v>0</v>
      </c>
      <c r="AP78" s="208">
        <f>IF(AK78="Dawood",AL78,0)</f>
        <v>0</v>
      </c>
      <c r="AQ78" s="208">
        <f>IF(AK78="Shactee",AL78,0)</f>
        <v>0</v>
      </c>
    </row>
    <row r="79" spans="1:43" ht="15" customHeight="1" x14ac:dyDescent="0.25">
      <c r="A79" s="181" t="s">
        <v>81</v>
      </c>
      <c r="B79" s="181" t="s">
        <v>685</v>
      </c>
      <c r="C79" s="181" t="s">
        <v>1187</v>
      </c>
      <c r="D79" s="181" t="s">
        <v>428</v>
      </c>
      <c r="E79" s="181" t="s">
        <v>1018</v>
      </c>
      <c r="F79" s="153">
        <v>45819</v>
      </c>
      <c r="G79" s="153">
        <v>45820</v>
      </c>
      <c r="H79" s="153" t="s">
        <v>687</v>
      </c>
      <c r="I79" s="77">
        <v>45838</v>
      </c>
      <c r="J79" s="77">
        <v>45838</v>
      </c>
      <c r="K79" s="323">
        <v>45992</v>
      </c>
      <c r="L79" s="580" t="s">
        <v>26</v>
      </c>
      <c r="M79" s="155" t="s">
        <v>979</v>
      </c>
      <c r="N79" s="156"/>
      <c r="O79" s="117"/>
      <c r="P79" s="117"/>
      <c r="Q79" s="157" t="s">
        <v>897</v>
      </c>
      <c r="R79" s="77">
        <v>45820</v>
      </c>
      <c r="S79" s="67">
        <v>4420</v>
      </c>
      <c r="T79" s="74">
        <v>45838</v>
      </c>
      <c r="U79" s="157" t="s">
        <v>979</v>
      </c>
      <c r="V79" s="153"/>
      <c r="W79" s="158"/>
      <c r="X79" s="159" t="s">
        <v>979</v>
      </c>
      <c r="Y79" s="207" t="s">
        <v>979</v>
      </c>
      <c r="Z79" s="153"/>
      <c r="AA79" s="158"/>
      <c r="AB79" s="159" t="s">
        <v>979</v>
      </c>
      <c r="AC79" s="77"/>
      <c r="AD79" s="572"/>
      <c r="AE79" s="67"/>
      <c r="AF79" s="77"/>
      <c r="AG79" s="85"/>
      <c r="AH79" s="77"/>
      <c r="AI79" s="67"/>
      <c r="AJ79" s="80"/>
      <c r="AK79" s="91" t="s">
        <v>808</v>
      </c>
      <c r="AL79" s="334">
        <f>IF(Table3[[#This Row],[Contractor Selected]]="Shactee",Table3[[#This Row],[Cost Shactee]],IF(AK79="DLZ",Table3[[#This Row],[Cost DLZ]],IF(AK79="Helix",Table3[[#This Row],[Cost Helix]],IF(AK79="Millennia",Table3[[#This Row],[Cost Millennia]],IF(AK79="Dawood",Table3[[#This Row],[Cost Dawood]],"NO SELECTION")))))</f>
        <v>4420</v>
      </c>
      <c r="AM79" s="186">
        <f>IF(AK79="Helix",AL79,0)</f>
        <v>4420</v>
      </c>
      <c r="AN79" s="208">
        <f>IF(AK79="Millennia",AL79,0)</f>
        <v>0</v>
      </c>
      <c r="AO79" s="208">
        <f>IF(AK79="DLZ",AL79,0)</f>
        <v>0</v>
      </c>
      <c r="AP79" s="208">
        <f>IF(AK79="Dawood",AL79,0)</f>
        <v>0</v>
      </c>
      <c r="AQ79" s="208">
        <f>IF(AK79="Shactee",AL79,0)</f>
        <v>0</v>
      </c>
    </row>
    <row r="80" spans="1:43" ht="15" customHeight="1" x14ac:dyDescent="0.25">
      <c r="A80" s="137" t="s">
        <v>323</v>
      </c>
      <c r="B80" s="204" t="s">
        <v>29</v>
      </c>
      <c r="C80" s="204" t="s">
        <v>1055</v>
      </c>
      <c r="D80" s="181" t="s">
        <v>22</v>
      </c>
      <c r="E80" s="181" t="s">
        <v>977</v>
      </c>
      <c r="F80" s="153" t="s">
        <v>39</v>
      </c>
      <c r="G80" s="153">
        <v>45545</v>
      </c>
      <c r="H80" s="138" t="s">
        <v>34</v>
      </c>
      <c r="I80" s="572">
        <v>45559</v>
      </c>
      <c r="J80" s="572">
        <v>45552</v>
      </c>
      <c r="K80" s="105">
        <v>45597</v>
      </c>
      <c r="L80" s="105" t="s">
        <v>33</v>
      </c>
      <c r="M80" s="139"/>
      <c r="N80" s="146"/>
      <c r="O80" s="117"/>
      <c r="P80" s="117"/>
      <c r="Q80" s="234"/>
      <c r="R80" s="77"/>
      <c r="S80" s="67"/>
      <c r="T80" s="74"/>
      <c r="U80" s="216"/>
      <c r="V80" s="132"/>
      <c r="W80" s="132"/>
      <c r="X80" s="217"/>
      <c r="Y80" s="219"/>
      <c r="Z80" s="220"/>
      <c r="AA80" s="131"/>
      <c r="AB80" s="221"/>
      <c r="AC80" s="571" t="s">
        <v>897</v>
      </c>
      <c r="AD80" s="77" t="s">
        <v>39</v>
      </c>
      <c r="AE80" s="67"/>
      <c r="AF80" s="572">
        <v>45559</v>
      </c>
      <c r="AG80" s="190"/>
      <c r="AH80" s="605"/>
      <c r="AI80" s="106"/>
      <c r="AJ80" s="191"/>
      <c r="AK80" s="134" t="s">
        <v>24</v>
      </c>
      <c r="AL80" s="336"/>
      <c r="AM80" s="244"/>
      <c r="AN80" s="261"/>
      <c r="AO80" s="261"/>
      <c r="AP80" s="261"/>
      <c r="AQ80" s="261"/>
    </row>
    <row r="81" spans="1:43" ht="15" customHeight="1" x14ac:dyDescent="0.25">
      <c r="A81" s="137" t="s">
        <v>323</v>
      </c>
      <c r="B81" s="214" t="s">
        <v>41</v>
      </c>
      <c r="C81" s="214" t="s">
        <v>1069</v>
      </c>
      <c r="D81" s="213" t="s">
        <v>22</v>
      </c>
      <c r="E81" s="213" t="s">
        <v>977</v>
      </c>
      <c r="F81" s="154" t="s">
        <v>39</v>
      </c>
      <c r="G81" s="154">
        <v>45545</v>
      </c>
      <c r="H81" s="138" t="s">
        <v>45</v>
      </c>
      <c r="I81" s="572">
        <v>45568</v>
      </c>
      <c r="J81" s="77">
        <v>45559</v>
      </c>
      <c r="K81" s="105">
        <v>45627</v>
      </c>
      <c r="L81" s="105" t="s">
        <v>33</v>
      </c>
      <c r="M81" s="163"/>
      <c r="N81" s="178"/>
      <c r="O81" s="126"/>
      <c r="P81" s="126"/>
      <c r="Q81" s="431"/>
      <c r="R81" s="77"/>
      <c r="S81" s="67"/>
      <c r="T81" s="74"/>
      <c r="U81" s="263"/>
      <c r="V81" s="227"/>
      <c r="W81" s="227"/>
      <c r="X81" s="265"/>
      <c r="Y81" s="266"/>
      <c r="Z81" s="267"/>
      <c r="AA81" s="165"/>
      <c r="AB81" s="233"/>
      <c r="AC81" s="106" t="s">
        <v>897</v>
      </c>
      <c r="AD81" s="77" t="s">
        <v>39</v>
      </c>
      <c r="AE81" s="67"/>
      <c r="AF81" s="77">
        <v>45568</v>
      </c>
      <c r="AG81" s="190"/>
      <c r="AH81" s="143"/>
      <c r="AI81" s="106"/>
      <c r="AJ81" s="191"/>
      <c r="AK81" s="134" t="s">
        <v>24</v>
      </c>
      <c r="AL81" s="336"/>
      <c r="AM81" s="244"/>
      <c r="AN81" s="516"/>
      <c r="AO81" s="516"/>
      <c r="AP81" s="516"/>
      <c r="AQ81" s="516"/>
    </row>
    <row r="82" spans="1:43" ht="15" customHeight="1" x14ac:dyDescent="0.25">
      <c r="A82" s="162" t="s">
        <v>116</v>
      </c>
      <c r="B82" s="162" t="s">
        <v>1077</v>
      </c>
      <c r="C82" s="162" t="s">
        <v>1078</v>
      </c>
      <c r="D82" s="162" t="s">
        <v>22</v>
      </c>
      <c r="E82" s="162" t="s">
        <v>230</v>
      </c>
      <c r="F82" s="135">
        <v>45628</v>
      </c>
      <c r="G82" s="135">
        <v>45628</v>
      </c>
      <c r="H82" s="138" t="s">
        <v>1079</v>
      </c>
      <c r="I82" s="77">
        <v>45636</v>
      </c>
      <c r="J82" s="77">
        <v>45635</v>
      </c>
      <c r="K82" s="105">
        <v>45713</v>
      </c>
      <c r="L82" s="580" t="s">
        <v>33</v>
      </c>
      <c r="M82" s="177" t="s">
        <v>979</v>
      </c>
      <c r="N82" s="178"/>
      <c r="O82" s="126"/>
      <c r="P82" s="126"/>
      <c r="Q82" s="197" t="s">
        <v>979</v>
      </c>
      <c r="R82" s="77"/>
      <c r="S82" s="67"/>
      <c r="T82" s="74" t="s">
        <v>979</v>
      </c>
      <c r="U82" s="248" t="s">
        <v>979</v>
      </c>
      <c r="V82" s="126"/>
      <c r="W82" s="126"/>
      <c r="X82" s="253" t="s">
        <v>979</v>
      </c>
      <c r="Y82" s="248" t="s">
        <v>979</v>
      </c>
      <c r="Z82" s="126"/>
      <c r="AA82" s="126"/>
      <c r="AB82" s="253" t="s">
        <v>979</v>
      </c>
      <c r="AC82" s="106" t="s">
        <v>897</v>
      </c>
      <c r="AD82" s="118" t="s">
        <v>39</v>
      </c>
      <c r="AE82" s="274">
        <v>863.25</v>
      </c>
      <c r="AF82" s="268">
        <v>45636</v>
      </c>
      <c r="AG82" s="192"/>
      <c r="AH82" s="106"/>
      <c r="AI82" s="106"/>
      <c r="AJ82" s="193"/>
      <c r="AK82" s="134" t="s">
        <v>24</v>
      </c>
      <c r="AL82" s="334" t="s">
        <v>979</v>
      </c>
      <c r="AM82" s="240" t="s">
        <v>979</v>
      </c>
      <c r="AN82" s="166" t="s">
        <v>979</v>
      </c>
      <c r="AO82" s="166" t="s">
        <v>979</v>
      </c>
      <c r="AP82" s="166">
        <f>IF(AK82="Dawood",AL82,0)</f>
        <v>0</v>
      </c>
      <c r="AQ82" s="166" t="s">
        <v>979</v>
      </c>
    </row>
    <row r="83" spans="1:43" ht="15" customHeight="1" x14ac:dyDescent="0.25">
      <c r="A83" s="204" t="s">
        <v>116</v>
      </c>
      <c r="B83" s="204" t="s">
        <v>1081</v>
      </c>
      <c r="C83" s="137" t="s">
        <v>918</v>
      </c>
      <c r="D83" s="137" t="s">
        <v>22</v>
      </c>
      <c r="E83" s="162" t="s">
        <v>230</v>
      </c>
      <c r="F83" s="138" t="s">
        <v>39</v>
      </c>
      <c r="G83" s="138">
        <v>45642</v>
      </c>
      <c r="H83" s="138" t="s">
        <v>1082</v>
      </c>
      <c r="I83" s="77">
        <v>45649</v>
      </c>
      <c r="J83" s="77">
        <v>45649</v>
      </c>
      <c r="K83" s="105">
        <v>45717</v>
      </c>
      <c r="L83" s="105" t="s">
        <v>33</v>
      </c>
      <c r="M83" s="145"/>
      <c r="N83" s="146"/>
      <c r="O83" s="117"/>
      <c r="P83" s="117"/>
      <c r="Q83" s="141"/>
      <c r="R83" s="77"/>
      <c r="S83" s="67"/>
      <c r="T83" s="74"/>
      <c r="U83" s="245"/>
      <c r="V83" s="117"/>
      <c r="W83" s="117"/>
      <c r="X83" s="252"/>
      <c r="Y83" s="245"/>
      <c r="Z83" s="117"/>
      <c r="AA83" s="117"/>
      <c r="AB83" s="252"/>
      <c r="AC83" s="106" t="s">
        <v>897</v>
      </c>
      <c r="AD83" s="118" t="s">
        <v>39</v>
      </c>
      <c r="AE83" s="273">
        <v>2355.79</v>
      </c>
      <c r="AF83" s="268">
        <v>45649</v>
      </c>
      <c r="AG83" s="192"/>
      <c r="AH83" s="106"/>
      <c r="AI83" s="106"/>
      <c r="AJ83" s="193"/>
      <c r="AK83" s="134" t="s">
        <v>24</v>
      </c>
      <c r="AL83" s="337">
        <f>IF(Table3[[#This Row],[Contractor Selected]]="Shactee",Table3[[#This Row],[Cost Shactee]],IF(AK83="DLZ",Table3[[#This Row],[Cost DLZ]],IF(AK83="Helix",Table3[[#This Row],[Cost Helix]],IF(AK83="Millennia",Table3[[#This Row],[Cost Millennia]],IF(AK83="Dawood",Table3[[#This Row],[Cost Dawood]],"NO SELECTION")))))</f>
        <v>2355.79</v>
      </c>
      <c r="AM83" s="240">
        <f>IF(AK83="Helix",AL83,0)</f>
        <v>0</v>
      </c>
      <c r="AN83" s="150">
        <f>IF(AK83="Millennia",AL83,0)</f>
        <v>0</v>
      </c>
      <c r="AO83" s="150">
        <f>IF(AK83="DLZ",AL83,0)</f>
        <v>0</v>
      </c>
      <c r="AP83" s="150">
        <f>IF(AK83="Dawood",AL83,0)</f>
        <v>0</v>
      </c>
      <c r="AQ83" s="150">
        <f>IF(AK83="Shactee",AL83,0)</f>
        <v>2355.79</v>
      </c>
    </row>
    <row r="84" spans="1:43" ht="15" customHeight="1" x14ac:dyDescent="0.25">
      <c r="A84" s="162" t="s">
        <v>116</v>
      </c>
      <c r="B84" s="162" t="s">
        <v>117</v>
      </c>
      <c r="C84" s="162" t="s">
        <v>118</v>
      </c>
      <c r="D84" s="162" t="s">
        <v>22</v>
      </c>
      <c r="E84" s="162" t="s">
        <v>230</v>
      </c>
      <c r="F84" s="135">
        <v>45628</v>
      </c>
      <c r="G84" s="135">
        <v>45628</v>
      </c>
      <c r="H84" s="138" t="s">
        <v>120</v>
      </c>
      <c r="I84" s="77">
        <v>45637</v>
      </c>
      <c r="J84" s="77">
        <v>45635</v>
      </c>
      <c r="K84" s="105">
        <v>45717</v>
      </c>
      <c r="L84" s="105" t="s">
        <v>33</v>
      </c>
      <c r="M84" s="177" t="s">
        <v>979</v>
      </c>
      <c r="N84" s="178"/>
      <c r="O84" s="126"/>
      <c r="P84" s="126"/>
      <c r="Q84" s="197" t="s">
        <v>979</v>
      </c>
      <c r="R84" s="119"/>
      <c r="S84" s="119"/>
      <c r="T84" s="74" t="s">
        <v>979</v>
      </c>
      <c r="U84" s="248" t="s">
        <v>979</v>
      </c>
      <c r="V84" s="126"/>
      <c r="W84" s="126"/>
      <c r="X84" s="253" t="s">
        <v>979</v>
      </c>
      <c r="Y84" s="248" t="s">
        <v>979</v>
      </c>
      <c r="Z84" s="126"/>
      <c r="AA84" s="126"/>
      <c r="AB84" s="253" t="s">
        <v>979</v>
      </c>
      <c r="AC84" s="106" t="s">
        <v>897</v>
      </c>
      <c r="AD84" s="118" t="s">
        <v>39</v>
      </c>
      <c r="AE84" s="274">
        <v>1362</v>
      </c>
      <c r="AF84" s="268">
        <v>45637</v>
      </c>
      <c r="AG84" s="192"/>
      <c r="AH84" s="106"/>
      <c r="AI84" s="106"/>
      <c r="AJ84" s="193"/>
      <c r="AK84" s="134" t="s">
        <v>24</v>
      </c>
      <c r="AL84" s="337" t="s">
        <v>979</v>
      </c>
      <c r="AM84" s="240" t="s">
        <v>979</v>
      </c>
      <c r="AN84" s="166" t="s">
        <v>979</v>
      </c>
      <c r="AO84" s="166" t="s">
        <v>979</v>
      </c>
      <c r="AP84" s="166">
        <f>IF(AK84="Dawood",AL84,0)</f>
        <v>0</v>
      </c>
      <c r="AQ84" s="166" t="s">
        <v>979</v>
      </c>
    </row>
    <row r="85" spans="1:43" ht="15" customHeight="1" x14ac:dyDescent="0.25">
      <c r="A85" s="204" t="s">
        <v>116</v>
      </c>
      <c r="B85" s="204" t="s">
        <v>1085</v>
      </c>
      <c r="C85" s="137" t="s">
        <v>1078</v>
      </c>
      <c r="D85" s="137" t="s">
        <v>22</v>
      </c>
      <c r="E85" s="162" t="s">
        <v>230</v>
      </c>
      <c r="F85" s="138" t="s">
        <v>39</v>
      </c>
      <c r="G85" s="138">
        <v>45642</v>
      </c>
      <c r="H85" s="138" t="s">
        <v>1086</v>
      </c>
      <c r="I85" s="77">
        <v>45650</v>
      </c>
      <c r="J85" s="77">
        <v>45649</v>
      </c>
      <c r="K85" s="105">
        <v>45717</v>
      </c>
      <c r="L85" s="105" t="s">
        <v>33</v>
      </c>
      <c r="M85" s="145"/>
      <c r="N85" s="146"/>
      <c r="O85" s="117"/>
      <c r="P85" s="117"/>
      <c r="Q85" s="197"/>
      <c r="R85" s="77"/>
      <c r="S85" s="67"/>
      <c r="T85" s="74"/>
      <c r="U85" s="245"/>
      <c r="V85" s="117"/>
      <c r="W85" s="117"/>
      <c r="X85" s="252"/>
      <c r="Y85" s="245"/>
      <c r="Z85" s="117"/>
      <c r="AA85" s="117"/>
      <c r="AB85" s="252"/>
      <c r="AC85" s="106" t="s">
        <v>897</v>
      </c>
      <c r="AD85" s="118" t="s">
        <v>39</v>
      </c>
      <c r="AE85" s="273">
        <v>1315.34</v>
      </c>
      <c r="AF85" s="268">
        <v>45650</v>
      </c>
      <c r="AG85" s="192"/>
      <c r="AH85" s="106"/>
      <c r="AI85" s="106"/>
      <c r="AJ85" s="193"/>
      <c r="AK85" s="134" t="s">
        <v>24</v>
      </c>
      <c r="AL85" s="334">
        <f>IF(Table3[[#This Row],[Contractor Selected]]="Shactee",Table3[[#This Row],[Cost Shactee]],IF(AK85="DLZ",Table3[[#This Row],[Cost DLZ]],IF(AK85="Helix",Table3[[#This Row],[Cost Helix]],IF(AK85="Millennia",Table3[[#This Row],[Cost Millennia]],IF(AK85="Dawood",Table3[[#This Row],[Cost Dawood]],"NO SELECTION")))))</f>
        <v>1315.34</v>
      </c>
      <c r="AM85" s="240">
        <f>IF(AK85="Helix",AL85,0)</f>
        <v>0</v>
      </c>
      <c r="AN85" s="150">
        <f>IF(AK85="Millennia",AL85,0)</f>
        <v>0</v>
      </c>
      <c r="AO85" s="150">
        <f>IF(AK85="DLZ",AL85,0)</f>
        <v>0</v>
      </c>
      <c r="AP85" s="150">
        <f>IF(AK85="Dawood",AL85,0)</f>
        <v>0</v>
      </c>
      <c r="AQ85" s="150">
        <f>IF(AK85="Shactee",AL85,0)</f>
        <v>1315.34</v>
      </c>
    </row>
    <row r="86" spans="1:43" ht="15" customHeight="1" x14ac:dyDescent="0.25">
      <c r="A86" s="137" t="s">
        <v>323</v>
      </c>
      <c r="B86" s="137" t="s">
        <v>135</v>
      </c>
      <c r="C86" s="137" t="s">
        <v>1022</v>
      </c>
      <c r="D86" s="137" t="s">
        <v>22</v>
      </c>
      <c r="E86" s="137" t="s">
        <v>977</v>
      </c>
      <c r="F86" s="138" t="s">
        <v>39</v>
      </c>
      <c r="G86" s="138">
        <v>45568</v>
      </c>
      <c r="H86" s="138" t="s">
        <v>138</v>
      </c>
      <c r="I86" s="77">
        <v>45577</v>
      </c>
      <c r="J86" s="77">
        <v>45574</v>
      </c>
      <c r="K86" s="160" t="s">
        <v>1191</v>
      </c>
      <c r="L86" s="583">
        <v>45627</v>
      </c>
      <c r="M86" s="139"/>
      <c r="N86" s="146"/>
      <c r="O86" s="117"/>
      <c r="P86" s="117"/>
      <c r="Q86" s="141"/>
      <c r="R86" s="77"/>
      <c r="S86" s="67"/>
      <c r="T86" s="74"/>
      <c r="U86" s="216"/>
      <c r="V86" s="132"/>
      <c r="W86" s="132"/>
      <c r="X86" s="217"/>
      <c r="Y86" s="219"/>
      <c r="Z86" s="220"/>
      <c r="AA86" s="131"/>
      <c r="AB86" s="221"/>
      <c r="AC86" s="106"/>
      <c r="AD86" s="572"/>
      <c r="AE86" s="67"/>
      <c r="AF86" s="77"/>
      <c r="AG86" s="190"/>
      <c r="AH86" s="143"/>
      <c r="AI86" s="106"/>
      <c r="AJ86" s="191"/>
      <c r="AK86" s="134"/>
      <c r="AL86" s="336" t="str">
        <f>IF(Table3[[#This Row],[Contractor Selected]]="Shactee",Table3[[#This Row],[Cost Shactee]],IF(AK86="DLZ",Table3[[#This Row],[Cost DLZ]],IF(AK86="Helix",Table3[[#This Row],[Cost Helix]],IF(AK86="Millennia",Table3[[#This Row],[Cost Millennia]],IF(AK86="Dawood",Table3[[#This Row],[Cost Dawood]],"NO SELECTION")))))</f>
        <v>NO SELECTION</v>
      </c>
      <c r="AM86" s="180">
        <f>IF(AK86="Helix",AL86,0)</f>
        <v>0</v>
      </c>
      <c r="AN86" s="150">
        <f>IF(AK86="Millennia",AL86,0)</f>
        <v>0</v>
      </c>
      <c r="AO86" s="150">
        <f>IF(AK86="DLZ",AL86,0)</f>
        <v>0</v>
      </c>
      <c r="AP86" s="150">
        <f>IF(AK86="Dawood",AL86,0)</f>
        <v>0</v>
      </c>
      <c r="AQ86" s="150">
        <f>IF(AK86="Shactee",AL86,0)</f>
        <v>0</v>
      </c>
    </row>
    <row r="87" spans="1:43" ht="15" customHeight="1" x14ac:dyDescent="0.25">
      <c r="A87" s="162" t="s">
        <v>81</v>
      </c>
      <c r="B87" s="162" t="s">
        <v>581</v>
      </c>
      <c r="C87" s="162" t="s">
        <v>929</v>
      </c>
      <c r="D87" s="162" t="s">
        <v>37</v>
      </c>
      <c r="E87" s="162" t="s">
        <v>977</v>
      </c>
      <c r="F87" s="135">
        <v>45560</v>
      </c>
      <c r="G87" s="135">
        <v>45566</v>
      </c>
      <c r="H87" s="135" t="s">
        <v>584</v>
      </c>
      <c r="I87" s="77">
        <v>45576</v>
      </c>
      <c r="J87" s="77">
        <v>45576</v>
      </c>
      <c r="K87" s="105">
        <v>45682</v>
      </c>
      <c r="L87" s="105" t="s">
        <v>33</v>
      </c>
      <c r="M87" s="163"/>
      <c r="N87" s="178"/>
      <c r="O87" s="126"/>
      <c r="P87" s="126"/>
      <c r="Q87" s="141" t="s">
        <v>897</v>
      </c>
      <c r="R87" s="77">
        <v>45560</v>
      </c>
      <c r="S87" s="67">
        <v>5390</v>
      </c>
      <c r="T87" s="74">
        <v>45576</v>
      </c>
      <c r="U87" s="263"/>
      <c r="V87" s="227"/>
      <c r="W87" s="227"/>
      <c r="X87" s="265"/>
      <c r="Y87" s="266"/>
      <c r="Z87" s="267"/>
      <c r="AA87" s="165"/>
      <c r="AB87" s="233"/>
      <c r="AC87" s="106"/>
      <c r="AD87" s="77"/>
      <c r="AE87" s="67"/>
      <c r="AF87" s="77"/>
      <c r="AG87" s="190"/>
      <c r="AH87" s="143"/>
      <c r="AI87" s="106"/>
      <c r="AJ87" s="191"/>
      <c r="AK87" s="134" t="s">
        <v>808</v>
      </c>
      <c r="AL87" s="336">
        <f>IF(Table3[[#This Row],[Contractor Selected]]="Shactee",Table3[[#This Row],[Cost Shactee]],IF(AK87="DLZ",Table3[[#This Row],[Cost DLZ]],IF(AK87="Helix",Table3[[#This Row],[Cost Helix]],IF(AK87="Millennia",Table3[[#This Row],[Cost Millennia]],IF(AK87="Dawood",Table3[[#This Row],[Cost Dawood]],"NO SELECTION")))))</f>
        <v>5390</v>
      </c>
      <c r="AM87" s="180">
        <f>IF(AK87="Helix",AL87,0)</f>
        <v>5390</v>
      </c>
      <c r="AN87" s="166">
        <f>IF(AK87="Millennia",AL87,0)</f>
        <v>0</v>
      </c>
      <c r="AO87" s="166">
        <f>IF(AK87="DLZ",AL87,0)</f>
        <v>0</v>
      </c>
      <c r="AP87" s="166">
        <f>IF(AK87="Dawood",AL87,0)</f>
        <v>0</v>
      </c>
      <c r="AQ87" s="166">
        <f>IF(AK87="Shactee",AL87,0)</f>
        <v>0</v>
      </c>
    </row>
    <row r="88" spans="1:43" ht="15" customHeight="1" x14ac:dyDescent="0.25">
      <c r="A88" s="214" t="s">
        <v>116</v>
      </c>
      <c r="B88" s="204" t="s">
        <v>1083</v>
      </c>
      <c r="C88" s="137" t="s">
        <v>259</v>
      </c>
      <c r="D88" s="137" t="s">
        <v>37</v>
      </c>
      <c r="E88" s="563" t="s">
        <v>230</v>
      </c>
      <c r="F88" s="138" t="s">
        <v>39</v>
      </c>
      <c r="G88" s="138">
        <v>45639</v>
      </c>
      <c r="H88" s="138" t="s">
        <v>1084</v>
      </c>
      <c r="I88" s="77">
        <v>45649</v>
      </c>
      <c r="J88" s="77">
        <v>45649</v>
      </c>
      <c r="K88" s="105">
        <v>45717</v>
      </c>
      <c r="L88" s="105" t="s">
        <v>33</v>
      </c>
      <c r="M88" s="145"/>
      <c r="N88" s="146"/>
      <c r="O88" s="117"/>
      <c r="P88" s="117"/>
      <c r="Q88" s="141"/>
      <c r="R88" s="77"/>
      <c r="S88" s="67"/>
      <c r="T88" s="74"/>
      <c r="U88" s="245"/>
      <c r="V88" s="117"/>
      <c r="W88" s="117"/>
      <c r="X88" s="252"/>
      <c r="Y88" s="245"/>
      <c r="Z88" s="117"/>
      <c r="AA88" s="117"/>
      <c r="AB88" s="252"/>
      <c r="AC88" s="383"/>
      <c r="AD88" s="118" t="s">
        <v>39</v>
      </c>
      <c r="AE88" s="254"/>
      <c r="AF88" s="368"/>
      <c r="AG88" s="192"/>
      <c r="AH88" s="106"/>
      <c r="AI88" s="106"/>
      <c r="AJ88" s="193"/>
      <c r="AK88" s="134" t="s">
        <v>24</v>
      </c>
      <c r="AL88" s="334">
        <f>IF(Table3[[#This Row],[Contractor Selected]]="Shactee",Table3[[#This Row],[Cost Shactee]],IF(AK88="DLZ",Table3[[#This Row],[Cost DLZ]],IF(AK88="Helix",Table3[[#This Row],[Cost Helix]],IF(AK88="Millennia",Table3[[#This Row],[Cost Millennia]],IF(AK88="Dawood",Table3[[#This Row],[Cost Dawood]],"NO SELECTION")))))</f>
        <v>0</v>
      </c>
      <c r="AM88" s="240">
        <f>IF(AK88="Helix",AL88,0)</f>
        <v>0</v>
      </c>
      <c r="AN88" s="150">
        <f>IF(AK88="Millennia",AL88,0)</f>
        <v>0</v>
      </c>
      <c r="AO88" s="150">
        <f>IF(AK88="DLZ",AL88,0)</f>
        <v>0</v>
      </c>
      <c r="AP88" s="150">
        <f>IF(AK88="Dawood",AL88,0)</f>
        <v>0</v>
      </c>
      <c r="AQ88" s="150">
        <f>IF(AK88="Shactee",AL88,0)</f>
        <v>0</v>
      </c>
    </row>
    <row r="89" spans="1:43" ht="15" customHeight="1" x14ac:dyDescent="0.25">
      <c r="A89" s="162" t="s">
        <v>116</v>
      </c>
      <c r="B89" s="162" t="s">
        <v>544</v>
      </c>
      <c r="C89" s="162" t="s">
        <v>259</v>
      </c>
      <c r="D89" s="162" t="s">
        <v>37</v>
      </c>
      <c r="E89" s="162" t="s">
        <v>230</v>
      </c>
      <c r="F89" s="135">
        <v>45628</v>
      </c>
      <c r="G89" s="135">
        <v>45628</v>
      </c>
      <c r="H89" s="135" t="s">
        <v>546</v>
      </c>
      <c r="I89" s="77">
        <v>45636</v>
      </c>
      <c r="J89" s="77">
        <v>45635</v>
      </c>
      <c r="K89" s="105">
        <v>45726</v>
      </c>
      <c r="L89" s="105" t="s">
        <v>33</v>
      </c>
      <c r="M89" s="177" t="s">
        <v>979</v>
      </c>
      <c r="N89" s="178"/>
      <c r="O89" s="126"/>
      <c r="P89" s="126"/>
      <c r="Q89" s="197" t="s">
        <v>979</v>
      </c>
      <c r="R89" s="119"/>
      <c r="S89" s="67"/>
      <c r="T89" s="74" t="s">
        <v>979</v>
      </c>
      <c r="U89" s="248" t="s">
        <v>979</v>
      </c>
      <c r="V89" s="126"/>
      <c r="W89" s="126"/>
      <c r="X89" s="253" t="s">
        <v>979</v>
      </c>
      <c r="Y89" s="248" t="s">
        <v>979</v>
      </c>
      <c r="Z89" s="126"/>
      <c r="AA89" s="126"/>
      <c r="AB89" s="253" t="s">
        <v>979</v>
      </c>
      <c r="AC89" s="106" t="s">
        <v>897</v>
      </c>
      <c r="AD89" s="118" t="s">
        <v>39</v>
      </c>
      <c r="AE89" s="274">
        <v>879.5</v>
      </c>
      <c r="AF89" s="268">
        <v>45636</v>
      </c>
      <c r="AG89" s="192"/>
      <c r="AH89" s="106"/>
      <c r="AI89" s="106"/>
      <c r="AJ89" s="193"/>
      <c r="AK89" s="189" t="s">
        <v>24</v>
      </c>
      <c r="AL89" s="337" t="s">
        <v>979</v>
      </c>
      <c r="AM89" s="240" t="s">
        <v>979</v>
      </c>
      <c r="AN89" s="166" t="s">
        <v>979</v>
      </c>
      <c r="AO89" s="166" t="s">
        <v>979</v>
      </c>
      <c r="AP89" s="166">
        <f>IF(AK89="Dawood",AL89,0)</f>
        <v>0</v>
      </c>
      <c r="AQ89" s="166" t="s">
        <v>979</v>
      </c>
    </row>
    <row r="90" spans="1:43" ht="15" customHeight="1" x14ac:dyDescent="0.25">
      <c r="A90" s="162" t="s">
        <v>116</v>
      </c>
      <c r="B90" s="162" t="s">
        <v>541</v>
      </c>
      <c r="C90" s="162" t="s">
        <v>530</v>
      </c>
      <c r="D90" s="162" t="s">
        <v>37</v>
      </c>
      <c r="E90" s="162" t="s">
        <v>230</v>
      </c>
      <c r="F90" s="135">
        <v>45628</v>
      </c>
      <c r="G90" s="135">
        <v>45628</v>
      </c>
      <c r="H90" s="135" t="s">
        <v>543</v>
      </c>
      <c r="I90" s="77">
        <v>45637</v>
      </c>
      <c r="J90" s="77">
        <v>45637</v>
      </c>
      <c r="K90" s="105">
        <v>45741</v>
      </c>
      <c r="L90" s="105" t="s">
        <v>33</v>
      </c>
      <c r="M90" s="177" t="s">
        <v>979</v>
      </c>
      <c r="N90" s="178"/>
      <c r="O90" s="126"/>
      <c r="P90" s="126"/>
      <c r="Q90" s="197" t="s">
        <v>979</v>
      </c>
      <c r="R90" s="119"/>
      <c r="S90" s="119"/>
      <c r="T90" s="121" t="s">
        <v>979</v>
      </c>
      <c r="U90" s="248" t="s">
        <v>979</v>
      </c>
      <c r="V90" s="126"/>
      <c r="W90" s="126"/>
      <c r="X90" s="253" t="s">
        <v>979</v>
      </c>
      <c r="Y90" s="248" t="s">
        <v>979</v>
      </c>
      <c r="Z90" s="126"/>
      <c r="AA90" s="126"/>
      <c r="AB90" s="253" t="s">
        <v>979</v>
      </c>
      <c r="AC90" s="106" t="s">
        <v>897</v>
      </c>
      <c r="AD90" s="119" t="s">
        <v>39</v>
      </c>
      <c r="AE90" s="262"/>
      <c r="AF90" s="255">
        <v>45637</v>
      </c>
      <c r="AG90" s="192"/>
      <c r="AH90" s="106"/>
      <c r="AI90" s="106"/>
      <c r="AJ90" s="193"/>
      <c r="AK90" s="134" t="s">
        <v>24</v>
      </c>
      <c r="AL90" s="337" t="s">
        <v>979</v>
      </c>
      <c r="AM90" s="240" t="s">
        <v>979</v>
      </c>
      <c r="AN90" s="166" t="s">
        <v>979</v>
      </c>
      <c r="AO90" s="166" t="s">
        <v>979</v>
      </c>
      <c r="AP90" s="166">
        <f>IF(AK90="Dawood",AL90,0)</f>
        <v>0</v>
      </c>
      <c r="AQ90" s="166" t="s">
        <v>979</v>
      </c>
    </row>
    <row r="91" spans="1:43" ht="15" customHeight="1" x14ac:dyDescent="0.25">
      <c r="A91" s="162" t="s">
        <v>81</v>
      </c>
      <c r="B91" s="162" t="s">
        <v>1142</v>
      </c>
      <c r="C91" s="162" t="s">
        <v>1024</v>
      </c>
      <c r="D91" s="162" t="s">
        <v>37</v>
      </c>
      <c r="E91" s="162" t="s">
        <v>1134</v>
      </c>
      <c r="F91" s="135">
        <v>45769</v>
      </c>
      <c r="G91" s="135">
        <v>45770</v>
      </c>
      <c r="H91" s="135" t="s">
        <v>1143</v>
      </c>
      <c r="I91" s="77">
        <v>45779</v>
      </c>
      <c r="J91" s="77">
        <v>45779</v>
      </c>
      <c r="K91" s="581">
        <v>45870</v>
      </c>
      <c r="L91" s="106" t="s">
        <v>26</v>
      </c>
      <c r="M91" s="177"/>
      <c r="N91" s="178"/>
      <c r="O91" s="126"/>
      <c r="P91" s="126"/>
      <c r="Q91" s="197" t="s">
        <v>897</v>
      </c>
      <c r="R91" s="255">
        <v>45771</v>
      </c>
      <c r="S91" s="67">
        <v>7430</v>
      </c>
      <c r="T91" s="228">
        <v>45779</v>
      </c>
      <c r="U91" s="248"/>
      <c r="V91" s="126"/>
      <c r="W91" s="126"/>
      <c r="X91" s="253"/>
      <c r="Y91" s="248"/>
      <c r="Z91" s="126"/>
      <c r="AA91" s="126"/>
      <c r="AB91" s="253"/>
      <c r="AC91" s="106"/>
      <c r="AD91" s="119"/>
      <c r="AE91" s="262"/>
      <c r="AF91" s="119"/>
      <c r="AG91" s="192"/>
      <c r="AH91" s="106"/>
      <c r="AI91" s="106"/>
      <c r="AJ91" s="193"/>
      <c r="AK91" s="134" t="s">
        <v>1144</v>
      </c>
      <c r="AL91" s="334">
        <f>IF(Table3[[#This Row],[Contractor Selected]]="Shactee",Table3[[#This Row],[Cost Shactee]],IF(AK91="DLZ",Table3[[#This Row],[Cost DLZ]],IF(AK91="Helix",Table3[[#This Row],[Cost Helix]],IF(AK91="Millennia",Table3[[#This Row],[Cost Millennia]],IF(AK91="Dawood",Table3[[#This Row],[Cost Dawood]],"NO SELECTION")))))</f>
        <v>7430</v>
      </c>
      <c r="AM91" s="180">
        <f>IF(AK91="Helix",AL91,0)</f>
        <v>7430</v>
      </c>
      <c r="AN91" s="166">
        <f>IF(AK91="Millennia",AL91,0)</f>
        <v>0</v>
      </c>
      <c r="AO91" s="166">
        <f>IF(AK91="DLZ",AL91,0)</f>
        <v>0</v>
      </c>
      <c r="AP91" s="166">
        <f>IF(AK91="Dawood",AL91,0)</f>
        <v>0</v>
      </c>
      <c r="AQ91" s="166">
        <f>IF(AK91="Shactee",AL91,0)</f>
        <v>0</v>
      </c>
    </row>
    <row r="92" spans="1:43" ht="15" customHeight="1" x14ac:dyDescent="0.25">
      <c r="A92" s="214" t="s">
        <v>81</v>
      </c>
      <c r="B92" s="213" t="s">
        <v>1173</v>
      </c>
      <c r="C92" s="213" t="s">
        <v>1174</v>
      </c>
      <c r="D92" s="213" t="s">
        <v>37</v>
      </c>
      <c r="E92" s="214" t="s">
        <v>977</v>
      </c>
      <c r="F92" s="154">
        <v>45470</v>
      </c>
      <c r="G92" s="154">
        <v>45475</v>
      </c>
      <c r="H92" s="154" t="s">
        <v>1175</v>
      </c>
      <c r="I92" s="77">
        <v>45453</v>
      </c>
      <c r="J92" s="77">
        <v>45481</v>
      </c>
      <c r="K92" s="323">
        <v>45931</v>
      </c>
      <c r="L92" s="580" t="s">
        <v>26</v>
      </c>
      <c r="M92" s="474" t="s">
        <v>979</v>
      </c>
      <c r="N92" s="475"/>
      <c r="O92" s="126"/>
      <c r="P92" s="126"/>
      <c r="Q92" s="197" t="s">
        <v>897</v>
      </c>
      <c r="R92" s="77">
        <v>45471</v>
      </c>
      <c r="S92" s="67">
        <v>2000</v>
      </c>
      <c r="T92" s="74">
        <v>45481</v>
      </c>
      <c r="U92" s="248" t="s">
        <v>979</v>
      </c>
      <c r="V92" s="126"/>
      <c r="W92" s="126"/>
      <c r="X92" s="253" t="s">
        <v>979</v>
      </c>
      <c r="Y92" s="248" t="s">
        <v>979</v>
      </c>
      <c r="Z92" s="126"/>
      <c r="AA92" s="126"/>
      <c r="AB92" s="253" t="s">
        <v>979</v>
      </c>
      <c r="AC92" s="119"/>
      <c r="AD92" s="119"/>
      <c r="AE92" s="119"/>
      <c r="AF92" s="119"/>
      <c r="AG92" s="122"/>
      <c r="AH92" s="119"/>
      <c r="AI92" s="119"/>
      <c r="AJ92" s="440"/>
      <c r="AK92" s="189" t="s">
        <v>1040</v>
      </c>
      <c r="AL92" s="336">
        <v>2000</v>
      </c>
      <c r="AM92" s="180">
        <v>2000</v>
      </c>
      <c r="AN92" s="166">
        <f>IF(AK92="Millennia",AL92,0)</f>
        <v>0</v>
      </c>
      <c r="AO92" s="166">
        <f>IF(AK92="DLZ",AL92,0)</f>
        <v>0</v>
      </c>
      <c r="AP92" s="166">
        <f>IF(AK92="Dawood",AL92,0)</f>
        <v>0</v>
      </c>
      <c r="AQ92" s="166">
        <f>IF(AK92="Shactee",AL92,0)</f>
        <v>0</v>
      </c>
    </row>
    <row r="93" spans="1:43" ht="15" customHeight="1" x14ac:dyDescent="0.25">
      <c r="A93" s="137" t="s">
        <v>67</v>
      </c>
      <c r="B93" s="137" t="s">
        <v>220</v>
      </c>
      <c r="C93" s="137" t="s">
        <v>221</v>
      </c>
      <c r="D93" s="137" t="s">
        <v>222</v>
      </c>
      <c r="E93" s="137" t="s">
        <v>977</v>
      </c>
      <c r="F93" s="138">
        <v>45715</v>
      </c>
      <c r="G93" s="138">
        <v>45720</v>
      </c>
      <c r="H93" s="138" t="s">
        <v>224</v>
      </c>
      <c r="I93" s="77">
        <v>45735</v>
      </c>
      <c r="J93" s="77">
        <v>45735</v>
      </c>
      <c r="K93" s="105">
        <v>45778</v>
      </c>
      <c r="L93" s="106" t="s">
        <v>33</v>
      </c>
      <c r="M93" s="145"/>
      <c r="N93" s="146"/>
      <c r="O93" s="117"/>
      <c r="P93" s="117"/>
      <c r="Q93" s="141" t="s">
        <v>897</v>
      </c>
      <c r="R93" s="387">
        <v>45719</v>
      </c>
      <c r="S93" s="328">
        <v>5465</v>
      </c>
      <c r="T93" s="432">
        <v>45735</v>
      </c>
      <c r="U93" s="245"/>
      <c r="V93" s="117"/>
      <c r="W93" s="117"/>
      <c r="X93" s="252"/>
      <c r="Y93" s="245"/>
      <c r="Z93" s="117"/>
      <c r="AA93" s="117"/>
      <c r="AB93" s="252"/>
      <c r="AC93" s="106"/>
      <c r="AD93" s="119"/>
      <c r="AE93" s="262"/>
      <c r="AF93" s="255"/>
      <c r="AG93" s="192"/>
      <c r="AH93" s="106"/>
      <c r="AI93" s="106"/>
      <c r="AJ93" s="193"/>
      <c r="AK93" s="134" t="s">
        <v>808</v>
      </c>
      <c r="AL93" s="336">
        <v>5465</v>
      </c>
      <c r="AM93" s="240">
        <f>IF(AK93="Helix",AL93,0)</f>
        <v>5465</v>
      </c>
      <c r="AN93" s="150">
        <f>IF(AK93="Millennia",AL93,0)</f>
        <v>0</v>
      </c>
      <c r="AO93" s="150">
        <f>IF(AK93="DLZ",AL93,0)</f>
        <v>0</v>
      </c>
      <c r="AP93" s="150">
        <f>IF(AK93="Dawood",AL93,0)</f>
        <v>0</v>
      </c>
      <c r="AQ93" s="150">
        <f>IF(AK93="Shactee",AL93,0)</f>
        <v>0</v>
      </c>
    </row>
    <row r="94" spans="1:43" ht="15" customHeight="1" x14ac:dyDescent="0.25">
      <c r="A94" s="137" t="s">
        <v>67</v>
      </c>
      <c r="B94" s="137" t="s">
        <v>1148</v>
      </c>
      <c r="C94" s="137" t="s">
        <v>1149</v>
      </c>
      <c r="D94" s="137" t="s">
        <v>222</v>
      </c>
      <c r="E94" s="137" t="s">
        <v>977</v>
      </c>
      <c r="F94" s="138">
        <v>45856</v>
      </c>
      <c r="G94" s="138">
        <v>45860</v>
      </c>
      <c r="H94" s="138" t="s">
        <v>1150</v>
      </c>
      <c r="I94" s="77">
        <v>45875</v>
      </c>
      <c r="J94" s="77">
        <v>45876</v>
      </c>
      <c r="K94" s="323">
        <v>45901</v>
      </c>
      <c r="L94" s="571" t="s">
        <v>26</v>
      </c>
      <c r="M94" s="139"/>
      <c r="N94" s="146"/>
      <c r="O94" s="117"/>
      <c r="P94" s="117"/>
      <c r="Q94" s="197" t="s">
        <v>897</v>
      </c>
      <c r="R94" s="77">
        <v>45859</v>
      </c>
      <c r="S94" s="67">
        <v>3500</v>
      </c>
      <c r="T94" s="74">
        <v>45875</v>
      </c>
      <c r="U94" s="216"/>
      <c r="V94" s="132"/>
      <c r="W94" s="132"/>
      <c r="X94" s="217"/>
      <c r="Y94" s="219"/>
      <c r="Z94" s="220"/>
      <c r="AA94" s="131"/>
      <c r="AB94" s="221"/>
      <c r="AC94" s="106"/>
      <c r="AD94" s="77"/>
      <c r="AE94" s="67"/>
      <c r="AF94" s="77"/>
      <c r="AG94" s="190"/>
      <c r="AH94" s="143"/>
      <c r="AI94" s="106"/>
      <c r="AJ94" s="191"/>
      <c r="AK94" s="134" t="s">
        <v>808</v>
      </c>
      <c r="AL94" s="336">
        <f>IF(Table3[[#This Row],[Contractor Selected]]="Shactee",Table3[[#This Row],[Cost Shactee]],IF(AK94="DLZ",Table3[[#This Row],[Cost DLZ]],IF(AK94="Helix",Table3[[#This Row],[Cost Helix]],IF(AK94="Millennia",Table3[[#This Row],[Cost Millennia]],IF(AK94="Dawood",Table3[[#This Row],[Cost Dawood]],"NO SELECTION")))))</f>
        <v>3500</v>
      </c>
      <c r="AM94" s="180">
        <f>IF(AK94="Helix",AL94,0)</f>
        <v>3500</v>
      </c>
      <c r="AN94" s="150">
        <f>IF(AK94="Millennia",AL94,0)</f>
        <v>0</v>
      </c>
      <c r="AO94" s="150">
        <f>IF(AK94="DLZ",AL94,0)</f>
        <v>0</v>
      </c>
      <c r="AP94" s="150">
        <f>IF(AK94="Dawood",AL94,0)</f>
        <v>0</v>
      </c>
      <c r="AQ94" s="150">
        <f>IF(AK94="Shactee",AL94,0)</f>
        <v>0</v>
      </c>
    </row>
    <row r="95" spans="1:43" ht="15" customHeight="1" x14ac:dyDescent="0.25">
      <c r="A95" s="162" t="s">
        <v>851</v>
      </c>
      <c r="B95" s="162" t="s">
        <v>1155</v>
      </c>
      <c r="C95" s="162" t="s">
        <v>1156</v>
      </c>
      <c r="D95" s="162" t="s">
        <v>222</v>
      </c>
      <c r="E95" s="162" t="s">
        <v>977</v>
      </c>
      <c r="F95" s="135">
        <v>45611</v>
      </c>
      <c r="G95" s="135">
        <v>45616</v>
      </c>
      <c r="H95" s="135" t="s">
        <v>1157</v>
      </c>
      <c r="I95" s="77">
        <v>45623</v>
      </c>
      <c r="J95" s="77">
        <v>45623</v>
      </c>
      <c r="K95" s="323">
        <v>45901</v>
      </c>
      <c r="L95" s="580" t="s">
        <v>26</v>
      </c>
      <c r="M95" s="177" t="s">
        <v>979</v>
      </c>
      <c r="N95" s="178"/>
      <c r="O95" s="126"/>
      <c r="P95" s="126"/>
      <c r="Q95" s="264" t="s">
        <v>897</v>
      </c>
      <c r="R95" s="77">
        <v>45614</v>
      </c>
      <c r="S95" s="67">
        <v>4700</v>
      </c>
      <c r="T95" s="74">
        <v>45623</v>
      </c>
      <c r="U95" s="248" t="s">
        <v>979</v>
      </c>
      <c r="V95" s="126"/>
      <c r="W95" s="126"/>
      <c r="X95" s="253" t="s">
        <v>979</v>
      </c>
      <c r="Y95" s="248" t="s">
        <v>979</v>
      </c>
      <c r="Z95" s="126"/>
      <c r="AA95" s="126"/>
      <c r="AB95" s="253" t="s">
        <v>979</v>
      </c>
      <c r="AC95" s="106"/>
      <c r="AD95" s="118"/>
      <c r="AE95" s="254"/>
      <c r="AF95" s="118"/>
      <c r="AG95" s="192"/>
      <c r="AH95" s="106"/>
      <c r="AI95" s="106"/>
      <c r="AJ95" s="193"/>
      <c r="AK95" s="134" t="s">
        <v>808</v>
      </c>
      <c r="AL95" s="337">
        <f>IF(Table3[[#This Row],[Contractor Selected]]="Shactee",Table3[[#This Row],[Cost Shactee]],IF(AK95="DLZ",Table3[[#This Row],[Cost DLZ]],IF(AK95="Helix",Table3[[#This Row],[Cost Helix]],IF(AK95="Millennia",Table3[[#This Row],[Cost Millennia]],IF(AK95="Dawood",Table3[[#This Row],[Cost Dawood]],"NO SELECTION")))))</f>
        <v>4700</v>
      </c>
      <c r="AM95" s="180">
        <f>IF(AK95="Helix",AL95,0)</f>
        <v>4700</v>
      </c>
      <c r="AN95" s="150">
        <f>IF(AK95="Millennia",AL95,0)</f>
        <v>0</v>
      </c>
      <c r="AO95" s="150">
        <f>IF(AK95="DLZ",AL95,0)</f>
        <v>0</v>
      </c>
      <c r="AP95" s="166">
        <f>IF(AK95="Dawood",AL95,0)</f>
        <v>0</v>
      </c>
      <c r="AQ95" s="150">
        <f>IF(AK95="Shactee",AL95,0)</f>
        <v>0</v>
      </c>
    </row>
    <row r="96" spans="1:43" ht="15" customHeight="1" x14ac:dyDescent="0.25">
      <c r="A96" s="162" t="s">
        <v>81</v>
      </c>
      <c r="B96" s="137" t="s">
        <v>618</v>
      </c>
      <c r="C96" s="137" t="s">
        <v>931</v>
      </c>
      <c r="D96" s="137" t="s">
        <v>222</v>
      </c>
      <c r="E96" s="137" t="s">
        <v>977</v>
      </c>
      <c r="F96" s="138">
        <v>45498</v>
      </c>
      <c r="G96" s="138">
        <v>45499</v>
      </c>
      <c r="H96" s="138" t="s">
        <v>620</v>
      </c>
      <c r="I96" s="77">
        <v>45513</v>
      </c>
      <c r="J96" s="77">
        <v>45516</v>
      </c>
      <c r="K96" s="323">
        <v>45962</v>
      </c>
      <c r="L96" s="580" t="s">
        <v>26</v>
      </c>
      <c r="M96" s="139"/>
      <c r="N96" s="146"/>
      <c r="O96" s="117"/>
      <c r="P96" s="117"/>
      <c r="Q96" s="141" t="s">
        <v>897</v>
      </c>
      <c r="R96" s="77">
        <v>45498</v>
      </c>
      <c r="S96" s="67">
        <v>30500</v>
      </c>
      <c r="T96" s="74">
        <v>45513</v>
      </c>
      <c r="U96" s="216"/>
      <c r="V96" s="132"/>
      <c r="W96" s="132"/>
      <c r="X96" s="217"/>
      <c r="Y96" s="219"/>
      <c r="Z96" s="220"/>
      <c r="AA96" s="131"/>
      <c r="AB96" s="221"/>
      <c r="AC96" s="106"/>
      <c r="AD96" s="77"/>
      <c r="AE96" s="67"/>
      <c r="AF96" s="77"/>
      <c r="AG96" s="190"/>
      <c r="AH96" s="143"/>
      <c r="AI96" s="106"/>
      <c r="AJ96" s="191"/>
      <c r="AK96" s="134" t="s">
        <v>808</v>
      </c>
      <c r="AL96" s="334">
        <f>IF(Table3[[#This Row],[Contractor Selected]]="Shactee",Table3[[#This Row],[Cost Shactee]],IF(AK96="DLZ",Table3[[#This Row],[Cost DLZ]],IF(AK96="Helix",Table3[[#This Row],[Cost Helix]],IF(AK96="Millennia",Table3[[#This Row],[Cost Millennia]],IF(AK96="Dawood",Table3[[#This Row],[Cost Dawood]],"NO SELECTION")))))</f>
        <v>30500</v>
      </c>
      <c r="AM96" s="180">
        <f>IF(AK96="Helix",AL96,0)</f>
        <v>30500</v>
      </c>
      <c r="AN96" s="150">
        <f>IF(AK96="Millennia",AL96,0)</f>
        <v>0</v>
      </c>
      <c r="AO96" s="150">
        <f>IF(AK96="DLZ",AL96,0)</f>
        <v>0</v>
      </c>
      <c r="AP96" s="150">
        <f>IF(AK96="Dawood",AL96,0)</f>
        <v>0</v>
      </c>
      <c r="AQ96" s="150">
        <f>IF(AK96="Shactee",AL96,0)</f>
        <v>0</v>
      </c>
    </row>
    <row r="97" spans="1:43" ht="15" customHeight="1" x14ac:dyDescent="0.25">
      <c r="A97" s="137" t="s">
        <v>851</v>
      </c>
      <c r="B97" s="137" t="s">
        <v>1182</v>
      </c>
      <c r="C97" s="137" t="s">
        <v>297</v>
      </c>
      <c r="D97" s="137" t="s">
        <v>222</v>
      </c>
      <c r="E97" s="162" t="s">
        <v>977</v>
      </c>
      <c r="F97" s="138">
        <v>45615</v>
      </c>
      <c r="G97" s="138">
        <v>45618</v>
      </c>
      <c r="H97" s="138" t="s">
        <v>1183</v>
      </c>
      <c r="I97" s="77">
        <v>45632</v>
      </c>
      <c r="J97" s="77">
        <v>45630</v>
      </c>
      <c r="K97" s="323">
        <v>45962</v>
      </c>
      <c r="L97" s="580" t="s">
        <v>26</v>
      </c>
      <c r="M97" s="145" t="s">
        <v>979</v>
      </c>
      <c r="N97" s="146"/>
      <c r="O97" s="117"/>
      <c r="P97" s="117"/>
      <c r="Q97" s="141" t="s">
        <v>897</v>
      </c>
      <c r="R97" s="77">
        <v>45618</v>
      </c>
      <c r="S97" s="67">
        <v>2500</v>
      </c>
      <c r="T97" s="74">
        <v>45632</v>
      </c>
      <c r="U97" s="245" t="s">
        <v>979</v>
      </c>
      <c r="V97" s="117"/>
      <c r="W97" s="117"/>
      <c r="X97" s="252" t="s">
        <v>979</v>
      </c>
      <c r="Y97" s="245" t="s">
        <v>979</v>
      </c>
      <c r="Z97" s="117"/>
      <c r="AA97" s="117"/>
      <c r="AB97" s="252" t="s">
        <v>979</v>
      </c>
      <c r="AC97" s="106"/>
      <c r="AD97" s="118"/>
      <c r="AE97" s="254"/>
      <c r="AF97" s="118"/>
      <c r="AG97" s="192"/>
      <c r="AH97" s="106"/>
      <c r="AI97" s="106"/>
      <c r="AJ97" s="193"/>
      <c r="AK97" s="134" t="s">
        <v>808</v>
      </c>
      <c r="AL97" s="336">
        <f>IF(Table3[[#This Row],[Contractor Selected]]="Shactee",Table3[[#This Row],[Cost Shactee]],IF(AK97="DLZ",Table3[[#This Row],[Cost DLZ]],IF(AK97="Helix",Table3[[#This Row],[Cost Helix]],IF(AK97="Millennia",Table3[[#This Row],[Cost Millennia]],IF(AK97="Dawood",Table3[[#This Row],[Cost Dawood]],"NO SELECTION")))))</f>
        <v>2500</v>
      </c>
      <c r="AM97" s="180">
        <f>IF(AK97="Helix",AL97,0)</f>
        <v>2500</v>
      </c>
      <c r="AN97" s="150">
        <f>IF(AK97="Millennia",AL97,0)</f>
        <v>0</v>
      </c>
      <c r="AO97" s="150">
        <f>IF(AK97="DLZ",AL97,0)</f>
        <v>0</v>
      </c>
      <c r="AP97" s="150">
        <f>IF(AK97="Dawood",AL97,0)</f>
        <v>0</v>
      </c>
      <c r="AQ97" s="150">
        <f>IF(AK97="Shactee",AL97,0)</f>
        <v>0</v>
      </c>
    </row>
    <row r="98" spans="1:43" ht="15" customHeight="1" x14ac:dyDescent="0.25">
      <c r="A98" s="137" t="s">
        <v>81</v>
      </c>
      <c r="B98" s="137" t="s">
        <v>305</v>
      </c>
      <c r="C98" s="137" t="s">
        <v>306</v>
      </c>
      <c r="D98" s="137" t="s">
        <v>307</v>
      </c>
      <c r="E98" s="137" t="s">
        <v>977</v>
      </c>
      <c r="F98" s="138">
        <v>45341</v>
      </c>
      <c r="G98" s="138">
        <v>45344</v>
      </c>
      <c r="H98" s="138" t="s">
        <v>308</v>
      </c>
      <c r="I98" s="77">
        <v>45359</v>
      </c>
      <c r="J98" s="77">
        <v>45355</v>
      </c>
      <c r="K98" s="105">
        <v>45444</v>
      </c>
      <c r="L98" s="105" t="s">
        <v>33</v>
      </c>
      <c r="M98" s="145"/>
      <c r="N98" s="146"/>
      <c r="O98" s="117"/>
      <c r="P98" s="117"/>
      <c r="Q98" s="141" t="s">
        <v>897</v>
      </c>
      <c r="R98" s="77">
        <v>45343</v>
      </c>
      <c r="S98" s="67">
        <v>2400</v>
      </c>
      <c r="T98" s="74">
        <v>45359</v>
      </c>
      <c r="U98" s="141"/>
      <c r="V98" s="138"/>
      <c r="W98" s="424"/>
      <c r="X98" s="212"/>
      <c r="Y98" s="218"/>
      <c r="Z98" s="138"/>
      <c r="AA98" s="424"/>
      <c r="AB98" s="212"/>
      <c r="AC98" s="106"/>
      <c r="AD98" s="106"/>
      <c r="AE98" s="67"/>
      <c r="AF98" s="106"/>
      <c r="AG98" s="192"/>
      <c r="AH98" s="106"/>
      <c r="AI98" s="179"/>
      <c r="AJ98" s="193"/>
      <c r="AK98" s="134" t="s">
        <v>808</v>
      </c>
      <c r="AL98" s="657">
        <f>IF(Table3[[#This Row],[Contractor Selected]]="Shactee",Table3[[#This Row],[Cost Shactee]],IF(AK98="DLZ",Table3[[#This Row],[Cost DLZ]],IF(AK98="Helix",Table3[[#This Row],[Cost Helix]],IF(AK98="Millennia",Table3[[#This Row],[Cost Millennia]],IF(AK98="Dawood",Table3[[#This Row],[Cost Dawood]],"NO SELECTION")))))</f>
        <v>2400</v>
      </c>
      <c r="AM98" s="180">
        <f>IF(AK98="Helix",AL98,0)</f>
        <v>2400</v>
      </c>
      <c r="AN98" s="150">
        <f>IF(AK98="Millennia",AL98,0)</f>
        <v>0</v>
      </c>
      <c r="AO98" s="150">
        <f>IF(AK98="DLZ",AL98,0)</f>
        <v>0</v>
      </c>
      <c r="AP98" s="150">
        <f>IF(AK98="Dawood",AL98,0)</f>
        <v>0</v>
      </c>
      <c r="AQ98" s="150">
        <f>IF(AK98="Shactee",AL98,0)</f>
        <v>0</v>
      </c>
    </row>
    <row r="99" spans="1:43" ht="15" customHeight="1" x14ac:dyDescent="0.25">
      <c r="A99" s="137" t="s">
        <v>81</v>
      </c>
      <c r="B99" s="137" t="s">
        <v>1014</v>
      </c>
      <c r="C99" s="137" t="s">
        <v>1015</v>
      </c>
      <c r="D99" s="137" t="s">
        <v>307</v>
      </c>
      <c r="E99" s="162" t="s">
        <v>977</v>
      </c>
      <c r="F99" s="138">
        <v>45363</v>
      </c>
      <c r="G99" s="138">
        <v>45366</v>
      </c>
      <c r="H99" s="138" t="s">
        <v>1016</v>
      </c>
      <c r="I99" s="572">
        <v>45380</v>
      </c>
      <c r="J99" s="572">
        <v>45380</v>
      </c>
      <c r="K99" s="105">
        <v>45444</v>
      </c>
      <c r="L99" s="105" t="s">
        <v>33</v>
      </c>
      <c r="M99" s="139"/>
      <c r="N99" s="181"/>
      <c r="O99" s="181"/>
      <c r="P99" s="181"/>
      <c r="Q99" s="157" t="s">
        <v>897</v>
      </c>
      <c r="R99" s="77">
        <v>45365</v>
      </c>
      <c r="S99" s="67">
        <v>27500</v>
      </c>
      <c r="T99" s="74">
        <v>45380</v>
      </c>
      <c r="U99" s="207"/>
      <c r="V99" s="153"/>
      <c r="W99" s="153"/>
      <c r="X99" s="373"/>
      <c r="Y99" s="145"/>
      <c r="Z99" s="156"/>
      <c r="AA99" s="117"/>
      <c r="AB99" s="221"/>
      <c r="AC99" s="564"/>
      <c r="AD99" s="572"/>
      <c r="AE99" s="599"/>
      <c r="AF99" s="572"/>
      <c r="AG99" s="192"/>
      <c r="AH99" s="571"/>
      <c r="AI99" s="651"/>
      <c r="AJ99" s="193"/>
      <c r="AK99" s="134" t="s">
        <v>808</v>
      </c>
      <c r="AL99" s="334">
        <f>IF(Table3[[#This Row],[Contractor Selected]]="Shactee",Table3[[#This Row],[Cost Shactee]],IF(AK99="DLZ",Table3[[#This Row],[Cost DLZ]],IF(AK99="Helix",Table3[[#This Row],[Cost Helix]],IF(AK99="Millennia",Table3[[#This Row],[Cost Millennia]],IF(AK99="LWS",Table3[[#This Row],[Cost LWS]],IF(AK99="Dawood",Table3[[#This Row],[Cost Dawood]],"NO SELECTION"))))))</f>
        <v>27500</v>
      </c>
      <c r="AM99" s="180">
        <v>27500</v>
      </c>
      <c r="AN99" s="150">
        <v>0</v>
      </c>
      <c r="AO99" s="150">
        <v>0</v>
      </c>
      <c r="AP99" s="150">
        <v>0</v>
      </c>
      <c r="AQ99" s="150">
        <v>0</v>
      </c>
    </row>
    <row r="100" spans="1:43" ht="15" customHeight="1" x14ac:dyDescent="0.25">
      <c r="A100" s="137" t="s">
        <v>81</v>
      </c>
      <c r="B100" s="137" t="s">
        <v>1048</v>
      </c>
      <c r="C100" s="137" t="s">
        <v>1024</v>
      </c>
      <c r="D100" s="137" t="s">
        <v>307</v>
      </c>
      <c r="E100" s="162" t="s">
        <v>977</v>
      </c>
      <c r="F100" s="138">
        <v>45554</v>
      </c>
      <c r="G100" s="138">
        <v>45559</v>
      </c>
      <c r="H100" s="138" t="s">
        <v>1049</v>
      </c>
      <c r="I100" s="572">
        <v>45565</v>
      </c>
      <c r="J100" s="572">
        <v>45561</v>
      </c>
      <c r="K100" s="105">
        <v>45589</v>
      </c>
      <c r="L100" s="105" t="s">
        <v>33</v>
      </c>
      <c r="M100" s="139"/>
      <c r="N100" s="146"/>
      <c r="O100" s="117"/>
      <c r="P100" s="117"/>
      <c r="Q100" s="234" t="s">
        <v>897</v>
      </c>
      <c r="R100" s="77">
        <v>45558</v>
      </c>
      <c r="S100" s="67">
        <v>1950</v>
      </c>
      <c r="T100" s="74">
        <v>45565</v>
      </c>
      <c r="U100" s="216"/>
      <c r="V100" s="132"/>
      <c r="W100" s="132"/>
      <c r="X100" s="217"/>
      <c r="Y100" s="219"/>
      <c r="Z100" s="220"/>
      <c r="AA100" s="131"/>
      <c r="AB100" s="221"/>
      <c r="AC100" s="571"/>
      <c r="AD100" s="77"/>
      <c r="AE100" s="67"/>
      <c r="AF100" s="572"/>
      <c r="AG100" s="190"/>
      <c r="AH100" s="605"/>
      <c r="AI100" s="106"/>
      <c r="AJ100" s="191"/>
      <c r="AK100" s="134" t="s">
        <v>808</v>
      </c>
      <c r="AL100" s="337">
        <f>IF(Table3[[#This Row],[Contractor Selected]]="Shactee",Table3[[#This Row],[Cost Shactee]],IF(AK100="DLZ",Table3[[#This Row],[Cost DLZ]],IF(AK100="Helix",Table3[[#This Row],[Cost Helix]],IF(AK100="Millennia",Table3[[#This Row],[Cost Millennia]],IF(AK100="Dawood",Table3[[#This Row],[Cost Dawood]],"NO SELECTION")))))</f>
        <v>1950</v>
      </c>
      <c r="AM100" s="180">
        <f>IF(AK100="Helix",AL100,0)</f>
        <v>1950</v>
      </c>
      <c r="AN100" s="150">
        <f>IF(AK100="Millennia",AL100,0)</f>
        <v>0</v>
      </c>
      <c r="AO100" s="150">
        <f>IF(AK100="DLZ",AL100,0)</f>
        <v>0</v>
      </c>
      <c r="AP100" s="150">
        <f>IF(AK100="Dawood",AL100,0)</f>
        <v>0</v>
      </c>
      <c r="AQ100" s="150">
        <f>IF(AK100="Shactee",AL100,0)</f>
        <v>0</v>
      </c>
    </row>
    <row r="101" spans="1:43" ht="15" customHeight="1" x14ac:dyDescent="0.25">
      <c r="A101" s="563" t="s">
        <v>930</v>
      </c>
      <c r="B101" s="563" t="s">
        <v>1052</v>
      </c>
      <c r="C101" s="137" t="s">
        <v>789</v>
      </c>
      <c r="D101" s="137" t="s">
        <v>307</v>
      </c>
      <c r="E101" s="563" t="s">
        <v>1053</v>
      </c>
      <c r="F101" s="138">
        <v>45558</v>
      </c>
      <c r="G101" s="138">
        <v>45558</v>
      </c>
      <c r="H101" s="138" t="s">
        <v>1031</v>
      </c>
      <c r="I101" s="572">
        <v>45566</v>
      </c>
      <c r="J101" s="572">
        <v>45561</v>
      </c>
      <c r="K101" s="105">
        <v>45597</v>
      </c>
      <c r="L101" s="106" t="s">
        <v>33</v>
      </c>
      <c r="M101" s="145"/>
      <c r="N101" s="146"/>
      <c r="O101" s="117"/>
      <c r="P101" s="117"/>
      <c r="Q101" s="141"/>
      <c r="R101" s="106"/>
      <c r="S101" s="67"/>
      <c r="T101" s="74"/>
      <c r="U101" s="245"/>
      <c r="V101" s="117"/>
      <c r="W101" s="117"/>
      <c r="X101" s="252"/>
      <c r="Y101" s="245"/>
      <c r="Z101" s="117"/>
      <c r="AA101" s="117"/>
      <c r="AB101" s="252"/>
      <c r="AC101" s="571" t="s">
        <v>897</v>
      </c>
      <c r="AD101" s="118" t="s">
        <v>39</v>
      </c>
      <c r="AE101" s="254">
        <v>1029.48</v>
      </c>
      <c r="AF101" s="640">
        <v>45561</v>
      </c>
      <c r="AG101" s="192"/>
      <c r="AH101" s="571"/>
      <c r="AI101" s="106"/>
      <c r="AJ101" s="193"/>
      <c r="AK101" s="134" t="s">
        <v>24</v>
      </c>
      <c r="AL101" s="337">
        <f>IF(Table3[[#This Row],[Contractor Selected]]="Shactee",Table3[[#This Row],[Cost Shactee]],IF(AK101="DLZ",Table3[[#This Row],[Cost DLZ]],IF(AK101="Helix",Table3[[#This Row],[Cost Helix]],IF(AK101="Millennia",Table3[[#This Row],[Cost Millennia]],IF(AK101="Dawood",Table3[[#This Row],[Cost Dawood]],"NO SELECTION")))))</f>
        <v>1029.48</v>
      </c>
      <c r="AM101" s="180">
        <f>IF(AK101="Helix",AL101,0)</f>
        <v>0</v>
      </c>
      <c r="AN101" s="150">
        <f>IF(AK101="Millennia",AL101,0)</f>
        <v>0</v>
      </c>
      <c r="AO101" s="150">
        <f>IF(AK101="DLZ",AL101,0)</f>
        <v>0</v>
      </c>
      <c r="AP101" s="150">
        <f>IF(AK101="Dawood",AL101,0)</f>
        <v>0</v>
      </c>
      <c r="AQ101" s="150">
        <f>IF(AK101="Shactee",AL101,0)</f>
        <v>1029.48</v>
      </c>
    </row>
    <row r="102" spans="1:43" ht="15" customHeight="1" x14ac:dyDescent="0.25">
      <c r="A102" s="563" t="s">
        <v>81</v>
      </c>
      <c r="B102" s="563" t="s">
        <v>460</v>
      </c>
      <c r="C102" s="137" t="s">
        <v>1054</v>
      </c>
      <c r="D102" s="137" t="s">
        <v>307</v>
      </c>
      <c r="E102" s="162" t="s">
        <v>977</v>
      </c>
      <c r="F102" s="138">
        <v>45497</v>
      </c>
      <c r="G102" s="138">
        <v>45498</v>
      </c>
      <c r="H102" s="138" t="s">
        <v>463</v>
      </c>
      <c r="I102" s="572">
        <v>45506</v>
      </c>
      <c r="J102" s="572">
        <v>45506</v>
      </c>
      <c r="K102" s="105">
        <v>45597</v>
      </c>
      <c r="L102" s="105" t="s">
        <v>33</v>
      </c>
      <c r="M102" s="139"/>
      <c r="N102" s="146"/>
      <c r="O102" s="117"/>
      <c r="P102" s="117"/>
      <c r="Q102" s="141" t="s">
        <v>897</v>
      </c>
      <c r="R102" s="77">
        <v>45497</v>
      </c>
      <c r="S102" s="67">
        <v>6150</v>
      </c>
      <c r="T102" s="74">
        <v>45506</v>
      </c>
      <c r="U102" s="216"/>
      <c r="V102" s="132"/>
      <c r="W102" s="132"/>
      <c r="X102" s="217"/>
      <c r="Y102" s="219"/>
      <c r="Z102" s="220"/>
      <c r="AA102" s="131"/>
      <c r="AB102" s="221"/>
      <c r="AC102" s="571"/>
      <c r="AD102" s="77"/>
      <c r="AE102" s="67"/>
      <c r="AF102" s="572"/>
      <c r="AG102" s="190"/>
      <c r="AH102" s="605"/>
      <c r="AI102" s="106"/>
      <c r="AJ102" s="191"/>
      <c r="AK102" s="134" t="s">
        <v>808</v>
      </c>
      <c r="AL102" s="334">
        <f>IF(Table3[[#This Row],[Contractor Selected]]="Shactee",Table3[[#This Row],[Cost Shactee]],IF(AK102="DLZ",Table3[[#This Row],[Cost DLZ]],IF(AK102="Helix",Table3[[#This Row],[Cost Helix]],IF(AK102="Millennia",Table3[[#This Row],[Cost Millennia]],IF(AK102="Dawood",Table3[[#This Row],[Cost Dawood]],"NO SELECTION")))))</f>
        <v>6150</v>
      </c>
      <c r="AM102" s="180">
        <f>IF(AK102="Helix",AL102,0)</f>
        <v>6150</v>
      </c>
      <c r="AN102" s="150">
        <f>IF(AK102="Millennia",AL102,0)</f>
        <v>0</v>
      </c>
      <c r="AO102" s="150">
        <f>IF(AK102="DLZ",AL102,0)</f>
        <v>0</v>
      </c>
      <c r="AP102" s="150">
        <f>IF(AK102="Dawood",AL102,0)</f>
        <v>0</v>
      </c>
      <c r="AQ102" s="150">
        <f>IF(AK102="Shactee",AL102,0)</f>
        <v>0</v>
      </c>
    </row>
    <row r="103" spans="1:43" ht="15" customHeight="1" x14ac:dyDescent="0.25">
      <c r="A103" s="563" t="s">
        <v>930</v>
      </c>
      <c r="B103" s="563" t="s">
        <v>1063</v>
      </c>
      <c r="C103" s="137" t="s">
        <v>1064</v>
      </c>
      <c r="D103" s="137" t="s">
        <v>307</v>
      </c>
      <c r="E103" s="162" t="s">
        <v>1053</v>
      </c>
      <c r="F103" s="138">
        <v>45586</v>
      </c>
      <c r="G103" s="138">
        <v>45586</v>
      </c>
      <c r="H103" s="138" t="s">
        <v>1031</v>
      </c>
      <c r="I103" s="572">
        <v>45594</v>
      </c>
      <c r="J103" s="572">
        <v>45589</v>
      </c>
      <c r="K103" s="105">
        <v>45620</v>
      </c>
      <c r="L103" s="106" t="s">
        <v>33</v>
      </c>
      <c r="M103" s="145"/>
      <c r="N103" s="146"/>
      <c r="O103" s="117"/>
      <c r="P103" s="117"/>
      <c r="Q103" s="141"/>
      <c r="R103" s="106"/>
      <c r="S103" s="67"/>
      <c r="T103" s="74"/>
      <c r="U103" s="245"/>
      <c r="V103" s="117"/>
      <c r="W103" s="117"/>
      <c r="X103" s="252"/>
      <c r="Y103" s="245"/>
      <c r="Z103" s="117"/>
      <c r="AA103" s="117"/>
      <c r="AB103" s="252"/>
      <c r="AC103" s="571" t="s">
        <v>897</v>
      </c>
      <c r="AD103" s="620" t="s">
        <v>39</v>
      </c>
      <c r="AE103" s="637">
        <v>1557</v>
      </c>
      <c r="AF103" s="640">
        <v>45589</v>
      </c>
      <c r="AG103" s="192"/>
      <c r="AH103" s="571"/>
      <c r="AI103" s="571"/>
      <c r="AJ103" s="193"/>
      <c r="AK103" s="134" t="s">
        <v>24</v>
      </c>
      <c r="AL103" s="337">
        <f>IF(Table3[[#This Row],[Contractor Selected]]="Shactee",Table3[[#This Row],[Cost Shactee]],IF(AK103="DLZ",Table3[[#This Row],[Cost DLZ]],IF(AK103="Helix",Table3[[#This Row],[Cost Helix]],IF(AK103="Millennia",Table3[[#This Row],[Cost Millennia]],IF(AK103="Dawood",Table3[[#This Row],[Cost Dawood]],"NO SELECTION")))))</f>
        <v>1557</v>
      </c>
      <c r="AM103" s="180">
        <f>IF(AK103="Helix",AL103,0)</f>
        <v>0</v>
      </c>
      <c r="AN103" s="150">
        <f>IF(AK103="Millennia",AL103,0)</f>
        <v>0</v>
      </c>
      <c r="AO103" s="150">
        <f>IF(AK103="DLZ",AL103,0)</f>
        <v>0</v>
      </c>
      <c r="AP103" s="150">
        <f>IF(AK103="Dawood",AL103,0)</f>
        <v>0</v>
      </c>
      <c r="AQ103" s="150">
        <f>IF(AK103="Shactee",AL103,0)</f>
        <v>1557</v>
      </c>
    </row>
    <row r="104" spans="1:43" ht="15" customHeight="1" x14ac:dyDescent="0.25">
      <c r="A104" s="162" t="s">
        <v>81</v>
      </c>
      <c r="B104" s="162" t="s">
        <v>492</v>
      </c>
      <c r="C104" s="162" t="s">
        <v>1070</v>
      </c>
      <c r="D104" s="162" t="s">
        <v>307</v>
      </c>
      <c r="E104" s="137" t="s">
        <v>977</v>
      </c>
      <c r="F104" s="135">
        <v>45412</v>
      </c>
      <c r="G104" s="135">
        <v>45413</v>
      </c>
      <c r="H104" s="138" t="s">
        <v>494</v>
      </c>
      <c r="I104" s="77">
        <v>45421</v>
      </c>
      <c r="J104" s="77">
        <v>45420</v>
      </c>
      <c r="K104" s="105">
        <v>45627</v>
      </c>
      <c r="L104" s="105" t="s">
        <v>33</v>
      </c>
      <c r="M104" s="163"/>
      <c r="N104" s="162"/>
      <c r="O104" s="162"/>
      <c r="P104" s="162"/>
      <c r="Q104" s="258" t="s">
        <v>897</v>
      </c>
      <c r="R104" s="77">
        <v>45434</v>
      </c>
      <c r="S104" s="67">
        <v>1500</v>
      </c>
      <c r="T104" s="74">
        <v>45421</v>
      </c>
      <c r="U104" s="259"/>
      <c r="V104" s="154"/>
      <c r="W104" s="154"/>
      <c r="X104" s="211"/>
      <c r="Y104" s="163"/>
      <c r="Z104" s="164"/>
      <c r="AA104" s="165"/>
      <c r="AB104" s="233"/>
      <c r="AC104" s="113"/>
      <c r="AD104" s="77"/>
      <c r="AE104" s="67"/>
      <c r="AF104" s="77"/>
      <c r="AG104" s="190"/>
      <c r="AH104" s="143"/>
      <c r="AI104" s="179"/>
      <c r="AJ104" s="191"/>
      <c r="AK104" s="134" t="s">
        <v>808</v>
      </c>
      <c r="AL104" s="337">
        <f>IF(Table3[[#This Row],[Contractor Selected]]="Shactee",Table3[[#This Row],[Cost Shactee]],IF(AK104="DLZ",Table3[[#This Row],[Cost DLZ]],IF(AK104="Helix",Table3[[#This Row],[Cost Helix]],IF(AK104="Millennia",Table3[[#This Row],[Cost Millennia]],IF(AK104="LWS",Table3[[#This Row],[Cost LWS]],IF(AK104="Dawood",Table3[[#This Row],[Cost Dawood]],"NO SELECTION"))))))</f>
        <v>1500</v>
      </c>
      <c r="AM104" s="180">
        <f>IF(AK104="Helix",AL104,0)</f>
        <v>1500</v>
      </c>
      <c r="AN104" s="166">
        <f>IF(AK104="Millennia",AL104,0)</f>
        <v>0</v>
      </c>
      <c r="AO104" s="166">
        <f>IF(AK104="DLZ",AL104,0)</f>
        <v>0</v>
      </c>
      <c r="AP104" s="166">
        <f>IF(AK104="Dawood",AL104,0)</f>
        <v>0</v>
      </c>
      <c r="AQ104" s="166">
        <f>IF(AK104="Shactee",AL104,0)</f>
        <v>0</v>
      </c>
    </row>
    <row r="105" spans="1:43" ht="15" customHeight="1" x14ac:dyDescent="0.25">
      <c r="A105" s="137" t="s">
        <v>81</v>
      </c>
      <c r="B105" s="137" t="s">
        <v>492</v>
      </c>
      <c r="C105" s="204" t="s">
        <v>1055</v>
      </c>
      <c r="D105" s="137" t="s">
        <v>307</v>
      </c>
      <c r="E105" s="563" t="s">
        <v>977</v>
      </c>
      <c r="F105" s="138">
        <v>45554</v>
      </c>
      <c r="G105" s="138">
        <v>45554</v>
      </c>
      <c r="H105" s="138" t="s">
        <v>494</v>
      </c>
      <c r="I105" s="77">
        <v>45561</v>
      </c>
      <c r="J105" s="77">
        <v>45559</v>
      </c>
      <c r="K105" s="105">
        <v>45650</v>
      </c>
      <c r="L105" s="580" t="s">
        <v>33</v>
      </c>
      <c r="M105" s="139"/>
      <c r="N105" s="146"/>
      <c r="O105" s="117"/>
      <c r="P105" s="117"/>
      <c r="Q105" s="141"/>
      <c r="R105" s="77"/>
      <c r="S105" s="67"/>
      <c r="T105" s="74"/>
      <c r="U105" s="216"/>
      <c r="V105" s="132"/>
      <c r="W105" s="132"/>
      <c r="X105" s="217"/>
      <c r="Y105" s="219"/>
      <c r="Z105" s="220"/>
      <c r="AA105" s="131"/>
      <c r="AB105" s="221"/>
      <c r="AC105" s="106" t="s">
        <v>897</v>
      </c>
      <c r="AD105" s="77" t="s">
        <v>39</v>
      </c>
      <c r="AE105" s="67">
        <v>700</v>
      </c>
      <c r="AF105" s="77">
        <v>45561</v>
      </c>
      <c r="AG105" s="190"/>
      <c r="AH105" s="143"/>
      <c r="AI105" s="106"/>
      <c r="AJ105" s="191"/>
      <c r="AK105" s="134" t="s">
        <v>24</v>
      </c>
      <c r="AL105" s="335">
        <f>IF(Table3[[#This Row],[Contractor Selected]]="Shactee",Table3[[#This Row],[Cost Shactee]],IF(AK105="DLZ",Table3[[#This Row],[Cost DLZ]],IF(AK105="Helix",Table3[[#This Row],[Cost Helix]],IF(AK105="Millennia",Table3[[#This Row],[Cost Millennia]],IF(AK105="Dawood",Table3[[#This Row],[Cost Dawood]],"NO SELECTION")))))</f>
        <v>700</v>
      </c>
      <c r="AM105" s="180">
        <f>IF(AK105="Helix",AL105,0)</f>
        <v>0</v>
      </c>
      <c r="AN105" s="150">
        <f>IF(AK105="Millennia",AL105,0)</f>
        <v>0</v>
      </c>
      <c r="AO105" s="150">
        <f>IF(AK105="DLZ",AL105,0)</f>
        <v>0</v>
      </c>
      <c r="AP105" s="150">
        <f>IF(AK105="Dawood",AL105,0)</f>
        <v>0</v>
      </c>
      <c r="AQ105" s="150">
        <f>IF(AK105="Shactee",AL105,0)</f>
        <v>700</v>
      </c>
    </row>
    <row r="106" spans="1:43" ht="15" customHeight="1" x14ac:dyDescent="0.25">
      <c r="A106" s="137" t="s">
        <v>81</v>
      </c>
      <c r="B106" s="162" t="s">
        <v>1073</v>
      </c>
      <c r="C106" s="162" t="s">
        <v>664</v>
      </c>
      <c r="D106" s="162" t="s">
        <v>307</v>
      </c>
      <c r="E106" s="162" t="s">
        <v>977</v>
      </c>
      <c r="F106" s="135">
        <v>45441</v>
      </c>
      <c r="G106" s="135">
        <v>45442</v>
      </c>
      <c r="H106" s="135" t="s">
        <v>1006</v>
      </c>
      <c r="I106" s="77">
        <v>45450</v>
      </c>
      <c r="J106" s="77">
        <v>45450</v>
      </c>
      <c r="K106" s="105">
        <v>45650</v>
      </c>
      <c r="L106" s="580" t="s">
        <v>33</v>
      </c>
      <c r="M106" s="163"/>
      <c r="N106" s="178"/>
      <c r="O106" s="126"/>
      <c r="P106" s="126"/>
      <c r="Q106" s="197" t="s">
        <v>897</v>
      </c>
      <c r="R106" s="77">
        <v>45442</v>
      </c>
      <c r="S106" s="67">
        <v>4500</v>
      </c>
      <c r="T106" s="74">
        <v>45450</v>
      </c>
      <c r="U106" s="263"/>
      <c r="V106" s="227"/>
      <c r="W106" s="227"/>
      <c r="X106" s="265"/>
      <c r="Y106" s="331"/>
      <c r="Z106" s="330"/>
      <c r="AA106" s="126"/>
      <c r="AB106" s="233"/>
      <c r="AC106" s="106"/>
      <c r="AD106" s="77"/>
      <c r="AE106" s="67"/>
      <c r="AF106" s="77"/>
      <c r="AG106" s="192"/>
      <c r="AH106" s="106"/>
      <c r="AI106" s="106"/>
      <c r="AJ106" s="193"/>
      <c r="AK106" s="134" t="s">
        <v>808</v>
      </c>
      <c r="AL106" s="336">
        <f>IF(Table3[[#This Row],[Contractor Selected]]="Shactee",Table3[[#This Row],[Cost Shactee]],IF(AK106="DLZ",Table3[[#This Row],[Cost DLZ]],IF(AK106="Helix",Table3[[#This Row],[Cost Helix]],IF(AK106="Millennia",Table3[[#This Row],[Cost Millennia]],IF(AK106="Dawood",Table3[[#This Row],[Cost Dawood]],"NO SELECTION")))))</f>
        <v>4500</v>
      </c>
      <c r="AM106" s="180">
        <f>IF(AK106="Helix",AL106,0)</f>
        <v>4500</v>
      </c>
      <c r="AN106" s="166">
        <f>IF(AK106="Millennia",AL106,0)</f>
        <v>0</v>
      </c>
      <c r="AO106" s="166">
        <f>IF(AK106="DLZ",AL106,0)</f>
        <v>0</v>
      </c>
      <c r="AP106" s="166">
        <f>IF(AK106="Dawood",AL106,0)</f>
        <v>0</v>
      </c>
      <c r="AQ106" s="166">
        <f>IF(AK106="Shactee",AL106,0)</f>
        <v>0</v>
      </c>
    </row>
    <row r="107" spans="1:43" ht="15" customHeight="1" x14ac:dyDescent="0.25">
      <c r="A107" s="563" t="s">
        <v>81</v>
      </c>
      <c r="B107" s="162" t="s">
        <v>1088</v>
      </c>
      <c r="C107" s="162" t="s">
        <v>1089</v>
      </c>
      <c r="D107" s="162" t="s">
        <v>307</v>
      </c>
      <c r="E107" s="162" t="s">
        <v>977</v>
      </c>
      <c r="F107" s="135">
        <v>45701</v>
      </c>
      <c r="G107" s="135">
        <v>45703</v>
      </c>
      <c r="H107" s="138" t="s">
        <v>1090</v>
      </c>
      <c r="I107" s="77">
        <v>45713</v>
      </c>
      <c r="J107" s="106">
        <v>45709</v>
      </c>
      <c r="K107" s="105">
        <v>45741</v>
      </c>
      <c r="L107" s="105" t="s">
        <v>33</v>
      </c>
      <c r="M107" s="177"/>
      <c r="N107" s="178"/>
      <c r="O107" s="126"/>
      <c r="P107" s="126"/>
      <c r="Q107" s="141" t="s">
        <v>897</v>
      </c>
      <c r="R107" s="106">
        <v>45705</v>
      </c>
      <c r="S107" s="67">
        <v>6340</v>
      </c>
      <c r="T107" s="74">
        <v>45713</v>
      </c>
      <c r="U107" s="248"/>
      <c r="V107" s="126"/>
      <c r="W107" s="126"/>
      <c r="X107" s="253"/>
      <c r="Y107" s="248"/>
      <c r="Z107" s="126"/>
      <c r="AA107" s="126"/>
      <c r="AB107" s="253"/>
      <c r="AC107" s="106"/>
      <c r="AD107" s="119"/>
      <c r="AE107" s="262"/>
      <c r="AF107" s="255"/>
      <c r="AG107" s="192"/>
      <c r="AH107" s="106"/>
      <c r="AI107" s="106"/>
      <c r="AJ107" s="193"/>
      <c r="AK107" s="134" t="s">
        <v>808</v>
      </c>
      <c r="AL107" s="336">
        <f>IF(Table3[[#This Row],[Contractor Selected]]="Shactee",Table3[[#This Row],[Cost Shactee]],IF(AK107="DLZ",Table3[[#This Row],[Cost DLZ]],IF(AK107="Helix",Table3[[#This Row],[Cost Helix]],IF(AK107="Millennia",Table3[[#This Row],[Cost Millennia]],IF(AK107="Dawood",Table3[[#This Row],[Cost Dawood]],"NO SELECTION")))))</f>
        <v>6340</v>
      </c>
      <c r="AM107" s="240">
        <f>IF(AK107="Helix",AL107,0)</f>
        <v>6340</v>
      </c>
      <c r="AN107" s="166">
        <f>IF(AK107="Millennia",AL107,0)</f>
        <v>0</v>
      </c>
      <c r="AO107" s="166">
        <f>IF(AK107="DLZ",AL107,0)</f>
        <v>0</v>
      </c>
      <c r="AP107" s="166">
        <f>IF(AK107="Dawood",AL107,0)</f>
        <v>0</v>
      </c>
      <c r="AQ107" s="166">
        <f>IF(AK107="Shactee",AL107,0)</f>
        <v>0</v>
      </c>
    </row>
    <row r="108" spans="1:43" ht="15" customHeight="1" x14ac:dyDescent="0.25">
      <c r="A108" s="162" t="s">
        <v>81</v>
      </c>
      <c r="B108" s="162" t="s">
        <v>1091</v>
      </c>
      <c r="C108" s="162" t="s">
        <v>606</v>
      </c>
      <c r="D108" s="162" t="s">
        <v>307</v>
      </c>
      <c r="E108" s="162" t="s">
        <v>977</v>
      </c>
      <c r="F108" s="135">
        <v>45581</v>
      </c>
      <c r="G108" s="135">
        <v>45586</v>
      </c>
      <c r="H108" s="135" t="s">
        <v>608</v>
      </c>
      <c r="I108" s="77">
        <v>45597</v>
      </c>
      <c r="J108" s="77">
        <v>45597</v>
      </c>
      <c r="K108" s="105">
        <v>45741</v>
      </c>
      <c r="L108" s="105" t="s">
        <v>33</v>
      </c>
      <c r="M108" s="177"/>
      <c r="N108" s="178"/>
      <c r="O108" s="126"/>
      <c r="P108" s="126"/>
      <c r="Q108" s="197" t="s">
        <v>897</v>
      </c>
      <c r="R108" s="77">
        <v>45586</v>
      </c>
      <c r="S108" s="67">
        <v>14600</v>
      </c>
      <c r="T108" s="74">
        <v>45597</v>
      </c>
      <c r="U108" s="248"/>
      <c r="V108" s="126"/>
      <c r="W108" s="126"/>
      <c r="X108" s="253"/>
      <c r="Y108" s="248"/>
      <c r="Z108" s="126"/>
      <c r="AA108" s="126"/>
      <c r="AB108" s="253"/>
      <c r="AC108" s="106"/>
      <c r="AD108" s="118"/>
      <c r="AE108" s="254"/>
      <c r="AF108" s="118"/>
      <c r="AG108" s="192"/>
      <c r="AH108" s="106"/>
      <c r="AI108" s="106"/>
      <c r="AJ108" s="193"/>
      <c r="AK108" s="134" t="s">
        <v>808</v>
      </c>
      <c r="AL108" s="407">
        <f>IF(Table3[[#This Row],[Contractor Selected]]="Shactee",Table3[[#This Row],[Cost Shactee]],IF(AK108="DLZ",Table3[[#This Row],[Cost DLZ]],IF(AK108="Helix",Table3[[#This Row],[Cost Helix]],IF(AK108="Millennia",Table3[[#This Row],[Cost Millennia]],IF(AK108="Dawood",Table3[[#This Row],[Cost Dawood]],"NO SELECTION")))))</f>
        <v>14600</v>
      </c>
      <c r="AM108" s="240">
        <f>IF(AK108="Helix",AL108,0)</f>
        <v>14600</v>
      </c>
      <c r="AN108" s="166">
        <f>IF(AK108="Millennia",AL108,0)</f>
        <v>0</v>
      </c>
      <c r="AO108" s="166">
        <f>IF(AK108="DLZ",AL108,0)</f>
        <v>0</v>
      </c>
      <c r="AP108" s="166">
        <f>IF(AK108="Dawood",AL108,0)</f>
        <v>0</v>
      </c>
      <c r="AQ108" s="166">
        <f>IF(AK108="Shactee",AL108,0)</f>
        <v>0</v>
      </c>
    </row>
    <row r="109" spans="1:43" ht="15" customHeight="1" x14ac:dyDescent="0.25">
      <c r="A109" s="162" t="s">
        <v>81</v>
      </c>
      <c r="B109" s="162" t="s">
        <v>1095</v>
      </c>
      <c r="C109" s="563" t="s">
        <v>760</v>
      </c>
      <c r="D109" s="563" t="s">
        <v>307</v>
      </c>
      <c r="E109" s="162" t="s">
        <v>1096</v>
      </c>
      <c r="F109" s="135">
        <v>45581</v>
      </c>
      <c r="G109" s="138">
        <v>45582</v>
      </c>
      <c r="H109" s="138" t="s">
        <v>1097</v>
      </c>
      <c r="I109" s="77">
        <v>45593</v>
      </c>
      <c r="J109" s="77">
        <v>45593</v>
      </c>
      <c r="K109" s="105">
        <v>45741</v>
      </c>
      <c r="L109" s="105" t="s">
        <v>33</v>
      </c>
      <c r="M109" s="163"/>
      <c r="N109" s="178"/>
      <c r="O109" s="126"/>
      <c r="P109" s="126"/>
      <c r="Q109" s="197" t="s">
        <v>897</v>
      </c>
      <c r="R109" s="77">
        <v>45582</v>
      </c>
      <c r="S109" s="67">
        <v>5000</v>
      </c>
      <c r="T109" s="572">
        <v>45593</v>
      </c>
      <c r="U109" s="263"/>
      <c r="V109" s="227"/>
      <c r="W109" s="227"/>
      <c r="X109" s="265"/>
      <c r="Y109" s="266"/>
      <c r="Z109" s="267"/>
      <c r="AA109" s="165"/>
      <c r="AB109" s="233"/>
      <c r="AC109" s="106"/>
      <c r="AD109" s="77"/>
      <c r="AE109" s="67"/>
      <c r="AF109" s="77"/>
      <c r="AG109" s="190"/>
      <c r="AH109" s="143"/>
      <c r="AI109" s="106"/>
      <c r="AJ109" s="191"/>
      <c r="AK109" s="134" t="s">
        <v>808</v>
      </c>
      <c r="AL109" s="659">
        <f>IF(Table3[[#This Row],[Contractor Selected]]="Shactee",Table3[[#This Row],[Cost Shactee]],IF(AK109="DLZ",Table3[[#This Row],[Cost DLZ]],IF(AK109="Helix",Table3[[#This Row],[Cost Helix]],IF(AK109="Millennia",Table3[[#This Row],[Cost Millennia]],IF(AK109="Dawood",Table3[[#This Row],[Cost Dawood]],"NO SELECTION")))))</f>
        <v>5000</v>
      </c>
      <c r="AM109" s="180">
        <f>IF(AK109="Helix",AL109,0)</f>
        <v>5000</v>
      </c>
      <c r="AN109" s="166">
        <f>IF(AK109="Millennia",AL109,0)</f>
        <v>0</v>
      </c>
      <c r="AO109" s="166">
        <f>IF(AK109="DLZ",AL109,0)</f>
        <v>0</v>
      </c>
      <c r="AP109" s="166">
        <f>IF(AK109="Dawood",AL109,0)</f>
        <v>0</v>
      </c>
      <c r="AQ109" s="166">
        <f>IF(AK109="Shactee",AL109,0)</f>
        <v>0</v>
      </c>
    </row>
    <row r="110" spans="1:43" ht="15" customHeight="1" x14ac:dyDescent="0.25">
      <c r="A110" s="137" t="s">
        <v>930</v>
      </c>
      <c r="B110" s="137" t="s">
        <v>1107</v>
      </c>
      <c r="C110" s="137" t="s">
        <v>1080</v>
      </c>
      <c r="D110" s="137" t="s">
        <v>307</v>
      </c>
      <c r="E110" s="137" t="s">
        <v>1030</v>
      </c>
      <c r="F110" s="138">
        <v>45761</v>
      </c>
      <c r="G110" s="138">
        <v>45761</v>
      </c>
      <c r="H110" s="138" t="s">
        <v>1031</v>
      </c>
      <c r="I110" s="77">
        <v>45764</v>
      </c>
      <c r="J110" s="77">
        <v>45764</v>
      </c>
      <c r="K110" s="242">
        <v>45778</v>
      </c>
      <c r="L110" s="106" t="s">
        <v>33</v>
      </c>
      <c r="M110" s="145"/>
      <c r="N110" s="146"/>
      <c r="O110" s="117"/>
      <c r="P110" s="117"/>
      <c r="Q110" s="141"/>
      <c r="R110" s="106"/>
      <c r="S110" s="67"/>
      <c r="T110" s="572"/>
      <c r="U110" s="245"/>
      <c r="V110" s="117"/>
      <c r="W110" s="117"/>
      <c r="X110" s="252"/>
      <c r="Y110" s="245"/>
      <c r="Z110" s="117"/>
      <c r="AA110" s="117"/>
      <c r="AB110" s="252"/>
      <c r="AC110" s="106" t="s">
        <v>897</v>
      </c>
      <c r="AD110" s="118" t="s">
        <v>39</v>
      </c>
      <c r="AE110" s="254">
        <v>1728.75</v>
      </c>
      <c r="AF110" s="118"/>
      <c r="AG110" s="192"/>
      <c r="AH110" s="106"/>
      <c r="AI110" s="106"/>
      <c r="AJ110" s="193"/>
      <c r="AK110" s="134" t="s">
        <v>1108</v>
      </c>
      <c r="AL110" s="657">
        <f>IF(Table3[[#This Row],[Contractor Selected]]="Shactee",Table3[[#This Row],[Cost Shactee]],IF(AK110="DLZ",Table3[[#This Row],[Cost DLZ]],IF(AK110="Helix",Table3[[#This Row],[Cost Helix]],IF(AK110="Millennia",Table3[[#This Row],[Cost Millennia]],IF(AK110="Dawood",Table3[[#This Row],[Cost Dawood]],"NO SELECTION")))))</f>
        <v>1728.75</v>
      </c>
      <c r="AM110" s="180">
        <f>IF(AK110="Helix",AL110,0)</f>
        <v>0</v>
      </c>
      <c r="AN110" s="150">
        <f>IF(AK110="Millennia",AL110,0)</f>
        <v>0</v>
      </c>
      <c r="AO110" s="150">
        <f>IF(AK110="DLZ",AL110,0)</f>
        <v>0</v>
      </c>
      <c r="AP110" s="150">
        <f>IF(AK110="Dawood",AL110,0)</f>
        <v>0</v>
      </c>
      <c r="AQ110" s="150">
        <f>IF(AK110="Shactee",AL110,0)</f>
        <v>1728.75</v>
      </c>
    </row>
    <row r="111" spans="1:43" ht="15" customHeight="1" x14ac:dyDescent="0.25">
      <c r="A111" s="137" t="s">
        <v>930</v>
      </c>
      <c r="B111" s="137" t="s">
        <v>1109</v>
      </c>
      <c r="C111" s="137" t="s">
        <v>994</v>
      </c>
      <c r="D111" s="137" t="s">
        <v>307</v>
      </c>
      <c r="E111" s="563" t="s">
        <v>1053</v>
      </c>
      <c r="F111" s="138">
        <v>45785</v>
      </c>
      <c r="G111" s="138">
        <v>45785</v>
      </c>
      <c r="H111" s="138" t="s">
        <v>1031</v>
      </c>
      <c r="I111" s="77">
        <v>45792</v>
      </c>
      <c r="J111" s="77">
        <v>45792</v>
      </c>
      <c r="K111" s="105">
        <v>45802</v>
      </c>
      <c r="L111" s="383" t="s">
        <v>33</v>
      </c>
      <c r="M111" s="145"/>
      <c r="N111" s="146"/>
      <c r="O111" s="117"/>
      <c r="P111" s="117"/>
      <c r="Q111" s="141"/>
      <c r="R111" s="106"/>
      <c r="S111" s="67"/>
      <c r="T111" s="74"/>
      <c r="U111" s="245"/>
      <c r="V111" s="117"/>
      <c r="W111" s="117"/>
      <c r="X111" s="252"/>
      <c r="Y111" s="245"/>
      <c r="Z111" s="117"/>
      <c r="AA111" s="117"/>
      <c r="AB111" s="252"/>
      <c r="AC111" s="106" t="s">
        <v>897</v>
      </c>
      <c r="AD111" s="118" t="s">
        <v>39</v>
      </c>
      <c r="AE111" s="254">
        <f>3658.28 + 105.95</f>
        <v>3764.23</v>
      </c>
      <c r="AF111" s="118"/>
      <c r="AG111" s="192"/>
      <c r="AH111" s="106"/>
      <c r="AI111" s="106"/>
      <c r="AJ111" s="193"/>
      <c r="AK111" s="134" t="s">
        <v>24</v>
      </c>
      <c r="AL111" s="336">
        <f>IF(Table3[[#This Row],[Contractor Selected]]="Shactee",Table3[[#This Row],[Cost Shactee]],IF(AK111="DLZ",Table3[[#This Row],[Cost DLZ]],IF(AK111="Helix",Table3[[#This Row],[Cost Helix]],IF(AK111="Millennia",Table3[[#This Row],[Cost Millennia]],IF(AK111="Dawood",Table3[[#This Row],[Cost Dawood]],"NO SELECTION")))))</f>
        <v>3764.23</v>
      </c>
      <c r="AM111" s="180">
        <f>IF(AK111="Helix",AL111,0)</f>
        <v>0</v>
      </c>
      <c r="AN111" s="150">
        <f>IF(AK111="Millennia",AL111,0)</f>
        <v>0</v>
      </c>
      <c r="AO111" s="150">
        <f>IF(AK111="DLZ",AL111,0)</f>
        <v>0</v>
      </c>
      <c r="AP111" s="150">
        <f>IF(AK111="Dawood",AL111,0)</f>
        <v>0</v>
      </c>
      <c r="AQ111" s="150">
        <f>IF(AK111="Shactee",AL111,0)</f>
        <v>3764.23</v>
      </c>
    </row>
    <row r="112" spans="1:43" ht="15" customHeight="1" x14ac:dyDescent="0.25">
      <c r="A112" s="162" t="s">
        <v>81</v>
      </c>
      <c r="B112" s="162" t="s">
        <v>1120</v>
      </c>
      <c r="C112" s="162" t="s">
        <v>1121</v>
      </c>
      <c r="D112" s="162" t="s">
        <v>307</v>
      </c>
      <c r="E112" s="162" t="s">
        <v>1053</v>
      </c>
      <c r="F112" s="135">
        <v>45740</v>
      </c>
      <c r="G112" s="135">
        <v>45740</v>
      </c>
      <c r="H112" s="138" t="s">
        <v>1031</v>
      </c>
      <c r="I112" s="77">
        <v>45747</v>
      </c>
      <c r="J112" s="77">
        <v>45742</v>
      </c>
      <c r="K112" s="580">
        <v>45833</v>
      </c>
      <c r="L112" s="106" t="s">
        <v>33</v>
      </c>
      <c r="M112" s="177"/>
      <c r="N112" s="178"/>
      <c r="O112" s="126"/>
      <c r="P112" s="126"/>
      <c r="Q112" s="197"/>
      <c r="R112" s="106"/>
      <c r="S112" s="67"/>
      <c r="T112" s="74"/>
      <c r="U112" s="248"/>
      <c r="V112" s="126"/>
      <c r="W112" s="126"/>
      <c r="X112" s="253"/>
      <c r="Y112" s="248"/>
      <c r="Z112" s="126"/>
      <c r="AA112" s="126"/>
      <c r="AB112" s="253"/>
      <c r="AC112" s="106" t="s">
        <v>897</v>
      </c>
      <c r="AD112" s="118" t="s">
        <v>39</v>
      </c>
      <c r="AE112" s="254">
        <v>1212.55</v>
      </c>
      <c r="AF112" s="118"/>
      <c r="AG112" s="192"/>
      <c r="AH112" s="106"/>
      <c r="AI112" s="106"/>
      <c r="AJ112" s="193"/>
      <c r="AK112" s="134" t="s">
        <v>24</v>
      </c>
      <c r="AL112" s="337">
        <f>IF(Table3[[#This Row],[Contractor Selected]]="Shactee",Table3[[#This Row],[Cost Shactee]],IF(AK112="DLZ",Table3[[#This Row],[Cost DLZ]],IF(AK112="Helix",Table3[[#This Row],[Cost Helix]],IF(AK112="Millennia",Table3[[#This Row],[Cost Millennia]],IF(AK112="Dawood",Table3[[#This Row],[Cost Dawood]],"NO SELECTION")))))</f>
        <v>1212.55</v>
      </c>
      <c r="AM112" s="180">
        <f>IF(AK112="Helix",AL112,0)</f>
        <v>0</v>
      </c>
      <c r="AN112" s="166">
        <f>IF(AK112="Millennia",AL112,0)</f>
        <v>0</v>
      </c>
      <c r="AO112" s="166">
        <f>IF(AK112="DLZ",AL112,0)</f>
        <v>0</v>
      </c>
      <c r="AP112" s="166">
        <f>IF(AK112="Dawood",AL112,0)</f>
        <v>0</v>
      </c>
      <c r="AQ112" s="166">
        <f>IF(AK112="Shactee",AL112,0)</f>
        <v>1212.55</v>
      </c>
    </row>
    <row r="113" spans="1:43" ht="15" customHeight="1" x14ac:dyDescent="0.25">
      <c r="A113" s="162" t="s">
        <v>81</v>
      </c>
      <c r="B113" s="162" t="s">
        <v>763</v>
      </c>
      <c r="C113" s="162" t="s">
        <v>217</v>
      </c>
      <c r="D113" s="162" t="s">
        <v>307</v>
      </c>
      <c r="E113" s="162" t="s">
        <v>977</v>
      </c>
      <c r="F113" s="135">
        <v>45741</v>
      </c>
      <c r="G113" s="135">
        <v>45742</v>
      </c>
      <c r="H113" s="135" t="s">
        <v>766</v>
      </c>
      <c r="I113" s="77">
        <v>45750</v>
      </c>
      <c r="J113" s="77">
        <v>45751</v>
      </c>
      <c r="K113" s="105">
        <v>45833</v>
      </c>
      <c r="L113" s="106" t="s">
        <v>33</v>
      </c>
      <c r="M113" s="163"/>
      <c r="N113" s="178"/>
      <c r="O113" s="126"/>
      <c r="P113" s="126"/>
      <c r="Q113" s="197"/>
      <c r="R113" s="77"/>
      <c r="S113" s="67">
        <v>6210</v>
      </c>
      <c r="T113" s="74"/>
      <c r="U113" s="263"/>
      <c r="V113" s="227"/>
      <c r="W113" s="227"/>
      <c r="X113" s="265"/>
      <c r="Y113" s="331"/>
      <c r="Z113" s="330"/>
      <c r="AA113" s="126"/>
      <c r="AB113" s="265"/>
      <c r="AC113" s="143"/>
      <c r="AD113" s="77"/>
      <c r="AE113" s="67"/>
      <c r="AF113" s="77"/>
      <c r="AG113" s="190"/>
      <c r="AH113" s="143"/>
      <c r="AI113" s="106"/>
      <c r="AJ113" s="191"/>
      <c r="AK113" s="134" t="s">
        <v>808</v>
      </c>
      <c r="AL113" s="337">
        <f>IF(Table3[[#This Row],[Contractor Selected]]="Shactee",Table3[[#This Row],[Cost Shactee]],IF(AK113="DLZ",Table3[[#This Row],[Cost DLZ]],IF(AK113="Helix",Table3[[#This Row],[Cost Helix]],IF(AK113="Millennia",Table3[[#This Row],[Cost Millennia]],IF(AK113="Dawood",Table3[[#This Row],[Cost Dawood]],"NO SELECTION")))))</f>
        <v>6210</v>
      </c>
      <c r="AM113" s="180">
        <f>IF(AK113="Helix",AL113,0)</f>
        <v>6210</v>
      </c>
      <c r="AN113" s="166">
        <f>IF(AK113="Millennia",AL113,0)</f>
        <v>0</v>
      </c>
      <c r="AO113" s="166">
        <f>IF(AK113="DLZ",AL113,0)</f>
        <v>0</v>
      </c>
      <c r="AP113" s="166">
        <f>IF(AK113="Dawood",AL113,0)</f>
        <v>0</v>
      </c>
      <c r="AQ113" s="166">
        <f>IF(AK113="Shactee",AL113,0)</f>
        <v>0</v>
      </c>
    </row>
    <row r="114" spans="1:43" ht="15" customHeight="1" x14ac:dyDescent="0.25">
      <c r="A114" s="162" t="s">
        <v>81</v>
      </c>
      <c r="B114" s="137" t="s">
        <v>1123</v>
      </c>
      <c r="C114" s="137" t="s">
        <v>1124</v>
      </c>
      <c r="D114" s="137" t="s">
        <v>307</v>
      </c>
      <c r="E114" s="137" t="s">
        <v>1030</v>
      </c>
      <c r="F114" s="138">
        <v>45702</v>
      </c>
      <c r="G114" s="138">
        <v>45702</v>
      </c>
      <c r="H114" s="135" t="s">
        <v>1031</v>
      </c>
      <c r="I114" s="77">
        <v>45709</v>
      </c>
      <c r="J114" s="77">
        <v>45706</v>
      </c>
      <c r="K114" s="105">
        <v>45833</v>
      </c>
      <c r="L114" s="106" t="s">
        <v>33</v>
      </c>
      <c r="M114" s="145"/>
      <c r="N114" s="146"/>
      <c r="O114" s="117"/>
      <c r="P114" s="117"/>
      <c r="Q114" s="197"/>
      <c r="R114" s="106"/>
      <c r="S114" s="67"/>
      <c r="T114" s="74"/>
      <c r="U114" s="245"/>
      <c r="V114" s="117"/>
      <c r="W114" s="117"/>
      <c r="X114" s="252"/>
      <c r="Y114" s="245"/>
      <c r="Z114" s="117"/>
      <c r="AA114" s="117"/>
      <c r="AB114" s="252"/>
      <c r="AC114" s="106" t="s">
        <v>897</v>
      </c>
      <c r="AD114" s="118" t="s">
        <v>39</v>
      </c>
      <c r="AE114" s="254">
        <v>1395.75</v>
      </c>
      <c r="AF114" s="118"/>
      <c r="AG114" s="192"/>
      <c r="AH114" s="106"/>
      <c r="AI114" s="106"/>
      <c r="AJ114" s="193"/>
      <c r="AK114" s="134" t="s">
        <v>24</v>
      </c>
      <c r="AL114" s="337">
        <f>IF(Table3[[#This Row],[Contractor Selected]]="Shactee",Table3[[#This Row],[Cost Shactee]],IF(AK114="DLZ",Table3[[#This Row],[Cost DLZ]],IF(AK114="Helix",Table3[[#This Row],[Cost Helix]],IF(AK114="Millennia",Table3[[#This Row],[Cost Millennia]],IF(AK114="Dawood",Table3[[#This Row],[Cost Dawood]],"NO SELECTION")))))</f>
        <v>1395.75</v>
      </c>
      <c r="AM114" s="180">
        <f>IF(AK114="Helix",AL114,0)</f>
        <v>0</v>
      </c>
      <c r="AN114" s="150">
        <f>IF(AK114="Millennia",AL114,0)</f>
        <v>0</v>
      </c>
      <c r="AO114" s="150">
        <f>IF(AK114="DLZ",AL114,0)</f>
        <v>0</v>
      </c>
      <c r="AP114" s="150">
        <f>IF(AK114="Dawood",AL114,0)</f>
        <v>0</v>
      </c>
      <c r="AQ114" s="150">
        <f>IF(AK114="Shactee",AL114,0)</f>
        <v>1395.75</v>
      </c>
    </row>
    <row r="115" spans="1:43" ht="15" customHeight="1" x14ac:dyDescent="0.25">
      <c r="A115" s="137" t="s">
        <v>81</v>
      </c>
      <c r="B115" s="137" t="s">
        <v>676</v>
      </c>
      <c r="C115" s="137" t="s">
        <v>920</v>
      </c>
      <c r="D115" s="137" t="s">
        <v>307</v>
      </c>
      <c r="E115" s="137" t="s">
        <v>1053</v>
      </c>
      <c r="F115" s="138">
        <v>45692</v>
      </c>
      <c r="G115" s="138">
        <v>45692</v>
      </c>
      <c r="H115" s="138" t="s">
        <v>1031</v>
      </c>
      <c r="I115" s="77">
        <v>45699</v>
      </c>
      <c r="J115" s="77">
        <v>45698</v>
      </c>
      <c r="K115" s="105">
        <v>45833</v>
      </c>
      <c r="L115" s="106" t="s">
        <v>33</v>
      </c>
      <c r="M115" s="145"/>
      <c r="N115" s="146"/>
      <c r="O115" s="117"/>
      <c r="P115" s="117"/>
      <c r="Q115" s="197"/>
      <c r="R115" s="106"/>
      <c r="S115" s="67"/>
      <c r="T115" s="74"/>
      <c r="U115" s="245"/>
      <c r="V115" s="117"/>
      <c r="W115" s="117"/>
      <c r="X115" s="252"/>
      <c r="Y115" s="245"/>
      <c r="Z115" s="117"/>
      <c r="AA115" s="117"/>
      <c r="AB115" s="252"/>
      <c r="AC115" s="106" t="s">
        <v>897</v>
      </c>
      <c r="AD115" s="118" t="s">
        <v>39</v>
      </c>
      <c r="AE115" s="254">
        <v>1091.8</v>
      </c>
      <c r="AF115" s="118"/>
      <c r="AG115" s="192"/>
      <c r="AH115" s="106"/>
      <c r="AI115" s="106"/>
      <c r="AJ115" s="193"/>
      <c r="AK115" s="134" t="s">
        <v>24</v>
      </c>
      <c r="AL115" s="337">
        <f>IF(Table3[[#This Row],[Contractor Selected]]="Shactee",Table3[[#This Row],[Cost Shactee]],IF(AK115="DLZ",Table3[[#This Row],[Cost DLZ]],IF(AK115="Helix",Table3[[#This Row],[Cost Helix]],IF(AK115="Millennia",Table3[[#This Row],[Cost Millennia]],IF(AK115="Dawood",Table3[[#This Row],[Cost Dawood]],"NO SELECTION")))))</f>
        <v>1091.8</v>
      </c>
      <c r="AM115" s="180">
        <f>IF(AK115="Helix",AL115,0)</f>
        <v>0</v>
      </c>
      <c r="AN115" s="150">
        <f>IF(AK115="Millennia",AL115,0)</f>
        <v>0</v>
      </c>
      <c r="AO115" s="150">
        <f>IF(AK115="DLZ",AL115,0)</f>
        <v>0</v>
      </c>
      <c r="AP115" s="150">
        <f>IF(AK115="Dawood",AL115,0)</f>
        <v>0</v>
      </c>
      <c r="AQ115" s="150">
        <f>IF(AK115="Shactee",AL115,0)</f>
        <v>1091.8</v>
      </c>
    </row>
    <row r="116" spans="1:43" ht="15" customHeight="1" x14ac:dyDescent="0.25">
      <c r="A116" s="162" t="s">
        <v>81</v>
      </c>
      <c r="B116" s="162" t="s">
        <v>663</v>
      </c>
      <c r="C116" s="162" t="s">
        <v>664</v>
      </c>
      <c r="D116" s="162" t="s">
        <v>307</v>
      </c>
      <c r="E116" s="162" t="s">
        <v>977</v>
      </c>
      <c r="F116" s="135">
        <v>45721</v>
      </c>
      <c r="G116" s="135">
        <v>45723</v>
      </c>
      <c r="H116" s="135" t="s">
        <v>666</v>
      </c>
      <c r="I116" s="77">
        <v>45730</v>
      </c>
      <c r="J116" s="77">
        <v>45730</v>
      </c>
      <c r="K116" s="580">
        <v>45863</v>
      </c>
      <c r="L116" s="106" t="s">
        <v>33</v>
      </c>
      <c r="M116" s="177"/>
      <c r="N116" s="178"/>
      <c r="O116" s="126"/>
      <c r="P116" s="126"/>
      <c r="Q116" s="197"/>
      <c r="R116" s="119"/>
      <c r="S116" s="119"/>
      <c r="T116" s="74"/>
      <c r="U116" s="248"/>
      <c r="V116" s="126"/>
      <c r="W116" s="126"/>
      <c r="X116" s="253"/>
      <c r="Y116" s="248"/>
      <c r="Z116" s="126"/>
      <c r="AA116" s="126"/>
      <c r="AB116" s="253"/>
      <c r="AC116" s="106"/>
      <c r="AD116" s="119"/>
      <c r="AE116" s="262"/>
      <c r="AF116" s="255"/>
      <c r="AG116" s="192"/>
      <c r="AH116" s="106"/>
      <c r="AI116" s="106"/>
      <c r="AJ116" s="193"/>
      <c r="AK116" s="134" t="s">
        <v>808</v>
      </c>
      <c r="AL116" s="337">
        <v>3365</v>
      </c>
      <c r="AM116" s="240">
        <f>IF(AK116="Helix",AL116,0)</f>
        <v>3365</v>
      </c>
      <c r="AN116" s="166">
        <f>IF(AK116="Millennia",AL116,0)</f>
        <v>0</v>
      </c>
      <c r="AO116" s="166">
        <f>IF(AK116="DLZ",AL116,0)</f>
        <v>0</v>
      </c>
      <c r="AP116" s="166">
        <f>IF(AK116="Dawood",AL116,0)</f>
        <v>0</v>
      </c>
      <c r="AQ116" s="166">
        <f>IF(AK116="Shactee",AL116,0)</f>
        <v>0</v>
      </c>
    </row>
    <row r="117" spans="1:43" ht="15" customHeight="1" x14ac:dyDescent="0.25">
      <c r="A117" s="162" t="s">
        <v>81</v>
      </c>
      <c r="B117" s="162" t="s">
        <v>663</v>
      </c>
      <c r="C117" s="162" t="s">
        <v>664</v>
      </c>
      <c r="D117" s="162" t="s">
        <v>307</v>
      </c>
      <c r="E117" s="162" t="s">
        <v>1105</v>
      </c>
      <c r="F117" s="135">
        <v>45733</v>
      </c>
      <c r="G117" s="135">
        <v>45733</v>
      </c>
      <c r="H117" s="135" t="s">
        <v>666</v>
      </c>
      <c r="I117" s="77">
        <v>45740</v>
      </c>
      <c r="J117" s="77">
        <v>45740</v>
      </c>
      <c r="K117" s="580">
        <v>45863</v>
      </c>
      <c r="L117" s="106" t="s">
        <v>33</v>
      </c>
      <c r="M117" s="163"/>
      <c r="N117" s="178"/>
      <c r="O117" s="126"/>
      <c r="P117" s="126"/>
      <c r="Q117" s="197"/>
      <c r="R117" s="77"/>
      <c r="S117" s="67"/>
      <c r="T117" s="74"/>
      <c r="U117" s="263"/>
      <c r="V117" s="227"/>
      <c r="W117" s="227"/>
      <c r="X117" s="265"/>
      <c r="Y117" s="331"/>
      <c r="Z117" s="330"/>
      <c r="AA117" s="126"/>
      <c r="AB117" s="265"/>
      <c r="AC117" s="143" t="s">
        <v>897</v>
      </c>
      <c r="AD117" s="77" t="s">
        <v>39</v>
      </c>
      <c r="AE117" s="67">
        <v>1789.7</v>
      </c>
      <c r="AF117" s="77">
        <v>45760</v>
      </c>
      <c r="AG117" s="190"/>
      <c r="AH117" s="143"/>
      <c r="AI117" s="106"/>
      <c r="AJ117" s="191"/>
      <c r="AK117" s="134" t="s">
        <v>24</v>
      </c>
      <c r="AL117" s="337">
        <f>IF(Table3[[#This Row],[Contractor Selected]]="Shactee",Table3[[#This Row],[Cost Shactee]],IF(AK117="DLZ",Table3[[#This Row],[Cost DLZ]],IF(AK117="Helix",Table3[[#This Row],[Cost Helix]],IF(AK117="Millennia",Table3[[#This Row],[Cost Millennia]],IF(AK117="Dawood",Table3[[#This Row],[Cost Dawood]],"NO SELECTION")))))</f>
        <v>1789.7</v>
      </c>
      <c r="AM117" s="180">
        <f>IF(AK117="Helix",AL117,0)</f>
        <v>0</v>
      </c>
      <c r="AN117" s="166">
        <f>IF(AK117="Millennia",AL117,0)</f>
        <v>0</v>
      </c>
      <c r="AO117" s="166">
        <f>IF(AK117="DLZ",AL117,0)</f>
        <v>0</v>
      </c>
      <c r="AP117" s="166">
        <f>IF(AK117="Dawood",AL117,0)</f>
        <v>0</v>
      </c>
      <c r="AQ117" s="166">
        <f>IF(AK117="Shactee",AL117,0)</f>
        <v>1789.7</v>
      </c>
    </row>
    <row r="118" spans="1:43" ht="15" customHeight="1" x14ac:dyDescent="0.25">
      <c r="A118" s="162" t="s">
        <v>81</v>
      </c>
      <c r="B118" s="698" t="s">
        <v>1145</v>
      </c>
      <c r="C118" s="162" t="s">
        <v>935</v>
      </c>
      <c r="D118" s="162" t="s">
        <v>307</v>
      </c>
      <c r="E118" s="162" t="s">
        <v>1030</v>
      </c>
      <c r="F118" s="135">
        <v>45852</v>
      </c>
      <c r="G118" s="135">
        <v>45852</v>
      </c>
      <c r="H118" s="135" t="s">
        <v>1031</v>
      </c>
      <c r="I118" s="77">
        <v>45860</v>
      </c>
      <c r="J118" s="77">
        <v>45859</v>
      </c>
      <c r="K118" s="581">
        <v>45901</v>
      </c>
      <c r="L118" s="106" t="s">
        <v>26</v>
      </c>
      <c r="M118" s="163"/>
      <c r="N118" s="178"/>
      <c r="O118" s="126"/>
      <c r="P118" s="126"/>
      <c r="Q118" s="197"/>
      <c r="R118" s="77"/>
      <c r="S118" s="67"/>
      <c r="T118" s="74"/>
      <c r="U118" s="263"/>
      <c r="V118" s="227"/>
      <c r="W118" s="227"/>
      <c r="X118" s="265"/>
      <c r="Y118" s="266"/>
      <c r="Z118" s="267"/>
      <c r="AA118" s="165"/>
      <c r="AB118" s="233"/>
      <c r="AC118" s="106" t="s">
        <v>901</v>
      </c>
      <c r="AD118" s="77" t="s">
        <v>39</v>
      </c>
      <c r="AE118" s="67">
        <v>6553.13</v>
      </c>
      <c r="AF118" s="77">
        <v>45860</v>
      </c>
      <c r="AG118" s="190"/>
      <c r="AH118" s="143"/>
      <c r="AI118" s="106"/>
      <c r="AJ118" s="191"/>
      <c r="AK118" s="134" t="s">
        <v>24</v>
      </c>
      <c r="AL118" s="337">
        <f>IF(Table3[[#This Row],[Contractor Selected]]="Shactee",Table3[[#This Row],[Cost Shactee]],IF(AK118="DLZ",Table3[[#This Row],[Cost DLZ]],IF(AK118="Helix",Table3[[#This Row],[Cost Helix]],IF(AK118="Millennia",Table3[[#This Row],[Cost Millennia]],IF(AK118="Dawood",Table3[[#This Row],[Cost Dawood]],"NO SELECTION")))))</f>
        <v>6553.13</v>
      </c>
      <c r="AM118" s="180">
        <f>IF(AK118="Helix",AL118,0)</f>
        <v>0</v>
      </c>
      <c r="AN118" s="166">
        <f>IF(AK118="Millennia",AL118,0)</f>
        <v>0</v>
      </c>
      <c r="AO118" s="166">
        <f>IF(AK118="DLZ",AL118,0)</f>
        <v>0</v>
      </c>
      <c r="AP118" s="166">
        <f>IF(AK118="Dawood",AL118,0)</f>
        <v>0</v>
      </c>
      <c r="AQ118" s="166">
        <f>IF(AK118="Shactee",AL118,0)</f>
        <v>6553.13</v>
      </c>
    </row>
    <row r="119" spans="1:43" ht="15" customHeight="1" x14ac:dyDescent="0.25">
      <c r="A119" s="137" t="s">
        <v>81</v>
      </c>
      <c r="B119" s="137" t="s">
        <v>712</v>
      </c>
      <c r="C119" s="137" t="s">
        <v>1176</v>
      </c>
      <c r="D119" s="137" t="s">
        <v>307</v>
      </c>
      <c r="E119" s="137" t="s">
        <v>1030</v>
      </c>
      <c r="F119" s="138">
        <v>45723</v>
      </c>
      <c r="G119" s="138">
        <v>45723</v>
      </c>
      <c r="H119" s="138" t="s">
        <v>1031</v>
      </c>
      <c r="I119" s="77">
        <v>45730</v>
      </c>
      <c r="J119" s="77">
        <v>45730</v>
      </c>
      <c r="K119" s="473">
        <v>45931</v>
      </c>
      <c r="L119" s="571" t="s">
        <v>26</v>
      </c>
      <c r="M119" s="145"/>
      <c r="N119" s="146"/>
      <c r="O119" s="117"/>
      <c r="P119" s="117"/>
      <c r="Q119" s="141"/>
      <c r="R119" s="106"/>
      <c r="S119" s="356"/>
      <c r="T119" s="74"/>
      <c r="U119" s="245"/>
      <c r="V119" s="117"/>
      <c r="W119" s="117"/>
      <c r="X119" s="252"/>
      <c r="Y119" s="245"/>
      <c r="Z119" s="117"/>
      <c r="AA119" s="117"/>
      <c r="AB119" s="252"/>
      <c r="AC119" s="106" t="s">
        <v>897</v>
      </c>
      <c r="AD119" s="118" t="s">
        <v>39</v>
      </c>
      <c r="AE119" s="637">
        <v>2715.4</v>
      </c>
      <c r="AF119" s="118"/>
      <c r="AG119" s="192"/>
      <c r="AH119" s="106"/>
      <c r="AI119" s="106"/>
      <c r="AJ119" s="193"/>
      <c r="AK119" s="134" t="s">
        <v>24</v>
      </c>
      <c r="AL119" s="337">
        <f>IF(Table3[[#This Row],[Contractor Selected]]="Shactee",Table3[[#This Row],[Cost Shactee]],IF(AK119="DLZ",Table3[[#This Row],[Cost DLZ]],IF(AK119="Helix",Table3[[#This Row],[Cost Helix]],IF(AK119="Millennia",Table3[[#This Row],[Cost Millennia]],IF(AK119="Dawood",Table3[[#This Row],[Cost Dawood]],"NO SELECTION")))))</f>
        <v>2715.4</v>
      </c>
      <c r="AM119" s="180">
        <f>IF(AK119="Helix",AL119,0)</f>
        <v>0</v>
      </c>
      <c r="AN119" s="150">
        <f>IF(AK119="Millennia",AL119,0)</f>
        <v>0</v>
      </c>
      <c r="AO119" s="150">
        <f>IF(AK119="DLZ",AL119,0)</f>
        <v>0</v>
      </c>
      <c r="AP119" s="150">
        <f>IF(AK119="Dawood",AL119,0)</f>
        <v>0</v>
      </c>
      <c r="AQ119" s="150">
        <f>IF(AK119="Shactee",AL119,0)</f>
        <v>2715.4</v>
      </c>
    </row>
    <row r="120" spans="1:43" ht="15" customHeight="1" x14ac:dyDescent="0.25">
      <c r="A120" s="137" t="s">
        <v>81</v>
      </c>
      <c r="B120" s="137" t="s">
        <v>788</v>
      </c>
      <c r="C120" s="137" t="s">
        <v>789</v>
      </c>
      <c r="D120" s="137" t="s">
        <v>307</v>
      </c>
      <c r="E120" s="137" t="s">
        <v>977</v>
      </c>
      <c r="F120" s="138">
        <v>45789</v>
      </c>
      <c r="G120" s="138">
        <v>45791</v>
      </c>
      <c r="H120" s="138" t="s">
        <v>791</v>
      </c>
      <c r="I120" s="77">
        <v>45798</v>
      </c>
      <c r="J120" s="77">
        <v>45798</v>
      </c>
      <c r="K120" s="473">
        <v>45962</v>
      </c>
      <c r="L120" s="571" t="s">
        <v>26</v>
      </c>
      <c r="M120" s="139"/>
      <c r="N120" s="146"/>
      <c r="O120" s="117"/>
      <c r="P120" s="117"/>
      <c r="Q120" s="141" t="s">
        <v>897</v>
      </c>
      <c r="R120" s="77">
        <v>45790</v>
      </c>
      <c r="S120" s="356">
        <v>9760</v>
      </c>
      <c r="T120" s="74">
        <v>45798</v>
      </c>
      <c r="U120" s="216"/>
      <c r="V120" s="132"/>
      <c r="W120" s="132"/>
      <c r="X120" s="217"/>
      <c r="Y120" s="219"/>
      <c r="Z120" s="220"/>
      <c r="AA120" s="131"/>
      <c r="AB120" s="221"/>
      <c r="AC120" s="106"/>
      <c r="AD120" s="77"/>
      <c r="AE120" s="67"/>
      <c r="AF120" s="77"/>
      <c r="AG120" s="190"/>
      <c r="AH120" s="143"/>
      <c r="AI120" s="106"/>
      <c r="AJ120" s="191"/>
      <c r="AK120" s="134" t="s">
        <v>808</v>
      </c>
      <c r="AL120" s="337">
        <f>IF(Table3[[#This Row],[Contractor Selected]]="Shactee",Table3[[#This Row],[Cost Shactee]],IF(AK120="DLZ",Table3[[#This Row],[Cost DLZ]],IF(AK120="Helix",Table3[[#This Row],[Cost Helix]],IF(AK120="Millennia",Table3[[#This Row],[Cost Millennia]],IF(AK120="Dawood",Table3[[#This Row],[Cost Dawood]],"NO SELECTION")))))</f>
        <v>9760</v>
      </c>
      <c r="AM120" s="180">
        <f>IF(AK120="Helix",AL120,0)</f>
        <v>9760</v>
      </c>
      <c r="AN120" s="150">
        <f>IF(AK120="Millennia",AL120,0)</f>
        <v>0</v>
      </c>
      <c r="AO120" s="150">
        <f>IF(AK120="DLZ",AL120,0)</f>
        <v>0</v>
      </c>
      <c r="AP120" s="150">
        <f>IF(AK120="Dawood",AL120,0)</f>
        <v>0</v>
      </c>
      <c r="AQ120" s="150">
        <f>IF(AK120="Shactee",AL120,0)</f>
        <v>0</v>
      </c>
    </row>
    <row r="121" spans="1:43" ht="15" customHeight="1" x14ac:dyDescent="0.25">
      <c r="A121" s="162" t="s">
        <v>81</v>
      </c>
      <c r="B121" s="162" t="s">
        <v>750</v>
      </c>
      <c r="C121" s="162" t="s">
        <v>1115</v>
      </c>
      <c r="D121" s="162" t="s">
        <v>307</v>
      </c>
      <c r="E121" s="162" t="s">
        <v>1134</v>
      </c>
      <c r="F121" s="135">
        <v>45799</v>
      </c>
      <c r="G121" s="135">
        <v>45811</v>
      </c>
      <c r="H121" s="135" t="s">
        <v>752</v>
      </c>
      <c r="I121" s="77">
        <v>45819</v>
      </c>
      <c r="J121" s="77">
        <v>45819</v>
      </c>
      <c r="K121" s="493">
        <v>45931</v>
      </c>
      <c r="L121" s="571" t="s">
        <v>26</v>
      </c>
      <c r="M121" s="177"/>
      <c r="N121" s="178"/>
      <c r="O121" s="126"/>
      <c r="P121" s="126"/>
      <c r="Q121" s="197" t="s">
        <v>901</v>
      </c>
      <c r="R121" s="106">
        <v>45810</v>
      </c>
      <c r="S121" s="67">
        <v>11700</v>
      </c>
      <c r="T121" s="74">
        <v>45819</v>
      </c>
      <c r="U121" s="248"/>
      <c r="V121" s="126"/>
      <c r="W121" s="126"/>
      <c r="X121" s="253"/>
      <c r="Y121" s="248"/>
      <c r="Z121" s="126"/>
      <c r="AA121" s="126"/>
      <c r="AB121" s="253"/>
      <c r="AC121" s="106"/>
      <c r="AD121" s="118"/>
      <c r="AE121" s="254"/>
      <c r="AF121" s="118"/>
      <c r="AG121" s="192"/>
      <c r="AH121" s="106"/>
      <c r="AI121" s="106"/>
      <c r="AJ121" s="193"/>
      <c r="AK121" s="134" t="s">
        <v>808</v>
      </c>
      <c r="AL121" s="337">
        <f>IF(Table3[[#This Row],[Contractor Selected]]="Shactee",Table3[[#This Row],[Cost Shactee]],IF(AK121="DLZ",Table3[[#This Row],[Cost DLZ]],IF(AK121="Helix",Table3[[#This Row],[Cost Helix]],IF(AK121="Millennia",Table3[[#This Row],[Cost Millennia]],IF(AK121="Dawood",Table3[[#This Row],[Cost Dawood]],"NO SELECTION")))))</f>
        <v>11700</v>
      </c>
      <c r="AM121" s="180">
        <f>IF(AK121="Helix",AL121,0)</f>
        <v>11700</v>
      </c>
      <c r="AN121" s="166">
        <f>IF(AK121="Millennia",AL121,0)</f>
        <v>0</v>
      </c>
      <c r="AO121" s="166">
        <f>IF(AK121="DLZ",AL121,0)</f>
        <v>0</v>
      </c>
      <c r="AP121" s="166">
        <f>IF(AK121="Dawood",AL121,0)</f>
        <v>0</v>
      </c>
      <c r="AQ121" s="166">
        <f>IF(AK121="Shactee",AL121,0)</f>
        <v>0</v>
      </c>
    </row>
    <row r="122" spans="1:43" ht="15" customHeight="1" x14ac:dyDescent="0.25">
      <c r="A122" s="162" t="s">
        <v>851</v>
      </c>
      <c r="B122" s="137" t="s">
        <v>1186</v>
      </c>
      <c r="C122" s="137" t="s">
        <v>793</v>
      </c>
      <c r="D122" s="137" t="s">
        <v>307</v>
      </c>
      <c r="E122" s="137" t="s">
        <v>977</v>
      </c>
      <c r="F122" s="138">
        <v>45762</v>
      </c>
      <c r="G122" s="138">
        <v>45764</v>
      </c>
      <c r="H122" s="138" t="s">
        <v>795</v>
      </c>
      <c r="I122" s="77">
        <v>45771</v>
      </c>
      <c r="J122" s="77">
        <v>45771</v>
      </c>
      <c r="K122" s="323">
        <v>46054</v>
      </c>
      <c r="L122" s="571" t="s">
        <v>26</v>
      </c>
      <c r="M122" s="145"/>
      <c r="N122" s="146"/>
      <c r="O122" s="117"/>
      <c r="P122" s="117"/>
      <c r="Q122" s="141" t="s">
        <v>897</v>
      </c>
      <c r="R122" s="77">
        <v>45763</v>
      </c>
      <c r="S122" s="67">
        <v>5200</v>
      </c>
      <c r="T122" s="74">
        <v>45771</v>
      </c>
      <c r="U122" s="245"/>
      <c r="V122" s="117"/>
      <c r="W122" s="117"/>
      <c r="X122" s="252"/>
      <c r="Y122" s="245"/>
      <c r="Z122" s="117"/>
      <c r="AA122" s="117"/>
      <c r="AB122" s="252"/>
      <c r="AC122" s="571"/>
      <c r="AD122" s="591"/>
      <c r="AE122" s="262"/>
      <c r="AF122" s="119"/>
      <c r="AG122" s="192"/>
      <c r="AH122" s="106"/>
      <c r="AI122" s="106"/>
      <c r="AJ122" s="193"/>
      <c r="AK122" s="134" t="s">
        <v>808</v>
      </c>
      <c r="AL122" s="337">
        <f>IF(Table3[[#This Row],[Contractor Selected]]="Shactee",Table3[[#This Row],[Cost Shactee]],IF(AK122="DLZ",Table3[[#This Row],[Cost DLZ]],IF(AK122="Helix",Table3[[#This Row],[Cost Helix]],IF(AK122="Millennia",Table3[[#This Row],[Cost Millennia]],IF(AK122="Dawood",Table3[[#This Row],[Cost Dawood]],"NO SELECTION")))))</f>
        <v>5200</v>
      </c>
      <c r="AM122" s="240">
        <f>IF(AK122="Helix",AL122,0)</f>
        <v>5200</v>
      </c>
      <c r="AN122" s="150">
        <f>IF(AK122="Millennia",AL122,0)</f>
        <v>0</v>
      </c>
      <c r="AO122" s="150">
        <f>IF(AK122="DLZ",AL122,0)</f>
        <v>0</v>
      </c>
      <c r="AP122" s="150">
        <f>IF(AK122="Dawood",AL122,0)</f>
        <v>0</v>
      </c>
      <c r="AQ122" s="150">
        <f>IF(AK122="Shactee",AL122,0)</f>
        <v>0</v>
      </c>
    </row>
    <row r="123" spans="1:43" ht="15" customHeight="1" x14ac:dyDescent="0.25">
      <c r="A123" s="669" t="s">
        <v>81</v>
      </c>
      <c r="B123" s="669" t="s">
        <v>1882</v>
      </c>
      <c r="C123" s="669" t="s">
        <v>992</v>
      </c>
      <c r="D123" s="669" t="s">
        <v>307</v>
      </c>
      <c r="E123" s="669" t="s">
        <v>1053</v>
      </c>
      <c r="F123" s="670">
        <v>45912</v>
      </c>
      <c r="G123" s="670">
        <v>45912</v>
      </c>
      <c r="H123" s="670" t="s">
        <v>1031</v>
      </c>
      <c r="I123" s="77">
        <v>45919</v>
      </c>
      <c r="J123" s="519"/>
      <c r="K123" s="668">
        <v>45955</v>
      </c>
      <c r="L123" s="670" t="s">
        <v>26</v>
      </c>
      <c r="M123" s="671"/>
      <c r="N123" s="672"/>
      <c r="O123" s="673"/>
      <c r="P123" s="673"/>
      <c r="Q123" s="674"/>
      <c r="R123" s="77"/>
      <c r="S123" s="67"/>
      <c r="T123" s="74"/>
      <c r="U123" s="675"/>
      <c r="V123" s="673"/>
      <c r="W123" s="673"/>
      <c r="X123" s="676"/>
      <c r="Y123" s="675"/>
      <c r="Z123" s="673"/>
      <c r="AA123" s="673"/>
      <c r="AB123" s="676"/>
      <c r="AC123" s="571" t="s">
        <v>897</v>
      </c>
      <c r="AD123" s="591" t="s">
        <v>39</v>
      </c>
      <c r="AE123" s="689"/>
      <c r="AF123" s="690"/>
      <c r="AG123" s="192"/>
      <c r="AH123" s="106"/>
      <c r="AI123" s="106"/>
      <c r="AJ123" s="193"/>
      <c r="AK123" s="677" t="s">
        <v>24</v>
      </c>
      <c r="AL123" s="691">
        <f>IF(Table3[[#This Row],[Contractor Selected]]="Shactee",Table3[[#This Row],[Cost Shactee]],IF(AK123="DLZ",Table3[[#This Row],[Cost DLZ]],IF(AK123="Helix",Table3[[#This Row],[Cost Helix]],IF(AK123="Millennia",Table3[[#This Row],[Cost Millennia]],IF(AK123="Dawood",Table3[[#This Row],[Cost Dawood]],"NO SELECTION")))))</f>
        <v>0</v>
      </c>
      <c r="AM123" s="678">
        <f>IF(AK123="Helix",AL123,0)</f>
        <v>0</v>
      </c>
      <c r="AN123" s="679">
        <f>IF(AK123="Millennia",AL123,0)</f>
        <v>0</v>
      </c>
      <c r="AO123" s="679">
        <f>IF(AK123="DLZ",AL123,0)</f>
        <v>0</v>
      </c>
      <c r="AP123" s="679">
        <f>IF(AK123="Dawood",AL123,0)</f>
        <v>0</v>
      </c>
      <c r="AQ123" s="679">
        <f>IF(AK123="Shactee",AL123,0)</f>
        <v>0</v>
      </c>
    </row>
    <row r="124" spans="1:43" ht="15" customHeight="1" x14ac:dyDescent="0.25">
      <c r="A124" s="213" t="s">
        <v>81</v>
      </c>
      <c r="B124" s="181" t="s">
        <v>285</v>
      </c>
      <c r="C124" s="181" t="s">
        <v>695</v>
      </c>
      <c r="D124" s="181" t="s">
        <v>70</v>
      </c>
      <c r="E124" s="181" t="s">
        <v>977</v>
      </c>
      <c r="F124" s="153">
        <v>45282</v>
      </c>
      <c r="G124" s="153">
        <v>45287</v>
      </c>
      <c r="H124" s="153" t="s">
        <v>1006</v>
      </c>
      <c r="I124" s="77">
        <v>44939</v>
      </c>
      <c r="J124" s="77">
        <v>45300</v>
      </c>
      <c r="K124" s="242">
        <v>45413</v>
      </c>
      <c r="L124" s="105" t="s">
        <v>33</v>
      </c>
      <c r="M124" s="155"/>
      <c r="N124" s="156"/>
      <c r="O124" s="117"/>
      <c r="P124" s="131"/>
      <c r="Q124" s="157" t="s">
        <v>897</v>
      </c>
      <c r="R124" s="77">
        <v>45286</v>
      </c>
      <c r="S124" s="67">
        <v>10430</v>
      </c>
      <c r="T124" s="74">
        <v>44939</v>
      </c>
      <c r="U124" s="157"/>
      <c r="V124" s="153"/>
      <c r="W124" s="158"/>
      <c r="X124" s="159"/>
      <c r="Y124" s="207"/>
      <c r="Z124" s="153"/>
      <c r="AA124" s="158"/>
      <c r="AB124" s="159"/>
      <c r="AC124" s="77"/>
      <c r="AD124" s="77"/>
      <c r="AE124" s="67"/>
      <c r="AF124" s="77"/>
      <c r="AG124" s="85"/>
      <c r="AH124" s="77"/>
      <c r="AI124" s="77"/>
      <c r="AJ124" s="80"/>
      <c r="AK124" s="91" t="s">
        <v>808</v>
      </c>
      <c r="AL124" s="337">
        <f>IF(Table3[[#This Row],[Contractor Selected]]="Shactee",Table3[[#This Row],[Cost Shactee]],IF(AK124="DLZ",Table3[[#This Row],[Cost DLZ]],IF(AK124="Helix",Table3[[#This Row],[Cost Helix]],IF(AK124="Millennia",Table3[[#This Row],[Cost Millennia]],IF(AK124="Dawood",Table3[[#This Row],[Cost Dawood]],"NO SELECTION")))))</f>
        <v>10430</v>
      </c>
      <c r="AM124" s="186">
        <f>IF(AK124="Helix",AL124,0)</f>
        <v>10430</v>
      </c>
      <c r="AN124" s="208">
        <f>IF(AK124="Millennia",AL124,0)</f>
        <v>0</v>
      </c>
      <c r="AO124" s="208">
        <f>IF(AK124="DLZ",AL124,0)</f>
        <v>0</v>
      </c>
      <c r="AP124" s="208">
        <f>IF(AK124="Dawood",AL124,0)</f>
        <v>0</v>
      </c>
      <c r="AQ124" s="208">
        <f>IF(AK124="Shactee",AL124,0)</f>
        <v>0</v>
      </c>
    </row>
    <row r="125" spans="1:43" ht="15" customHeight="1" x14ac:dyDescent="0.25">
      <c r="A125" s="214" t="s">
        <v>67</v>
      </c>
      <c r="B125" s="204" t="s">
        <v>1056</v>
      </c>
      <c r="C125" s="204" t="s">
        <v>1057</v>
      </c>
      <c r="D125" s="181" t="s">
        <v>70</v>
      </c>
      <c r="E125" s="204" t="s">
        <v>977</v>
      </c>
      <c r="F125" s="241">
        <v>45511</v>
      </c>
      <c r="G125" s="241">
        <v>45519</v>
      </c>
      <c r="H125" s="241" t="s">
        <v>1058</v>
      </c>
      <c r="I125" s="577">
        <v>45527</v>
      </c>
      <c r="J125" s="577">
        <v>45538</v>
      </c>
      <c r="K125" s="242">
        <v>45597</v>
      </c>
      <c r="L125" s="105" t="s">
        <v>33</v>
      </c>
      <c r="M125" s="243" t="s">
        <v>979</v>
      </c>
      <c r="N125" s="500"/>
      <c r="O125" s="502"/>
      <c r="P125" s="502"/>
      <c r="Q125" s="598" t="s">
        <v>897</v>
      </c>
      <c r="R125" s="77">
        <v>45517</v>
      </c>
      <c r="S125" s="67">
        <v>2000</v>
      </c>
      <c r="T125" s="74">
        <v>45527</v>
      </c>
      <c r="U125" s="506" t="s">
        <v>979</v>
      </c>
      <c r="V125" s="502"/>
      <c r="W125" s="502"/>
      <c r="X125" s="619" t="s">
        <v>979</v>
      </c>
      <c r="Y125" s="506" t="s">
        <v>979</v>
      </c>
      <c r="Z125" s="508"/>
      <c r="AA125" s="508"/>
      <c r="AB125" s="619" t="s">
        <v>979</v>
      </c>
      <c r="AC125" s="620"/>
      <c r="AD125" s="620"/>
      <c r="AE125" s="620"/>
      <c r="AF125" s="620"/>
      <c r="AG125" s="646"/>
      <c r="AH125" s="649"/>
      <c r="AI125" s="620"/>
      <c r="AJ125" s="654"/>
      <c r="AK125" s="81" t="s">
        <v>808</v>
      </c>
      <c r="AL125" s="336">
        <f>IF(Table3[[#This Row],[Contractor Selected]]="Shactee",Table3[[#This Row],[Cost Shactee]],IF(AK125="DLZ",Table3[[#This Row],[Cost DLZ]],IF(AK125="Helix",Table3[[#This Row],[Cost Helix]],IF(AK125="Millennia",Table3[[#This Row],[Cost Millennia]],IF(AK125="Dawood",Table3[[#This Row],[Cost Dawood]],"NO SELECTION")))))</f>
        <v>2000</v>
      </c>
      <c r="AM125" s="180">
        <f>IF(AK125="Helix",AL125,0)</f>
        <v>2000</v>
      </c>
      <c r="AN125" s="150">
        <f>IF(AK125="Millennia",AL125,0)</f>
        <v>0</v>
      </c>
      <c r="AO125" s="150">
        <f>IF(AK125="DLZ",AL125,0)</f>
        <v>0</v>
      </c>
      <c r="AP125" s="150">
        <f>IF(AK125="Dawood",AL125,0)</f>
        <v>0</v>
      </c>
      <c r="AQ125" s="150">
        <f>IF(AK125="Shactee",AL125,0)</f>
        <v>0</v>
      </c>
    </row>
    <row r="126" spans="1:43" ht="15" customHeight="1" x14ac:dyDescent="0.25">
      <c r="A126" s="137" t="s">
        <v>67</v>
      </c>
      <c r="B126" s="137" t="s">
        <v>73</v>
      </c>
      <c r="C126" s="137" t="s">
        <v>1015</v>
      </c>
      <c r="D126" s="137" t="s">
        <v>70</v>
      </c>
      <c r="E126" s="137" t="s">
        <v>977</v>
      </c>
      <c r="F126" s="138">
        <v>45595</v>
      </c>
      <c r="G126" s="138">
        <v>45600</v>
      </c>
      <c r="H126" s="138" t="s">
        <v>1058</v>
      </c>
      <c r="I126" s="77">
        <v>45610</v>
      </c>
      <c r="J126" s="77">
        <v>45613</v>
      </c>
      <c r="K126" s="242">
        <v>45689</v>
      </c>
      <c r="L126" s="105" t="s">
        <v>33</v>
      </c>
      <c r="M126" s="145" t="s">
        <v>979</v>
      </c>
      <c r="N126" s="146"/>
      <c r="O126" s="117"/>
      <c r="P126" s="117"/>
      <c r="Q126" s="234" t="s">
        <v>897</v>
      </c>
      <c r="R126" s="77">
        <v>45597</v>
      </c>
      <c r="S126" s="67">
        <v>5725</v>
      </c>
      <c r="T126" s="74">
        <v>45610</v>
      </c>
      <c r="U126" s="245" t="s">
        <v>979</v>
      </c>
      <c r="V126" s="117"/>
      <c r="W126" s="117"/>
      <c r="X126" s="252" t="s">
        <v>979</v>
      </c>
      <c r="Y126" s="245" t="s">
        <v>979</v>
      </c>
      <c r="Z126" s="117"/>
      <c r="AA126" s="117"/>
      <c r="AB126" s="252" t="s">
        <v>979</v>
      </c>
      <c r="AC126" s="106"/>
      <c r="AD126" s="118"/>
      <c r="AE126" s="254"/>
      <c r="AF126" s="118"/>
      <c r="AG126" s="192"/>
      <c r="AH126" s="106"/>
      <c r="AI126" s="106"/>
      <c r="AJ126" s="193"/>
      <c r="AK126" s="81" t="s">
        <v>808</v>
      </c>
      <c r="AL126" s="336">
        <f>IF(Table3[[#This Row],[Contractor Selected]]="Shactee",Table3[[#This Row],[Cost Shactee]],IF(AK126="DLZ",Table3[[#This Row],[Cost DLZ]],IF(AK126="Helix",Table3[[#This Row],[Cost Helix]],IF(AK126="Millennia",Table3[[#This Row],[Cost Millennia]],IF(AK126="Dawood",Table3[[#This Row],[Cost Dawood]],"NO SELECTION")))))</f>
        <v>5725</v>
      </c>
      <c r="AM126" s="180">
        <f>IF(AK126="Helix",AL126,0)</f>
        <v>5725</v>
      </c>
      <c r="AN126" s="150">
        <f>IF(AK126="Millennia",AL126,0)</f>
        <v>0</v>
      </c>
      <c r="AO126" s="150">
        <f>IF(AK126="DLZ",AL126,0)</f>
        <v>0</v>
      </c>
      <c r="AP126" s="150">
        <f>IF(AK126="Dawood",AL126,0)</f>
        <v>0</v>
      </c>
      <c r="AQ126" s="150">
        <f>IF(AK126="Shactee",AL126,0)</f>
        <v>0</v>
      </c>
    </row>
    <row r="127" spans="1:43" ht="15" customHeight="1" x14ac:dyDescent="0.25">
      <c r="A127" s="162" t="s">
        <v>67</v>
      </c>
      <c r="B127" s="137" t="s">
        <v>1098</v>
      </c>
      <c r="C127" s="137" t="s">
        <v>1099</v>
      </c>
      <c r="D127" s="137" t="s">
        <v>70</v>
      </c>
      <c r="E127" s="137" t="s">
        <v>977</v>
      </c>
      <c r="F127" s="138">
        <v>45684</v>
      </c>
      <c r="G127" s="138">
        <v>45687</v>
      </c>
      <c r="H127" s="138" t="s">
        <v>1058</v>
      </c>
      <c r="I127" s="77">
        <v>45707</v>
      </c>
      <c r="J127" s="77">
        <v>45706</v>
      </c>
      <c r="K127" s="242">
        <v>45748</v>
      </c>
      <c r="L127" s="105" t="s">
        <v>33</v>
      </c>
      <c r="M127" s="145"/>
      <c r="N127" s="146"/>
      <c r="O127" s="117"/>
      <c r="P127" s="117"/>
      <c r="Q127" s="141" t="s">
        <v>897</v>
      </c>
      <c r="R127" s="106">
        <v>45686</v>
      </c>
      <c r="S127" s="67">
        <v>7660</v>
      </c>
      <c r="T127" s="74">
        <v>45707</v>
      </c>
      <c r="U127" s="245"/>
      <c r="V127" s="117"/>
      <c r="W127" s="117"/>
      <c r="X127" s="252"/>
      <c r="Y127" s="245"/>
      <c r="Z127" s="117"/>
      <c r="AA127" s="117"/>
      <c r="AB127" s="252"/>
      <c r="AC127" s="106"/>
      <c r="AD127" s="119"/>
      <c r="AE127" s="262"/>
      <c r="AF127" s="255"/>
      <c r="AG127" s="192"/>
      <c r="AH127" s="106"/>
      <c r="AI127" s="106"/>
      <c r="AJ127" s="193"/>
      <c r="AK127" s="134" t="s">
        <v>808</v>
      </c>
      <c r="AL127" s="336">
        <f>IF(Table3[[#This Row],[Contractor Selected]]="Shactee",Table3[[#This Row],[Cost Shactee]],IF(AK127="DLZ",Table3[[#This Row],[Cost DLZ]],IF(AK127="Helix",Table3[[#This Row],[Cost Helix]],IF(AK127="Millennia",Table3[[#This Row],[Cost Millennia]],IF(AK127="Dawood",Table3[[#This Row],[Cost Dawood]],"NO SELECTION")))))</f>
        <v>7660</v>
      </c>
      <c r="AM127" s="240">
        <f>IF(AK127="Helix",AL127,0)</f>
        <v>7660</v>
      </c>
      <c r="AN127" s="150">
        <f>IF(AK127="Millennia",AL127,0)</f>
        <v>0</v>
      </c>
      <c r="AO127" s="150">
        <f>IF(AK127="DLZ",AL127,0)</f>
        <v>0</v>
      </c>
      <c r="AP127" s="150">
        <f>IF(AK127="Dawood",AL127,0)</f>
        <v>0</v>
      </c>
      <c r="AQ127" s="150">
        <f>IF(AK127="Shactee",AL127,0)</f>
        <v>0</v>
      </c>
    </row>
    <row r="128" spans="1:43" ht="15" customHeight="1" x14ac:dyDescent="0.25">
      <c r="A128" s="137" t="s">
        <v>851</v>
      </c>
      <c r="B128" s="137" t="s">
        <v>1100</v>
      </c>
      <c r="C128" s="137" t="s">
        <v>1101</v>
      </c>
      <c r="D128" s="137" t="s">
        <v>70</v>
      </c>
      <c r="E128" s="181" t="s">
        <v>849</v>
      </c>
      <c r="F128" s="138">
        <v>45383</v>
      </c>
      <c r="G128" s="138">
        <v>45384</v>
      </c>
      <c r="H128" s="138" t="s">
        <v>1102</v>
      </c>
      <c r="I128" s="77">
        <v>45509</v>
      </c>
      <c r="J128" s="77">
        <v>45506</v>
      </c>
      <c r="K128" s="242">
        <v>45748</v>
      </c>
      <c r="L128" s="105" t="s">
        <v>33</v>
      </c>
      <c r="M128" s="139"/>
      <c r="N128" s="181"/>
      <c r="O128" s="181"/>
      <c r="P128" s="181"/>
      <c r="Q128" s="157"/>
      <c r="R128" s="77"/>
      <c r="S128" s="67"/>
      <c r="T128" s="74"/>
      <c r="U128" s="207"/>
      <c r="V128" s="153"/>
      <c r="W128" s="153"/>
      <c r="X128" s="159"/>
      <c r="Y128" s="155" t="s">
        <v>897</v>
      </c>
      <c r="Z128" s="156">
        <v>45383</v>
      </c>
      <c r="AA128" s="117">
        <v>11000</v>
      </c>
      <c r="AB128" s="212">
        <v>45408</v>
      </c>
      <c r="AC128" s="351"/>
      <c r="AD128" s="77"/>
      <c r="AE128" s="67"/>
      <c r="AF128" s="77"/>
      <c r="AG128" s="190"/>
      <c r="AH128" s="143"/>
      <c r="AI128" s="179"/>
      <c r="AJ128" s="191"/>
      <c r="AK128" s="134" t="s">
        <v>939</v>
      </c>
      <c r="AL128" s="337">
        <f>IF(Table3[[#This Row],[Contractor Selected]]="Shactee",Table3[[#This Row],[Cost Shactee]],IF(AK128="DLZ",Table3[[#This Row],[Cost DLZ]],IF(AK128="Helix",Table3[[#This Row],[Cost Helix]],IF(AK128="Millennia",Table3[[#This Row],[Cost Millennia]],IF(AK128="LWS",Table3[[#This Row],[Cost LWS]],IF(AK128="Dawood",Table3[[#This Row],[Cost Dawood]],"NO SELECTION"))))))</f>
        <v>11000</v>
      </c>
      <c r="AM128" s="180">
        <f>IF(AK128="Helix",AL128,0)</f>
        <v>0</v>
      </c>
      <c r="AN128" s="150">
        <f>IF(AK128="Millennia",AL128,0)</f>
        <v>0</v>
      </c>
      <c r="AO128" s="150">
        <f>IF(AK128="DLZ",AL128,0)</f>
        <v>0</v>
      </c>
      <c r="AP128" s="150">
        <f>IF(AK128="Dawood",AL128,0)</f>
        <v>11000</v>
      </c>
      <c r="AQ128" s="150">
        <f>IF(AK128="Shactee",AL128,0)</f>
        <v>0</v>
      </c>
    </row>
    <row r="129" spans="1:43" ht="15" customHeight="1" x14ac:dyDescent="0.25">
      <c r="A129" s="137" t="s">
        <v>67</v>
      </c>
      <c r="B129" s="137" t="s">
        <v>1106</v>
      </c>
      <c r="C129" s="137" t="s">
        <v>992</v>
      </c>
      <c r="D129" s="137" t="s">
        <v>70</v>
      </c>
      <c r="E129" s="137" t="s">
        <v>1027</v>
      </c>
      <c r="F129" s="138">
        <v>45645</v>
      </c>
      <c r="G129" s="138">
        <v>46021</v>
      </c>
      <c r="H129" s="135" t="s">
        <v>1058</v>
      </c>
      <c r="I129" s="77">
        <v>45664</v>
      </c>
      <c r="J129" s="77">
        <v>45664</v>
      </c>
      <c r="K129" s="242">
        <v>45778</v>
      </c>
      <c r="L129" s="106" t="s">
        <v>33</v>
      </c>
      <c r="M129" s="145" t="s">
        <v>979</v>
      </c>
      <c r="N129" s="146"/>
      <c r="O129" s="117"/>
      <c r="P129" s="117"/>
      <c r="Q129" s="141" t="s">
        <v>897</v>
      </c>
      <c r="R129" s="77">
        <v>46012</v>
      </c>
      <c r="S129" s="67">
        <v>3250</v>
      </c>
      <c r="T129" s="74">
        <v>45664</v>
      </c>
      <c r="U129" s="245" t="s">
        <v>979</v>
      </c>
      <c r="V129" s="117"/>
      <c r="W129" s="117"/>
      <c r="X129" s="252" t="s">
        <v>979</v>
      </c>
      <c r="Y129" s="245" t="s">
        <v>979</v>
      </c>
      <c r="Z129" s="117"/>
      <c r="AA129" s="117"/>
      <c r="AB129" s="252" t="s">
        <v>979</v>
      </c>
      <c r="AC129" s="106"/>
      <c r="AD129" s="118"/>
      <c r="AE129" s="254"/>
      <c r="AF129" s="118"/>
      <c r="AG129" s="192"/>
      <c r="AH129" s="106"/>
      <c r="AI129" s="106"/>
      <c r="AJ129" s="193"/>
      <c r="AK129" s="81" t="s">
        <v>808</v>
      </c>
      <c r="AL129" s="336">
        <f>IF(Table3[[#This Row],[Contractor Selected]]="Shactee",Table3[[#This Row],[Cost Shactee]],IF(AK129="DLZ",Table3[[#This Row],[Cost DLZ]],IF(AK129="Helix",Table3[[#This Row],[Cost Helix]],IF(AK129="Millennia",Table3[[#This Row],[Cost Millennia]],IF(AK129="Dawood",Table3[[#This Row],[Cost Dawood]],"NO SELECTION")))))</f>
        <v>3250</v>
      </c>
      <c r="AM129" s="180">
        <f>IF(AK129="Helix",AL129,0)</f>
        <v>3250</v>
      </c>
      <c r="AN129" s="150">
        <f>IF(AK129="Millennia",AL129,0)</f>
        <v>0</v>
      </c>
      <c r="AO129" s="150">
        <f>IF(AK129="DLZ",AL129,0)</f>
        <v>0</v>
      </c>
      <c r="AP129" s="150">
        <f>IF(AK129="Dawood",AL129,0)</f>
        <v>0</v>
      </c>
      <c r="AQ129" s="150">
        <f>IF(AK129="Shactee",AL129,0)</f>
        <v>0</v>
      </c>
    </row>
    <row r="130" spans="1:43" ht="15" customHeight="1" x14ac:dyDescent="0.25">
      <c r="A130" s="137" t="s">
        <v>851</v>
      </c>
      <c r="B130" s="137" t="s">
        <v>1135</v>
      </c>
      <c r="C130" s="137" t="s">
        <v>935</v>
      </c>
      <c r="D130" s="137" t="s">
        <v>70</v>
      </c>
      <c r="E130" s="181" t="s">
        <v>977</v>
      </c>
      <c r="F130" s="138">
        <v>45450</v>
      </c>
      <c r="G130" s="138">
        <v>45454</v>
      </c>
      <c r="H130" s="138" t="s">
        <v>810</v>
      </c>
      <c r="I130" s="77">
        <v>45461</v>
      </c>
      <c r="J130" s="77">
        <v>45461</v>
      </c>
      <c r="K130" s="473">
        <v>45870</v>
      </c>
      <c r="L130" s="105" t="s">
        <v>26</v>
      </c>
      <c r="M130" s="139" t="s">
        <v>979</v>
      </c>
      <c r="N130" s="181"/>
      <c r="O130" s="181"/>
      <c r="P130" s="181"/>
      <c r="Q130" s="157" t="s">
        <v>897</v>
      </c>
      <c r="R130" s="77">
        <v>45453</v>
      </c>
      <c r="S130" s="67">
        <v>6250</v>
      </c>
      <c r="T130" s="74">
        <v>45458</v>
      </c>
      <c r="U130" s="207" t="s">
        <v>979</v>
      </c>
      <c r="V130" s="153"/>
      <c r="W130" s="153"/>
      <c r="X130" s="159" t="s">
        <v>979</v>
      </c>
      <c r="Y130" s="155" t="s">
        <v>979</v>
      </c>
      <c r="Z130" s="156"/>
      <c r="AA130" s="117"/>
      <c r="AB130" s="212" t="s">
        <v>979</v>
      </c>
      <c r="AC130" s="102"/>
      <c r="AD130" s="77"/>
      <c r="AE130" s="67"/>
      <c r="AF130" s="77"/>
      <c r="AG130" s="192"/>
      <c r="AH130" s="106"/>
      <c r="AI130" s="179"/>
      <c r="AJ130" s="193"/>
      <c r="AK130" s="134" t="s">
        <v>808</v>
      </c>
      <c r="AL130" s="337">
        <f>IF(Table3[[#This Row],[Contractor Selected]]="Shactee",Table3[[#This Row],[Cost Shactee]],IF(AK130="DLZ",Table3[[#This Row],[Cost DLZ]],IF(AK130="Helix",Table3[[#This Row],[Cost Helix]],IF(AK130="Millennia",Table3[[#This Row],[Cost Millennia]],IF(AK130="Dawood",Table3[[#This Row],[Cost Dawood]],"NO SELECTION")))))</f>
        <v>6250</v>
      </c>
      <c r="AM130" s="180">
        <f>IF(AK130="Helix",AL130,0)</f>
        <v>6250</v>
      </c>
      <c r="AN130" s="150">
        <f>IF(AK130="Millennia",AL130,0)</f>
        <v>0</v>
      </c>
      <c r="AO130" s="150">
        <f>IF(AK130="DLZ",AL130,0)</f>
        <v>0</v>
      </c>
      <c r="AP130" s="150">
        <f>IF(AK130="Dawood",AL130,0)</f>
        <v>0</v>
      </c>
      <c r="AQ130" s="150">
        <f>IF(AK130="Shactee",AL130,0)</f>
        <v>0</v>
      </c>
    </row>
    <row r="131" spans="1:43" ht="15" customHeight="1" x14ac:dyDescent="0.25">
      <c r="A131" s="213" t="s">
        <v>81</v>
      </c>
      <c r="B131" s="213" t="s">
        <v>975</v>
      </c>
      <c r="C131" s="213" t="s">
        <v>976</v>
      </c>
      <c r="D131" s="213" t="s">
        <v>227</v>
      </c>
      <c r="E131" s="213" t="s">
        <v>977</v>
      </c>
      <c r="F131" s="154">
        <v>45112</v>
      </c>
      <c r="G131" s="573">
        <v>45126</v>
      </c>
      <c r="H131" s="154" t="s">
        <v>978</v>
      </c>
      <c r="I131" s="77">
        <v>45139</v>
      </c>
      <c r="J131" s="77">
        <v>45132</v>
      </c>
      <c r="K131" s="369">
        <v>45170</v>
      </c>
      <c r="L131" s="105" t="s">
        <v>33</v>
      </c>
      <c r="M131" s="182" t="s">
        <v>897</v>
      </c>
      <c r="N131" s="183">
        <v>45124</v>
      </c>
      <c r="O131" s="476">
        <v>4550</v>
      </c>
      <c r="P131" s="227">
        <v>45139</v>
      </c>
      <c r="Q131" s="258" t="s">
        <v>979</v>
      </c>
      <c r="R131" s="77"/>
      <c r="S131" s="67"/>
      <c r="T131" s="74" t="s">
        <v>979</v>
      </c>
      <c r="U131" s="258"/>
      <c r="V131" s="154"/>
      <c r="W131" s="521"/>
      <c r="X131" s="185"/>
      <c r="Y131" s="259"/>
      <c r="Z131" s="154"/>
      <c r="AA131" s="521"/>
      <c r="AB131" s="185"/>
      <c r="AC131" s="77"/>
      <c r="AD131" s="77"/>
      <c r="AE131" s="67"/>
      <c r="AF131" s="77"/>
      <c r="AG131" s="85"/>
      <c r="AH131" s="77"/>
      <c r="AI131" s="77"/>
      <c r="AJ131" s="80"/>
      <c r="AK131" s="91" t="s">
        <v>937</v>
      </c>
      <c r="AL131" s="337">
        <f>IF(Table3[[#This Row],[Contractor Selected]]="Shactee",Table3[[#This Row],[Cost Shactee]],IF(AK131="DLZ",Table3[[#This Row],[Cost DLZ]],IF(AK131="Helix",Table3[[#This Row],[Cost Helix]],IF(AK131="Millennia",Table3[[#This Row],[Cost Millennia]],IF(AK131="Dawood",Table3[[#This Row],[Cost Dawood]],"NO SELECTION")))))</f>
        <v>4550</v>
      </c>
      <c r="AM131" s="186">
        <f>IF(AK131="Helix",AL131,0)</f>
        <v>0</v>
      </c>
      <c r="AN131" s="522">
        <f>IF(AK131="Millennia",AL131,0)</f>
        <v>0</v>
      </c>
      <c r="AO131" s="522">
        <f>IF(AK131="DLZ",AL131,0)</f>
        <v>4550</v>
      </c>
      <c r="AP131" s="522">
        <f>IF(AK131="Dawood",AL131,0)</f>
        <v>0</v>
      </c>
      <c r="AQ131" s="522">
        <f>IF(AK131="Shactee",AL131,0)</f>
        <v>0</v>
      </c>
    </row>
    <row r="132" spans="1:43" ht="15" customHeight="1" x14ac:dyDescent="0.25">
      <c r="A132" s="181" t="s">
        <v>81</v>
      </c>
      <c r="B132" s="181" t="s">
        <v>364</v>
      </c>
      <c r="C132" s="181" t="s">
        <v>987</v>
      </c>
      <c r="D132" s="181" t="s">
        <v>227</v>
      </c>
      <c r="E132" s="181" t="s">
        <v>988</v>
      </c>
      <c r="F132" s="153">
        <v>45170</v>
      </c>
      <c r="G132" s="153">
        <v>45176</v>
      </c>
      <c r="H132" s="153" t="s">
        <v>810</v>
      </c>
      <c r="I132" s="77">
        <v>45191</v>
      </c>
      <c r="J132" s="77">
        <v>45187</v>
      </c>
      <c r="K132" s="369">
        <v>45222</v>
      </c>
      <c r="L132" s="105" t="s">
        <v>33</v>
      </c>
      <c r="M132" s="155" t="s">
        <v>979</v>
      </c>
      <c r="N132" s="156"/>
      <c r="O132" s="117"/>
      <c r="P132" s="117"/>
      <c r="Q132" s="157" t="s">
        <v>897</v>
      </c>
      <c r="R132" s="77">
        <v>45174</v>
      </c>
      <c r="S132" s="67">
        <v>6800</v>
      </c>
      <c r="T132" s="74">
        <v>45191</v>
      </c>
      <c r="U132" s="157"/>
      <c r="V132" s="153"/>
      <c r="W132" s="158"/>
      <c r="X132" s="159"/>
      <c r="Y132" s="207"/>
      <c r="Z132" s="153"/>
      <c r="AA132" s="158"/>
      <c r="AB132" s="159"/>
      <c r="AC132" s="77"/>
      <c r="AD132" s="77"/>
      <c r="AE132" s="67"/>
      <c r="AF132" s="77"/>
      <c r="AG132" s="85"/>
      <c r="AH132" s="77"/>
      <c r="AI132" s="77"/>
      <c r="AJ132" s="80"/>
      <c r="AK132" s="91" t="s">
        <v>808</v>
      </c>
      <c r="AL132" s="337">
        <f>IF(Table3[[#This Row],[Contractor Selected]]="Shactee",Table3[[#This Row],[Cost Shactee]],IF(AK132="DLZ",Table3[[#This Row],[Cost DLZ]],IF(AK132="Helix",Table3[[#This Row],[Cost Helix]],IF(AK132="Millennia",Table3[[#This Row],[Cost Millennia]],IF(AK132="Dawood",Table3[[#This Row],[Cost Dawood]],"NO SELECTION")))))</f>
        <v>6800</v>
      </c>
      <c r="AM132" s="664">
        <f>IF(AK132="Helix",AL132,0)</f>
        <v>6800</v>
      </c>
      <c r="AN132" s="208">
        <f>IF(AK132="Millennia",AL132,0)</f>
        <v>0</v>
      </c>
      <c r="AO132" s="208">
        <f>IF(AK132="DLZ",AL132,0)</f>
        <v>0</v>
      </c>
      <c r="AP132" s="208">
        <f>IF(AK132="Dawood",AL132,0)</f>
        <v>0</v>
      </c>
      <c r="AQ132" s="208">
        <f>IF(AK132="Shactee",AL132,0)</f>
        <v>0</v>
      </c>
    </row>
    <row r="133" spans="1:43" ht="15" customHeight="1" x14ac:dyDescent="0.25">
      <c r="A133" s="213" t="s">
        <v>81</v>
      </c>
      <c r="B133" s="213" t="s">
        <v>174</v>
      </c>
      <c r="C133" s="213" t="s">
        <v>199</v>
      </c>
      <c r="D133" s="213" t="s">
        <v>227</v>
      </c>
      <c r="E133" s="213" t="s">
        <v>850</v>
      </c>
      <c r="F133" s="154">
        <v>45231</v>
      </c>
      <c r="G133" s="573">
        <v>45236</v>
      </c>
      <c r="H133" s="154" t="s">
        <v>993</v>
      </c>
      <c r="I133" s="77">
        <v>45245</v>
      </c>
      <c r="J133" s="77">
        <v>45245</v>
      </c>
      <c r="K133" s="242">
        <v>45231</v>
      </c>
      <c r="L133" s="105" t="s">
        <v>33</v>
      </c>
      <c r="M133" s="182" t="s">
        <v>897</v>
      </c>
      <c r="N133" s="183">
        <v>45232</v>
      </c>
      <c r="O133" s="476">
        <v>12500</v>
      </c>
      <c r="P133" s="227">
        <v>45247</v>
      </c>
      <c r="Q133" s="258" t="s">
        <v>897</v>
      </c>
      <c r="R133" s="77">
        <v>45232</v>
      </c>
      <c r="S133" s="67">
        <v>5300</v>
      </c>
      <c r="T133" s="74">
        <v>45247</v>
      </c>
      <c r="U133" s="258"/>
      <c r="V133" s="154"/>
      <c r="W133" s="521"/>
      <c r="X133" s="185"/>
      <c r="Y133" s="259"/>
      <c r="Z133" s="154"/>
      <c r="AA133" s="521"/>
      <c r="AB133" s="185"/>
      <c r="AC133" s="77"/>
      <c r="AD133" s="77"/>
      <c r="AE133" s="67"/>
      <c r="AF133" s="77"/>
      <c r="AG133" s="85"/>
      <c r="AH133" s="77"/>
      <c r="AI133" s="77"/>
      <c r="AJ133" s="80"/>
      <c r="AK133" s="91" t="s">
        <v>937</v>
      </c>
      <c r="AL133" s="337">
        <f>IF(Table3[[#This Row],[Contractor Selected]]="Shactee",Table3[[#This Row],[Cost Shactee]],IF(AK133="DLZ",Table3[[#This Row],[Cost DLZ]],IF(AK133="Helix",Table3[[#This Row],[Cost Helix]],IF(AK133="Millennia",Table3[[#This Row],[Cost Millennia]],IF(AK133="Dawood",Table3[[#This Row],[Cost Dawood]],"NO SELECTION")))))</f>
        <v>12500</v>
      </c>
      <c r="AM133" s="664">
        <f>IF(AK133="Helix",AL133,0)</f>
        <v>0</v>
      </c>
      <c r="AN133" s="522">
        <f>IF(AK133="Millennia",AL133,0)</f>
        <v>0</v>
      </c>
      <c r="AO133" s="522">
        <f>IF(AK133="DLZ",AL133,0)</f>
        <v>12500</v>
      </c>
      <c r="AP133" s="522">
        <f>IF(AK133="Dawood",AL133,0)</f>
        <v>0</v>
      </c>
      <c r="AQ133" s="522">
        <f>IF(AK133="Shactee",AL133,0)</f>
        <v>0</v>
      </c>
    </row>
    <row r="134" spans="1:43" ht="15" customHeight="1" x14ac:dyDescent="0.25">
      <c r="A134" s="181" t="s">
        <v>81</v>
      </c>
      <c r="B134" s="137" t="s">
        <v>1019</v>
      </c>
      <c r="C134" s="137" t="s">
        <v>1020</v>
      </c>
      <c r="D134" s="137" t="s">
        <v>227</v>
      </c>
      <c r="E134" s="213" t="s">
        <v>977</v>
      </c>
      <c r="F134" s="138">
        <v>45330</v>
      </c>
      <c r="G134" s="138">
        <v>44970</v>
      </c>
      <c r="H134" s="153" t="s">
        <v>810</v>
      </c>
      <c r="I134" s="77">
        <v>45349</v>
      </c>
      <c r="J134" s="77">
        <v>45350</v>
      </c>
      <c r="K134" s="242">
        <v>45474</v>
      </c>
      <c r="L134" s="105" t="s">
        <v>33</v>
      </c>
      <c r="M134" s="139"/>
      <c r="N134" s="140"/>
      <c r="O134" s="131"/>
      <c r="P134" s="131"/>
      <c r="Q134" s="141" t="s">
        <v>897</v>
      </c>
      <c r="R134" s="77">
        <v>45334</v>
      </c>
      <c r="S134" s="67">
        <v>8730</v>
      </c>
      <c r="T134" s="74" t="s">
        <v>1021</v>
      </c>
      <c r="U134" s="374"/>
      <c r="V134" s="209"/>
      <c r="W134" s="210"/>
      <c r="X134" s="375"/>
      <c r="Y134" s="142"/>
      <c r="Z134" s="209"/>
      <c r="AA134" s="210"/>
      <c r="AB134" s="375"/>
      <c r="AC134" s="143"/>
      <c r="AD134" s="143"/>
      <c r="AE134" s="144"/>
      <c r="AF134" s="143"/>
      <c r="AG134" s="190"/>
      <c r="AH134" s="143"/>
      <c r="AI134" s="144"/>
      <c r="AJ134" s="191"/>
      <c r="AK134" s="134" t="s">
        <v>808</v>
      </c>
      <c r="AL134" s="337">
        <f>IF(Table3[[#This Row],[Contractor Selected]]="Shactee",Table3[[#This Row],[Cost Shactee]],IF(AK134="DLZ",Table3[[#This Row],[Cost DLZ]],IF(AK134="Helix",Table3[[#This Row],[Cost Helix]],IF(AK134="Millennia",Table3[[#This Row],[Cost Millennia]],IF(AK134="Dawood",Table3[[#This Row],[Cost Dawood]],"NO SELECTION")))))</f>
        <v>8730</v>
      </c>
      <c r="AM134" s="664">
        <f>IF(AK134="Helix",AL134,0)</f>
        <v>8730</v>
      </c>
      <c r="AN134" s="208">
        <f>IF(AK134="Millennia",AL134,0)</f>
        <v>0</v>
      </c>
      <c r="AO134" s="208">
        <f>IF(AK134="DLZ",AL134,0)</f>
        <v>0</v>
      </c>
      <c r="AP134" s="208">
        <f>IF(AK134="Dawood",AL134,0)</f>
        <v>0</v>
      </c>
      <c r="AQ134" s="208">
        <f>IF(AK134="Shactee",AL134,0)</f>
        <v>0</v>
      </c>
    </row>
    <row r="135" spans="1:43" ht="15" customHeight="1" x14ac:dyDescent="0.25">
      <c r="A135" s="162" t="s">
        <v>81</v>
      </c>
      <c r="B135" s="162" t="s">
        <v>1036</v>
      </c>
      <c r="C135" s="162" t="s">
        <v>1032</v>
      </c>
      <c r="D135" s="162" t="s">
        <v>227</v>
      </c>
      <c r="E135" s="162" t="s">
        <v>977</v>
      </c>
      <c r="F135" s="135">
        <v>45490</v>
      </c>
      <c r="G135" s="135">
        <v>45491</v>
      </c>
      <c r="H135" s="135" t="s">
        <v>1006</v>
      </c>
      <c r="I135" s="77">
        <v>45502</v>
      </c>
      <c r="J135" s="77">
        <v>45498</v>
      </c>
      <c r="K135" s="369">
        <v>45559</v>
      </c>
      <c r="L135" s="106" t="s">
        <v>33</v>
      </c>
      <c r="M135" s="163"/>
      <c r="N135" s="178"/>
      <c r="O135" s="126"/>
      <c r="P135" s="126"/>
      <c r="Q135" s="197" t="s">
        <v>897</v>
      </c>
      <c r="R135" s="77">
        <v>45491</v>
      </c>
      <c r="S135" s="67">
        <v>1945</v>
      </c>
      <c r="T135" s="74">
        <v>45502</v>
      </c>
      <c r="U135" s="263"/>
      <c r="V135" s="227"/>
      <c r="W135" s="227"/>
      <c r="X135" s="265"/>
      <c r="Y135" s="331"/>
      <c r="Z135" s="330"/>
      <c r="AA135" s="126"/>
      <c r="AB135" s="265"/>
      <c r="AC135" s="605"/>
      <c r="AD135" s="77"/>
      <c r="AE135" s="67"/>
      <c r="AF135" s="572"/>
      <c r="AG135" s="190"/>
      <c r="AH135" s="143"/>
      <c r="AI135" s="106"/>
      <c r="AJ135" s="191"/>
      <c r="AK135" s="134" t="s">
        <v>808</v>
      </c>
      <c r="AL135" s="337">
        <f>IF(Table3[[#This Row],[Contractor Selected]]="Shactee",Table3[[#This Row],[Cost Shactee]],IF(AK135="DLZ",Table3[[#This Row],[Cost DLZ]],IF(AK135="Helix",Table3[[#This Row],[Cost Helix]],IF(AK135="Millennia",Table3[[#This Row],[Cost Millennia]],IF(AK135="Dawood",Table3[[#This Row],[Cost Dawood]],"NO SELECTION")))))</f>
        <v>1945</v>
      </c>
      <c r="AM135" s="663">
        <f>IF(AK135="Helix",AL135,0)</f>
        <v>1945</v>
      </c>
      <c r="AN135" s="166">
        <f>IF(AK135="Millennia",AL135,0)</f>
        <v>0</v>
      </c>
      <c r="AO135" s="166">
        <f>IF(AK135="DLZ",AL135,0)</f>
        <v>0</v>
      </c>
      <c r="AP135" s="166">
        <f>IF(AK135="Dawood",AL135,0)</f>
        <v>0</v>
      </c>
      <c r="AQ135" s="166">
        <f>IF(AK135="Shactee",AL135,0)</f>
        <v>0</v>
      </c>
    </row>
    <row r="136" spans="1:43" ht="15" customHeight="1" x14ac:dyDescent="0.25">
      <c r="A136" s="137" t="s">
        <v>81</v>
      </c>
      <c r="B136" s="137" t="s">
        <v>1050</v>
      </c>
      <c r="C136" s="137" t="s">
        <v>1051</v>
      </c>
      <c r="D136" s="137" t="s">
        <v>227</v>
      </c>
      <c r="E136" s="162" t="s">
        <v>977</v>
      </c>
      <c r="F136" s="138">
        <v>45519</v>
      </c>
      <c r="G136" s="138">
        <v>45520</v>
      </c>
      <c r="H136" s="138" t="s">
        <v>1006</v>
      </c>
      <c r="I136" s="572">
        <v>45530</v>
      </c>
      <c r="J136" s="572">
        <v>45527</v>
      </c>
      <c r="K136" s="369">
        <v>45589</v>
      </c>
      <c r="L136" s="105" t="s">
        <v>33</v>
      </c>
      <c r="M136" s="139"/>
      <c r="N136" s="146"/>
      <c r="O136" s="591"/>
      <c r="P136" s="117"/>
      <c r="Q136" s="234" t="s">
        <v>897</v>
      </c>
      <c r="R136" s="77">
        <v>45520</v>
      </c>
      <c r="S136" s="67">
        <v>2650</v>
      </c>
      <c r="T136" s="74">
        <v>45530</v>
      </c>
      <c r="U136" s="216"/>
      <c r="V136" s="132"/>
      <c r="W136" s="132"/>
      <c r="X136" s="217"/>
      <c r="Y136" s="219"/>
      <c r="Z136" s="220"/>
      <c r="AA136" s="131"/>
      <c r="AB136" s="221"/>
      <c r="AC136" s="571"/>
      <c r="AD136" s="77"/>
      <c r="AE136" s="67"/>
      <c r="AF136" s="572"/>
      <c r="AG136" s="190"/>
      <c r="AH136" s="605"/>
      <c r="AI136" s="106"/>
      <c r="AJ136" s="191"/>
      <c r="AK136" s="134" t="s">
        <v>808</v>
      </c>
      <c r="AL136" s="337">
        <f>IF(Table3[[#This Row],[Contractor Selected]]="Shactee",Table3[[#This Row],[Cost Shactee]],IF(AK136="DLZ",Table3[[#This Row],[Cost DLZ]],IF(AK136="Helix",Table3[[#This Row],[Cost Helix]],IF(AK136="Millennia",Table3[[#This Row],[Cost Millennia]],IF(AK136="Dawood",Table3[[#This Row],[Cost Dawood]],"NO SELECTION")))))</f>
        <v>2650</v>
      </c>
      <c r="AM136" s="180">
        <f>IF(AK136="Helix",AL136,0)</f>
        <v>2650</v>
      </c>
      <c r="AN136" s="665">
        <f>IF(AK136="Millennia",AL136,0)</f>
        <v>0</v>
      </c>
      <c r="AO136" s="665">
        <f>IF(AK136="DLZ",AL136,0)</f>
        <v>0</v>
      </c>
      <c r="AP136" s="665">
        <f>IF(AK136="Dawood",AL136,0)</f>
        <v>0</v>
      </c>
      <c r="AQ136" s="665">
        <f>IF(AK136="Shactee",AL136,0)</f>
        <v>0</v>
      </c>
    </row>
    <row r="137" spans="1:43" ht="15" customHeight="1" x14ac:dyDescent="0.25">
      <c r="A137" s="162" t="s">
        <v>81</v>
      </c>
      <c r="B137" s="162" t="s">
        <v>1059</v>
      </c>
      <c r="C137" s="162" t="s">
        <v>1060</v>
      </c>
      <c r="D137" s="162" t="s">
        <v>227</v>
      </c>
      <c r="E137" s="563" t="s">
        <v>977</v>
      </c>
      <c r="F137" s="135">
        <v>45558</v>
      </c>
      <c r="G137" s="135">
        <v>45561</v>
      </c>
      <c r="H137" s="135" t="s">
        <v>1006</v>
      </c>
      <c r="I137" s="77">
        <v>45568</v>
      </c>
      <c r="J137" s="77">
        <v>45568</v>
      </c>
      <c r="K137" s="369">
        <v>45597</v>
      </c>
      <c r="L137" s="105" t="s">
        <v>33</v>
      </c>
      <c r="M137" s="163"/>
      <c r="N137" s="178"/>
      <c r="O137" s="126"/>
      <c r="P137" s="126"/>
      <c r="Q137" s="141" t="s">
        <v>897</v>
      </c>
      <c r="R137" s="77">
        <v>45560</v>
      </c>
      <c r="S137" s="67">
        <v>2450</v>
      </c>
      <c r="T137" s="74">
        <v>45568</v>
      </c>
      <c r="U137" s="263"/>
      <c r="V137" s="227"/>
      <c r="W137" s="227"/>
      <c r="X137" s="265"/>
      <c r="Y137" s="266"/>
      <c r="Z137" s="267"/>
      <c r="AA137" s="165"/>
      <c r="AB137" s="233"/>
      <c r="AC137" s="571"/>
      <c r="AD137" s="77"/>
      <c r="AE137" s="67"/>
      <c r="AF137" s="572"/>
      <c r="AG137" s="190"/>
      <c r="AH137" s="143"/>
      <c r="AI137" s="106"/>
      <c r="AJ137" s="191"/>
      <c r="AK137" s="134" t="s">
        <v>808</v>
      </c>
      <c r="AL137" s="337">
        <f>IF(Table3[[#This Row],[Contractor Selected]]="Shactee",Table3[[#This Row],[Cost Shactee]],IF(AK137="DLZ",Table3[[#This Row],[Cost DLZ]],IF(AK137="Helix",Table3[[#This Row],[Cost Helix]],IF(AK137="Millennia",Table3[[#This Row],[Cost Millennia]],IF(AK137="Dawood",Table3[[#This Row],[Cost Dawood]],"NO SELECTION")))))</f>
        <v>2450</v>
      </c>
      <c r="AM137" s="180">
        <f>IF(AK137="Helix",AL137,0)</f>
        <v>2450</v>
      </c>
      <c r="AN137" s="166">
        <f>IF(AK137="Millennia",AL137,0)</f>
        <v>0</v>
      </c>
      <c r="AO137" s="166">
        <f>IF(AK137="DLZ",AL137,0)</f>
        <v>0</v>
      </c>
      <c r="AP137" s="166">
        <f>IF(AK137="Dawood",AL137,0)</f>
        <v>0</v>
      </c>
      <c r="AQ137" s="166">
        <f>IF(AK137="Shactee",AL137,0)</f>
        <v>0</v>
      </c>
    </row>
    <row r="138" spans="1:43" ht="15" customHeight="1" x14ac:dyDescent="0.25">
      <c r="A138" s="162" t="s">
        <v>81</v>
      </c>
      <c r="B138" s="446" t="s">
        <v>1066</v>
      </c>
      <c r="C138" s="162" t="s">
        <v>919</v>
      </c>
      <c r="D138" s="162" t="s">
        <v>227</v>
      </c>
      <c r="E138" s="162" t="s">
        <v>977</v>
      </c>
      <c r="F138" s="135">
        <v>45558</v>
      </c>
      <c r="G138" s="135">
        <v>45561</v>
      </c>
      <c r="H138" s="135" t="s">
        <v>1006</v>
      </c>
      <c r="I138" s="572">
        <v>45568</v>
      </c>
      <c r="J138" s="572">
        <v>45568</v>
      </c>
      <c r="K138" s="369">
        <v>45620</v>
      </c>
      <c r="L138" s="106" t="s">
        <v>33</v>
      </c>
      <c r="M138" s="163"/>
      <c r="N138" s="178"/>
      <c r="O138" s="126"/>
      <c r="P138" s="126"/>
      <c r="Q138" s="197" t="s">
        <v>897</v>
      </c>
      <c r="R138" s="77">
        <v>45560</v>
      </c>
      <c r="S138" s="67">
        <v>3250</v>
      </c>
      <c r="T138" s="74">
        <v>45568</v>
      </c>
      <c r="U138" s="263"/>
      <c r="V138" s="227"/>
      <c r="W138" s="227"/>
      <c r="X138" s="265"/>
      <c r="Y138" s="266"/>
      <c r="Z138" s="267"/>
      <c r="AA138" s="165"/>
      <c r="AB138" s="233"/>
      <c r="AC138" s="571"/>
      <c r="AD138" s="77"/>
      <c r="AE138" s="67"/>
      <c r="AF138" s="572"/>
      <c r="AG138" s="190"/>
      <c r="AH138" s="143"/>
      <c r="AI138" s="106"/>
      <c r="AJ138" s="191"/>
      <c r="AK138" s="134" t="s">
        <v>808</v>
      </c>
      <c r="AL138" s="337">
        <f>IF(Table3[[#This Row],[Contractor Selected]]="Shactee",Table3[[#This Row],[Cost Shactee]],IF(AK138="DLZ",Table3[[#This Row],[Cost DLZ]],IF(AK138="Helix",Table3[[#This Row],[Cost Helix]],IF(AK138="Millennia",Table3[[#This Row],[Cost Millennia]],IF(AK138="Dawood",Table3[[#This Row],[Cost Dawood]],"NO SELECTION")))))</f>
        <v>3250</v>
      </c>
      <c r="AM138" s="180">
        <f>IF(AK138="Helix",AL138,0)</f>
        <v>3250</v>
      </c>
      <c r="AN138" s="166">
        <f>IF(AK138="Millennia",AL138,0)</f>
        <v>0</v>
      </c>
      <c r="AO138" s="166">
        <f>IF(AK138="DLZ",AL138,0)</f>
        <v>0</v>
      </c>
      <c r="AP138" s="166">
        <f>IF(AK138="Dawood",AL138,0)</f>
        <v>0</v>
      </c>
      <c r="AQ138" s="166">
        <f>IF(AK138="Shactee",AL138,0)</f>
        <v>0</v>
      </c>
    </row>
    <row r="139" spans="1:43" ht="15" customHeight="1" x14ac:dyDescent="0.25">
      <c r="A139" s="137" t="s">
        <v>81</v>
      </c>
      <c r="B139" s="137" t="s">
        <v>585</v>
      </c>
      <c r="C139" s="137" t="s">
        <v>587</v>
      </c>
      <c r="D139" s="137" t="s">
        <v>227</v>
      </c>
      <c r="E139" s="137" t="s">
        <v>977</v>
      </c>
      <c r="F139" s="138">
        <v>45609</v>
      </c>
      <c r="G139" s="138">
        <v>45614</v>
      </c>
      <c r="H139" s="138" t="s">
        <v>1006</v>
      </c>
      <c r="I139" s="77">
        <v>45623</v>
      </c>
      <c r="J139" s="77">
        <v>45622</v>
      </c>
      <c r="K139" s="369">
        <v>45713</v>
      </c>
      <c r="L139" s="105" t="s">
        <v>33</v>
      </c>
      <c r="M139" s="145"/>
      <c r="N139" s="146"/>
      <c r="O139" s="117"/>
      <c r="P139" s="117"/>
      <c r="Q139" s="234" t="s">
        <v>897</v>
      </c>
      <c r="R139" s="77">
        <v>45611</v>
      </c>
      <c r="S139" s="67">
        <v>6940</v>
      </c>
      <c r="T139" s="74">
        <v>45623</v>
      </c>
      <c r="U139" s="245"/>
      <c r="V139" s="117"/>
      <c r="W139" s="117"/>
      <c r="X139" s="252"/>
      <c r="Y139" s="245"/>
      <c r="Z139" s="117"/>
      <c r="AA139" s="117"/>
      <c r="AB139" s="252"/>
      <c r="AC139" s="106"/>
      <c r="AD139" s="118"/>
      <c r="AE139" s="254"/>
      <c r="AF139" s="268"/>
      <c r="AG139" s="192"/>
      <c r="AH139" s="106"/>
      <c r="AI139" s="106"/>
      <c r="AJ139" s="193"/>
      <c r="AK139" s="134" t="s">
        <v>808</v>
      </c>
      <c r="AL139" s="336">
        <f>IF(Table3[[#This Row],[Contractor Selected]]="Shactee",Table3[[#This Row],[Cost Shactee]],IF(AK139="DLZ",Table3[[#This Row],[Cost DLZ]],IF(AK139="Helix",Table3[[#This Row],[Cost Helix]],IF(AK139="Millennia",Table3[[#This Row],[Cost Millennia]],IF(AK139="Dawood",Table3[[#This Row],[Cost Dawood]],"NO SELECTION")))))</f>
        <v>6940</v>
      </c>
      <c r="AM139" s="240">
        <f>IF(AK139="Helix",AL139,0)</f>
        <v>6940</v>
      </c>
      <c r="AN139" s="150">
        <f>IF(AK139="Millennia",AL139,0)</f>
        <v>0</v>
      </c>
      <c r="AO139" s="150">
        <f>IF(AK139="DLZ",AL139,0)</f>
        <v>0</v>
      </c>
      <c r="AP139" s="150">
        <f>IF(AK139="Dawood",AL139,0)</f>
        <v>0</v>
      </c>
      <c r="AQ139" s="150">
        <f>IF(AK139="Shactee",AL139,0)</f>
        <v>0</v>
      </c>
    </row>
    <row r="140" spans="1:43" ht="15" customHeight="1" x14ac:dyDescent="0.25">
      <c r="A140" s="162" t="s">
        <v>81</v>
      </c>
      <c r="B140" s="162" t="s">
        <v>1087</v>
      </c>
      <c r="C140" s="162" t="s">
        <v>813</v>
      </c>
      <c r="D140" s="137" t="s">
        <v>227</v>
      </c>
      <c r="E140" s="162" t="s">
        <v>977</v>
      </c>
      <c r="F140" s="135">
        <v>45673</v>
      </c>
      <c r="G140" s="135">
        <v>45677</v>
      </c>
      <c r="H140" s="135" t="s">
        <v>1006</v>
      </c>
      <c r="I140" s="77">
        <v>45687</v>
      </c>
      <c r="J140" s="77">
        <v>45685</v>
      </c>
      <c r="K140" s="369">
        <v>45741</v>
      </c>
      <c r="L140" s="105" t="s">
        <v>33</v>
      </c>
      <c r="M140" s="177"/>
      <c r="N140" s="178"/>
      <c r="O140" s="126"/>
      <c r="P140" s="126"/>
      <c r="Q140" s="197" t="s">
        <v>897</v>
      </c>
      <c r="R140" s="106">
        <v>45676</v>
      </c>
      <c r="S140" s="67">
        <v>6800</v>
      </c>
      <c r="T140" s="74">
        <v>45687</v>
      </c>
      <c r="U140" s="248"/>
      <c r="V140" s="126"/>
      <c r="W140" s="126"/>
      <c r="X140" s="253"/>
      <c r="Y140" s="248"/>
      <c r="Z140" s="126"/>
      <c r="AA140" s="126"/>
      <c r="AB140" s="253"/>
      <c r="AC140" s="106"/>
      <c r="AD140" s="119"/>
      <c r="AE140" s="262"/>
      <c r="AF140" s="255"/>
      <c r="AG140" s="192"/>
      <c r="AH140" s="106"/>
      <c r="AI140" s="106"/>
      <c r="AJ140" s="193"/>
      <c r="AK140" s="134" t="s">
        <v>808</v>
      </c>
      <c r="AL140" s="336">
        <f>IF(Table3[[#This Row],[Contractor Selected]]="Shactee",Table3[[#This Row],[Cost Shactee]],IF(AK140="DLZ",Table3[[#This Row],[Cost DLZ]],IF(AK140="Helix",Table3[[#This Row],[Cost Helix]],IF(AK140="Millennia",Table3[[#This Row],[Cost Millennia]],IF(AK140="Dawood",Table3[[#This Row],[Cost Dawood]],"NO SELECTION")))))</f>
        <v>6800</v>
      </c>
      <c r="AM140" s="240">
        <f>IF(AK140="Helix",AL140,0)</f>
        <v>6800</v>
      </c>
      <c r="AN140" s="166">
        <f>IF(AK140="Millennia",AL140,0)</f>
        <v>0</v>
      </c>
      <c r="AO140" s="166">
        <f>IF(AK140="DLZ",AL140,0)</f>
        <v>0</v>
      </c>
      <c r="AP140" s="166">
        <f>IF(AK140="Dawood",AL140,0)</f>
        <v>0</v>
      </c>
      <c r="AQ140" s="166">
        <f>IF(AK140="Shactee",AL140,0)</f>
        <v>0</v>
      </c>
    </row>
    <row r="141" spans="1:43" ht="15" customHeight="1" x14ac:dyDescent="0.25">
      <c r="A141" s="162" t="s">
        <v>81</v>
      </c>
      <c r="B141" s="162" t="s">
        <v>660</v>
      </c>
      <c r="C141" s="162" t="s">
        <v>661</v>
      </c>
      <c r="D141" s="162" t="s">
        <v>227</v>
      </c>
      <c r="E141" s="162" t="s">
        <v>977</v>
      </c>
      <c r="F141" s="135">
        <v>45660</v>
      </c>
      <c r="G141" s="135">
        <v>45664</v>
      </c>
      <c r="H141" s="135" t="s">
        <v>1006</v>
      </c>
      <c r="I141" s="77">
        <v>45672</v>
      </c>
      <c r="J141" s="77">
        <v>45672</v>
      </c>
      <c r="K141" s="579">
        <v>45802</v>
      </c>
      <c r="L141" s="369" t="s">
        <v>33</v>
      </c>
      <c r="M141" s="177"/>
      <c r="N141" s="178"/>
      <c r="O141" s="126"/>
      <c r="P141" s="126"/>
      <c r="Q141" s="264" t="s">
        <v>897</v>
      </c>
      <c r="R141" s="77">
        <v>45660</v>
      </c>
      <c r="S141" s="271">
        <v>8300</v>
      </c>
      <c r="T141" s="74">
        <v>45658</v>
      </c>
      <c r="U141" s="248"/>
      <c r="V141" s="126"/>
      <c r="W141" s="126"/>
      <c r="X141" s="253"/>
      <c r="Y141" s="248"/>
      <c r="Z141" s="126"/>
      <c r="AA141" s="126"/>
      <c r="AB141" s="253"/>
      <c r="AC141" s="106"/>
      <c r="AD141" s="119"/>
      <c r="AE141" s="262"/>
      <c r="AF141" s="255"/>
      <c r="AG141" s="192"/>
      <c r="AH141" s="106"/>
      <c r="AI141" s="106"/>
      <c r="AJ141" s="193"/>
      <c r="AK141" s="134" t="s">
        <v>808</v>
      </c>
      <c r="AL141" s="336">
        <f>IF(Table3[[#This Row],[Contractor Selected]]="Shactee",Table3[[#This Row],[Cost Shactee]],IF(AK141="DLZ",Table3[[#This Row],[Cost DLZ]],IF(AK141="Helix",Table3[[#This Row],[Cost Helix]],IF(AK141="Millennia",Table3[[#This Row],[Cost Millennia]],IF(AK141="Dawood",Table3[[#This Row],[Cost Dawood]],"NO SELECTION")))))</f>
        <v>8300</v>
      </c>
      <c r="AM141" s="240">
        <f>IF(AK141="Helix",AL141,0)</f>
        <v>8300</v>
      </c>
      <c r="AN141" s="166">
        <f>IF(AK141="Millennia",AL141,0)</f>
        <v>0</v>
      </c>
      <c r="AO141" s="166">
        <f>IF(AK141="DLZ",AL141,0)</f>
        <v>0</v>
      </c>
      <c r="AP141" s="166">
        <f>IF(AK141="Dawood",AL141,0)</f>
        <v>0</v>
      </c>
      <c r="AQ141" s="166">
        <f>IF(AK141="Shactee",AL141,0)</f>
        <v>0</v>
      </c>
    </row>
    <row r="142" spans="1:43" ht="15" customHeight="1" x14ac:dyDescent="0.25">
      <c r="A142" s="137" t="s">
        <v>81</v>
      </c>
      <c r="B142" s="137" t="s">
        <v>1130</v>
      </c>
      <c r="C142" s="137" t="s">
        <v>1131</v>
      </c>
      <c r="D142" s="137" t="s">
        <v>227</v>
      </c>
      <c r="E142" s="137" t="s">
        <v>977</v>
      </c>
      <c r="F142" s="138">
        <v>45411</v>
      </c>
      <c r="G142" s="138">
        <v>45412</v>
      </c>
      <c r="H142" s="138" t="s">
        <v>810</v>
      </c>
      <c r="I142" s="77">
        <v>45428</v>
      </c>
      <c r="J142" s="77">
        <v>45426</v>
      </c>
      <c r="K142" s="582">
        <v>45839</v>
      </c>
      <c r="L142" s="138" t="s">
        <v>33</v>
      </c>
      <c r="M142" s="139"/>
      <c r="N142" s="146"/>
      <c r="O142" s="117"/>
      <c r="P142" s="117"/>
      <c r="Q142" s="157" t="s">
        <v>897</v>
      </c>
      <c r="R142" s="77">
        <v>45411</v>
      </c>
      <c r="S142" s="599">
        <v>20550</v>
      </c>
      <c r="T142" s="74">
        <v>45428</v>
      </c>
      <c r="U142" s="216"/>
      <c r="V142" s="132"/>
      <c r="W142" s="132"/>
      <c r="X142" s="217"/>
      <c r="Y142" s="219"/>
      <c r="Z142" s="220"/>
      <c r="AA142" s="131"/>
      <c r="AB142" s="221"/>
      <c r="AC142" s="106"/>
      <c r="AD142" s="77"/>
      <c r="AE142" s="67"/>
      <c r="AF142" s="77"/>
      <c r="AG142" s="190"/>
      <c r="AH142" s="143"/>
      <c r="AI142" s="179"/>
      <c r="AJ142" s="191"/>
      <c r="AK142" s="134" t="s">
        <v>808</v>
      </c>
      <c r="AL142" s="336">
        <f>IF(Table3[[#This Row],[Contractor Selected]]="Shactee",Table3[[#This Row],[Cost Shactee]],IF(AK142="DLZ",Table3[[#This Row],[Cost DLZ]],IF(AK142="Helix",Table3[[#This Row],[Cost Helix]],IF(AK142="Millennia",Table3[[#This Row],[Cost Millennia]],IF(AK142="LWS",Table3[[#This Row],[Cost LWS]],IF(AK142="Dawood",Table3[[#This Row],[Cost Dawood]],"NO SELECTION"))))))</f>
        <v>20550</v>
      </c>
      <c r="AM142" s="180">
        <f>IF(AK142="Helix",AL142,0)</f>
        <v>20550</v>
      </c>
      <c r="AN142" s="150">
        <f>IF(AK142="Millennia",AL142,0)</f>
        <v>0</v>
      </c>
      <c r="AO142" s="150">
        <f>IF(AK142="DLZ",AL142,0)</f>
        <v>0</v>
      </c>
      <c r="AP142" s="150">
        <f>IF(AK142="Dawood",AL142,0)</f>
        <v>0</v>
      </c>
      <c r="AQ142" s="150">
        <f>IF(AK142="Shactee",AL142,0)</f>
        <v>0</v>
      </c>
    </row>
    <row r="143" spans="1:43" ht="15" customHeight="1" x14ac:dyDescent="0.25">
      <c r="A143" s="137" t="s">
        <v>81</v>
      </c>
      <c r="B143" s="137" t="s">
        <v>364</v>
      </c>
      <c r="C143" s="137" t="s">
        <v>987</v>
      </c>
      <c r="D143" s="137" t="s">
        <v>227</v>
      </c>
      <c r="E143" s="162" t="s">
        <v>1132</v>
      </c>
      <c r="F143" s="138">
        <v>45170</v>
      </c>
      <c r="G143" s="138">
        <v>45175</v>
      </c>
      <c r="H143" s="138" t="s">
        <v>368</v>
      </c>
      <c r="I143" s="77">
        <v>45176</v>
      </c>
      <c r="J143" s="77">
        <v>45187</v>
      </c>
      <c r="K143" s="580">
        <v>45839</v>
      </c>
      <c r="L143" s="138" t="s">
        <v>33</v>
      </c>
      <c r="M143" s="145"/>
      <c r="N143" s="146"/>
      <c r="O143" s="269"/>
      <c r="P143" s="132"/>
      <c r="Q143" s="141" t="s">
        <v>897</v>
      </c>
      <c r="R143" s="77">
        <v>45176</v>
      </c>
      <c r="S143" s="599">
        <v>6800</v>
      </c>
      <c r="T143" s="74">
        <v>45190</v>
      </c>
      <c r="U143" s="245"/>
      <c r="V143" s="132"/>
      <c r="W143" s="378"/>
      <c r="X143" s="217"/>
      <c r="Y143" s="216"/>
      <c r="Z143" s="132"/>
      <c r="AA143" s="378"/>
      <c r="AB143" s="217"/>
      <c r="AC143" s="106"/>
      <c r="AD143" s="77"/>
      <c r="AE143" s="67"/>
      <c r="AF143" s="77"/>
      <c r="AG143" s="192"/>
      <c r="AH143" s="106"/>
      <c r="AI143" s="106"/>
      <c r="AJ143" s="193"/>
      <c r="AK143" s="134" t="s">
        <v>808</v>
      </c>
      <c r="AL143" s="337">
        <f>IF(Table3[[#This Row],[Contractor Selected]]="Shactee",Table3[[#This Row],[Cost Shactee]],IF(AK143="DLZ",Table3[[#This Row],[Cost DLZ]],IF(AK143="Helix",Table3[[#This Row],[Cost Helix]],IF(AK143="Millennia",Table3[[#This Row],[Cost Millennia]],IF(AK143="Dawood",Table3[[#This Row],[Cost Dawood]],"NO SELECTION")))))</f>
        <v>6800</v>
      </c>
      <c r="AM143" s="180">
        <f>IF(AK143="Helix",AL143,0)</f>
        <v>6800</v>
      </c>
      <c r="AN143" s="150">
        <f>IF(AK143="Millennia",AL143,0)</f>
        <v>0</v>
      </c>
      <c r="AO143" s="150">
        <f>IF(AK143="DLZ",AL143,0)</f>
        <v>0</v>
      </c>
      <c r="AP143" s="150">
        <f>IF(AK143="Dawood",AL143,0)</f>
        <v>0</v>
      </c>
      <c r="AQ143" s="150">
        <f>IF(AK143="Shactee",AL143,0)</f>
        <v>0</v>
      </c>
    </row>
    <row r="144" spans="1:43" ht="15" customHeight="1" x14ac:dyDescent="0.25">
      <c r="A144" s="137" t="s">
        <v>81</v>
      </c>
      <c r="B144" s="137" t="s">
        <v>364</v>
      </c>
      <c r="C144" s="137" t="s">
        <v>987</v>
      </c>
      <c r="D144" s="137" t="s">
        <v>227</v>
      </c>
      <c r="E144" s="162" t="s">
        <v>230</v>
      </c>
      <c r="F144" s="138">
        <v>45343</v>
      </c>
      <c r="G144" s="138">
        <v>45343</v>
      </c>
      <c r="H144" s="138" t="s">
        <v>368</v>
      </c>
      <c r="I144" s="77">
        <v>45345</v>
      </c>
      <c r="J144" s="77">
        <v>45345</v>
      </c>
      <c r="K144" s="580">
        <v>45839</v>
      </c>
      <c r="L144" s="138" t="s">
        <v>33</v>
      </c>
      <c r="M144" s="145"/>
      <c r="N144" s="146"/>
      <c r="O144" s="269"/>
      <c r="P144" s="132"/>
      <c r="Q144" s="141"/>
      <c r="R144" s="77"/>
      <c r="S144" s="67"/>
      <c r="T144" s="74"/>
      <c r="U144" s="245"/>
      <c r="V144" s="132"/>
      <c r="W144" s="378"/>
      <c r="X144" s="217"/>
      <c r="Y144" s="216"/>
      <c r="Z144" s="132"/>
      <c r="AA144" s="378"/>
      <c r="AB144" s="217"/>
      <c r="AC144" s="106" t="s">
        <v>897</v>
      </c>
      <c r="AD144" s="77"/>
      <c r="AE144" s="67">
        <v>478.12</v>
      </c>
      <c r="AF144" s="77"/>
      <c r="AG144" s="192"/>
      <c r="AH144" s="106"/>
      <c r="AI144" s="106"/>
      <c r="AJ144" s="193"/>
      <c r="AK144" s="134" t="s">
        <v>24</v>
      </c>
      <c r="AL144" s="337">
        <f>IF(Table3[[#This Row],[Contractor Selected]]="Shactee",Table3[[#This Row],[Cost Shactee]],IF(AK144="DLZ",Table3[[#This Row],[Cost DLZ]],IF(AK144="Helix",Table3[[#This Row],[Cost Helix]],IF(AK144="Millennia",Table3[[#This Row],[Cost Millennia]],IF(AK144="Dawood",Table3[[#This Row],[Cost Dawood]],"NO SELECTION")))))</f>
        <v>478.12</v>
      </c>
      <c r="AM144" s="180">
        <f>IF(AK144="Helix",AL144,0)</f>
        <v>0</v>
      </c>
      <c r="AN144" s="150">
        <f>IF(AK144="Millennia",AL144,0)</f>
        <v>0</v>
      </c>
      <c r="AO144" s="150">
        <f>IF(AK144="DLZ",AL144,0)</f>
        <v>0</v>
      </c>
      <c r="AP144" s="150">
        <f>IF(AK144="Dawood",AL144,0)</f>
        <v>0</v>
      </c>
      <c r="AQ144" s="150">
        <f>IF(AK144="Shactee",AL144,0)</f>
        <v>478.12</v>
      </c>
    </row>
    <row r="145" spans="1:43" ht="15" customHeight="1" x14ac:dyDescent="0.25">
      <c r="A145" s="181" t="s">
        <v>81</v>
      </c>
      <c r="B145" s="137" t="s">
        <v>1136</v>
      </c>
      <c r="C145" s="137" t="s">
        <v>596</v>
      </c>
      <c r="D145" s="137" t="s">
        <v>227</v>
      </c>
      <c r="E145" s="213" t="s">
        <v>977</v>
      </c>
      <c r="F145" s="138">
        <v>45453</v>
      </c>
      <c r="G145" s="138">
        <v>45455</v>
      </c>
      <c r="H145" s="153" t="s">
        <v>1137</v>
      </c>
      <c r="I145" s="77">
        <v>45462</v>
      </c>
      <c r="J145" s="77">
        <v>45463</v>
      </c>
      <c r="K145" s="578">
        <v>45870</v>
      </c>
      <c r="L145" s="242" t="s">
        <v>26</v>
      </c>
      <c r="M145" s="139" t="s">
        <v>979</v>
      </c>
      <c r="N145" s="181"/>
      <c r="O145" s="137"/>
      <c r="P145" s="137"/>
      <c r="Q145" s="141" t="s">
        <v>897</v>
      </c>
      <c r="R145" s="77">
        <v>45463</v>
      </c>
      <c r="S145" s="67">
        <v>26500</v>
      </c>
      <c r="T145" s="74" t="s">
        <v>1138</v>
      </c>
      <c r="U145" s="207" t="s">
        <v>979</v>
      </c>
      <c r="V145" s="153"/>
      <c r="W145" s="153"/>
      <c r="X145" s="212" t="s">
        <v>979</v>
      </c>
      <c r="Y145" s="139" t="s">
        <v>979</v>
      </c>
      <c r="Z145" s="140"/>
      <c r="AA145" s="131"/>
      <c r="AB145" s="221" t="s">
        <v>979</v>
      </c>
      <c r="AC145" s="113"/>
      <c r="AD145" s="77"/>
      <c r="AE145" s="67"/>
      <c r="AF145" s="77"/>
      <c r="AG145" s="192"/>
      <c r="AH145" s="106"/>
      <c r="AI145" s="106"/>
      <c r="AJ145" s="193"/>
      <c r="AK145" s="134" t="s">
        <v>1040</v>
      </c>
      <c r="AL145" s="337">
        <v>26500</v>
      </c>
      <c r="AM145" s="180" t="s">
        <v>1139</v>
      </c>
      <c r="AN145" s="150">
        <f>IF(AK145="Millennia",AL145,0)</f>
        <v>0</v>
      </c>
      <c r="AO145" s="150">
        <f>IF(AK145="DLZ",AL145,0)</f>
        <v>0</v>
      </c>
      <c r="AP145" s="150">
        <f>IF(AK145="Dawood",AL145,0)</f>
        <v>0</v>
      </c>
      <c r="AQ145" s="150">
        <f>IF(AK145="Shactee",AL145,0)</f>
        <v>0</v>
      </c>
    </row>
    <row r="146" spans="1:43" ht="15" customHeight="1" x14ac:dyDescent="0.25">
      <c r="A146" s="137" t="s">
        <v>81</v>
      </c>
      <c r="B146" s="137" t="s">
        <v>667</v>
      </c>
      <c r="C146" s="137" t="s">
        <v>668</v>
      </c>
      <c r="D146" s="137" t="s">
        <v>227</v>
      </c>
      <c r="E146" s="162" t="s">
        <v>977</v>
      </c>
      <c r="F146" s="138">
        <v>45394</v>
      </c>
      <c r="G146" s="138">
        <v>45397</v>
      </c>
      <c r="H146" s="138" t="s">
        <v>810</v>
      </c>
      <c r="I146" s="77">
        <v>45405</v>
      </c>
      <c r="J146" s="77">
        <v>45400</v>
      </c>
      <c r="K146" s="581">
        <v>45870</v>
      </c>
      <c r="L146" s="138" t="s">
        <v>26</v>
      </c>
      <c r="M146" s="139"/>
      <c r="N146" s="181"/>
      <c r="O146" s="181"/>
      <c r="P146" s="181"/>
      <c r="Q146" s="157" t="s">
        <v>897</v>
      </c>
      <c r="R146" s="77">
        <v>45397</v>
      </c>
      <c r="S146" s="67">
        <v>2300</v>
      </c>
      <c r="T146" s="74">
        <v>45405</v>
      </c>
      <c r="U146" s="207"/>
      <c r="V146" s="153"/>
      <c r="W146" s="153"/>
      <c r="X146" s="159"/>
      <c r="Y146" s="145"/>
      <c r="Z146" s="156"/>
      <c r="AA146" s="117"/>
      <c r="AB146" s="252"/>
      <c r="AC146" s="77"/>
      <c r="AD146" s="77"/>
      <c r="AE146" s="67"/>
      <c r="AF146" s="77"/>
      <c r="AG146" s="190"/>
      <c r="AH146" s="143"/>
      <c r="AI146" s="179"/>
      <c r="AJ146" s="191"/>
      <c r="AK146" s="134" t="s">
        <v>808</v>
      </c>
      <c r="AL146" s="337">
        <f>IF(Table3[[#This Row],[Contractor Selected]]="Shactee",Table3[[#This Row],[Cost Shactee]],IF(AK146="DLZ",Table3[[#This Row],[Cost DLZ]],IF(AK146="Helix",Table3[[#This Row],[Cost Helix]],IF(AK146="Millennia",Table3[[#This Row],[Cost Millennia]],IF(AK146="LWS",Table3[[#This Row],[Cost LWS]],IF(AK146="Dawood",Table3[[#This Row],[Cost Dawood]],"NO SELECTION"))))))</f>
        <v>2300</v>
      </c>
      <c r="AM146" s="180">
        <f>IF(AK146="Helix",AL146,0)</f>
        <v>2300</v>
      </c>
      <c r="AN146" s="150">
        <f>IF(AK146="Millennia",AL146,0)</f>
        <v>0</v>
      </c>
      <c r="AO146" s="150">
        <f>IF(AK146="DLZ",AL146,0)</f>
        <v>0</v>
      </c>
      <c r="AP146" s="150">
        <f>IF(AK146="Dawood",AL146,0)</f>
        <v>0</v>
      </c>
      <c r="AQ146" s="150">
        <f>IF(AK146="Shactee",AL146,0)</f>
        <v>0</v>
      </c>
    </row>
    <row r="147" spans="1:43" ht="15" customHeight="1" x14ac:dyDescent="0.25">
      <c r="A147" s="137" t="s">
        <v>81</v>
      </c>
      <c r="B147" s="137" t="s">
        <v>595</v>
      </c>
      <c r="C147" s="137" t="s">
        <v>596</v>
      </c>
      <c r="D147" s="137" t="s">
        <v>227</v>
      </c>
      <c r="E147" s="162" t="s">
        <v>977</v>
      </c>
      <c r="F147" s="138">
        <v>45370</v>
      </c>
      <c r="G147" s="138">
        <v>45378</v>
      </c>
      <c r="H147" s="138" t="s">
        <v>810</v>
      </c>
      <c r="I147" s="77">
        <v>45392</v>
      </c>
      <c r="J147" s="106">
        <v>45394</v>
      </c>
      <c r="K147" s="581">
        <v>45894</v>
      </c>
      <c r="L147" s="242" t="s">
        <v>26</v>
      </c>
      <c r="M147" s="139"/>
      <c r="N147" s="140"/>
      <c r="O147" s="131"/>
      <c r="P147" s="131"/>
      <c r="Q147" s="157" t="s">
        <v>897</v>
      </c>
      <c r="R147" s="77">
        <v>45372</v>
      </c>
      <c r="S147" s="67">
        <v>25500</v>
      </c>
      <c r="T147" s="74">
        <v>45392</v>
      </c>
      <c r="U147" s="141"/>
      <c r="V147" s="138"/>
      <c r="W147" s="424"/>
      <c r="X147" s="212"/>
      <c r="Y147" s="218"/>
      <c r="Z147" s="138"/>
      <c r="AA147" s="424"/>
      <c r="AB147" s="212"/>
      <c r="AC147" s="106"/>
      <c r="AD147" s="106"/>
      <c r="AE147" s="179"/>
      <c r="AF147" s="106"/>
      <c r="AG147" s="192"/>
      <c r="AH147" s="106"/>
      <c r="AI147" s="179"/>
      <c r="AJ147" s="193"/>
      <c r="AK147" s="134" t="s">
        <v>808</v>
      </c>
      <c r="AL147" s="337">
        <f>IF(Table3[[#This Row],[Contractor Selected]]="Shactee",Table3[[#This Row],[Cost Shactee]],IF(AK147="DLZ",Table3[[#This Row],[Cost DLZ]],IF(AK147="Helix",Table3[[#This Row],[Cost Helix]],IF(AK147="Millennia",Table3[[#This Row],[Cost Millennia]],IF(AK147="Dawood",Table3[[#This Row],[Cost Dawood]],"NO SELECTION")))))</f>
        <v>25500</v>
      </c>
      <c r="AM147" s="180">
        <f>IF(AK147="Helix",AL147,0)</f>
        <v>25500</v>
      </c>
      <c r="AN147" s="150">
        <f>IF(AK147="Millennia",AL147,0)</f>
        <v>0</v>
      </c>
      <c r="AO147" s="150">
        <f>IF(AK147="DLZ",AL147,0)</f>
        <v>0</v>
      </c>
      <c r="AP147" s="150">
        <f>IF(AK147="Dawood",AL147,0)</f>
        <v>0</v>
      </c>
      <c r="AQ147" s="150">
        <f>IF(AK147="Shactee",AL147,0)</f>
        <v>0</v>
      </c>
    </row>
    <row r="148" spans="1:43" ht="15" customHeight="1" x14ac:dyDescent="0.25">
      <c r="A148" s="137" t="s">
        <v>81</v>
      </c>
      <c r="B148" s="137" t="s">
        <v>1153</v>
      </c>
      <c r="C148" s="137" t="s">
        <v>1154</v>
      </c>
      <c r="D148" s="137" t="s">
        <v>227</v>
      </c>
      <c r="E148" s="162" t="s">
        <v>1134</v>
      </c>
      <c r="F148" s="138">
        <v>45784</v>
      </c>
      <c r="G148" s="138">
        <v>45786</v>
      </c>
      <c r="H148" s="138" t="s">
        <v>1006</v>
      </c>
      <c r="I148" s="77">
        <v>45793</v>
      </c>
      <c r="J148" s="77">
        <v>45797</v>
      </c>
      <c r="K148" s="524">
        <v>45901</v>
      </c>
      <c r="L148" s="138" t="s">
        <v>26</v>
      </c>
      <c r="M148" s="139"/>
      <c r="N148" s="146"/>
      <c r="O148" s="117"/>
      <c r="P148" s="117"/>
      <c r="Q148" s="141" t="s">
        <v>897</v>
      </c>
      <c r="R148" s="77">
        <v>45785</v>
      </c>
      <c r="S148" s="67">
        <v>2500</v>
      </c>
      <c r="T148" s="74">
        <v>45793</v>
      </c>
      <c r="U148" s="216"/>
      <c r="V148" s="132"/>
      <c r="W148" s="132"/>
      <c r="X148" s="217"/>
      <c r="Y148" s="348"/>
      <c r="Z148" s="225"/>
      <c r="AA148" s="117"/>
      <c r="AB148" s="217"/>
      <c r="AC148" s="143"/>
      <c r="AD148" s="77"/>
      <c r="AE148" s="67"/>
      <c r="AF148" s="77"/>
      <c r="AG148" s="190"/>
      <c r="AH148" s="143"/>
      <c r="AI148" s="106"/>
      <c r="AJ148" s="191"/>
      <c r="AK148" s="134" t="s">
        <v>1144</v>
      </c>
      <c r="AL148" s="337">
        <f>IF(Table3[[#This Row],[Contractor Selected]]="Shactee",Table3[[#This Row],[Cost Shactee]],IF(AK148="DLZ",Table3[[#This Row],[Cost DLZ]],IF(AK148="Helix",Table3[[#This Row],[Cost Helix]],IF(AK148="Millennia",Table3[[#This Row],[Cost Millennia]],IF(AK148="Dawood",Table3[[#This Row],[Cost Dawood]],"NO SELECTION")))))</f>
        <v>2500</v>
      </c>
      <c r="AM148" s="180">
        <f>IF(AK148="Helix",AL148,0)</f>
        <v>2500</v>
      </c>
      <c r="AN148" s="150">
        <f>IF(AK148="Millennia",AL148,0)</f>
        <v>0</v>
      </c>
      <c r="AO148" s="150">
        <f>IF(AK148="DLZ",AL148,0)</f>
        <v>0</v>
      </c>
      <c r="AP148" s="150">
        <f>IF(AK148="Dawood",AL148,0)</f>
        <v>0</v>
      </c>
      <c r="AQ148" s="150">
        <f>IF(AK148="Shactee",AL148,0)</f>
        <v>0</v>
      </c>
    </row>
    <row r="149" spans="1:43" ht="15" customHeight="1" x14ac:dyDescent="0.25">
      <c r="A149" s="137" t="s">
        <v>81</v>
      </c>
      <c r="B149" s="137" t="s">
        <v>1136</v>
      </c>
      <c r="C149" s="137" t="s">
        <v>596</v>
      </c>
      <c r="D149" s="137" t="s">
        <v>227</v>
      </c>
      <c r="E149" s="162" t="s">
        <v>1166</v>
      </c>
      <c r="F149" s="138">
        <v>45880</v>
      </c>
      <c r="G149" s="138">
        <v>45891</v>
      </c>
      <c r="H149" s="138" t="s">
        <v>1167</v>
      </c>
      <c r="I149" s="77">
        <v>45922</v>
      </c>
      <c r="J149" s="519"/>
      <c r="K149" s="323">
        <v>45931</v>
      </c>
      <c r="L149" s="242" t="s">
        <v>26</v>
      </c>
      <c r="M149" s="139"/>
      <c r="N149" s="140"/>
      <c r="O149" s="131"/>
      <c r="P149" s="131"/>
      <c r="Q149" s="141" t="s">
        <v>897</v>
      </c>
      <c r="R149" s="77">
        <v>45882</v>
      </c>
      <c r="S149" s="67">
        <v>8800</v>
      </c>
      <c r="T149" s="74"/>
      <c r="U149" s="448"/>
      <c r="V149" s="449"/>
      <c r="W149" s="451"/>
      <c r="X149" s="452"/>
      <c r="Y149" s="454"/>
      <c r="Z149" s="449"/>
      <c r="AA149" s="451"/>
      <c r="AB149" s="452"/>
      <c r="AC149" s="143"/>
      <c r="AD149" s="143"/>
      <c r="AE149" s="144"/>
      <c r="AF149" s="143"/>
      <c r="AG149" s="190"/>
      <c r="AH149" s="143"/>
      <c r="AI149" s="143"/>
      <c r="AJ149" s="191"/>
      <c r="AK149" s="134" t="s">
        <v>808</v>
      </c>
      <c r="AL149" s="336">
        <f>IF(Table3[[#This Row],[Contractor Selected]]="Shactee",Table3[[#This Row],[Cost Shactee]],IF(AK149="DLZ",Table3[[#This Row],[Cost DLZ]],IF(AK149="Helix",Table3[[#This Row],[Cost Helix]],IF(AK149="Millennia",Table3[[#This Row],[Cost Millennia]],IF(AK149="Dawood",Table3[[#This Row],[Cost Dawood]],"NO SELECTION")))))</f>
        <v>8800</v>
      </c>
      <c r="AM149" s="180">
        <f>IF(AK149="Helix",AL149,0)</f>
        <v>8800</v>
      </c>
      <c r="AN149" s="150">
        <f>IF(AK149="Millennia",AL149,0)</f>
        <v>0</v>
      </c>
      <c r="AO149" s="150">
        <f>IF(AK149="DLZ",AL149,0)</f>
        <v>0</v>
      </c>
      <c r="AP149" s="150">
        <f>IF(AK149="Dawood",AL149,0)</f>
        <v>0</v>
      </c>
      <c r="AQ149" s="150">
        <f>IF(AK149="Shactee",AL149,0)</f>
        <v>0</v>
      </c>
    </row>
    <row r="150" spans="1:43" ht="15" customHeight="1" x14ac:dyDescent="0.25">
      <c r="A150" s="137" t="s">
        <v>81</v>
      </c>
      <c r="B150" s="137" t="s">
        <v>991</v>
      </c>
      <c r="C150" s="137" t="s">
        <v>992</v>
      </c>
      <c r="D150" s="137" t="s">
        <v>227</v>
      </c>
      <c r="E150" s="162" t="s">
        <v>977</v>
      </c>
      <c r="F150" s="138">
        <v>45817</v>
      </c>
      <c r="G150" s="138" t="s">
        <v>187</v>
      </c>
      <c r="H150" s="138" t="s">
        <v>810</v>
      </c>
      <c r="I150" s="77">
        <v>45826</v>
      </c>
      <c r="J150" s="492">
        <v>45826</v>
      </c>
      <c r="K150" s="323">
        <v>45931</v>
      </c>
      <c r="L150" s="138" t="s">
        <v>26</v>
      </c>
      <c r="M150" s="139"/>
      <c r="N150" s="146"/>
      <c r="O150" s="117"/>
      <c r="P150" s="117"/>
      <c r="Q150" s="141" t="s">
        <v>897</v>
      </c>
      <c r="R150" s="77">
        <v>45817</v>
      </c>
      <c r="S150" s="67">
        <v>1300</v>
      </c>
      <c r="T150" s="74">
        <v>45826</v>
      </c>
      <c r="U150" s="216"/>
      <c r="V150" s="132"/>
      <c r="W150" s="132"/>
      <c r="X150" s="217"/>
      <c r="Y150" s="219"/>
      <c r="Z150" s="220"/>
      <c r="AA150" s="131"/>
      <c r="AB150" s="221"/>
      <c r="AC150" s="106"/>
      <c r="AD150" s="77"/>
      <c r="AE150" s="67"/>
      <c r="AF150" s="77"/>
      <c r="AG150" s="190"/>
      <c r="AH150" s="143"/>
      <c r="AI150" s="106"/>
      <c r="AJ150" s="191"/>
      <c r="AK150" s="134" t="s">
        <v>808</v>
      </c>
      <c r="AL150" s="336">
        <f>IF(Table3[[#This Row],[Contractor Selected]]="Shactee",Table3[[#This Row],[Cost Shactee]],IF(AK150="DLZ",Table3[[#This Row],[Cost DLZ]],IF(AK150="Helix",Table3[[#This Row],[Cost Helix]],IF(AK150="Millennia",Table3[[#This Row],[Cost Millennia]],IF(AK150="Dawood",Table3[[#This Row],[Cost Dawood]],"NO SELECTION")))))</f>
        <v>1300</v>
      </c>
      <c r="AM150" s="180">
        <f>IF(AK150="Helix",AL150,0)</f>
        <v>1300</v>
      </c>
      <c r="AN150" s="150">
        <f>IF(AK150="Millennia",AL150,0)</f>
        <v>0</v>
      </c>
      <c r="AO150" s="150">
        <f>IF(AK150="DLZ",AL150,0)</f>
        <v>0</v>
      </c>
      <c r="AP150" s="150">
        <f>IF(AK150="Dawood",AL150,0)</f>
        <v>0</v>
      </c>
      <c r="AQ150" s="150">
        <f>IF(AK150="Shactee",AL150,0)</f>
        <v>0</v>
      </c>
    </row>
    <row r="151" spans="1:43" ht="15" customHeight="1" x14ac:dyDescent="0.25">
      <c r="A151" s="137" t="s">
        <v>81</v>
      </c>
      <c r="B151" s="137" t="s">
        <v>827</v>
      </c>
      <c r="C151" s="137" t="s">
        <v>813</v>
      </c>
      <c r="D151" s="137" t="s">
        <v>227</v>
      </c>
      <c r="E151" s="162" t="s">
        <v>1134</v>
      </c>
      <c r="F151" s="138">
        <v>45839</v>
      </c>
      <c r="G151" s="138">
        <v>45841</v>
      </c>
      <c r="H151" s="138" t="s">
        <v>810</v>
      </c>
      <c r="I151" s="77">
        <v>45852</v>
      </c>
      <c r="J151" s="77">
        <v>45852</v>
      </c>
      <c r="K151" s="323">
        <v>45962</v>
      </c>
      <c r="L151" s="138" t="s">
        <v>26</v>
      </c>
      <c r="M151" s="139"/>
      <c r="N151" s="146"/>
      <c r="O151" s="117"/>
      <c r="P151" s="117"/>
      <c r="Q151" s="141" t="s">
        <v>897</v>
      </c>
      <c r="R151" s="77">
        <v>45840</v>
      </c>
      <c r="S151" s="67">
        <v>7300</v>
      </c>
      <c r="T151" s="74">
        <v>45852</v>
      </c>
      <c r="U151" s="216"/>
      <c r="V151" s="132"/>
      <c r="W151" s="132"/>
      <c r="X151" s="217"/>
      <c r="Y151" s="219"/>
      <c r="Z151" s="220"/>
      <c r="AA151" s="131"/>
      <c r="AB151" s="221"/>
      <c r="AC151" s="106"/>
      <c r="AD151" s="77"/>
      <c r="AE151" s="67"/>
      <c r="AF151" s="77"/>
      <c r="AG151" s="190"/>
      <c r="AH151" s="143"/>
      <c r="AI151" s="106"/>
      <c r="AJ151" s="191"/>
      <c r="AK151" s="134" t="s">
        <v>808</v>
      </c>
      <c r="AL151" s="336">
        <f>IF(Table3[[#This Row],[Contractor Selected]]="Shactee",Table3[[#This Row],[Cost Shactee]],IF(AK151="DLZ",Table3[[#This Row],[Cost DLZ]],IF(AK151="Helix",Table3[[#This Row],[Cost Helix]],IF(AK151="Millennia",Table3[[#This Row],[Cost Millennia]],IF(AK151="Dawood",Table3[[#This Row],[Cost Dawood]],"NO SELECTION")))))</f>
        <v>7300</v>
      </c>
      <c r="AM151" s="180">
        <f>IF(AK151="Helix",AL151,0)</f>
        <v>7300</v>
      </c>
      <c r="AN151" s="150">
        <f>IF(AK151="Millennia",AL151,0)</f>
        <v>0</v>
      </c>
      <c r="AO151" s="150">
        <f>IF(AK151="DLZ",AL151,0)</f>
        <v>0</v>
      </c>
      <c r="AP151" s="150">
        <f>IF(AK151="Dawood",AL151,0)</f>
        <v>0</v>
      </c>
      <c r="AQ151" s="150">
        <f>IF(AK151="Shactee",AL151,0)</f>
        <v>0</v>
      </c>
    </row>
    <row r="152" spans="1:43" ht="15" customHeight="1" x14ac:dyDescent="0.25">
      <c r="A152" s="137" t="s">
        <v>81</v>
      </c>
      <c r="B152" s="137" t="s">
        <v>816</v>
      </c>
      <c r="C152" s="137" t="s">
        <v>817</v>
      </c>
      <c r="D152" s="137" t="s">
        <v>227</v>
      </c>
      <c r="E152" s="162" t="s">
        <v>977</v>
      </c>
      <c r="F152" s="138">
        <v>45411</v>
      </c>
      <c r="G152" s="138">
        <v>45414</v>
      </c>
      <c r="H152" s="138" t="s">
        <v>810</v>
      </c>
      <c r="I152" s="77">
        <v>45428</v>
      </c>
      <c r="J152" s="77">
        <v>45428</v>
      </c>
      <c r="K152" s="323">
        <v>45992</v>
      </c>
      <c r="L152" s="242" t="s">
        <v>26</v>
      </c>
      <c r="M152" s="139"/>
      <c r="N152" s="146"/>
      <c r="O152" s="117"/>
      <c r="P152" s="117"/>
      <c r="Q152" s="157" t="s">
        <v>897</v>
      </c>
      <c r="R152" s="77">
        <v>45413</v>
      </c>
      <c r="S152" s="67">
        <v>27900</v>
      </c>
      <c r="T152" s="74">
        <v>45428</v>
      </c>
      <c r="U152" s="216"/>
      <c r="V152" s="132"/>
      <c r="W152" s="132"/>
      <c r="X152" s="217"/>
      <c r="Y152" s="219"/>
      <c r="Z152" s="220"/>
      <c r="AA152" s="131"/>
      <c r="AB152" s="221"/>
      <c r="AC152" s="106"/>
      <c r="AD152" s="77"/>
      <c r="AE152" s="67"/>
      <c r="AF152" s="77"/>
      <c r="AG152" s="190"/>
      <c r="AH152" s="143"/>
      <c r="AI152" s="179"/>
      <c r="AJ152" s="191"/>
      <c r="AK152" s="134" t="s">
        <v>808</v>
      </c>
      <c r="AL152" s="337">
        <f>IF(Table3[[#This Row],[Contractor Selected]]="Shactee",Table3[[#This Row],[Cost Shactee]],IF(AK152="DLZ",Table3[[#This Row],[Cost DLZ]],IF(AK152="Helix",Table3[[#This Row],[Cost Helix]],IF(AK152="Millennia",Table3[[#This Row],[Cost Millennia]],IF(AK152="LWS",Table3[[#This Row],[Cost LWS]],IF(AK152="Dawood",Table3[[#This Row],[Cost Dawood]],"NO SELECTION"))))))</f>
        <v>27900</v>
      </c>
      <c r="AM152" s="180">
        <f>IF(AK152="Helix",AL152,0)</f>
        <v>27900</v>
      </c>
      <c r="AN152" s="150">
        <f>IF(AK152="Millennia",AL152,0)</f>
        <v>0</v>
      </c>
      <c r="AO152" s="150">
        <f>IF(AK152="DLZ",AL152,0)</f>
        <v>0</v>
      </c>
      <c r="AP152" s="150">
        <f>IF(AK152="Dawood",AL152,0)</f>
        <v>0</v>
      </c>
      <c r="AQ152" s="150">
        <f>IF(AK152="Shactee",AL152,0)</f>
        <v>0</v>
      </c>
    </row>
    <row r="153" spans="1:43" ht="15" customHeight="1" x14ac:dyDescent="0.25">
      <c r="A153" s="137" t="s">
        <v>81</v>
      </c>
      <c r="B153" s="137" t="s">
        <v>1159</v>
      </c>
      <c r="C153" s="137" t="s">
        <v>501</v>
      </c>
      <c r="D153" s="137" t="s">
        <v>227</v>
      </c>
      <c r="E153" s="162" t="s">
        <v>1132</v>
      </c>
      <c r="F153" s="138">
        <v>45888</v>
      </c>
      <c r="G153" s="138" t="s">
        <v>187</v>
      </c>
      <c r="H153" s="138" t="s">
        <v>1006</v>
      </c>
      <c r="I153" s="77">
        <v>45908</v>
      </c>
      <c r="J153" s="77"/>
      <c r="K153" s="105">
        <v>45962</v>
      </c>
      <c r="L153" s="138" t="s">
        <v>26</v>
      </c>
      <c r="M153" s="139"/>
      <c r="N153" s="146"/>
      <c r="O153" s="117"/>
      <c r="P153" s="117"/>
      <c r="Q153" s="141" t="s">
        <v>897</v>
      </c>
      <c r="R153" s="77"/>
      <c r="S153" s="67">
        <v>7000</v>
      </c>
      <c r="T153" s="74"/>
      <c r="U153" s="216"/>
      <c r="V153" s="132"/>
      <c r="W153" s="132"/>
      <c r="X153" s="217"/>
      <c r="Y153" s="219"/>
      <c r="Z153" s="220"/>
      <c r="AA153" s="131"/>
      <c r="AB153" s="221"/>
      <c r="AC153" s="106"/>
      <c r="AD153" s="77"/>
      <c r="AE153" s="67"/>
      <c r="AF153" s="77"/>
      <c r="AG153" s="190"/>
      <c r="AH153" s="143"/>
      <c r="AI153" s="106"/>
      <c r="AJ153" s="191"/>
      <c r="AK153" s="134" t="s">
        <v>808</v>
      </c>
      <c r="AL153" s="336">
        <f>IF(Table3[[#This Row],[Contractor Selected]]="Shactee",Table3[[#This Row],[Cost Shactee]],IF(AK153="DLZ",Table3[[#This Row],[Cost DLZ]],IF(AK153="Helix",Table3[[#This Row],[Cost Helix]],IF(AK153="Millennia",Table3[[#This Row],[Cost Millennia]],IF(AK153="Dawood",Table3[[#This Row],[Cost Dawood]],"NO SELECTION")))))</f>
        <v>7000</v>
      </c>
      <c r="AM153" s="180">
        <f>IF(AK153="Helix",AL153,0)</f>
        <v>7000</v>
      </c>
      <c r="AN153" s="150">
        <f>IF(AK153="Millennia",AL153,0)</f>
        <v>0</v>
      </c>
      <c r="AO153" s="150">
        <f>IF(AK153="DLZ",AL153,0)</f>
        <v>0</v>
      </c>
      <c r="AP153" s="150">
        <f>IF(AK153="Dawood",AL153,0)</f>
        <v>0</v>
      </c>
      <c r="AQ153" s="150">
        <f>IF(AK153="Shactee",AL153,0)</f>
        <v>0</v>
      </c>
    </row>
    <row r="154" spans="1:43" ht="15" customHeight="1" x14ac:dyDescent="0.25">
      <c r="A154" s="181" t="s">
        <v>81</v>
      </c>
      <c r="B154" s="181" t="s">
        <v>359</v>
      </c>
      <c r="C154" s="181" t="s">
        <v>986</v>
      </c>
      <c r="D154" s="181" t="s">
        <v>84</v>
      </c>
      <c r="E154" s="181" t="s">
        <v>977</v>
      </c>
      <c r="F154" s="153">
        <v>45176</v>
      </c>
      <c r="G154" s="153">
        <v>45182</v>
      </c>
      <c r="H154" s="153" t="s">
        <v>810</v>
      </c>
      <c r="I154" s="77">
        <v>45196</v>
      </c>
      <c r="J154" s="77">
        <v>45196</v>
      </c>
      <c r="K154" s="105">
        <v>45200</v>
      </c>
      <c r="L154" s="242" t="s">
        <v>33</v>
      </c>
      <c r="M154" s="155"/>
      <c r="N154" s="156"/>
      <c r="O154" s="117"/>
      <c r="P154" s="131"/>
      <c r="Q154" s="157" t="s">
        <v>897</v>
      </c>
      <c r="R154" s="77">
        <v>45180</v>
      </c>
      <c r="S154" s="599">
        <v>17900</v>
      </c>
      <c r="T154" s="74">
        <v>45196</v>
      </c>
      <c r="U154" s="157"/>
      <c r="V154" s="153"/>
      <c r="W154" s="158"/>
      <c r="X154" s="159"/>
      <c r="Y154" s="157"/>
      <c r="Z154" s="153"/>
      <c r="AA154" s="158"/>
      <c r="AB154" s="159"/>
      <c r="AC154" s="572"/>
      <c r="AD154" s="77"/>
      <c r="AE154" s="67"/>
      <c r="AF154" s="77"/>
      <c r="AG154" s="85"/>
      <c r="AH154" s="77"/>
      <c r="AI154" s="77"/>
      <c r="AJ154" s="80"/>
      <c r="AK154" s="91" t="s">
        <v>808</v>
      </c>
      <c r="AL154" s="337">
        <f>IF(Table3[[#This Row],[Contractor Selected]]="Shactee",Table3[[#This Row],[Cost Shactee]],IF(AK154="DLZ",Table3[[#This Row],[Cost DLZ]],IF(AK154="Helix",Table3[[#This Row],[Cost Helix]],IF(AK154="Millennia",Table3[[#This Row],[Cost Millennia]],IF(AK154="Dawood",Table3[[#This Row],[Cost Dawood]],"NO SELECTION")))))</f>
        <v>17900</v>
      </c>
      <c r="AM154" s="186">
        <f>IF(AK154="Helix",AL154,0)</f>
        <v>17900</v>
      </c>
      <c r="AN154" s="208">
        <f>IF(AK154="Millennia",AL154,0)</f>
        <v>0</v>
      </c>
      <c r="AO154" s="208">
        <f>IF(AK154="DLZ",AL154,0)</f>
        <v>0</v>
      </c>
      <c r="AP154" s="208">
        <f>IF(AK154="Dawood",AL154,0)</f>
        <v>0</v>
      </c>
      <c r="AQ154" s="208">
        <f>IF(AK154="Shactee",AL154,0)</f>
        <v>0</v>
      </c>
    </row>
    <row r="155" spans="1:43" ht="15" customHeight="1" x14ac:dyDescent="0.25">
      <c r="A155" s="181" t="s">
        <v>81</v>
      </c>
      <c r="B155" s="181" t="s">
        <v>424</v>
      </c>
      <c r="C155" s="181" t="s">
        <v>994</v>
      </c>
      <c r="D155" s="181" t="s">
        <v>84</v>
      </c>
      <c r="E155" s="213" t="s">
        <v>977</v>
      </c>
      <c r="F155" s="153">
        <v>45244</v>
      </c>
      <c r="G155" s="483">
        <v>45250</v>
      </c>
      <c r="H155" s="153" t="s">
        <v>810</v>
      </c>
      <c r="I155" s="77">
        <v>45268</v>
      </c>
      <c r="J155" s="77">
        <v>45265</v>
      </c>
      <c r="K155" s="105">
        <v>45261</v>
      </c>
      <c r="L155" s="242" t="s">
        <v>33</v>
      </c>
      <c r="M155" s="155" t="s">
        <v>897</v>
      </c>
      <c r="N155" s="156" t="s">
        <v>982</v>
      </c>
      <c r="O155" s="117" t="s">
        <v>985</v>
      </c>
      <c r="P155" s="131" t="s">
        <v>170</v>
      </c>
      <c r="Q155" s="157" t="s">
        <v>897</v>
      </c>
      <c r="R155" s="77">
        <v>45246</v>
      </c>
      <c r="S155" s="67">
        <v>5400</v>
      </c>
      <c r="T155" s="74">
        <v>45268</v>
      </c>
      <c r="U155" s="157" t="s">
        <v>897</v>
      </c>
      <c r="V155" s="153" t="s">
        <v>995</v>
      </c>
      <c r="W155" s="158" t="s">
        <v>985</v>
      </c>
      <c r="X155" s="159" t="s">
        <v>170</v>
      </c>
      <c r="Y155" s="157"/>
      <c r="Z155" s="153"/>
      <c r="AA155" s="158"/>
      <c r="AB155" s="159"/>
      <c r="AC155" s="572"/>
      <c r="AD155" s="77"/>
      <c r="AE155" s="67"/>
      <c r="AF155" s="77"/>
      <c r="AG155" s="85"/>
      <c r="AH155" s="77"/>
      <c r="AI155" s="77"/>
      <c r="AJ155" s="80"/>
      <c r="AK155" s="91" t="s">
        <v>808</v>
      </c>
      <c r="AL155" s="336">
        <f>IF(Table3[[#This Row],[Contractor Selected]]="Shactee",Table3[[#This Row],[Cost Shactee]],IF(AK155="DLZ",Table3[[#This Row],[Cost DLZ]],IF(AK155="Helix",Table3[[#This Row],[Cost Helix]],IF(AK155="Millennia",Table3[[#This Row],[Cost Millennia]],IF(AK155="Dawood",Table3[[#This Row],[Cost Dawood]],"NO SELECTION")))))</f>
        <v>5400</v>
      </c>
      <c r="AM155" s="186">
        <f>IF(AK155="Helix",AL155,0)</f>
        <v>5400</v>
      </c>
      <c r="AN155" s="208">
        <f>IF(AK155="Millennia",AL155,0)</f>
        <v>0</v>
      </c>
      <c r="AO155" s="208">
        <f>IF(AK155="DLZ",AL155,0)</f>
        <v>0</v>
      </c>
      <c r="AP155" s="208">
        <f>IF(AK155="Dawood",AL155,0)</f>
        <v>0</v>
      </c>
      <c r="AQ155" s="208">
        <f>IF(AK155="Shactee",AL155,0)</f>
        <v>0</v>
      </c>
    </row>
    <row r="156" spans="1:43" ht="15" customHeight="1" x14ac:dyDescent="0.25">
      <c r="A156" s="137" t="s">
        <v>81</v>
      </c>
      <c r="B156" s="137" t="s">
        <v>998</v>
      </c>
      <c r="C156" s="137" t="s">
        <v>999</v>
      </c>
      <c r="D156" s="137" t="s">
        <v>84</v>
      </c>
      <c r="E156" s="137" t="s">
        <v>1000</v>
      </c>
      <c r="F156" s="138">
        <v>45280</v>
      </c>
      <c r="G156" s="138">
        <v>45280</v>
      </c>
      <c r="H156" s="138" t="s">
        <v>1001</v>
      </c>
      <c r="I156" s="77">
        <v>45287</v>
      </c>
      <c r="J156" s="77">
        <v>45282</v>
      </c>
      <c r="K156" s="105">
        <v>45292</v>
      </c>
      <c r="L156" s="242" t="s">
        <v>33</v>
      </c>
      <c r="M156" s="145"/>
      <c r="N156" s="146"/>
      <c r="O156" s="117"/>
      <c r="P156" s="117"/>
      <c r="Q156" s="141"/>
      <c r="R156" s="77"/>
      <c r="S156" s="67"/>
      <c r="T156" s="74"/>
      <c r="U156" s="216"/>
      <c r="V156" s="132"/>
      <c r="W156" s="132"/>
      <c r="X156" s="217"/>
      <c r="Y156" s="348"/>
      <c r="Z156" s="225"/>
      <c r="AA156" s="117"/>
      <c r="AB156" s="221"/>
      <c r="AC156" s="605"/>
      <c r="AD156" s="77"/>
      <c r="AE156" s="67">
        <v>696.98</v>
      </c>
      <c r="AF156" s="77"/>
      <c r="AG156" s="192"/>
      <c r="AH156" s="106"/>
      <c r="AI156" s="179"/>
      <c r="AJ156" s="193"/>
      <c r="AK156" s="134" t="s">
        <v>24</v>
      </c>
      <c r="AL156" s="337">
        <f>IF(Table3[[#This Row],[Contractor Selected]]="Shactee",Table3[[#This Row],[Cost Shactee]],IF(AK156="DLZ",Table3[[#This Row],[Cost DLZ]],IF(AK156="Helix",Table3[[#This Row],[Cost Helix]],IF(AK156="Millennia",Table3[[#This Row],[Cost Millennia]],IF(AK156="LWS",Table3[[#This Row],[Cost LWS]],IF(AK156="Dawood",Table3[[#This Row],[Cost Dawood]],"NO SELECTION"))))))</f>
        <v>696.98</v>
      </c>
      <c r="AM156" s="180">
        <f>IF(AK156="Helix",AL156,0)</f>
        <v>0</v>
      </c>
      <c r="AN156" s="150">
        <f>IF(AK156="Millennia",AL156,0)</f>
        <v>0</v>
      </c>
      <c r="AO156" s="150">
        <f>IF(AK156="DLZ",AL156,0)</f>
        <v>0</v>
      </c>
      <c r="AP156" s="150">
        <f>IF(AK156="Dawood",AL156,0)</f>
        <v>0</v>
      </c>
      <c r="AQ156" s="150">
        <f>IF(AK156="Shactee",AL156,0)</f>
        <v>696.98</v>
      </c>
    </row>
    <row r="157" spans="1:43" ht="15" customHeight="1" x14ac:dyDescent="0.25">
      <c r="A157" s="181" t="s">
        <v>81</v>
      </c>
      <c r="B157" s="181" t="s">
        <v>1005</v>
      </c>
      <c r="C157" s="181" t="s">
        <v>992</v>
      </c>
      <c r="D157" s="181" t="s">
        <v>84</v>
      </c>
      <c r="E157" s="181" t="s">
        <v>977</v>
      </c>
      <c r="F157" s="153">
        <v>45328</v>
      </c>
      <c r="G157" s="153">
        <v>45331</v>
      </c>
      <c r="H157" s="153" t="s">
        <v>810</v>
      </c>
      <c r="I157" s="77">
        <v>45356</v>
      </c>
      <c r="J157" s="77">
        <v>45356</v>
      </c>
      <c r="K157" s="105">
        <v>45352</v>
      </c>
      <c r="L157" s="242" t="s">
        <v>33</v>
      </c>
      <c r="M157" s="155"/>
      <c r="N157" s="156"/>
      <c r="O157" s="117"/>
      <c r="P157" s="117"/>
      <c r="Q157" s="157" t="s">
        <v>897</v>
      </c>
      <c r="R157" s="77">
        <v>45330</v>
      </c>
      <c r="S157" s="67">
        <v>36250</v>
      </c>
      <c r="T157" s="74">
        <v>45356</v>
      </c>
      <c r="U157" s="157"/>
      <c r="V157" s="153"/>
      <c r="W157" s="158"/>
      <c r="X157" s="159"/>
      <c r="Y157" s="207"/>
      <c r="Z157" s="153"/>
      <c r="AA157" s="158"/>
      <c r="AB157" s="159"/>
      <c r="AC157" s="77"/>
      <c r="AD157" s="77"/>
      <c r="AE157" s="67"/>
      <c r="AF157" s="77"/>
      <c r="AG157" s="85"/>
      <c r="AH157" s="77"/>
      <c r="AI157" s="67"/>
      <c r="AJ157" s="80"/>
      <c r="AK157" s="134" t="s">
        <v>808</v>
      </c>
      <c r="AL157" s="337">
        <f>IF(Table3[[#This Row],[Contractor Selected]]="Shactee",Table3[[#This Row],[Cost Shactee]],IF(AK157="DLZ",Table3[[#This Row],[Cost DLZ]],IF(AK157="Helix",Table3[[#This Row],[Cost Helix]],IF(AK157="Millennia",Table3[[#This Row],[Cost Millennia]],IF(AK157="Dawood",Table3[[#This Row],[Cost Dawood]],"NO SELECTION")))))</f>
        <v>36250</v>
      </c>
      <c r="AM157" s="186">
        <f>IF(AK157="Helix",AL157,0)</f>
        <v>36250</v>
      </c>
      <c r="AN157" s="208">
        <f>IF(AK157="Millennia",AL157,0)</f>
        <v>0</v>
      </c>
      <c r="AO157" s="208">
        <f>IF(AK157="DLZ",AL157,0)</f>
        <v>0</v>
      </c>
      <c r="AP157" s="208">
        <f>IF(AK157="Dawood",AL157,0)</f>
        <v>0</v>
      </c>
      <c r="AQ157" s="208">
        <f>IF(AK157="Shactee",AL157,0)</f>
        <v>0</v>
      </c>
    </row>
    <row r="158" spans="1:43" ht="15" customHeight="1" x14ac:dyDescent="0.25">
      <c r="A158" s="213" t="s">
        <v>81</v>
      </c>
      <c r="B158" s="213" t="s">
        <v>289</v>
      </c>
      <c r="C158" s="213" t="s">
        <v>992</v>
      </c>
      <c r="D158" s="213" t="s">
        <v>84</v>
      </c>
      <c r="E158" s="213" t="s">
        <v>977</v>
      </c>
      <c r="F158" s="154">
        <v>45296</v>
      </c>
      <c r="G158" s="154">
        <v>45299</v>
      </c>
      <c r="H158" s="154" t="s">
        <v>810</v>
      </c>
      <c r="I158" s="77">
        <v>45310</v>
      </c>
      <c r="J158" s="77">
        <v>45310</v>
      </c>
      <c r="K158" s="105">
        <v>45383</v>
      </c>
      <c r="L158" s="369" t="s">
        <v>33</v>
      </c>
      <c r="M158" s="177"/>
      <c r="N158" s="183"/>
      <c r="O158" s="504"/>
      <c r="P158" s="504"/>
      <c r="Q158" s="259" t="s">
        <v>897</v>
      </c>
      <c r="R158" s="77">
        <v>45309</v>
      </c>
      <c r="S158" s="67">
        <v>5900</v>
      </c>
      <c r="T158" s="74">
        <v>45310</v>
      </c>
      <c r="U158" s="259"/>
      <c r="V158" s="154"/>
      <c r="W158" s="521"/>
      <c r="X158" s="185"/>
      <c r="Y158" s="259"/>
      <c r="Z158" s="154"/>
      <c r="AA158" s="521"/>
      <c r="AB158" s="185"/>
      <c r="AC158" s="77"/>
      <c r="AD158" s="77"/>
      <c r="AE158" s="67"/>
      <c r="AF158" s="77"/>
      <c r="AG158" s="85"/>
      <c r="AH158" s="77"/>
      <c r="AI158" s="77"/>
      <c r="AJ158" s="80"/>
      <c r="AK158" s="91" t="s">
        <v>808</v>
      </c>
      <c r="AL158" s="337">
        <f>IF(Table3[[#This Row],[Contractor Selected]]="Shactee",Table3[[#This Row],[Cost Shactee]],IF(AK158="DLZ",Table3[[#This Row],[Cost DLZ]],IF(AK158="Helix",Table3[[#This Row],[Cost Helix]],IF(AK158="Millennia",Table3[[#This Row],[Cost Millennia]],IF(AK158="Dawood",Table3[[#This Row],[Cost Dawood]],"NO SELECTION")))))</f>
        <v>5900</v>
      </c>
      <c r="AM158" s="186">
        <f>IF(AK158="Helix",AL158,0)</f>
        <v>5900</v>
      </c>
      <c r="AN158" s="522">
        <f>IF(AK158="Millennia",AL158,0)</f>
        <v>0</v>
      </c>
      <c r="AO158" s="522">
        <f>IF(AK158="DLZ",AL158,0)</f>
        <v>0</v>
      </c>
      <c r="AP158" s="522">
        <f>IF(AK158="Dawood",AL158,0)</f>
        <v>0</v>
      </c>
      <c r="AQ158" s="522">
        <f>IF(AK158="Shactee",AL158,0)</f>
        <v>0</v>
      </c>
    </row>
    <row r="159" spans="1:43" ht="15" customHeight="1" x14ac:dyDescent="0.25">
      <c r="A159" s="214" t="s">
        <v>81</v>
      </c>
      <c r="B159" s="214" t="s">
        <v>285</v>
      </c>
      <c r="C159" s="214" t="s">
        <v>695</v>
      </c>
      <c r="D159" s="213" t="s">
        <v>84</v>
      </c>
      <c r="E159" s="213" t="s">
        <v>1007</v>
      </c>
      <c r="F159" s="482">
        <v>45315</v>
      </c>
      <c r="G159" s="135">
        <v>45315</v>
      </c>
      <c r="H159" s="482" t="s">
        <v>288</v>
      </c>
      <c r="I159" s="73">
        <v>45322</v>
      </c>
      <c r="J159" s="73">
        <v>45320</v>
      </c>
      <c r="K159" s="105">
        <v>45413</v>
      </c>
      <c r="L159" s="369" t="s">
        <v>33</v>
      </c>
      <c r="M159" s="182"/>
      <c r="N159" s="183"/>
      <c r="O159" s="117"/>
      <c r="P159" s="126"/>
      <c r="Q159" s="597" t="s">
        <v>170</v>
      </c>
      <c r="R159" s="77" t="s">
        <v>170</v>
      </c>
      <c r="S159" s="67" t="s">
        <v>170</v>
      </c>
      <c r="T159" s="74" t="s">
        <v>170</v>
      </c>
      <c r="U159" s="258"/>
      <c r="V159" s="154"/>
      <c r="W159" s="521"/>
      <c r="X159" s="185"/>
      <c r="Y159" s="259"/>
      <c r="Z159" s="154"/>
      <c r="AA159" s="521"/>
      <c r="AB159" s="185"/>
      <c r="AC159" s="77">
        <v>45315</v>
      </c>
      <c r="AD159" s="77">
        <v>45315</v>
      </c>
      <c r="AE159" s="639">
        <v>1753</v>
      </c>
      <c r="AF159" s="572">
        <v>45312</v>
      </c>
      <c r="AG159" s="85"/>
      <c r="AH159" s="77"/>
      <c r="AI159" s="77"/>
      <c r="AJ159" s="80"/>
      <c r="AK159" s="81" t="s">
        <v>24</v>
      </c>
      <c r="AL159" s="336">
        <f>IF(Table3[[#This Row],[Contractor Selected]]="Shactee",Table3[[#This Row],[Cost Shactee]],IF(AK159="DLZ",Table3[[#This Row],[Cost DLZ]],IF(AK159="Helix",Table3[[#This Row],[Cost Helix]],IF(AK159="Millennia",Table3[[#This Row],[Cost Millennia]],IF(AK159="Dawood",Table3[[#This Row],[Cost Dawood]],"NO SELECTION")))))</f>
        <v>1753</v>
      </c>
      <c r="AM159" s="186">
        <f>IF(AK159="Helix",AL159,0)</f>
        <v>0</v>
      </c>
      <c r="AN159" s="522">
        <f>IF(AK159="Millennia",AL159,0)</f>
        <v>0</v>
      </c>
      <c r="AO159" s="522">
        <f>IF(AK159="DLZ",AL159,0)</f>
        <v>0</v>
      </c>
      <c r="AP159" s="522">
        <f>IF(AK159="Dawood",AL159,0)</f>
        <v>0</v>
      </c>
      <c r="AQ159" s="522">
        <f>IF(AK159="Shactee",AL159,0)</f>
        <v>1753</v>
      </c>
    </row>
    <row r="160" spans="1:43" ht="15" customHeight="1" x14ac:dyDescent="0.25">
      <c r="A160" s="162" t="s">
        <v>81</v>
      </c>
      <c r="B160" s="162" t="s">
        <v>433</v>
      </c>
      <c r="C160" s="162" t="s">
        <v>1022</v>
      </c>
      <c r="D160" s="162" t="s">
        <v>84</v>
      </c>
      <c r="E160" s="563" t="s">
        <v>977</v>
      </c>
      <c r="F160" s="135">
        <v>45435</v>
      </c>
      <c r="G160" s="135">
        <v>45435</v>
      </c>
      <c r="H160" s="135" t="s">
        <v>1006</v>
      </c>
      <c r="I160" s="77">
        <v>45447</v>
      </c>
      <c r="J160" s="77">
        <v>45447</v>
      </c>
      <c r="K160" s="105">
        <v>45505</v>
      </c>
      <c r="L160" s="369" t="s">
        <v>33</v>
      </c>
      <c r="M160" s="163" t="s">
        <v>979</v>
      </c>
      <c r="N160" s="178"/>
      <c r="O160" s="126"/>
      <c r="P160" s="126"/>
      <c r="Q160" s="197" t="s">
        <v>897</v>
      </c>
      <c r="R160" s="77">
        <v>45435</v>
      </c>
      <c r="S160" s="67">
        <v>7600</v>
      </c>
      <c r="T160" s="74">
        <v>45447</v>
      </c>
      <c r="U160" s="263" t="s">
        <v>979</v>
      </c>
      <c r="V160" s="227"/>
      <c r="W160" s="227"/>
      <c r="X160" s="265" t="s">
        <v>979</v>
      </c>
      <c r="Y160" s="266" t="s">
        <v>979</v>
      </c>
      <c r="Z160" s="330"/>
      <c r="AA160" s="126"/>
      <c r="AB160" s="233" t="s">
        <v>979</v>
      </c>
      <c r="AC160" s="571"/>
      <c r="AD160" s="77"/>
      <c r="AE160" s="67"/>
      <c r="AF160" s="572"/>
      <c r="AG160" s="192"/>
      <c r="AH160" s="106"/>
      <c r="AI160" s="179"/>
      <c r="AJ160" s="193"/>
      <c r="AK160" s="134" t="s">
        <v>808</v>
      </c>
      <c r="AL160" s="337">
        <f>IF(Table3[[#This Row],[Contractor Selected]]="Shactee",Table3[[#This Row],[Cost Shactee]],IF(AK160="DLZ",Table3[[#This Row],[Cost DLZ]],IF(AK160="Helix",Table3[[#This Row],[Cost Helix]],IF(AK160="Millennia",Table3[[#This Row],[Cost Millennia]],IF(AK160="Dawood",Table3[[#This Row],[Cost Dawood]],"NO SELECTION")))))</f>
        <v>7600</v>
      </c>
      <c r="AM160" s="180">
        <v>7600</v>
      </c>
      <c r="AN160" s="166">
        <f>IF(AK160="Millennia",AL160,0)</f>
        <v>0</v>
      </c>
      <c r="AO160" s="166">
        <f>IF(AK160="DLZ",AL160,0)</f>
        <v>0</v>
      </c>
      <c r="AP160" s="166">
        <f>IF(AK160="Dawood",AL160,0)</f>
        <v>0</v>
      </c>
      <c r="AQ160" s="166">
        <f>IF(AK160="Shactee",AL160,0)</f>
        <v>0</v>
      </c>
    </row>
    <row r="161" spans="1:43" ht="15" customHeight="1" x14ac:dyDescent="0.25">
      <c r="A161" s="162" t="s">
        <v>81</v>
      </c>
      <c r="B161" s="162" t="s">
        <v>1025</v>
      </c>
      <c r="C161" s="162" t="s">
        <v>1026</v>
      </c>
      <c r="D161" s="162" t="s">
        <v>84</v>
      </c>
      <c r="E161" s="162" t="s">
        <v>1027</v>
      </c>
      <c r="F161" s="135">
        <v>45393</v>
      </c>
      <c r="G161" s="571">
        <v>45394</v>
      </c>
      <c r="H161" s="135" t="s">
        <v>810</v>
      </c>
      <c r="I161" s="77">
        <v>45404</v>
      </c>
      <c r="J161" s="77">
        <v>45404</v>
      </c>
      <c r="K161" s="105">
        <v>45528</v>
      </c>
      <c r="L161" s="369" t="s">
        <v>33</v>
      </c>
      <c r="M161" s="163"/>
      <c r="N161" s="162"/>
      <c r="O161" s="162"/>
      <c r="P161" s="162"/>
      <c r="Q161" s="258" t="s">
        <v>897</v>
      </c>
      <c r="R161" s="77">
        <v>45393</v>
      </c>
      <c r="S161" s="67">
        <v>9400</v>
      </c>
      <c r="T161" s="74">
        <v>45404</v>
      </c>
      <c r="U161" s="344"/>
      <c r="V161" s="154"/>
      <c r="W161" s="154"/>
      <c r="X161" s="185"/>
      <c r="Y161" s="163"/>
      <c r="Z161" s="164"/>
      <c r="AA161" s="165"/>
      <c r="AB161" s="233"/>
      <c r="AC161" s="563"/>
      <c r="AD161" s="77"/>
      <c r="AE161" s="67"/>
      <c r="AF161" s="572"/>
      <c r="AG161" s="190"/>
      <c r="AH161" s="143"/>
      <c r="AI161" s="179"/>
      <c r="AJ161" s="191"/>
      <c r="AK161" s="134" t="s">
        <v>808</v>
      </c>
      <c r="AL161" s="336">
        <f>IF(Table3[[#This Row],[Contractor Selected]]="Shactee",Table3[[#This Row],[Cost Shactee]],IF(AK161="DLZ",Table3[[#This Row],[Cost DLZ]],IF(AK161="Helix",Table3[[#This Row],[Cost Helix]],IF(AK161="Millennia",Table3[[#This Row],[Cost Millennia]],IF(AK161="LWS",Table3[[#This Row],[Cost LWS]],IF(AK161="Dawood",Table3[[#This Row],[Cost Dawood]],"NO SELECTION"))))))</f>
        <v>9400</v>
      </c>
      <c r="AM161" s="180">
        <f>IF(AK161="Helix",AL161,0)</f>
        <v>9400</v>
      </c>
      <c r="AN161" s="166">
        <f>IF(AK161="Millennia",AL161,0)</f>
        <v>0</v>
      </c>
      <c r="AO161" s="166">
        <f>IF(AK161="DLZ",AL161,0)</f>
        <v>0</v>
      </c>
      <c r="AP161" s="166">
        <f>IF(AK161="Dawood",AL161,0)</f>
        <v>0</v>
      </c>
      <c r="AQ161" s="166">
        <f>IF(AK161="Shactee",AL161,0)</f>
        <v>0</v>
      </c>
    </row>
    <row r="162" spans="1:43" ht="15" customHeight="1" x14ac:dyDescent="0.25">
      <c r="A162" s="162" t="s">
        <v>81</v>
      </c>
      <c r="B162" s="568" t="s">
        <v>1065</v>
      </c>
      <c r="C162" s="162" t="s">
        <v>919</v>
      </c>
      <c r="D162" s="162" t="s">
        <v>84</v>
      </c>
      <c r="E162" s="162" t="s">
        <v>1027</v>
      </c>
      <c r="F162" s="135">
        <v>45538</v>
      </c>
      <c r="G162" s="106">
        <v>45539</v>
      </c>
      <c r="H162" s="135" t="s">
        <v>1006</v>
      </c>
      <c r="I162" s="77">
        <v>45555</v>
      </c>
      <c r="J162" s="77">
        <v>45555</v>
      </c>
      <c r="K162" s="105">
        <v>45620</v>
      </c>
      <c r="L162" s="369" t="s">
        <v>33</v>
      </c>
      <c r="M162" s="163"/>
      <c r="N162" s="178"/>
      <c r="O162" s="126"/>
      <c r="P162" s="126"/>
      <c r="Q162" s="197" t="s">
        <v>897</v>
      </c>
      <c r="R162" s="77">
        <v>45539</v>
      </c>
      <c r="S162" s="67">
        <v>10920</v>
      </c>
      <c r="T162" s="74">
        <v>45555</v>
      </c>
      <c r="U162" s="263"/>
      <c r="V162" s="227"/>
      <c r="W162" s="227"/>
      <c r="X162" s="265"/>
      <c r="Y162" s="266"/>
      <c r="Z162" s="267"/>
      <c r="AA162" s="165"/>
      <c r="AB162" s="233"/>
      <c r="AC162" s="106"/>
      <c r="AD162" s="77"/>
      <c r="AE162" s="67"/>
      <c r="AF162" s="77"/>
      <c r="AG162" s="190"/>
      <c r="AH162" s="143"/>
      <c r="AI162" s="106"/>
      <c r="AJ162" s="191"/>
      <c r="AK162" s="134" t="s">
        <v>808</v>
      </c>
      <c r="AL162" s="337">
        <f>IF(Table3[[#This Row],[Contractor Selected]]="Shactee",Table3[[#This Row],[Cost Shactee]],IF(AK162="DLZ",Table3[[#This Row],[Cost DLZ]],IF(AK162="Helix",Table3[[#This Row],[Cost Helix]],IF(AK162="Millennia",Table3[[#This Row],[Cost Millennia]],IF(AK162="Dawood",Table3[[#This Row],[Cost Dawood]],"NO SELECTION")))))</f>
        <v>10920</v>
      </c>
      <c r="AM162" s="180">
        <f>IF(AK162="Helix",AL162,0)</f>
        <v>10920</v>
      </c>
      <c r="AN162" s="166">
        <f>IF(AK162="Millennia",AL162,0)</f>
        <v>0</v>
      </c>
      <c r="AO162" s="166">
        <f>IF(AK162="DLZ",AL162,0)</f>
        <v>0</v>
      </c>
      <c r="AP162" s="166">
        <f>IF(AK162="Dawood",AL162,0)</f>
        <v>0</v>
      </c>
      <c r="AQ162" s="166">
        <f>IF(AK162="Shactee",AL162,0)</f>
        <v>0</v>
      </c>
    </row>
    <row r="163" spans="1:43" ht="15" customHeight="1" x14ac:dyDescent="0.25">
      <c r="A163" s="137" t="s">
        <v>81</v>
      </c>
      <c r="B163" s="137" t="s">
        <v>449</v>
      </c>
      <c r="C163" s="137" t="s">
        <v>1046</v>
      </c>
      <c r="D163" s="137" t="s">
        <v>84</v>
      </c>
      <c r="E163" s="162" t="s">
        <v>977</v>
      </c>
      <c r="F163" s="138">
        <v>45334</v>
      </c>
      <c r="G163" s="138">
        <v>45337</v>
      </c>
      <c r="H163" s="138" t="s">
        <v>810</v>
      </c>
      <c r="I163" s="77">
        <v>45348</v>
      </c>
      <c r="J163" s="77">
        <v>45348</v>
      </c>
      <c r="K163" s="105">
        <v>45741</v>
      </c>
      <c r="L163" s="242" t="s">
        <v>33</v>
      </c>
      <c r="M163" s="145"/>
      <c r="N163" s="146"/>
      <c r="O163" s="117"/>
      <c r="P163" s="117"/>
      <c r="Q163" s="157" t="s">
        <v>897</v>
      </c>
      <c r="R163" s="77">
        <v>45336</v>
      </c>
      <c r="S163" s="67">
        <v>5400</v>
      </c>
      <c r="T163" s="572">
        <v>45348</v>
      </c>
      <c r="U163" s="141"/>
      <c r="V163" s="138"/>
      <c r="W163" s="424"/>
      <c r="X163" s="212"/>
      <c r="Y163" s="218"/>
      <c r="Z163" s="138"/>
      <c r="AA163" s="424"/>
      <c r="AB163" s="212"/>
      <c r="AC163" s="106"/>
      <c r="AD163" s="106"/>
      <c r="AE163" s="67"/>
      <c r="AF163" s="106"/>
      <c r="AG163" s="192"/>
      <c r="AH163" s="106"/>
      <c r="AI163" s="179"/>
      <c r="AJ163" s="193"/>
      <c r="AK163" s="134" t="s">
        <v>808</v>
      </c>
      <c r="AL163" s="337">
        <f>IF(Table3[[#This Row],[Contractor Selected]]="Shactee",Table3[[#This Row],[Cost Shactee]],IF(AK163="DLZ",Table3[[#This Row],[Cost DLZ]],IF(AK163="Helix",Table3[[#This Row],[Cost Helix]],IF(AK163="Millennia",Table3[[#This Row],[Cost Millennia]],IF(AK163="Dawood",Table3[[#This Row],[Cost Dawood]],"NO SELECTION")))))</f>
        <v>5400</v>
      </c>
      <c r="AM163" s="663">
        <f>IF(AK163="Helix",AL163,0)</f>
        <v>5400</v>
      </c>
      <c r="AN163" s="150">
        <f>IF(AK163="Millennia",AL163,0)</f>
        <v>0</v>
      </c>
      <c r="AO163" s="150">
        <f>IF(AK163="DLZ",AL163,0)</f>
        <v>0</v>
      </c>
      <c r="AP163" s="150">
        <f>IF(AK163="Dawood",AL163,0)</f>
        <v>0</v>
      </c>
      <c r="AQ163" s="150">
        <f>IF(AK163="Shactee",AL163,0)</f>
        <v>0</v>
      </c>
    </row>
    <row r="164" spans="1:43" ht="15" customHeight="1" x14ac:dyDescent="0.25">
      <c r="A164" s="137" t="s">
        <v>81</v>
      </c>
      <c r="B164" s="137" t="s">
        <v>682</v>
      </c>
      <c r="C164" s="137" t="s">
        <v>1133</v>
      </c>
      <c r="D164" s="137" t="s">
        <v>84</v>
      </c>
      <c r="E164" s="137" t="s">
        <v>977</v>
      </c>
      <c r="F164" s="138">
        <v>45751</v>
      </c>
      <c r="G164" s="138">
        <v>45755</v>
      </c>
      <c r="H164" s="138" t="s">
        <v>1006</v>
      </c>
      <c r="I164" s="77">
        <v>45762</v>
      </c>
      <c r="J164" s="77">
        <v>45762</v>
      </c>
      <c r="K164" s="105">
        <v>45863</v>
      </c>
      <c r="L164" s="138" t="s">
        <v>33</v>
      </c>
      <c r="M164" s="139"/>
      <c r="N164" s="146"/>
      <c r="O164" s="117"/>
      <c r="P164" s="117"/>
      <c r="Q164" s="141" t="s">
        <v>897</v>
      </c>
      <c r="R164" s="77">
        <v>45754</v>
      </c>
      <c r="S164" s="67">
        <v>11405</v>
      </c>
      <c r="T164" s="572">
        <v>45762</v>
      </c>
      <c r="U164" s="216"/>
      <c r="V164" s="132"/>
      <c r="W164" s="132"/>
      <c r="X164" s="217"/>
      <c r="Y164" s="348"/>
      <c r="Z164" s="225"/>
      <c r="AA164" s="117"/>
      <c r="AB164" s="217"/>
      <c r="AC164" s="143"/>
      <c r="AD164" s="77"/>
      <c r="AE164" s="67"/>
      <c r="AF164" s="77"/>
      <c r="AG164" s="190"/>
      <c r="AH164" s="143"/>
      <c r="AI164" s="106"/>
      <c r="AJ164" s="191"/>
      <c r="AK164" s="134" t="s">
        <v>808</v>
      </c>
      <c r="AL164" s="337">
        <f>IF(Table3[[#This Row],[Contractor Selected]]="Shactee",Table3[[#This Row],[Cost Shactee]],IF(AK164="DLZ",Table3[[#This Row],[Cost DLZ]],IF(AK164="Helix",Table3[[#This Row],[Cost Helix]],IF(AK164="Millennia",Table3[[#This Row],[Cost Millennia]],IF(AK164="Dawood",Table3[[#This Row],[Cost Dawood]],"NO SELECTION")))))</f>
        <v>11405</v>
      </c>
      <c r="AM164" s="663">
        <f>IF(AK164="Helix",AL164,0)</f>
        <v>11405</v>
      </c>
      <c r="AN164" s="150">
        <f>IF(AK164="Millennia",AL164,0)</f>
        <v>0</v>
      </c>
      <c r="AO164" s="150">
        <f>IF(AK164="DLZ",AL164,0)</f>
        <v>0</v>
      </c>
      <c r="AP164" s="150">
        <f>IF(AK164="Dawood",AL164,0)</f>
        <v>0</v>
      </c>
      <c r="AQ164" s="150">
        <f>IF(AK164="Shactee",AL164,0)</f>
        <v>0</v>
      </c>
    </row>
    <row r="165" spans="1:43" ht="15" customHeight="1" x14ac:dyDescent="0.25">
      <c r="A165" s="162" t="s">
        <v>81</v>
      </c>
      <c r="B165" s="162" t="s">
        <v>651</v>
      </c>
      <c r="C165" s="162" t="s">
        <v>652</v>
      </c>
      <c r="D165" s="162" t="s">
        <v>84</v>
      </c>
      <c r="E165" s="162" t="s">
        <v>977</v>
      </c>
      <c r="F165" s="135">
        <v>45644</v>
      </c>
      <c r="G165" s="135">
        <v>49308</v>
      </c>
      <c r="H165" s="135" t="s">
        <v>1006</v>
      </c>
      <c r="I165" s="77">
        <v>45671</v>
      </c>
      <c r="J165" s="77">
        <v>45671</v>
      </c>
      <c r="K165" s="580">
        <v>45863</v>
      </c>
      <c r="L165" s="135" t="s">
        <v>33</v>
      </c>
      <c r="M165" s="177"/>
      <c r="N165" s="178"/>
      <c r="O165" s="126"/>
      <c r="P165" s="126"/>
      <c r="Q165" s="197" t="s">
        <v>897</v>
      </c>
      <c r="R165" s="77">
        <v>45646</v>
      </c>
      <c r="S165" s="67">
        <v>16300</v>
      </c>
      <c r="T165" s="572">
        <v>45671</v>
      </c>
      <c r="U165" s="248"/>
      <c r="V165" s="126"/>
      <c r="W165" s="126"/>
      <c r="X165" s="253"/>
      <c r="Y165" s="248"/>
      <c r="Z165" s="126"/>
      <c r="AA165" s="126"/>
      <c r="AB165" s="253"/>
      <c r="AC165" s="106"/>
      <c r="AD165" s="118"/>
      <c r="AE165" s="254"/>
      <c r="AF165" s="268"/>
      <c r="AG165" s="192"/>
      <c r="AH165" s="106"/>
      <c r="AI165" s="106"/>
      <c r="AJ165" s="193"/>
      <c r="AK165" s="134" t="s">
        <v>808</v>
      </c>
      <c r="AL165" s="336">
        <f>IF(Table3[[#This Row],[Contractor Selected]]="Shactee",Table3[[#This Row],[Cost Shactee]],IF(AK165="DLZ",Table3[[#This Row],[Cost DLZ]],IF(AK165="Helix",Table3[[#This Row],[Cost Helix]],IF(AK165="Millennia",Table3[[#This Row],[Cost Millennia]],IF(AK165="Dawood",Table3[[#This Row],[Cost Dawood]],"NO SELECTION")))))</f>
        <v>16300</v>
      </c>
      <c r="AM165" s="665">
        <f>IF(AK165="Helix",AL165,0)</f>
        <v>16300</v>
      </c>
      <c r="AN165" s="166">
        <f>IF(AK165="Millennia",AL165,0)</f>
        <v>0</v>
      </c>
      <c r="AO165" s="166">
        <f>IF(AK165="DLZ",AL165,0)</f>
        <v>0</v>
      </c>
      <c r="AP165" s="166">
        <f>IF(AK165="Dawood",AL165,0)</f>
        <v>0</v>
      </c>
      <c r="AQ165" s="166">
        <f>IF(AK165="Shactee",AL165,0)</f>
        <v>0</v>
      </c>
    </row>
    <row r="166" spans="1:43" ht="15" customHeight="1" x14ac:dyDescent="0.25">
      <c r="A166" s="162" t="s">
        <v>81</v>
      </c>
      <c r="B166" s="162" t="s">
        <v>1151</v>
      </c>
      <c r="C166" s="162" t="s">
        <v>1152</v>
      </c>
      <c r="D166" s="162" t="s">
        <v>84</v>
      </c>
      <c r="E166" s="162" t="s">
        <v>1027</v>
      </c>
      <c r="F166" s="135">
        <v>45392</v>
      </c>
      <c r="G166" s="135">
        <v>45393</v>
      </c>
      <c r="H166" s="135" t="s">
        <v>810</v>
      </c>
      <c r="I166" s="77">
        <v>45401</v>
      </c>
      <c r="J166" s="77">
        <v>45400</v>
      </c>
      <c r="K166" s="524">
        <v>45901</v>
      </c>
      <c r="L166" s="369" t="s">
        <v>26</v>
      </c>
      <c r="M166" s="163"/>
      <c r="N166" s="164"/>
      <c r="O166" s="165"/>
      <c r="P166" s="165"/>
      <c r="Q166" s="258" t="s">
        <v>897</v>
      </c>
      <c r="R166" s="77">
        <v>45392</v>
      </c>
      <c r="S166" s="67">
        <v>6900</v>
      </c>
      <c r="T166" s="572">
        <v>45401</v>
      </c>
      <c r="U166" s="477"/>
      <c r="V166" s="450"/>
      <c r="W166" s="478"/>
      <c r="X166" s="479"/>
      <c r="Y166" s="480"/>
      <c r="Z166" s="450"/>
      <c r="AA166" s="478"/>
      <c r="AB166" s="479"/>
      <c r="AC166" s="143"/>
      <c r="AD166" s="143"/>
      <c r="AE166" s="144"/>
      <c r="AF166" s="143"/>
      <c r="AG166" s="190"/>
      <c r="AH166" s="143"/>
      <c r="AI166" s="144"/>
      <c r="AJ166" s="191"/>
      <c r="AK166" s="134" t="s">
        <v>808</v>
      </c>
      <c r="AL166" s="336">
        <f>IF(Table3[[#This Row],[Contractor Selected]]="Shactee",Table3[[#This Row],[Cost Shactee]],IF(AK166="DLZ",Table3[[#This Row],[Cost DLZ]],IF(AK166="Helix",Table3[[#This Row],[Cost Helix]],IF(AK166="Millennia",Table3[[#This Row],[Cost Millennia]],IF(AK166="Dawood",Table3[[#This Row],[Cost Dawood]],"NO SELECTION")))))</f>
        <v>6900</v>
      </c>
      <c r="AM166" s="663">
        <f>IF(AK166="Helix",AL166,0)</f>
        <v>6900</v>
      </c>
      <c r="AN166" s="166">
        <f>IF(AK166="Millennia",AL166,0)</f>
        <v>0</v>
      </c>
      <c r="AO166" s="166">
        <f>IF(AK166="DLZ",AL166,0)</f>
        <v>0</v>
      </c>
      <c r="AP166" s="166">
        <f>IF(AK166="Dawood",AL166,0)</f>
        <v>0</v>
      </c>
      <c r="AQ166" s="166">
        <f>IF(AK166="Shactee",AL166,0)</f>
        <v>0</v>
      </c>
    </row>
    <row r="167" spans="1:43" ht="15" customHeight="1" x14ac:dyDescent="0.25">
      <c r="A167" s="162" t="s">
        <v>81</v>
      </c>
      <c r="B167" s="162" t="s">
        <v>729</v>
      </c>
      <c r="C167" s="162" t="s">
        <v>1158</v>
      </c>
      <c r="D167" s="162" t="s">
        <v>84</v>
      </c>
      <c r="E167" s="162" t="s">
        <v>1027</v>
      </c>
      <c r="F167" s="135">
        <v>45867</v>
      </c>
      <c r="G167" s="135">
        <v>45873</v>
      </c>
      <c r="H167" s="135" t="s">
        <v>1006</v>
      </c>
      <c r="I167" s="77">
        <v>45875</v>
      </c>
      <c r="J167" s="77"/>
      <c r="K167" s="323">
        <v>45925</v>
      </c>
      <c r="L167" s="135" t="s">
        <v>26</v>
      </c>
      <c r="M167" s="163"/>
      <c r="N167" s="164"/>
      <c r="O167" s="165"/>
      <c r="P167" s="165"/>
      <c r="Q167" s="197" t="s">
        <v>897</v>
      </c>
      <c r="R167" s="77">
        <v>45868</v>
      </c>
      <c r="S167" s="67">
        <v>2695</v>
      </c>
      <c r="T167" s="572">
        <v>45875</v>
      </c>
      <c r="U167" s="601"/>
      <c r="V167" s="606"/>
      <c r="W167" s="612"/>
      <c r="X167" s="616"/>
      <c r="Y167" s="622"/>
      <c r="Z167" s="606"/>
      <c r="AA167" s="612"/>
      <c r="AB167" s="616"/>
      <c r="AC167" s="143"/>
      <c r="AD167" s="143"/>
      <c r="AE167" s="144"/>
      <c r="AF167" s="143"/>
      <c r="AG167" s="190"/>
      <c r="AH167" s="143"/>
      <c r="AI167" s="143"/>
      <c r="AJ167" s="191"/>
      <c r="AK167" s="134" t="s">
        <v>808</v>
      </c>
      <c r="AL167" s="336">
        <f>IF(Table3[[#This Row],[Contractor Selected]]="Shactee",Table3[[#This Row],[Cost Shactee]],IF(AK167="DLZ",Table3[[#This Row],[Cost DLZ]],IF(AK167="Helix",Table3[[#This Row],[Cost Helix]],IF(AK167="Millennia",Table3[[#This Row],[Cost Millennia]],IF(AK167="Dawood",Table3[[#This Row],[Cost Dawood]],"NO SELECTION")))))</f>
        <v>2695</v>
      </c>
      <c r="AM167" s="180">
        <f>IF(AK167="Helix",AL167,0)</f>
        <v>2695</v>
      </c>
      <c r="AN167" s="166">
        <f>IF(AK167="Millennia",AL167,0)</f>
        <v>0</v>
      </c>
      <c r="AO167" s="166">
        <f>IF(AK167="DLZ",AL167,0)</f>
        <v>0</v>
      </c>
      <c r="AP167" s="166">
        <f>IF(AK167="Dawood",AL167,0)</f>
        <v>0</v>
      </c>
      <c r="AQ167" s="166">
        <f>IF(AK167="Shactee",AL167,0)</f>
        <v>0</v>
      </c>
    </row>
    <row r="168" spans="1:43" ht="15" customHeight="1" x14ac:dyDescent="0.25">
      <c r="A168" s="137" t="s">
        <v>851</v>
      </c>
      <c r="B168" s="137" t="s">
        <v>1178</v>
      </c>
      <c r="C168" s="137" t="s">
        <v>789</v>
      </c>
      <c r="D168" s="137" t="s">
        <v>84</v>
      </c>
      <c r="E168" s="137" t="s">
        <v>977</v>
      </c>
      <c r="F168" s="138">
        <v>45701</v>
      </c>
      <c r="G168" s="138">
        <v>45339</v>
      </c>
      <c r="H168" s="138" t="s">
        <v>1006</v>
      </c>
      <c r="I168" s="77">
        <v>45712</v>
      </c>
      <c r="J168" s="77">
        <v>45712</v>
      </c>
      <c r="K168" s="323">
        <v>45955</v>
      </c>
      <c r="L168" s="242" t="s">
        <v>26</v>
      </c>
      <c r="M168" s="145"/>
      <c r="N168" s="146"/>
      <c r="O168" s="117"/>
      <c r="P168" s="117"/>
      <c r="Q168" s="141" t="s">
        <v>897</v>
      </c>
      <c r="R168" s="106">
        <v>45705</v>
      </c>
      <c r="S168" s="67">
        <v>4750</v>
      </c>
      <c r="T168" s="572">
        <v>45712</v>
      </c>
      <c r="U168" s="245"/>
      <c r="V168" s="117"/>
      <c r="W168" s="117"/>
      <c r="X168" s="252"/>
      <c r="Y168" s="245"/>
      <c r="Z168" s="117"/>
      <c r="AA168" s="117"/>
      <c r="AB168" s="252"/>
      <c r="AC168" s="106"/>
      <c r="AD168" s="119"/>
      <c r="AE168" s="262"/>
      <c r="AF168" s="255"/>
      <c r="AG168" s="192"/>
      <c r="AH168" s="106"/>
      <c r="AI168" s="106"/>
      <c r="AJ168" s="193"/>
      <c r="AK168" s="134" t="s">
        <v>808</v>
      </c>
      <c r="AL168" s="336">
        <f>IF(Table3[[#This Row],[Contractor Selected]]="Shactee",Table3[[#This Row],[Cost Shactee]],IF(AK168="DLZ",Table3[[#This Row],[Cost DLZ]],IF(AK168="Helix",Table3[[#This Row],[Cost Helix]],IF(AK168="Millennia",Table3[[#This Row],[Cost Millennia]],IF(AK168="Dawood",Table3[[#This Row],[Cost Dawood]],"NO SELECTION")))))</f>
        <v>4750</v>
      </c>
      <c r="AM168" s="665">
        <f>IF(AK168="Helix",AL168,0)</f>
        <v>4750</v>
      </c>
      <c r="AN168" s="150">
        <f>IF(AK168="Millennia",AL168,0)</f>
        <v>0</v>
      </c>
      <c r="AO168" s="150">
        <f>IF(AK168="DLZ",AL168,0)</f>
        <v>0</v>
      </c>
      <c r="AP168" s="150">
        <f>IF(AK168="Dawood",AL168,0)</f>
        <v>0</v>
      </c>
      <c r="AQ168" s="150">
        <f>IF(AK168="Shactee",AL168,0)</f>
        <v>0</v>
      </c>
    </row>
    <row r="169" spans="1:43" ht="15" customHeight="1" x14ac:dyDescent="0.25">
      <c r="A169" s="137" t="s">
        <v>81</v>
      </c>
      <c r="B169" s="137" t="s">
        <v>721</v>
      </c>
      <c r="C169" s="137" t="s">
        <v>501</v>
      </c>
      <c r="D169" s="137" t="s">
        <v>84</v>
      </c>
      <c r="E169" s="137" t="s">
        <v>1027</v>
      </c>
      <c r="F169" s="138">
        <v>45797</v>
      </c>
      <c r="G169" s="138" t="s">
        <v>1181</v>
      </c>
      <c r="H169" s="138" t="s">
        <v>1006</v>
      </c>
      <c r="I169" s="77">
        <v>45807</v>
      </c>
      <c r="J169" s="77">
        <v>45807</v>
      </c>
      <c r="K169" s="323">
        <v>45962</v>
      </c>
      <c r="L169" s="138" t="s">
        <v>26</v>
      </c>
      <c r="M169" s="145"/>
      <c r="N169" s="146"/>
      <c r="O169" s="117"/>
      <c r="P169" s="117"/>
      <c r="Q169" s="141" t="s">
        <v>897</v>
      </c>
      <c r="R169" s="77">
        <v>45798</v>
      </c>
      <c r="S169" s="67">
        <v>11300</v>
      </c>
      <c r="T169" s="77">
        <v>45807</v>
      </c>
      <c r="U169" s="216"/>
      <c r="V169" s="132"/>
      <c r="W169" s="132"/>
      <c r="X169" s="217"/>
      <c r="Y169" s="348"/>
      <c r="Z169" s="225"/>
      <c r="AA169" s="117"/>
      <c r="AB169" s="217"/>
      <c r="AC169" s="143"/>
      <c r="AD169" s="77"/>
      <c r="AE169" s="67"/>
      <c r="AF169" s="77"/>
      <c r="AG169" s="190"/>
      <c r="AH169" s="143"/>
      <c r="AI169" s="106"/>
      <c r="AJ169" s="191"/>
      <c r="AK169" s="134" t="s">
        <v>808</v>
      </c>
      <c r="AL169" s="337">
        <f>IF(Table3[[#This Row],[Contractor Selected]]="Shactee",Table3[[#This Row],[Cost Shactee]],IF(AK169="DLZ",Table3[[#This Row],[Cost DLZ]],IF(AK169="Helix",Table3[[#This Row],[Cost Helix]],IF(AK169="Millennia",Table3[[#This Row],[Cost Millennia]],IF(AK169="Dawood",Table3[[#This Row],[Cost Dawood]],"NO SELECTION")))))</f>
        <v>11300</v>
      </c>
      <c r="AM169" s="663">
        <f>IF(AK169="Helix",AL169,0)</f>
        <v>11300</v>
      </c>
      <c r="AN169" s="150">
        <f>IF(AK169="Millennia",AL169,0)</f>
        <v>0</v>
      </c>
      <c r="AO169" s="150">
        <f>IF(AK169="DLZ",AL169,0)</f>
        <v>0</v>
      </c>
      <c r="AP169" s="150">
        <f>IF(AK169="Dawood",AL169,0)</f>
        <v>0</v>
      </c>
      <c r="AQ169" s="150">
        <f>IF(AK169="Shactee",AL169,0)</f>
        <v>0</v>
      </c>
    </row>
    <row r="170" spans="1:43" ht="15" customHeight="1" x14ac:dyDescent="0.25">
      <c r="A170" s="137" t="s">
        <v>81</v>
      </c>
      <c r="B170" s="137" t="s">
        <v>759</v>
      </c>
      <c r="C170" s="563" t="s">
        <v>760</v>
      </c>
      <c r="D170" s="563" t="s">
        <v>84</v>
      </c>
      <c r="E170" s="563" t="s">
        <v>1134</v>
      </c>
      <c r="F170" s="571">
        <v>45772</v>
      </c>
      <c r="G170" s="571">
        <v>45775</v>
      </c>
      <c r="H170" s="106" t="s">
        <v>1006</v>
      </c>
      <c r="I170" s="77">
        <v>45790</v>
      </c>
      <c r="J170" s="77">
        <v>45789</v>
      </c>
      <c r="K170" s="323">
        <v>45986</v>
      </c>
      <c r="L170" s="138" t="s">
        <v>26</v>
      </c>
      <c r="M170" s="139"/>
      <c r="N170" s="146"/>
      <c r="O170" s="117"/>
      <c r="P170" s="117"/>
      <c r="Q170" s="141" t="s">
        <v>897</v>
      </c>
      <c r="R170" s="77">
        <v>45775</v>
      </c>
      <c r="S170" s="67">
        <v>9850</v>
      </c>
      <c r="T170" s="77">
        <v>45790</v>
      </c>
      <c r="U170" s="216"/>
      <c r="V170" s="132"/>
      <c r="W170" s="132"/>
      <c r="X170" s="217"/>
      <c r="Y170" s="219"/>
      <c r="Z170" s="220"/>
      <c r="AA170" s="131"/>
      <c r="AB170" s="221"/>
      <c r="AC170" s="106"/>
      <c r="AD170" s="77"/>
      <c r="AE170" s="67"/>
      <c r="AF170" s="77"/>
      <c r="AG170" s="190"/>
      <c r="AH170" s="143"/>
      <c r="AI170" s="106"/>
      <c r="AJ170" s="191"/>
      <c r="AK170" s="134" t="s">
        <v>808</v>
      </c>
      <c r="AL170" s="336">
        <f>IF(Table3[[#This Row],[Contractor Selected]]="Shactee",Table3[[#This Row],[Cost Shactee]],IF(AK170="DLZ",Table3[[#This Row],[Cost DLZ]],IF(AK170="Helix",Table3[[#This Row],[Cost Helix]],IF(AK170="Millennia",Table3[[#This Row],[Cost Millennia]],IF(AK170="Dawood",Table3[[#This Row],[Cost Dawood]],"NO SELECTION")))))</f>
        <v>9850</v>
      </c>
      <c r="AM170" s="462">
        <f>IF(AK170="Helix",AL170,0)</f>
        <v>9850</v>
      </c>
      <c r="AN170" s="150">
        <f>IF(AK170="Millennia",AL170,0)</f>
        <v>0</v>
      </c>
      <c r="AO170" s="150">
        <f>IF(AK170="DLZ",AL170,0)</f>
        <v>0</v>
      </c>
      <c r="AP170" s="150">
        <f>IF(AK170="Dawood",AL170,0)</f>
        <v>0</v>
      </c>
      <c r="AQ170" s="150">
        <f>IF(AK170="Shactee",AL170,0)</f>
        <v>0</v>
      </c>
    </row>
    <row r="171" spans="1:43" ht="15" customHeight="1" x14ac:dyDescent="0.25">
      <c r="A171" s="213" t="s">
        <v>81</v>
      </c>
      <c r="B171" s="213" t="s">
        <v>759</v>
      </c>
      <c r="C171" s="213" t="s">
        <v>760</v>
      </c>
      <c r="D171" s="213" t="s">
        <v>84</v>
      </c>
      <c r="E171" s="213" t="s">
        <v>1018</v>
      </c>
      <c r="F171" s="154">
        <v>45817</v>
      </c>
      <c r="G171" s="154">
        <v>45825</v>
      </c>
      <c r="H171" s="154" t="s">
        <v>1006</v>
      </c>
      <c r="I171" s="77">
        <v>45845</v>
      </c>
      <c r="J171" s="77">
        <v>45847</v>
      </c>
      <c r="K171" s="323">
        <v>45986</v>
      </c>
      <c r="L171" s="369" t="s">
        <v>26</v>
      </c>
      <c r="M171" s="182" t="s">
        <v>897</v>
      </c>
      <c r="N171" s="183">
        <v>45819</v>
      </c>
      <c r="O171" s="476">
        <v>29650</v>
      </c>
      <c r="P171" s="227">
        <v>45845</v>
      </c>
      <c r="Q171" s="258" t="s">
        <v>897</v>
      </c>
      <c r="R171" s="77">
        <v>45819</v>
      </c>
      <c r="S171" s="67">
        <v>21740</v>
      </c>
      <c r="T171" s="77">
        <v>45845</v>
      </c>
      <c r="U171" s="258"/>
      <c r="V171" s="154"/>
      <c r="W171" s="521"/>
      <c r="X171" s="185"/>
      <c r="Y171" s="259"/>
      <c r="Z171" s="154"/>
      <c r="AA171" s="521"/>
      <c r="AB171" s="185"/>
      <c r="AC171" s="77"/>
      <c r="AD171" s="77"/>
      <c r="AE171" s="67"/>
      <c r="AF171" s="77"/>
      <c r="AG171" s="85"/>
      <c r="AH171" s="77"/>
      <c r="AI171" s="67"/>
      <c r="AJ171" s="80"/>
      <c r="AK171" s="91" t="s">
        <v>937</v>
      </c>
      <c r="AL171" s="337">
        <f>IF(Table3[[#This Row],[Contractor Selected]]="Shactee",Table3[[#This Row],[Cost Shactee]],IF(AK171="DLZ",Table3[[#This Row],[Cost DLZ]],IF(AK171="Helix",Table3[[#This Row],[Cost Helix]],IF(AK171="Millennia",Table3[[#This Row],[Cost Millennia]],IF(AK171="Dawood",Table3[[#This Row],[Cost Dawood]],"NO SELECTION")))))</f>
        <v>29650</v>
      </c>
      <c r="AM171" s="464">
        <f>IF(AK171="Helix",AL171,0)</f>
        <v>0</v>
      </c>
      <c r="AN171" s="522">
        <f>IF(AK171="Millennia",AL171,0)</f>
        <v>0</v>
      </c>
      <c r="AO171" s="522">
        <f>IF(AK171="DLZ",AL171,0)</f>
        <v>29650</v>
      </c>
      <c r="AP171" s="522">
        <f>IF(AK171="Dawood",AL171,0)</f>
        <v>0</v>
      </c>
      <c r="AQ171" s="522">
        <f>IF(AK171="Shactee",AL171,0)</f>
        <v>0</v>
      </c>
    </row>
    <row r="172" spans="1:43" ht="15" customHeight="1" x14ac:dyDescent="0.25">
      <c r="A172" s="113" t="s">
        <v>81</v>
      </c>
      <c r="B172" s="113" t="s">
        <v>563</v>
      </c>
      <c r="C172" s="113" t="s">
        <v>1080</v>
      </c>
      <c r="D172" s="113" t="s">
        <v>564</v>
      </c>
      <c r="E172" s="113" t="s">
        <v>977</v>
      </c>
      <c r="F172" s="106">
        <v>45583</v>
      </c>
      <c r="G172" s="106">
        <v>45588</v>
      </c>
      <c r="H172" s="106" t="s">
        <v>566</v>
      </c>
      <c r="I172" s="77">
        <v>45609</v>
      </c>
      <c r="J172" s="77">
        <v>45607</v>
      </c>
      <c r="K172" s="105">
        <v>45713</v>
      </c>
      <c r="L172" s="105" t="s">
        <v>33</v>
      </c>
      <c r="M172" s="206"/>
      <c r="N172" s="110"/>
      <c r="O172" s="119"/>
      <c r="P172" s="119"/>
      <c r="Q172" s="184" t="s">
        <v>897</v>
      </c>
      <c r="R172" s="77">
        <v>45586</v>
      </c>
      <c r="S172" s="67">
        <v>6685</v>
      </c>
      <c r="T172" s="572">
        <v>45609</v>
      </c>
      <c r="U172" s="255"/>
      <c r="V172" s="255"/>
      <c r="W172" s="255"/>
      <c r="X172" s="228"/>
      <c r="Y172" s="381"/>
      <c r="Z172" s="381"/>
      <c r="AA172" s="457"/>
      <c r="AB172" s="229"/>
      <c r="AC172" s="106"/>
      <c r="AD172" s="77"/>
      <c r="AE172" s="67"/>
      <c r="AF172" s="77"/>
      <c r="AG172" s="143"/>
      <c r="AH172" s="143"/>
      <c r="AI172" s="106"/>
      <c r="AJ172" s="143"/>
      <c r="AK172" s="134" t="s">
        <v>808</v>
      </c>
      <c r="AL172" s="336">
        <f>IF(Table3[[#This Row],[Contractor Selected]]="Shactee",Table3[[#This Row],[Cost Shactee]],IF(AK172="DLZ",Table3[[#This Row],[Cost DLZ]],IF(AK172="Helix",Table3[[#This Row],[Cost Helix]],IF(AK172="Millennia",Table3[[#This Row],[Cost Millennia]],IF(AK172="Dawood",Table3[[#This Row],[Cost Dawood]],"NO SELECTION")))))</f>
        <v>6685</v>
      </c>
      <c r="AM172" s="180">
        <f>IF(AK172="Helix",AL172,0)</f>
        <v>6685</v>
      </c>
      <c r="AN172" s="240">
        <f>IF(AK172="Millennia",AL172,0)</f>
        <v>0</v>
      </c>
      <c r="AO172" s="240">
        <f>IF(AK172="DLZ",AL172,0)</f>
        <v>0</v>
      </c>
      <c r="AP172" s="240">
        <f>IF(AK172="Dawood",AL172,0)</f>
        <v>0</v>
      </c>
      <c r="AQ172" s="240">
        <f>IF(AK172="Shactee",AL172,0)</f>
        <v>0</v>
      </c>
    </row>
    <row r="173" spans="1:43" ht="15" customHeight="1" x14ac:dyDescent="0.25">
      <c r="A173" s="137" t="s">
        <v>81</v>
      </c>
      <c r="B173" s="137" t="s">
        <v>685</v>
      </c>
      <c r="C173" s="137" t="s">
        <v>1187</v>
      </c>
      <c r="D173" s="162" t="s">
        <v>1192</v>
      </c>
      <c r="E173" s="162" t="s">
        <v>977</v>
      </c>
      <c r="F173" s="138">
        <v>45574</v>
      </c>
      <c r="G173" s="138">
        <v>45575</v>
      </c>
      <c r="H173" s="571" t="s">
        <v>687</v>
      </c>
      <c r="I173" s="77">
        <v>45588</v>
      </c>
      <c r="J173" s="77">
        <v>45582</v>
      </c>
      <c r="K173" s="323">
        <v>46016</v>
      </c>
      <c r="L173" s="242" t="s">
        <v>26</v>
      </c>
      <c r="M173" s="139"/>
      <c r="N173" s="146"/>
      <c r="O173" s="117"/>
      <c r="P173" s="117"/>
      <c r="Q173" s="141" t="s">
        <v>897</v>
      </c>
      <c r="R173" s="77">
        <v>45575</v>
      </c>
      <c r="S173" s="67">
        <v>11700</v>
      </c>
      <c r="T173" s="572">
        <v>45588</v>
      </c>
      <c r="U173" s="216"/>
      <c r="V173" s="132"/>
      <c r="W173" s="132"/>
      <c r="X173" s="217"/>
      <c r="Y173" s="219"/>
      <c r="Z173" s="220"/>
      <c r="AA173" s="131"/>
      <c r="AB173" s="221"/>
      <c r="AC173" s="106"/>
      <c r="AD173" s="77"/>
      <c r="AE173" s="67"/>
      <c r="AF173" s="77"/>
      <c r="AG173" s="190"/>
      <c r="AH173" s="143"/>
      <c r="AI173" s="106"/>
      <c r="AJ173" s="191"/>
      <c r="AK173" s="134" t="s">
        <v>808</v>
      </c>
      <c r="AL173" s="336">
        <f>IF(Table3[[#This Row],[Contractor Selected]]="Shactee",Table3[[#This Row],[Cost Shactee]],IF(AK173="DLZ",Table3[[#This Row],[Cost DLZ]],IF(AK173="Helix",Table3[[#This Row],[Cost Helix]],IF(AK173="Millennia",Table3[[#This Row],[Cost Millennia]],IF(AK173="Dawood",Table3[[#This Row],[Cost Dawood]],"NO SELECTION")))))</f>
        <v>11700</v>
      </c>
      <c r="AM173" s="663">
        <f>IF(AK173="Helix",AL173,0)</f>
        <v>11700</v>
      </c>
      <c r="AN173" s="150">
        <f>IF(AK173="Millennia",AL173,0)</f>
        <v>0</v>
      </c>
      <c r="AO173" s="150">
        <f>IF(AK173="DLZ",AL173,0)</f>
        <v>0</v>
      </c>
      <c r="AP173" s="150">
        <f>IF(AK173="Dawood",AL173,0)</f>
        <v>0</v>
      </c>
      <c r="AQ173" s="150">
        <f>IF(AK173="Shactee",AL173,0)</f>
        <v>0</v>
      </c>
    </row>
    <row r="174" spans="1:43" ht="15" customHeight="1" x14ac:dyDescent="0.25">
      <c r="A174" s="137" t="s">
        <v>81</v>
      </c>
      <c r="B174" s="137" t="s">
        <v>721</v>
      </c>
      <c r="C174" s="137" t="s">
        <v>501</v>
      </c>
      <c r="D174" s="329" t="s">
        <v>1194</v>
      </c>
      <c r="E174" s="137" t="s">
        <v>1000</v>
      </c>
      <c r="F174" s="138">
        <v>45905</v>
      </c>
      <c r="G174" s="138">
        <v>45905</v>
      </c>
      <c r="H174" s="138" t="s">
        <v>724</v>
      </c>
      <c r="I174" s="77">
        <v>45912</v>
      </c>
      <c r="J174" s="77">
        <v>45912</v>
      </c>
      <c r="K174" s="323">
        <v>46082</v>
      </c>
      <c r="L174" s="138" t="s">
        <v>26</v>
      </c>
      <c r="M174" s="139"/>
      <c r="N174" s="146"/>
      <c r="O174" s="117"/>
      <c r="P174" s="117"/>
      <c r="Q174" s="141"/>
      <c r="R174" s="77"/>
      <c r="S174" s="67"/>
      <c r="T174" s="572"/>
      <c r="U174" s="216"/>
      <c r="V174" s="132"/>
      <c r="W174" s="132"/>
      <c r="X174" s="217"/>
      <c r="Y174" s="219"/>
      <c r="Z174" s="220"/>
      <c r="AA174" s="131"/>
      <c r="AB174" s="221"/>
      <c r="AC174" s="106" t="s">
        <v>897</v>
      </c>
      <c r="AD174" s="77">
        <v>45905</v>
      </c>
      <c r="AE174" s="688"/>
      <c r="AF174" s="77">
        <v>45912</v>
      </c>
      <c r="AG174" s="190"/>
      <c r="AH174" s="143"/>
      <c r="AI174" s="106"/>
      <c r="AJ174" s="191"/>
      <c r="AK174" s="134" t="s">
        <v>24</v>
      </c>
      <c r="AL174" s="336">
        <f>IF(Table3[[#This Row],[Contractor Selected]]="Shactee",Table3[[#This Row],[Cost Shactee]],IF(AK174="DLZ",Table3[[#This Row],[Cost DLZ]],IF(AK174="Helix",Table3[[#This Row],[Cost Helix]],IF(AK174="Millennia",Table3[[#This Row],[Cost Millennia]],IF(AK174="Dawood",Table3[[#This Row],[Cost Dawood]],"NO SELECTION")))))</f>
        <v>0</v>
      </c>
      <c r="AM174" s="663">
        <f>IF(AK174="Helix",AL174,0)</f>
        <v>0</v>
      </c>
      <c r="AN174" s="150">
        <f>IF(AK174="Millennia",AL174,0)</f>
        <v>0</v>
      </c>
      <c r="AO174" s="150">
        <f>IF(AK174="DLZ",AL174,0)</f>
        <v>0</v>
      </c>
      <c r="AP174" s="150">
        <f>IF(AK174="Dawood",AL174,0)</f>
        <v>0</v>
      </c>
      <c r="AQ174" s="150">
        <f>IF(AK174="Shactee",AL174,0)</f>
        <v>0</v>
      </c>
    </row>
    <row r="175" spans="1:43" ht="15" customHeight="1" x14ac:dyDescent="0.25">
      <c r="A175" s="137" t="s">
        <v>81</v>
      </c>
      <c r="B175" s="137" t="s">
        <v>211</v>
      </c>
      <c r="C175" s="137" t="s">
        <v>999</v>
      </c>
      <c r="D175" s="137" t="s">
        <v>208</v>
      </c>
      <c r="E175" s="137" t="s">
        <v>230</v>
      </c>
      <c r="F175" s="138">
        <v>45295</v>
      </c>
      <c r="G175" s="138">
        <v>45295</v>
      </c>
      <c r="H175" s="138" t="s">
        <v>214</v>
      </c>
      <c r="I175" s="77">
        <v>45302</v>
      </c>
      <c r="J175" s="77">
        <v>45300</v>
      </c>
      <c r="K175" s="105">
        <v>45292</v>
      </c>
      <c r="L175" s="242" t="s">
        <v>33</v>
      </c>
      <c r="M175" s="139"/>
      <c r="N175" s="140"/>
      <c r="O175" s="131"/>
      <c r="P175" s="131"/>
      <c r="Q175" s="157" t="s">
        <v>170</v>
      </c>
      <c r="R175" s="77" t="s">
        <v>170</v>
      </c>
      <c r="S175" s="67" t="s">
        <v>170</v>
      </c>
      <c r="T175" s="572" t="s">
        <v>170</v>
      </c>
      <c r="U175" s="141"/>
      <c r="V175" s="138"/>
      <c r="W175" s="424"/>
      <c r="X175" s="212"/>
      <c r="Y175" s="218"/>
      <c r="Z175" s="138"/>
      <c r="AA175" s="424"/>
      <c r="AB175" s="212"/>
      <c r="AC175" s="106" t="s">
        <v>897</v>
      </c>
      <c r="AD175" s="106">
        <v>45295</v>
      </c>
      <c r="AE175" s="179">
        <v>1561.5</v>
      </c>
      <c r="AF175" s="106">
        <v>45302</v>
      </c>
      <c r="AG175" s="192"/>
      <c r="AH175" s="106"/>
      <c r="AI175" s="179"/>
      <c r="AJ175" s="193"/>
      <c r="AK175" s="134" t="s">
        <v>24</v>
      </c>
      <c r="AL175" s="337">
        <f>IF(Table3[[#This Row],[Contractor Selected]]="Shactee",Table3[[#This Row],[Cost Shactee]],IF(AK175="DLZ",Table3[[#This Row],[Cost DLZ]],IF(AK175="Helix",Table3[[#This Row],[Cost Helix]],IF(AK175="Millennia",Table3[[#This Row],[Cost Millennia]],IF(AK175="Dawood",Table3[[#This Row],[Cost Dawood]],"NO SELECTION")))))</f>
        <v>1561.5</v>
      </c>
      <c r="AM175" s="663">
        <f>IF(AK175="Helix",AL175,0)</f>
        <v>0</v>
      </c>
      <c r="AN175" s="150">
        <f>IF(AK175="Millennia",AL175,0)</f>
        <v>0</v>
      </c>
      <c r="AO175" s="150">
        <f>IF(AK175="DLZ",AL175,0)</f>
        <v>0</v>
      </c>
      <c r="AP175" s="150">
        <f>IF(AK175="Dawood",AL175,0)</f>
        <v>0</v>
      </c>
      <c r="AQ175" s="150">
        <f>IF(AK175="Shactee",AL175,0)</f>
        <v>1561.5</v>
      </c>
    </row>
    <row r="176" spans="1:43" ht="15" customHeight="1" x14ac:dyDescent="0.25">
      <c r="A176" s="213" t="s">
        <v>81</v>
      </c>
      <c r="B176" s="213" t="s">
        <v>270</v>
      </c>
      <c r="C176" s="213" t="s">
        <v>602</v>
      </c>
      <c r="D176" s="213" t="s">
        <v>208</v>
      </c>
      <c r="E176" s="213" t="s">
        <v>977</v>
      </c>
      <c r="F176" s="573">
        <v>45308</v>
      </c>
      <c r="G176" s="573">
        <v>45313</v>
      </c>
      <c r="H176" s="573" t="s">
        <v>274</v>
      </c>
      <c r="I176" s="77">
        <v>45322</v>
      </c>
      <c r="J176" s="77">
        <v>45322</v>
      </c>
      <c r="K176" s="105">
        <v>45352</v>
      </c>
      <c r="L176" s="369" t="s">
        <v>33</v>
      </c>
      <c r="M176" s="182"/>
      <c r="N176" s="183"/>
      <c r="O176" s="126"/>
      <c r="P176" s="126"/>
      <c r="Q176" s="258" t="s">
        <v>901</v>
      </c>
      <c r="R176" s="77">
        <v>45309</v>
      </c>
      <c r="S176" s="67">
        <v>11870</v>
      </c>
      <c r="T176" s="74">
        <v>45322</v>
      </c>
      <c r="U176" s="258"/>
      <c r="V176" s="154"/>
      <c r="W176" s="521"/>
      <c r="X176" s="185"/>
      <c r="Y176" s="259"/>
      <c r="Z176" s="154"/>
      <c r="AA176" s="521"/>
      <c r="AB176" s="185"/>
      <c r="AC176" s="231"/>
      <c r="AD176" s="231"/>
      <c r="AE176" s="67"/>
      <c r="AF176" s="77"/>
      <c r="AG176" s="85"/>
      <c r="AH176" s="77"/>
      <c r="AI176" s="67"/>
      <c r="AJ176" s="80"/>
      <c r="AK176" s="91" t="s">
        <v>808</v>
      </c>
      <c r="AL176" s="337">
        <f>IF(Table3[[#This Row],[Contractor Selected]]="Shactee",Table3[[#This Row],[Cost Shactee]],IF(AK176="DLZ",Table3[[#This Row],[Cost DLZ]],IF(AK176="Helix",Table3[[#This Row],[Cost Helix]],IF(AK176="Millennia",Table3[[#This Row],[Cost Millennia]],IF(AK176="Dawood",Table3[[#This Row],[Cost Dawood]],"NO SELECTION")))))</f>
        <v>11870</v>
      </c>
      <c r="AM176" s="664">
        <f>IF(AK176="Helix",AL176,0)</f>
        <v>11870</v>
      </c>
      <c r="AN176" s="208">
        <f>IF(AK176="Millennia",AL176,0)</f>
        <v>0</v>
      </c>
      <c r="AO176" s="208">
        <f>IF(AK176="DLZ",AL176,0)</f>
        <v>0</v>
      </c>
      <c r="AP176" s="208">
        <f>IF(AK176="Dawood",AL176,0)</f>
        <v>0</v>
      </c>
      <c r="AQ176" s="208">
        <f>IF(AK176="Shactee",AL176,0)</f>
        <v>0</v>
      </c>
    </row>
    <row r="177" spans="1:43" ht="15" customHeight="1" x14ac:dyDescent="0.25">
      <c r="A177" s="213" t="s">
        <v>81</v>
      </c>
      <c r="B177" s="213" t="s">
        <v>207</v>
      </c>
      <c r="C177" s="213" t="s">
        <v>297</v>
      </c>
      <c r="D177" s="213" t="s">
        <v>208</v>
      </c>
      <c r="E177" s="213" t="s">
        <v>977</v>
      </c>
      <c r="F177" s="154">
        <v>45296</v>
      </c>
      <c r="G177" s="573">
        <v>45299</v>
      </c>
      <c r="H177" s="154" t="s">
        <v>810</v>
      </c>
      <c r="I177" s="77">
        <v>45310</v>
      </c>
      <c r="J177" s="77">
        <v>45309</v>
      </c>
      <c r="K177" s="105">
        <v>45352</v>
      </c>
      <c r="L177" s="369" t="s">
        <v>33</v>
      </c>
      <c r="M177" s="182"/>
      <c r="N177" s="183"/>
      <c r="O177" s="126"/>
      <c r="P177" s="126"/>
      <c r="Q177" s="595" t="s">
        <v>897</v>
      </c>
      <c r="R177" s="77">
        <v>45299</v>
      </c>
      <c r="S177" s="67">
        <v>9990</v>
      </c>
      <c r="T177" s="74">
        <v>45310</v>
      </c>
      <c r="U177" s="595"/>
      <c r="V177" s="573"/>
      <c r="W177" s="609"/>
      <c r="X177" s="614"/>
      <c r="Y177" s="621"/>
      <c r="Z177" s="573"/>
      <c r="AA177" s="609"/>
      <c r="AB177" s="614"/>
      <c r="AC177" s="129"/>
      <c r="AD177" s="633"/>
      <c r="AE177" s="68"/>
      <c r="AF177" s="129"/>
      <c r="AG177" s="99"/>
      <c r="AH177" s="129"/>
      <c r="AI177" s="129"/>
      <c r="AJ177" s="100"/>
      <c r="AK177" s="91" t="s">
        <v>808</v>
      </c>
      <c r="AL177" s="337">
        <f>IF(Table3[[#This Row],[Contractor Selected]]="Shactee",Table3[[#This Row],[Cost Shactee]],IF(AK177="DLZ",Table3[[#This Row],[Cost DLZ]],IF(AK177="Helix",Table3[[#This Row],[Cost Helix]],IF(AK177="Millennia",Table3[[#This Row],[Cost Millennia]],IF(AK177="Dawood",Table3[[#This Row],[Cost Dawood]],"NO SELECTION")))))</f>
        <v>9990</v>
      </c>
      <c r="AM177" s="186">
        <f>IF(AK177="Helix",AL177,0)</f>
        <v>9990</v>
      </c>
      <c r="AN177" s="522">
        <f>IF(AK177="Millennia",AL177,0)</f>
        <v>0</v>
      </c>
      <c r="AO177" s="522">
        <f>IF(AK177="DLZ",AL177,0)</f>
        <v>0</v>
      </c>
      <c r="AP177" s="522">
        <f>IF(AK177="Dawood",AL177,0)</f>
        <v>0</v>
      </c>
      <c r="AQ177" s="522">
        <f>IF(AK177="Shactee",AL177,0)</f>
        <v>0</v>
      </c>
    </row>
    <row r="178" spans="1:43" ht="15" customHeight="1" x14ac:dyDescent="0.25">
      <c r="A178" s="162" t="s">
        <v>81</v>
      </c>
      <c r="B178" s="162" t="s">
        <v>309</v>
      </c>
      <c r="C178" s="162" t="s">
        <v>311</v>
      </c>
      <c r="D178" s="162" t="s">
        <v>208</v>
      </c>
      <c r="E178" s="162" t="s">
        <v>977</v>
      </c>
      <c r="F178" s="135">
        <v>45356</v>
      </c>
      <c r="G178" s="135">
        <v>45357</v>
      </c>
      <c r="H178" s="135" t="s">
        <v>810</v>
      </c>
      <c r="I178" s="77">
        <v>45373</v>
      </c>
      <c r="J178" s="77">
        <v>45369</v>
      </c>
      <c r="K178" s="105">
        <v>45444</v>
      </c>
      <c r="L178" s="369" t="s">
        <v>33</v>
      </c>
      <c r="M178" s="163"/>
      <c r="N178" s="213"/>
      <c r="O178" s="213"/>
      <c r="P178" s="213"/>
      <c r="Q178" s="258" t="s">
        <v>897</v>
      </c>
      <c r="R178" s="77">
        <v>45356</v>
      </c>
      <c r="S178" s="67">
        <v>4100</v>
      </c>
      <c r="T178" s="74">
        <v>45373</v>
      </c>
      <c r="U178" s="259"/>
      <c r="V178" s="154"/>
      <c r="W178" s="154"/>
      <c r="X178" s="613"/>
      <c r="Y178" s="182"/>
      <c r="Z178" s="183"/>
      <c r="AA178" s="126"/>
      <c r="AB178" s="233"/>
      <c r="AC178" s="102"/>
      <c r="AD178" s="231"/>
      <c r="AE178" s="67"/>
      <c r="AF178" s="77"/>
      <c r="AG178" s="192"/>
      <c r="AH178" s="106"/>
      <c r="AI178" s="179"/>
      <c r="AJ178" s="193"/>
      <c r="AK178" s="134" t="s">
        <v>808</v>
      </c>
      <c r="AL178" s="336">
        <f>IF(Table3[[#This Row],[Contractor Selected]]="Shactee",Table3[[#This Row],[Cost Shactee]],IF(AK178="DLZ",Table3[[#This Row],[Cost DLZ]],IF(AK178="Helix",Table3[[#This Row],[Cost Helix]],IF(AK178="Millennia",Table3[[#This Row],[Cost Millennia]],IF(AK178="Dawood",Table3[[#This Row],[Cost Dawood]],"NO SELECTION")))))</f>
        <v>4100</v>
      </c>
      <c r="AM178" s="180">
        <f>IF(AK178="Helix",AL178,0)</f>
        <v>4100</v>
      </c>
      <c r="AN178" s="166">
        <f>IF(AK178="Millennia",AL178,0)</f>
        <v>0</v>
      </c>
      <c r="AO178" s="166">
        <f>IF(AK178="DLZ",AL178,0)</f>
        <v>0</v>
      </c>
      <c r="AP178" s="166">
        <f>IF(AK178="Dawood",AL178,0)</f>
        <v>0</v>
      </c>
      <c r="AQ178" s="166">
        <f>IF(AK178="Shactee",AL178,0)</f>
        <v>0</v>
      </c>
    </row>
    <row r="179" spans="1:43" ht="15" customHeight="1" x14ac:dyDescent="0.25">
      <c r="A179" s="137" t="s">
        <v>81</v>
      </c>
      <c r="B179" s="137" t="s">
        <v>1045</v>
      </c>
      <c r="C179" s="137" t="s">
        <v>1046</v>
      </c>
      <c r="D179" s="137" t="s">
        <v>208</v>
      </c>
      <c r="E179" s="137" t="s">
        <v>977</v>
      </c>
      <c r="F179" s="138">
        <v>45327</v>
      </c>
      <c r="G179" s="138">
        <v>45329</v>
      </c>
      <c r="H179" s="153" t="s">
        <v>810</v>
      </c>
      <c r="I179" s="572">
        <v>45343</v>
      </c>
      <c r="J179" s="572">
        <v>45343</v>
      </c>
      <c r="K179" s="105">
        <v>45566</v>
      </c>
      <c r="L179" s="105" t="s">
        <v>33</v>
      </c>
      <c r="M179" s="139"/>
      <c r="N179" s="140"/>
      <c r="O179" s="131"/>
      <c r="P179" s="131"/>
      <c r="Q179" s="141" t="s">
        <v>897</v>
      </c>
      <c r="R179" s="77">
        <v>45328</v>
      </c>
      <c r="S179" s="67">
        <v>4615</v>
      </c>
      <c r="T179" s="74">
        <v>45343</v>
      </c>
      <c r="U179" s="374"/>
      <c r="V179" s="209"/>
      <c r="W179" s="210"/>
      <c r="X179" s="375"/>
      <c r="Y179" s="142"/>
      <c r="Z179" s="209"/>
      <c r="AA179" s="210"/>
      <c r="AB179" s="375"/>
      <c r="AC179" s="605"/>
      <c r="AD179" s="634"/>
      <c r="AE179" s="144"/>
      <c r="AF179" s="605"/>
      <c r="AG179" s="190"/>
      <c r="AH179" s="605"/>
      <c r="AI179" s="144"/>
      <c r="AJ179" s="191"/>
      <c r="AK179" s="134" t="s">
        <v>808</v>
      </c>
      <c r="AL179" s="337">
        <f>IF(Table3[[#This Row],[Contractor Selected]]="Shactee",Table3[[#This Row],[Cost Shactee]],IF(AK179="DLZ",Table3[[#This Row],[Cost DLZ]],IF(AK179="Helix",Table3[[#This Row],[Cost Helix]],IF(AK179="Millennia",Table3[[#This Row],[Cost Millennia]],IF(AK179="Dawood",Table3[[#This Row],[Cost Dawood]],"NO SELECTION")))))</f>
        <v>4615</v>
      </c>
      <c r="AM179" s="180">
        <f>IF(AK179="Helix",AL179,0)</f>
        <v>4615</v>
      </c>
      <c r="AN179" s="150">
        <f>IF(AK179="Millennia",AL179,0)</f>
        <v>0</v>
      </c>
      <c r="AO179" s="150">
        <f>IF(AK179="DLZ",AL179,0)</f>
        <v>0</v>
      </c>
      <c r="AP179" s="150">
        <f>IF(AK179="Dawood",AL179,0)</f>
        <v>0</v>
      </c>
      <c r="AQ179" s="150">
        <f>IF(AK179="Shactee",AL179,0)</f>
        <v>0</v>
      </c>
    </row>
    <row r="180" spans="1:43" ht="15" customHeight="1" x14ac:dyDescent="0.25">
      <c r="A180" s="162" t="s">
        <v>81</v>
      </c>
      <c r="B180" s="162" t="s">
        <v>300</v>
      </c>
      <c r="C180" s="162" t="s">
        <v>302</v>
      </c>
      <c r="D180" s="162" t="s">
        <v>1013</v>
      </c>
      <c r="E180" s="162" t="s">
        <v>977</v>
      </c>
      <c r="F180" s="135">
        <v>45370</v>
      </c>
      <c r="G180" s="135">
        <v>45370</v>
      </c>
      <c r="H180" s="135" t="s">
        <v>304</v>
      </c>
      <c r="I180" s="77">
        <v>45386</v>
      </c>
      <c r="J180" s="77">
        <v>45385</v>
      </c>
      <c r="K180" s="105">
        <v>45444</v>
      </c>
      <c r="L180" s="369" t="s">
        <v>33</v>
      </c>
      <c r="M180" s="163"/>
      <c r="N180" s="213"/>
      <c r="O180" s="213"/>
      <c r="P180" s="213"/>
      <c r="Q180" s="258" t="s">
        <v>897</v>
      </c>
      <c r="R180" s="77">
        <v>45370</v>
      </c>
      <c r="S180" s="67">
        <v>5525</v>
      </c>
      <c r="T180" s="74">
        <v>45386</v>
      </c>
      <c r="U180" s="259"/>
      <c r="V180" s="154"/>
      <c r="W180" s="154"/>
      <c r="X180" s="185"/>
      <c r="Y180" s="182"/>
      <c r="Z180" s="183"/>
      <c r="AA180" s="126"/>
      <c r="AB180" s="253"/>
      <c r="AC180" s="351"/>
      <c r="AD180" s="231"/>
      <c r="AE180" s="67"/>
      <c r="AF180" s="77"/>
      <c r="AG180" s="192"/>
      <c r="AH180" s="106"/>
      <c r="AI180" s="179"/>
      <c r="AJ180" s="193"/>
      <c r="AK180" s="134" t="s">
        <v>808</v>
      </c>
      <c r="AL180" s="337">
        <f>IF(Table3[[#This Row],[Contractor Selected]]="Shactee",Table3[[#This Row],[Cost Shactee]],IF(AK180="DLZ",Table3[[#This Row],[Cost DLZ]],IF(AK180="Helix",Table3[[#This Row],[Cost Helix]],IF(AK180="Millennia",Table3[[#This Row],[Cost Millennia]],IF(AK180="Dawood",Table3[[#This Row],[Cost Dawood]],"NO SELECTION")))))</f>
        <v>5525</v>
      </c>
      <c r="AM180" s="180">
        <v>5525</v>
      </c>
      <c r="AN180" s="166">
        <v>0</v>
      </c>
      <c r="AO180" s="166">
        <v>0</v>
      </c>
      <c r="AP180" s="166">
        <v>0</v>
      </c>
      <c r="AQ180" s="166">
        <v>0</v>
      </c>
    </row>
    <row r="181" spans="1:43" ht="15" customHeight="1" x14ac:dyDescent="0.25">
      <c r="A181" s="137" t="s">
        <v>281</v>
      </c>
      <c r="B181" s="137" t="s">
        <v>403</v>
      </c>
      <c r="C181" s="137" t="s">
        <v>404</v>
      </c>
      <c r="D181" s="137" t="s">
        <v>234</v>
      </c>
      <c r="E181" s="137" t="s">
        <v>1000</v>
      </c>
      <c r="F181" s="138">
        <v>1141519</v>
      </c>
      <c r="G181" s="138">
        <v>45792</v>
      </c>
      <c r="H181" s="138" t="s">
        <v>406</v>
      </c>
      <c r="I181" s="77">
        <v>45799</v>
      </c>
      <c r="J181" s="77">
        <v>45797</v>
      </c>
      <c r="K181" s="580">
        <v>45863</v>
      </c>
      <c r="L181" s="138" t="s">
        <v>33</v>
      </c>
      <c r="M181" s="139"/>
      <c r="N181" s="146"/>
      <c r="O181" s="117"/>
      <c r="P181" s="117"/>
      <c r="Q181" s="141"/>
      <c r="R181" s="77"/>
      <c r="S181" s="67"/>
      <c r="T181" s="74"/>
      <c r="U181" s="216"/>
      <c r="V181" s="132"/>
      <c r="W181" s="132"/>
      <c r="X181" s="217"/>
      <c r="Y181" s="348"/>
      <c r="Z181" s="225"/>
      <c r="AA181" s="117"/>
      <c r="AB181" s="217"/>
      <c r="AC181" s="143" t="s">
        <v>897</v>
      </c>
      <c r="AD181" s="77" t="s">
        <v>39</v>
      </c>
      <c r="AE181" s="67"/>
      <c r="AF181" s="77"/>
      <c r="AG181" s="190"/>
      <c r="AH181" s="143"/>
      <c r="AI181" s="106"/>
      <c r="AJ181" s="191"/>
      <c r="AK181" s="134" t="s">
        <v>24</v>
      </c>
      <c r="AL181" s="337">
        <v>1068.6300000000001</v>
      </c>
      <c r="AM181" s="180">
        <f>IF(AK181="Helix",AL181,0)</f>
        <v>0</v>
      </c>
      <c r="AN181" s="150">
        <f>IF(AK181="Millennia",AL181,0)</f>
        <v>0</v>
      </c>
      <c r="AO181" s="150">
        <f>IF(AK181="DLZ",AL181,0)</f>
        <v>0</v>
      </c>
      <c r="AP181" s="150">
        <f>IF(AK181="Dawood",AL181,0)</f>
        <v>0</v>
      </c>
      <c r="AQ181" s="150">
        <f>IF(AK181="Shactee",AL181,0)</f>
        <v>1068.6300000000001</v>
      </c>
    </row>
    <row r="182" spans="1:43" ht="15" customHeight="1" x14ac:dyDescent="0.25">
      <c r="A182" s="162" t="s">
        <v>281</v>
      </c>
      <c r="B182" s="162" t="s">
        <v>395</v>
      </c>
      <c r="C182" s="162" t="s">
        <v>1146</v>
      </c>
      <c r="D182" s="162" t="s">
        <v>234</v>
      </c>
      <c r="E182" s="162" t="s">
        <v>230</v>
      </c>
      <c r="F182" s="135">
        <v>45838</v>
      </c>
      <c r="G182" s="135">
        <v>45840</v>
      </c>
      <c r="H182" s="135" t="s">
        <v>397</v>
      </c>
      <c r="I182" s="77">
        <v>45849</v>
      </c>
      <c r="J182" s="77">
        <v>45848</v>
      </c>
      <c r="K182" s="581">
        <v>45894</v>
      </c>
      <c r="L182" s="135" t="s">
        <v>26</v>
      </c>
      <c r="M182" s="163"/>
      <c r="N182" s="178"/>
      <c r="O182" s="126"/>
      <c r="P182" s="126"/>
      <c r="Q182" s="197" t="s">
        <v>897</v>
      </c>
      <c r="R182" s="77">
        <v>45839</v>
      </c>
      <c r="S182" s="67">
        <v>6500</v>
      </c>
      <c r="T182" s="74">
        <v>45849</v>
      </c>
      <c r="U182" s="263"/>
      <c r="V182" s="227"/>
      <c r="W182" s="227"/>
      <c r="X182" s="265"/>
      <c r="Y182" s="266"/>
      <c r="Z182" s="267"/>
      <c r="AA182" s="165"/>
      <c r="AB182" s="233"/>
      <c r="AC182" s="106"/>
      <c r="AD182" s="77"/>
      <c r="AE182" s="67"/>
      <c r="AF182" s="77"/>
      <c r="AG182" s="190"/>
      <c r="AH182" s="143"/>
      <c r="AI182" s="106"/>
      <c r="AJ182" s="191"/>
      <c r="AK182" s="134" t="s">
        <v>808</v>
      </c>
      <c r="AL182" s="336">
        <f>IF(Table3[[#This Row],[Contractor Selected]]="Shactee",Table3[[#This Row],[Cost Shactee]],IF(AK182="DLZ",Table3[[#This Row],[Cost DLZ]],IF(AK182="Helix",Table3[[#This Row],[Cost Helix]],IF(AK182="Millennia",Table3[[#This Row],[Cost Millennia]],IF(AK182="Dawood",Table3[[#This Row],[Cost Dawood]],"NO SELECTION")))))</f>
        <v>6500</v>
      </c>
      <c r="AM182" s="180">
        <f>IF(AK182="Helix",AL182,0)</f>
        <v>6500</v>
      </c>
      <c r="AN182" s="166">
        <f>IF(AK182="Millennia",AL182,0)</f>
        <v>0</v>
      </c>
      <c r="AO182" s="166">
        <f>IF(AK182="DLZ",AL182,0)</f>
        <v>0</v>
      </c>
      <c r="AP182" s="166">
        <f>IF(AK182="Dawood",AL182,0)</f>
        <v>0</v>
      </c>
      <c r="AQ182" s="166">
        <f>IF(AK182="Shactee",AL182,0)</f>
        <v>0</v>
      </c>
    </row>
    <row r="183" spans="1:43" x14ac:dyDescent="0.25">
      <c r="A183" s="162" t="s">
        <v>323</v>
      </c>
      <c r="B183" s="137" t="s">
        <v>324</v>
      </c>
      <c r="C183" s="137" t="s">
        <v>1003</v>
      </c>
      <c r="D183" s="137" t="s">
        <v>234</v>
      </c>
      <c r="E183" s="162" t="s">
        <v>1105</v>
      </c>
      <c r="F183" s="138">
        <v>45826</v>
      </c>
      <c r="G183" s="138">
        <v>45826</v>
      </c>
      <c r="H183" s="138" t="s">
        <v>327</v>
      </c>
      <c r="I183" s="77">
        <v>45833</v>
      </c>
      <c r="J183" s="77">
        <v>45831</v>
      </c>
      <c r="K183" s="323">
        <v>45925</v>
      </c>
      <c r="L183" s="138" t="s">
        <v>26</v>
      </c>
      <c r="M183" s="139"/>
      <c r="N183" s="146"/>
      <c r="O183" s="117"/>
      <c r="P183" s="117"/>
      <c r="Q183" s="141"/>
      <c r="R183" s="77"/>
      <c r="S183" s="67"/>
      <c r="T183" s="74"/>
      <c r="U183" s="216"/>
      <c r="V183" s="132"/>
      <c r="W183" s="132"/>
      <c r="X183" s="217"/>
      <c r="Y183" s="219"/>
      <c r="Z183" s="220"/>
      <c r="AA183" s="131"/>
      <c r="AB183" s="221"/>
      <c r="AC183" s="106" t="s">
        <v>897</v>
      </c>
      <c r="AD183" s="77" t="s">
        <v>39</v>
      </c>
      <c r="AE183" s="67"/>
      <c r="AF183" s="77">
        <v>45833</v>
      </c>
      <c r="AG183" s="190"/>
      <c r="AH183" s="143"/>
      <c r="AI183" s="106"/>
      <c r="AJ183" s="191"/>
      <c r="AK183" s="134" t="s">
        <v>24</v>
      </c>
      <c r="AL183" s="336">
        <v>3527.15</v>
      </c>
      <c r="AM183" s="180">
        <f>IF(AK183="Helix",AL183,0)</f>
        <v>0</v>
      </c>
      <c r="AN183" s="150">
        <f>IF(AK183="Millennia",AL183,0)</f>
        <v>0</v>
      </c>
      <c r="AO183" s="150">
        <f>IF(AK183="DLZ",AL183,0)</f>
        <v>0</v>
      </c>
      <c r="AP183" s="150">
        <f>IF(AK183="Dawood",AL183,0)</f>
        <v>0</v>
      </c>
      <c r="AQ183" s="150">
        <f>IF(AK183="Shactee",AL183,0)</f>
        <v>3527.15</v>
      </c>
    </row>
    <row r="184" spans="1:43" x14ac:dyDescent="0.25">
      <c r="A184" s="137" t="s">
        <v>323</v>
      </c>
      <c r="B184" s="137" t="s">
        <v>798</v>
      </c>
      <c r="C184" s="137" t="s">
        <v>1188</v>
      </c>
      <c r="D184" s="137" t="s">
        <v>234</v>
      </c>
      <c r="E184" s="137" t="s">
        <v>1105</v>
      </c>
      <c r="F184" s="138">
        <v>45890</v>
      </c>
      <c r="G184" s="138">
        <v>45897</v>
      </c>
      <c r="H184" s="138" t="s">
        <v>801</v>
      </c>
      <c r="I184" s="77">
        <v>45905</v>
      </c>
      <c r="J184" s="77"/>
      <c r="K184" s="105">
        <v>45986</v>
      </c>
      <c r="L184" s="138" t="s">
        <v>26</v>
      </c>
      <c r="M184" s="139"/>
      <c r="N184" s="146"/>
      <c r="O184" s="117"/>
      <c r="P184" s="117"/>
      <c r="Q184" s="141" t="s">
        <v>897</v>
      </c>
      <c r="R184" s="77">
        <v>45890</v>
      </c>
      <c r="S184" s="67">
        <v>2000</v>
      </c>
      <c r="T184" s="74">
        <v>45905</v>
      </c>
      <c r="U184" s="216"/>
      <c r="V184" s="132"/>
      <c r="W184" s="132"/>
      <c r="X184" s="217"/>
      <c r="Y184" s="219"/>
      <c r="Z184" s="220"/>
      <c r="AA184" s="131"/>
      <c r="AB184" s="221"/>
      <c r="AC184" s="106"/>
      <c r="AD184" s="77"/>
      <c r="AE184" s="67"/>
      <c r="AF184" s="77"/>
      <c r="AG184" s="190"/>
      <c r="AH184" s="143"/>
      <c r="AI184" s="106"/>
      <c r="AJ184" s="191"/>
      <c r="AK184" s="134" t="s">
        <v>808</v>
      </c>
      <c r="AL184" s="336">
        <f>IF(Table3[[#This Row],[Contractor Selected]]="Shactee",Table3[[#This Row],[Cost Shactee]],IF(AK184="DLZ",Table3[[#This Row],[Cost DLZ]],IF(AK184="Helix",Table3[[#This Row],[Cost Helix]],IF(AK184="Millennia",Table3[[#This Row],[Cost Millennia]],IF(AK184="Dawood",Table3[[#This Row],[Cost Dawood]],"NO SELECTION")))))</f>
        <v>2000</v>
      </c>
      <c r="AM184" s="180">
        <f>IF(AK184="Helix",AL184,0)</f>
        <v>2000</v>
      </c>
      <c r="AN184" s="150">
        <f>IF(AK184="Millennia",AL184,0)</f>
        <v>0</v>
      </c>
      <c r="AO184" s="150">
        <f>IF(AK184="DLZ",AL184,0)</f>
        <v>0</v>
      </c>
      <c r="AP184" s="150">
        <f>IF(AK184="Dawood",AL184,0)</f>
        <v>0</v>
      </c>
      <c r="AQ184" s="150">
        <f>IF(AK184="Shactee",AL184,0)</f>
        <v>0</v>
      </c>
    </row>
    <row r="185" spans="1:43" x14ac:dyDescent="0.25">
      <c r="A185" s="669" t="s">
        <v>67</v>
      </c>
      <c r="B185" s="669" t="s">
        <v>1873</v>
      </c>
      <c r="C185" s="669" t="s">
        <v>1845</v>
      </c>
      <c r="D185" s="669" t="s">
        <v>222</v>
      </c>
      <c r="E185" s="669" t="s">
        <v>977</v>
      </c>
      <c r="F185" s="670">
        <v>45912</v>
      </c>
      <c r="G185" s="670"/>
      <c r="H185" s="670" t="s">
        <v>1877</v>
      </c>
      <c r="I185" s="77">
        <v>45931</v>
      </c>
      <c r="J185" s="77"/>
      <c r="K185" s="105"/>
      <c r="L185" s="670"/>
      <c r="M185" s="671" t="s">
        <v>979</v>
      </c>
      <c r="N185" s="672"/>
      <c r="O185" s="673"/>
      <c r="P185" s="673"/>
      <c r="Q185" s="674" t="s">
        <v>897</v>
      </c>
      <c r="R185" s="77">
        <v>45915</v>
      </c>
      <c r="S185" s="271">
        <v>1500</v>
      </c>
      <c r="T185" s="228">
        <v>45931</v>
      </c>
      <c r="U185" s="675" t="s">
        <v>979</v>
      </c>
      <c r="V185" s="673"/>
      <c r="W185" s="673"/>
      <c r="X185" s="676" t="s">
        <v>979</v>
      </c>
      <c r="Y185" s="675" t="s">
        <v>979</v>
      </c>
      <c r="Z185" s="673"/>
      <c r="AA185" s="673"/>
      <c r="AB185" s="676" t="s">
        <v>979</v>
      </c>
      <c r="AC185" s="106"/>
      <c r="AD185" s="118"/>
      <c r="AE185" s="254"/>
      <c r="AF185" s="118"/>
      <c r="AG185" s="192"/>
      <c r="AH185" s="106"/>
      <c r="AI185" s="106"/>
      <c r="AJ185" s="193"/>
      <c r="AK185" s="677" t="s">
        <v>808</v>
      </c>
      <c r="AL185" s="336">
        <f>IF(Table3[[#This Row],[Contractor Selected]]="Shactee",Table3[[#This Row],[Cost Shactee]],IF(AK185="DLZ",Table3[[#This Row],[Cost DLZ]],IF(AK185="Helix",Table3[[#This Row],[Cost Helix]],IF(AK185="Millennia",Table3[[#This Row],[Cost Millennia]],IF(AK185="Dawood",Table3[[#This Row],[Cost Dawood]],"NO SELECTION")))))</f>
        <v>1500</v>
      </c>
      <c r="AM185" s="180">
        <f>IF(AK185="Helix",AL185,0)</f>
        <v>1500</v>
      </c>
      <c r="AN185" s="150">
        <f>IF(AK185="Millennia",AL185,0)</f>
        <v>0</v>
      </c>
      <c r="AO185" s="150">
        <f>IF(AK185="DLZ",AL185,0)</f>
        <v>0</v>
      </c>
      <c r="AP185" s="150">
        <f>IF(AK185="Dawood",AL185,0)</f>
        <v>0</v>
      </c>
      <c r="AQ185" s="150">
        <f>IF(AK185="Shactee",AL185,0)</f>
        <v>0</v>
      </c>
    </row>
    <row r="186" spans="1:43" x14ac:dyDescent="0.25">
      <c r="A186" s="669" t="s">
        <v>67</v>
      </c>
      <c r="B186" s="669" t="s">
        <v>1874</v>
      </c>
      <c r="C186" s="669" t="s">
        <v>1845</v>
      </c>
      <c r="D186" s="669" t="s">
        <v>222</v>
      </c>
      <c r="E186" s="669" t="s">
        <v>977</v>
      </c>
      <c r="F186" s="670">
        <v>45912</v>
      </c>
      <c r="G186" s="670"/>
      <c r="H186" s="670" t="s">
        <v>1878</v>
      </c>
      <c r="I186" s="77">
        <v>45931</v>
      </c>
      <c r="J186" s="77"/>
      <c r="K186" s="105"/>
      <c r="L186" s="670"/>
      <c r="M186" s="671" t="s">
        <v>979</v>
      </c>
      <c r="N186" s="672"/>
      <c r="O186" s="673"/>
      <c r="P186" s="673"/>
      <c r="Q186" s="674" t="s">
        <v>897</v>
      </c>
      <c r="R186" s="77">
        <v>45915</v>
      </c>
      <c r="S186" s="271">
        <v>1750</v>
      </c>
      <c r="T186" s="228">
        <v>45931</v>
      </c>
      <c r="U186" s="675" t="s">
        <v>979</v>
      </c>
      <c r="V186" s="673"/>
      <c r="W186" s="673"/>
      <c r="X186" s="676" t="s">
        <v>979</v>
      </c>
      <c r="Y186" s="675" t="s">
        <v>979</v>
      </c>
      <c r="Z186" s="673"/>
      <c r="AA186" s="673"/>
      <c r="AB186" s="676" t="s">
        <v>979</v>
      </c>
      <c r="AC186" s="106"/>
      <c r="AD186" s="118"/>
      <c r="AE186" s="254"/>
      <c r="AF186" s="118"/>
      <c r="AG186" s="192"/>
      <c r="AH186" s="106"/>
      <c r="AI186" s="106"/>
      <c r="AJ186" s="193"/>
      <c r="AK186" s="677" t="s">
        <v>808</v>
      </c>
      <c r="AL186" s="336">
        <f>IF(Table3[[#This Row],[Contractor Selected]]="Shactee",Table3[[#This Row],[Cost Shactee]],IF(AK186="DLZ",Table3[[#This Row],[Cost DLZ]],IF(AK186="Helix",Table3[[#This Row],[Cost Helix]],IF(AK186="Millennia",Table3[[#This Row],[Cost Millennia]],IF(AK186="Dawood",Table3[[#This Row],[Cost Dawood]],"NO SELECTION")))))</f>
        <v>1750</v>
      </c>
      <c r="AM186" s="180">
        <f>IF(AK186="Helix",AL186,0)</f>
        <v>1750</v>
      </c>
      <c r="AN186" s="150">
        <f>IF(AK186="Millennia",AL186,0)</f>
        <v>0</v>
      </c>
      <c r="AO186" s="150">
        <f>IF(AK186="DLZ",AL186,0)</f>
        <v>0</v>
      </c>
      <c r="AP186" s="150">
        <f>IF(AK186="Dawood",AL186,0)</f>
        <v>0</v>
      </c>
      <c r="AQ186" s="150">
        <f>IF(AK186="Shactee",AL186,0)</f>
        <v>0</v>
      </c>
    </row>
    <row r="187" spans="1:43" x14ac:dyDescent="0.25">
      <c r="A187" s="669" t="s">
        <v>81</v>
      </c>
      <c r="B187" s="669" t="s">
        <v>1887</v>
      </c>
      <c r="C187" s="669" t="s">
        <v>1032</v>
      </c>
      <c r="D187" s="669" t="s">
        <v>158</v>
      </c>
      <c r="E187" s="669" t="s">
        <v>977</v>
      </c>
      <c r="F187" s="670" t="s">
        <v>187</v>
      </c>
      <c r="G187" s="670" t="s">
        <v>187</v>
      </c>
      <c r="H187" s="670" t="s">
        <v>1888</v>
      </c>
      <c r="I187" s="77" t="s">
        <v>187</v>
      </c>
      <c r="J187" s="77" t="s">
        <v>187</v>
      </c>
      <c r="K187" s="105"/>
      <c r="L187" s="670"/>
      <c r="M187" s="671"/>
      <c r="N187" s="672"/>
      <c r="O187" s="673"/>
      <c r="P187" s="673"/>
      <c r="Q187" s="674"/>
      <c r="R187" s="77"/>
      <c r="S187" s="271"/>
      <c r="T187" s="228"/>
      <c r="U187" s="675"/>
      <c r="V187" s="673"/>
      <c r="W187" s="673"/>
      <c r="X187" s="676"/>
      <c r="Y187" s="675"/>
      <c r="Z187" s="673"/>
      <c r="AA187" s="673"/>
      <c r="AB187" s="676"/>
      <c r="AC187" s="106"/>
      <c r="AD187" s="118"/>
      <c r="AE187" s="254"/>
      <c r="AF187" s="118"/>
      <c r="AG187" s="192"/>
      <c r="AH187" s="106"/>
      <c r="AI187" s="106"/>
      <c r="AJ187" s="193"/>
      <c r="AK187" s="677"/>
      <c r="AL187" s="699" t="str">
        <f>IF(Table3[[#This Row],[Contractor Selected]]="Shactee",Table3[[#This Row],[Cost Shactee]],IF(AK187="DLZ",Table3[[#This Row],[Cost DLZ]],IF(AK187="Helix",Table3[[#This Row],[Cost Helix]],IF(AK187="Millennia",Table3[[#This Row],[Cost Millennia]],IF(AK187="Dawood",Table3[[#This Row],[Cost Dawood]],"NO SELECTION")))))</f>
        <v>NO SELECTION</v>
      </c>
      <c r="AM187" s="700">
        <f>IF(AK187="Helix",AL187,0)</f>
        <v>0</v>
      </c>
      <c r="AN187" s="679">
        <f>IF(AK187="Millennia",AL187,0)</f>
        <v>0</v>
      </c>
      <c r="AO187" s="679">
        <f>IF(AK187="DLZ",AL187,0)</f>
        <v>0</v>
      </c>
      <c r="AP187" s="679">
        <f>IF(AK187="Dawood",AL187,0)</f>
        <v>0</v>
      </c>
      <c r="AQ187" s="679">
        <f>IF(AK187="Shactee",AL187,0)</f>
        <v>0</v>
      </c>
    </row>
    <row r="188" spans="1:43" x14ac:dyDescent="0.25">
      <c r="A188" s="137" t="s">
        <v>67</v>
      </c>
      <c r="B188" s="137" t="s">
        <v>1875</v>
      </c>
      <c r="C188" s="137" t="s">
        <v>1876</v>
      </c>
      <c r="D188" s="137" t="s">
        <v>222</v>
      </c>
      <c r="E188" s="137" t="s">
        <v>977</v>
      </c>
      <c r="F188" s="138">
        <v>45912</v>
      </c>
      <c r="G188" s="680"/>
      <c r="H188" s="138" t="s">
        <v>1879</v>
      </c>
      <c r="I188" s="572">
        <v>45931</v>
      </c>
      <c r="J188" s="572"/>
      <c r="K188" s="580"/>
      <c r="L188" s="680"/>
      <c r="M188" s="681" t="s">
        <v>979</v>
      </c>
      <c r="N188" s="682"/>
      <c r="O188" s="683"/>
      <c r="P188" s="683"/>
      <c r="Q188" s="684" t="s">
        <v>897</v>
      </c>
      <c r="R188" s="77">
        <v>45915</v>
      </c>
      <c r="S188" s="687">
        <v>1500</v>
      </c>
      <c r="T188" s="228">
        <v>45931</v>
      </c>
      <c r="U188" s="685" t="s">
        <v>979</v>
      </c>
      <c r="V188" s="683"/>
      <c r="W188" s="683"/>
      <c r="X188" s="686" t="s">
        <v>979</v>
      </c>
      <c r="Y188" s="685" t="s">
        <v>979</v>
      </c>
      <c r="Z188" s="683"/>
      <c r="AA188" s="683"/>
      <c r="AB188" s="686" t="s">
        <v>979</v>
      </c>
      <c r="AC188" s="571"/>
      <c r="AD188" s="620"/>
      <c r="AE188" s="637"/>
      <c r="AF188" s="620"/>
      <c r="AG188" s="192"/>
      <c r="AH188" s="571"/>
      <c r="AI188" s="571"/>
      <c r="AJ188" s="193"/>
      <c r="AK188" s="677" t="s">
        <v>808</v>
      </c>
      <c r="AL188" s="336">
        <f>IF(Table3[[#This Row],[Contractor Selected]]="Shactee",Table3[[#This Row],[Cost Shactee]],IF(AK188="DLZ",Table3[[#This Row],[Cost DLZ]],IF(AK188="Helix",Table3[[#This Row],[Cost Helix]],IF(AK188="Millennia",Table3[[#This Row],[Cost Millennia]],IF(AK188="Dawood",Table3[[#This Row],[Cost Dawood]],"NO SELECTION")))))</f>
        <v>1500</v>
      </c>
      <c r="AM188" s="180">
        <f>IF(AK188="Helix",AL188,0)</f>
        <v>1500</v>
      </c>
      <c r="AN188" s="150">
        <f>IF(AK188="Millennia",AL188,0)</f>
        <v>0</v>
      </c>
      <c r="AO188" s="150">
        <f>IF(AK188="DLZ",AL188,0)</f>
        <v>0</v>
      </c>
      <c r="AP188" s="150">
        <f>IF(AK188="Dawood",AL188,0)</f>
        <v>0</v>
      </c>
      <c r="AQ188" s="150">
        <f>IF(AK188="Shactee",AL188,0)</f>
        <v>0</v>
      </c>
    </row>
    <row r="189" spans="1:43" x14ac:dyDescent="0.25">
      <c r="A189" s="39"/>
      <c r="B189" s="39"/>
      <c r="C189" s="39"/>
      <c r="D189" s="102"/>
      <c r="E189" s="77"/>
      <c r="F189" s="73"/>
      <c r="G189" s="96"/>
      <c r="I189" s="73"/>
      <c r="J189" s="39"/>
      <c r="K189" s="39"/>
      <c r="L189" s="73"/>
      <c r="M189" s="202" t="s">
        <v>979</v>
      </c>
      <c r="N189" s="103"/>
      <c r="O189" s="118"/>
      <c r="P189" s="119"/>
      <c r="Q189" s="347" t="s">
        <v>979</v>
      </c>
      <c r="R189" s="118"/>
      <c r="S189" s="119"/>
      <c r="T189" s="121" t="s">
        <v>979</v>
      </c>
      <c r="U189" s="118" t="s">
        <v>979</v>
      </c>
      <c r="V189" s="118"/>
      <c r="W189" s="118"/>
      <c r="X189" s="120" t="s">
        <v>979</v>
      </c>
      <c r="Y189" s="118" t="s">
        <v>979</v>
      </c>
      <c r="Z189" s="118"/>
      <c r="AA189" s="118"/>
      <c r="AB189" s="120" t="s">
        <v>979</v>
      </c>
      <c r="AC189" s="118"/>
      <c r="AD189" s="118"/>
      <c r="AE189" s="118"/>
      <c r="AF189" s="118"/>
      <c r="AG189" s="118"/>
      <c r="AH189" s="118"/>
      <c r="AI189" s="118"/>
      <c r="AJ189" s="118"/>
      <c r="AK189" s="91" t="s">
        <v>979</v>
      </c>
      <c r="AL189" s="340" t="s">
        <v>979</v>
      </c>
      <c r="AM189" s="120" t="s">
        <v>979</v>
      </c>
      <c r="AN189" s="120" t="s">
        <v>979</v>
      </c>
      <c r="AO189" s="120" t="s">
        <v>979</v>
      </c>
      <c r="AP189" s="120"/>
      <c r="AQ189" s="120" t="s">
        <v>979</v>
      </c>
    </row>
    <row r="190" spans="1:43" x14ac:dyDescent="0.25">
      <c r="A190" s="39"/>
      <c r="B190" s="102"/>
      <c r="C190" s="102"/>
      <c r="D190" s="102"/>
      <c r="E190" s="102"/>
      <c r="F190" s="77"/>
      <c r="G190" s="77"/>
      <c r="H190" s="77"/>
      <c r="I190" s="77"/>
      <c r="J190" s="77"/>
      <c r="K190" s="77"/>
      <c r="L190" s="77"/>
      <c r="M190" s="201" t="s">
        <v>979</v>
      </c>
      <c r="N190" s="103"/>
      <c r="O190" s="119"/>
      <c r="P190" s="118"/>
      <c r="Q190" s="184" t="s">
        <v>979</v>
      </c>
      <c r="R190" s="119"/>
      <c r="S190" s="119"/>
      <c r="T190" s="121" t="s">
        <v>979</v>
      </c>
      <c r="U190" s="119" t="s">
        <v>979</v>
      </c>
      <c r="V190" s="119"/>
      <c r="W190" s="119"/>
      <c r="X190" s="121" t="s">
        <v>979</v>
      </c>
      <c r="Y190" s="118" t="s">
        <v>979</v>
      </c>
      <c r="Z190" s="118"/>
      <c r="AA190" s="118"/>
      <c r="AB190" s="120" t="s">
        <v>979</v>
      </c>
      <c r="AC190" s="118"/>
      <c r="AD190" s="118"/>
      <c r="AE190" s="118"/>
      <c r="AF190" s="118"/>
      <c r="AG190" s="118"/>
      <c r="AH190" s="118"/>
      <c r="AI190" s="118"/>
      <c r="AJ190" s="118"/>
      <c r="AK190" s="81" t="s">
        <v>979</v>
      </c>
      <c r="AL190" s="340" t="s">
        <v>979</v>
      </c>
      <c r="AM190" s="120" t="s">
        <v>979</v>
      </c>
      <c r="AN190" s="120" t="s">
        <v>979</v>
      </c>
      <c r="AO190" s="120" t="s">
        <v>979</v>
      </c>
      <c r="AP190" s="120"/>
      <c r="AQ190" s="120" t="s">
        <v>979</v>
      </c>
    </row>
    <row r="191" spans="1:43" x14ac:dyDescent="0.25">
      <c r="A191" s="39"/>
      <c r="B191" s="39"/>
      <c r="C191" s="39"/>
      <c r="D191" s="102"/>
      <c r="E191" s="102"/>
      <c r="F191" s="73"/>
      <c r="G191" s="96"/>
      <c r="H191" s="73"/>
      <c r="I191" s="73"/>
      <c r="J191" s="77"/>
      <c r="K191" s="77"/>
      <c r="L191" s="73"/>
      <c r="M191" s="201" t="s">
        <v>979</v>
      </c>
      <c r="N191" s="103"/>
      <c r="O191" s="118"/>
      <c r="P191" s="119"/>
      <c r="Q191" s="347" t="s">
        <v>979</v>
      </c>
      <c r="R191" s="118"/>
      <c r="S191" s="119"/>
      <c r="T191" s="121" t="s">
        <v>979</v>
      </c>
      <c r="U191" s="118" t="s">
        <v>979</v>
      </c>
      <c r="V191" s="118"/>
      <c r="W191" s="119"/>
      <c r="X191" s="121" t="s">
        <v>979</v>
      </c>
      <c r="Y191" s="118" t="s">
        <v>979</v>
      </c>
      <c r="Z191" s="118"/>
      <c r="AA191" s="118"/>
      <c r="AB191" s="121" t="s">
        <v>979</v>
      </c>
      <c r="AC191" s="119"/>
      <c r="AD191" s="119"/>
      <c r="AE191" s="119"/>
      <c r="AF191" s="119"/>
      <c r="AG191" s="119"/>
      <c r="AH191" s="119"/>
      <c r="AI191" s="119"/>
      <c r="AJ191" s="119"/>
      <c r="AK191" s="91" t="s">
        <v>979</v>
      </c>
      <c r="AL191" s="340" t="s">
        <v>979</v>
      </c>
      <c r="AM191" s="120" t="s">
        <v>979</v>
      </c>
      <c r="AN191" s="120" t="s">
        <v>979</v>
      </c>
      <c r="AO191" s="120" t="s">
        <v>979</v>
      </c>
      <c r="AP191" s="120"/>
      <c r="AQ191" s="120" t="s">
        <v>979</v>
      </c>
    </row>
    <row r="192" spans="1:43" x14ac:dyDescent="0.25">
      <c r="A192" s="39"/>
      <c r="B192" s="102"/>
      <c r="C192" s="102"/>
      <c r="D192" s="102"/>
      <c r="E192" s="102"/>
      <c r="F192" s="77"/>
      <c r="G192" s="77"/>
      <c r="H192" s="77"/>
      <c r="I192" s="77"/>
      <c r="J192" s="77"/>
      <c r="K192" s="77"/>
      <c r="L192" s="77"/>
      <c r="M192" s="201" t="s">
        <v>979</v>
      </c>
      <c r="N192" s="103"/>
      <c r="O192" s="119"/>
      <c r="P192" s="118"/>
      <c r="Q192" s="184" t="s">
        <v>979</v>
      </c>
      <c r="R192" s="119"/>
      <c r="S192" s="119"/>
      <c r="T192" s="121" t="s">
        <v>979</v>
      </c>
      <c r="U192" s="119" t="s">
        <v>979</v>
      </c>
      <c r="V192" s="119"/>
      <c r="W192" s="119"/>
      <c r="X192" s="121" t="s">
        <v>979</v>
      </c>
      <c r="Y192" s="118" t="s">
        <v>979</v>
      </c>
      <c r="Z192" s="118"/>
      <c r="AA192" s="118"/>
      <c r="AB192" s="120" t="s">
        <v>979</v>
      </c>
      <c r="AC192" s="118"/>
      <c r="AD192" s="118"/>
      <c r="AE192" s="118"/>
      <c r="AF192" s="118"/>
      <c r="AG192" s="118"/>
      <c r="AH192" s="118"/>
      <c r="AI192" s="118"/>
      <c r="AJ192" s="118"/>
      <c r="AK192" s="91" t="s">
        <v>979</v>
      </c>
      <c r="AL192" s="340" t="s">
        <v>979</v>
      </c>
      <c r="AM192" s="120" t="s">
        <v>979</v>
      </c>
      <c r="AN192" s="120" t="s">
        <v>979</v>
      </c>
      <c r="AO192" s="120" t="s">
        <v>979</v>
      </c>
      <c r="AP192" s="120"/>
      <c r="AQ192" s="120" t="s">
        <v>979</v>
      </c>
    </row>
    <row r="193" spans="1:43" x14ac:dyDescent="0.25">
      <c r="A193" s="102"/>
      <c r="B193" s="102"/>
      <c r="C193" s="102"/>
      <c r="D193" s="102"/>
      <c r="E193" s="102"/>
      <c r="F193" s="77"/>
      <c r="G193" s="77"/>
      <c r="H193" s="77"/>
      <c r="I193" s="77"/>
      <c r="J193" s="77"/>
      <c r="K193" s="77"/>
      <c r="L193" s="77"/>
      <c r="M193" s="201" t="s">
        <v>979</v>
      </c>
      <c r="N193" s="103"/>
      <c r="O193" s="119"/>
      <c r="P193" s="118"/>
      <c r="Q193" s="184" t="s">
        <v>979</v>
      </c>
      <c r="R193" s="119"/>
      <c r="S193" s="119"/>
      <c r="T193" s="121" t="s">
        <v>979</v>
      </c>
      <c r="U193" s="119" t="s">
        <v>979</v>
      </c>
      <c r="V193" s="119"/>
      <c r="W193" s="119"/>
      <c r="X193" s="121" t="s">
        <v>979</v>
      </c>
      <c r="Y193" s="118" t="s">
        <v>979</v>
      </c>
      <c r="Z193" s="118"/>
      <c r="AA193" s="118"/>
      <c r="AB193" s="120" t="s">
        <v>979</v>
      </c>
      <c r="AC193" s="118"/>
      <c r="AD193" s="118"/>
      <c r="AE193" s="118"/>
      <c r="AF193" s="118"/>
      <c r="AG193" s="118"/>
      <c r="AH193" s="118"/>
      <c r="AI193" s="118"/>
      <c r="AJ193" s="118"/>
      <c r="AK193" s="91" t="s">
        <v>979</v>
      </c>
      <c r="AL193" s="340" t="s">
        <v>979</v>
      </c>
      <c r="AM193" s="120" t="s">
        <v>979</v>
      </c>
      <c r="AN193" s="120" t="s">
        <v>979</v>
      </c>
      <c r="AO193" s="120" t="s">
        <v>979</v>
      </c>
      <c r="AP193" s="120"/>
      <c r="AQ193" s="120" t="s">
        <v>979</v>
      </c>
    </row>
    <row r="194" spans="1:43" x14ac:dyDescent="0.25">
      <c r="A194" s="102"/>
      <c r="B194" s="102"/>
      <c r="C194" s="102"/>
      <c r="D194" s="102"/>
      <c r="E194" s="39"/>
      <c r="F194" s="77"/>
      <c r="G194" s="77"/>
      <c r="H194" s="77"/>
      <c r="I194" s="77"/>
      <c r="J194" s="77"/>
      <c r="K194" s="77"/>
      <c r="L194" s="77"/>
      <c r="M194" s="202" t="s">
        <v>979</v>
      </c>
      <c r="N194" s="103"/>
      <c r="O194" s="119"/>
      <c r="P194" s="118"/>
      <c r="Q194" s="184" t="s">
        <v>979</v>
      </c>
      <c r="R194" s="119"/>
      <c r="S194" s="119"/>
      <c r="T194" s="121" t="s">
        <v>979</v>
      </c>
      <c r="U194" s="119" t="s">
        <v>979</v>
      </c>
      <c r="V194" s="119"/>
      <c r="W194" s="119"/>
      <c r="X194" s="121" t="s">
        <v>979</v>
      </c>
      <c r="Y194" s="118" t="s">
        <v>979</v>
      </c>
      <c r="Z194" s="118"/>
      <c r="AA194" s="118"/>
      <c r="AB194" s="120" t="s">
        <v>979</v>
      </c>
      <c r="AC194" s="118"/>
      <c r="AD194" s="118"/>
      <c r="AE194" s="118"/>
      <c r="AF194" s="118"/>
      <c r="AG194" s="118"/>
      <c r="AH194" s="118"/>
      <c r="AI194" s="118"/>
      <c r="AJ194" s="118"/>
      <c r="AK194" s="91" t="s">
        <v>979</v>
      </c>
      <c r="AL194" s="340" t="s">
        <v>979</v>
      </c>
      <c r="AM194" s="120" t="s">
        <v>979</v>
      </c>
      <c r="AN194" s="120" t="s">
        <v>979</v>
      </c>
      <c r="AO194" s="120" t="s">
        <v>979</v>
      </c>
      <c r="AP194" s="120"/>
      <c r="AQ194" s="120" t="s">
        <v>979</v>
      </c>
    </row>
    <row r="195" spans="1:43" x14ac:dyDescent="0.25">
      <c r="A195" s="39"/>
      <c r="B195" s="102"/>
      <c r="C195" s="102"/>
      <c r="D195" s="102"/>
      <c r="E195" s="102"/>
      <c r="F195" s="77"/>
      <c r="G195" s="77"/>
      <c r="H195" s="77"/>
      <c r="I195" s="77"/>
      <c r="J195" s="77"/>
      <c r="K195" s="77"/>
      <c r="L195" s="77"/>
      <c r="M195" s="202" t="s">
        <v>979</v>
      </c>
      <c r="N195" s="103"/>
      <c r="O195" s="119"/>
      <c r="P195" s="118"/>
      <c r="Q195" s="184" t="s">
        <v>979</v>
      </c>
      <c r="R195" s="119"/>
      <c r="S195" s="119"/>
      <c r="T195" s="121" t="s">
        <v>979</v>
      </c>
      <c r="U195" s="119" t="s">
        <v>979</v>
      </c>
      <c r="V195" s="119"/>
      <c r="W195" s="119"/>
      <c r="X195" s="121" t="s">
        <v>979</v>
      </c>
      <c r="Y195" s="118" t="s">
        <v>979</v>
      </c>
      <c r="Z195" s="118"/>
      <c r="AA195" s="118"/>
      <c r="AB195" s="120" t="s">
        <v>979</v>
      </c>
      <c r="AC195" s="118"/>
      <c r="AD195" s="118"/>
      <c r="AE195" s="118"/>
      <c r="AF195" s="118"/>
      <c r="AG195" s="118"/>
      <c r="AH195" s="118"/>
      <c r="AI195" s="118"/>
      <c r="AJ195" s="118"/>
      <c r="AK195" s="91" t="s">
        <v>979</v>
      </c>
      <c r="AL195" s="340" t="s">
        <v>979</v>
      </c>
      <c r="AM195" s="120" t="s">
        <v>979</v>
      </c>
      <c r="AN195" s="120" t="s">
        <v>979</v>
      </c>
      <c r="AO195" s="120" t="s">
        <v>979</v>
      </c>
      <c r="AP195" s="120"/>
      <c r="AQ195" s="120" t="s">
        <v>979</v>
      </c>
    </row>
    <row r="196" spans="1:43" x14ac:dyDescent="0.25">
      <c r="A196" s="102"/>
      <c r="B196" s="102"/>
      <c r="C196" s="102"/>
      <c r="D196" s="102"/>
      <c r="E196" s="102"/>
      <c r="F196" s="77"/>
      <c r="G196" s="77"/>
      <c r="H196" s="77"/>
      <c r="I196" s="77"/>
      <c r="J196" s="39"/>
      <c r="K196" s="39"/>
      <c r="L196" s="77"/>
      <c r="M196" s="202" t="s">
        <v>979</v>
      </c>
      <c r="N196" s="103"/>
      <c r="O196" s="119"/>
      <c r="P196" s="118"/>
      <c r="Q196" s="184" t="s">
        <v>979</v>
      </c>
      <c r="R196" s="119"/>
      <c r="S196" s="119"/>
      <c r="T196" s="121" t="s">
        <v>979</v>
      </c>
      <c r="U196" s="119" t="s">
        <v>979</v>
      </c>
      <c r="V196" s="119"/>
      <c r="W196" s="119"/>
      <c r="X196" s="121" t="s">
        <v>979</v>
      </c>
      <c r="Y196" s="118" t="s">
        <v>979</v>
      </c>
      <c r="Z196" s="118"/>
      <c r="AA196" s="118"/>
      <c r="AB196" s="120" t="s">
        <v>979</v>
      </c>
      <c r="AC196" s="118"/>
      <c r="AD196" s="118"/>
      <c r="AE196" s="118"/>
      <c r="AF196" s="118"/>
      <c r="AG196" s="118"/>
      <c r="AH196" s="118"/>
      <c r="AI196" s="118"/>
      <c r="AJ196" s="118"/>
      <c r="AK196" s="91" t="s">
        <v>979</v>
      </c>
      <c r="AL196" s="340" t="s">
        <v>979</v>
      </c>
      <c r="AM196" s="120" t="s">
        <v>979</v>
      </c>
      <c r="AN196" s="120" t="s">
        <v>979</v>
      </c>
      <c r="AO196" s="120" t="s">
        <v>979</v>
      </c>
      <c r="AP196" s="120"/>
      <c r="AQ196" s="120" t="s">
        <v>979</v>
      </c>
    </row>
    <row r="197" spans="1:43" x14ac:dyDescent="0.25">
      <c r="A197" s="102"/>
      <c r="B197" s="102"/>
      <c r="C197" s="102"/>
      <c r="D197" s="102"/>
      <c r="E197" s="102"/>
      <c r="F197" s="77"/>
      <c r="G197" s="77"/>
      <c r="H197" s="77"/>
      <c r="I197" s="77"/>
      <c r="J197" s="39"/>
      <c r="K197" s="39"/>
      <c r="L197" s="77"/>
      <c r="M197" s="201" t="s">
        <v>979</v>
      </c>
      <c r="N197" s="103"/>
      <c r="O197" s="119"/>
      <c r="P197" s="118"/>
      <c r="Q197" s="184" t="s">
        <v>979</v>
      </c>
      <c r="R197" s="119"/>
      <c r="S197" s="119"/>
      <c r="T197" s="121" t="s">
        <v>979</v>
      </c>
      <c r="U197" s="119" t="s">
        <v>979</v>
      </c>
      <c r="V197" s="119"/>
      <c r="W197" s="119"/>
      <c r="X197" s="121" t="s">
        <v>979</v>
      </c>
      <c r="Y197" s="118" t="s">
        <v>979</v>
      </c>
      <c r="Z197" s="118"/>
      <c r="AA197" s="118"/>
      <c r="AB197" s="120" t="s">
        <v>979</v>
      </c>
      <c r="AC197" s="118"/>
      <c r="AD197" s="118"/>
      <c r="AE197" s="118"/>
      <c r="AF197" s="118"/>
      <c r="AG197" s="118"/>
      <c r="AH197" s="118"/>
      <c r="AI197" s="118"/>
      <c r="AJ197" s="118"/>
      <c r="AK197" s="91" t="s">
        <v>979</v>
      </c>
      <c r="AL197" s="340" t="s">
        <v>979</v>
      </c>
      <c r="AM197" s="120" t="s">
        <v>979</v>
      </c>
      <c r="AN197" s="120" t="s">
        <v>979</v>
      </c>
      <c r="AO197" s="120" t="s">
        <v>979</v>
      </c>
      <c r="AP197" s="120"/>
      <c r="AQ197" s="120" t="s">
        <v>979</v>
      </c>
    </row>
    <row r="198" spans="1:43" x14ac:dyDescent="0.25">
      <c r="A198" s="102"/>
      <c r="B198" s="102"/>
      <c r="C198" s="102"/>
      <c r="D198" s="102"/>
      <c r="E198" s="39"/>
      <c r="F198" s="77"/>
      <c r="G198" s="77"/>
      <c r="H198" s="77"/>
      <c r="I198" s="77"/>
      <c r="J198" s="77"/>
      <c r="K198"/>
      <c r="L198" s="77"/>
      <c r="M198" s="202" t="s">
        <v>979</v>
      </c>
      <c r="N198" s="103"/>
      <c r="O198" s="119"/>
      <c r="P198" s="118"/>
      <c r="Q198" s="184" t="s">
        <v>979</v>
      </c>
      <c r="R198" s="119"/>
      <c r="S198" s="119"/>
      <c r="T198" s="121" t="s">
        <v>979</v>
      </c>
      <c r="U198" s="119" t="s">
        <v>979</v>
      </c>
      <c r="V198" s="119"/>
      <c r="W198" s="119"/>
      <c r="X198" s="121" t="s">
        <v>979</v>
      </c>
      <c r="Y198" s="118" t="s">
        <v>979</v>
      </c>
      <c r="Z198" s="119"/>
      <c r="AA198" s="118"/>
      <c r="AB198" s="120" t="s">
        <v>979</v>
      </c>
      <c r="AC198" s="118"/>
      <c r="AD198" s="118"/>
      <c r="AE198" s="118"/>
      <c r="AF198" s="118"/>
      <c r="AG198" s="118"/>
      <c r="AH198" s="118"/>
      <c r="AI198" s="118"/>
      <c r="AJ198" s="118"/>
      <c r="AK198" s="91" t="s">
        <v>979</v>
      </c>
      <c r="AL198" s="340" t="s">
        <v>979</v>
      </c>
      <c r="AM198" s="120" t="s">
        <v>979</v>
      </c>
      <c r="AN198" s="120" t="s">
        <v>979</v>
      </c>
      <c r="AO198" s="120" t="s">
        <v>979</v>
      </c>
      <c r="AP198" s="120"/>
      <c r="AQ198" s="120" t="s">
        <v>979</v>
      </c>
    </row>
    <row r="199" spans="1:43" x14ac:dyDescent="0.25">
      <c r="A199" s="102"/>
      <c r="B199" s="102"/>
      <c r="C199" s="102"/>
      <c r="D199" s="102"/>
      <c r="E199" s="39"/>
      <c r="F199" s="77"/>
      <c r="G199" s="77"/>
      <c r="H199" s="77"/>
      <c r="I199" s="77"/>
      <c r="J199" s="77"/>
      <c r="K199" s="77"/>
      <c r="L199" s="77"/>
      <c r="M199" s="201" t="s">
        <v>979</v>
      </c>
      <c r="N199" s="103"/>
      <c r="O199" s="119"/>
      <c r="P199" s="118"/>
      <c r="Q199" s="184" t="s">
        <v>979</v>
      </c>
      <c r="R199" s="119"/>
      <c r="S199" s="119"/>
      <c r="T199" s="121" t="s">
        <v>979</v>
      </c>
      <c r="U199" s="119" t="s">
        <v>979</v>
      </c>
      <c r="V199" s="119"/>
      <c r="W199" s="119"/>
      <c r="X199" s="121" t="s">
        <v>979</v>
      </c>
      <c r="Y199" s="118" t="s">
        <v>979</v>
      </c>
      <c r="Z199" s="118"/>
      <c r="AA199" s="118"/>
      <c r="AB199" s="120" t="s">
        <v>979</v>
      </c>
      <c r="AC199" s="118"/>
      <c r="AD199" s="118"/>
      <c r="AE199" s="118"/>
      <c r="AF199" s="118"/>
      <c r="AG199" s="118"/>
      <c r="AH199" s="118"/>
      <c r="AI199" s="118"/>
      <c r="AJ199" s="118"/>
      <c r="AK199" s="91" t="s">
        <v>979</v>
      </c>
      <c r="AL199" s="340" t="s">
        <v>979</v>
      </c>
      <c r="AM199" s="120" t="s">
        <v>979</v>
      </c>
      <c r="AN199" s="120" t="s">
        <v>979</v>
      </c>
      <c r="AO199" s="120" t="s">
        <v>979</v>
      </c>
      <c r="AP199" s="120"/>
      <c r="AQ199" s="120" t="s">
        <v>979</v>
      </c>
    </row>
    <row r="200" spans="1:43" x14ac:dyDescent="0.25">
      <c r="A200" s="102"/>
      <c r="B200" s="102"/>
      <c r="C200" s="102"/>
      <c r="D200" s="102"/>
      <c r="E200" s="102"/>
      <c r="F200" s="77"/>
      <c r="G200" s="77"/>
      <c r="H200" s="77"/>
      <c r="I200" s="77"/>
      <c r="J200" s="39"/>
      <c r="K200" s="39"/>
      <c r="L200" s="77"/>
      <c r="M200" s="201" t="s">
        <v>979</v>
      </c>
      <c r="N200" s="103"/>
      <c r="O200" s="119"/>
      <c r="P200" s="118"/>
      <c r="Q200" s="184" t="s">
        <v>979</v>
      </c>
      <c r="R200" s="119"/>
      <c r="S200" s="119"/>
      <c r="T200" s="121" t="s">
        <v>979</v>
      </c>
      <c r="U200" s="119" t="s">
        <v>979</v>
      </c>
      <c r="V200" s="119"/>
      <c r="W200" s="119"/>
      <c r="X200" s="121" t="s">
        <v>979</v>
      </c>
      <c r="Y200" s="118" t="s">
        <v>979</v>
      </c>
      <c r="Z200" s="118"/>
      <c r="AA200" s="118"/>
      <c r="AB200" s="120" t="s">
        <v>979</v>
      </c>
      <c r="AC200" s="118"/>
      <c r="AD200" s="118"/>
      <c r="AE200" s="118"/>
      <c r="AF200" s="118"/>
      <c r="AG200" s="118"/>
      <c r="AH200" s="118"/>
      <c r="AI200" s="118"/>
      <c r="AJ200" s="118"/>
      <c r="AK200" s="91" t="s">
        <v>979</v>
      </c>
      <c r="AL200" s="340" t="s">
        <v>979</v>
      </c>
      <c r="AM200" s="120" t="s">
        <v>979</v>
      </c>
      <c r="AN200" s="120" t="s">
        <v>979</v>
      </c>
      <c r="AO200" s="120" t="s">
        <v>979</v>
      </c>
      <c r="AP200" s="120"/>
      <c r="AQ200" s="120" t="s">
        <v>979</v>
      </c>
    </row>
    <row r="201" spans="1:43" x14ac:dyDescent="0.25">
      <c r="A201" s="39"/>
      <c r="B201" s="102"/>
      <c r="C201" s="102"/>
      <c r="D201" s="102"/>
      <c r="E201" s="102"/>
      <c r="F201" s="77"/>
      <c r="G201" s="77"/>
      <c r="H201" s="77"/>
      <c r="I201" s="77"/>
      <c r="J201" s="39"/>
      <c r="K201" s="39"/>
      <c r="L201" s="77"/>
      <c r="M201" s="201" t="s">
        <v>979</v>
      </c>
      <c r="N201" s="103"/>
      <c r="O201" s="119"/>
      <c r="P201" s="118"/>
      <c r="Q201" s="184" t="s">
        <v>979</v>
      </c>
      <c r="R201" s="119"/>
      <c r="S201" s="119"/>
      <c r="T201" s="121" t="s">
        <v>979</v>
      </c>
      <c r="U201" s="119" t="s">
        <v>979</v>
      </c>
      <c r="V201" s="119"/>
      <c r="W201" s="119"/>
      <c r="X201" s="121" t="s">
        <v>979</v>
      </c>
      <c r="Y201" s="118" t="s">
        <v>979</v>
      </c>
      <c r="Z201" s="118"/>
      <c r="AA201" s="118"/>
      <c r="AB201" s="120" t="s">
        <v>979</v>
      </c>
      <c r="AC201" s="118"/>
      <c r="AD201" s="118"/>
      <c r="AE201" s="118"/>
      <c r="AF201" s="118"/>
      <c r="AG201" s="118"/>
      <c r="AH201" s="118"/>
      <c r="AI201" s="118"/>
      <c r="AJ201" s="118"/>
      <c r="AK201" s="91" t="s">
        <v>979</v>
      </c>
      <c r="AL201" s="340" t="s">
        <v>979</v>
      </c>
      <c r="AM201" s="120" t="s">
        <v>979</v>
      </c>
      <c r="AN201" s="120" t="s">
        <v>979</v>
      </c>
      <c r="AO201" s="120" t="s">
        <v>979</v>
      </c>
      <c r="AP201" s="120"/>
      <c r="AQ201" s="120" t="s">
        <v>979</v>
      </c>
    </row>
    <row r="202" spans="1:43" x14ac:dyDescent="0.25">
      <c r="A202" s="39"/>
      <c r="B202" s="102"/>
      <c r="C202" s="102"/>
      <c r="D202" s="102"/>
      <c r="E202" s="102"/>
      <c r="F202" s="77"/>
      <c r="G202" s="77"/>
      <c r="H202" s="77"/>
      <c r="I202" s="77"/>
      <c r="J202" s="39"/>
      <c r="K202" s="39"/>
      <c r="L202" s="77"/>
      <c r="M202" s="201" t="s">
        <v>979</v>
      </c>
      <c r="N202" s="103"/>
      <c r="O202" s="119"/>
      <c r="P202" s="118"/>
      <c r="Q202" s="184" t="s">
        <v>979</v>
      </c>
      <c r="R202" s="119"/>
      <c r="S202" s="119"/>
      <c r="T202" s="121" t="s">
        <v>979</v>
      </c>
      <c r="U202" s="119" t="s">
        <v>979</v>
      </c>
      <c r="V202" s="119"/>
      <c r="W202" s="119"/>
      <c r="X202" s="121" t="s">
        <v>979</v>
      </c>
      <c r="Y202" s="118" t="s">
        <v>979</v>
      </c>
      <c r="Z202" s="118"/>
      <c r="AA202" s="118"/>
      <c r="AB202" s="120" t="s">
        <v>979</v>
      </c>
      <c r="AC202" s="118"/>
      <c r="AD202" s="118"/>
      <c r="AE202" s="118"/>
      <c r="AF202" s="118"/>
      <c r="AG202" s="118"/>
      <c r="AH202" s="118"/>
      <c r="AI202" s="118"/>
      <c r="AJ202" s="118"/>
      <c r="AK202" s="91" t="s">
        <v>979</v>
      </c>
      <c r="AL202" s="340" t="s">
        <v>979</v>
      </c>
      <c r="AM202" s="120" t="s">
        <v>979</v>
      </c>
      <c r="AN202" s="120" t="s">
        <v>979</v>
      </c>
      <c r="AO202" s="120" t="s">
        <v>979</v>
      </c>
      <c r="AP202" s="120"/>
      <c r="AQ202" s="120" t="s">
        <v>979</v>
      </c>
    </row>
    <row r="203" spans="1:43" x14ac:dyDescent="0.25">
      <c r="A203" s="39"/>
      <c r="B203" s="102"/>
      <c r="C203" s="102"/>
      <c r="D203" s="102"/>
      <c r="E203" s="102"/>
      <c r="F203" s="77"/>
      <c r="G203" s="77"/>
      <c r="H203" s="77"/>
      <c r="I203" s="77"/>
      <c r="J203" s="39"/>
      <c r="K203" s="39"/>
      <c r="L203" s="77"/>
      <c r="M203" s="201" t="s">
        <v>979</v>
      </c>
      <c r="N203" s="103"/>
      <c r="O203" s="119"/>
      <c r="P203" s="118"/>
      <c r="Q203" s="184" t="s">
        <v>979</v>
      </c>
      <c r="R203" s="119"/>
      <c r="S203" s="119"/>
      <c r="T203" s="121" t="s">
        <v>979</v>
      </c>
      <c r="U203" s="119" t="s">
        <v>979</v>
      </c>
      <c r="V203" s="119"/>
      <c r="W203" s="119"/>
      <c r="X203" s="121" t="s">
        <v>979</v>
      </c>
      <c r="Y203" s="118" t="s">
        <v>979</v>
      </c>
      <c r="Z203" s="118"/>
      <c r="AA203" s="118"/>
      <c r="AB203" s="120" t="s">
        <v>979</v>
      </c>
      <c r="AC203" s="118"/>
      <c r="AD203" s="118"/>
      <c r="AE203" s="118"/>
      <c r="AF203" s="118"/>
      <c r="AG203" s="118"/>
      <c r="AH203" s="118"/>
      <c r="AI203" s="118"/>
      <c r="AJ203" s="118"/>
      <c r="AK203" s="91" t="s">
        <v>979</v>
      </c>
      <c r="AL203" s="340" t="s">
        <v>979</v>
      </c>
      <c r="AM203" s="120" t="s">
        <v>979</v>
      </c>
      <c r="AN203" s="120" t="s">
        <v>979</v>
      </c>
      <c r="AO203" s="120" t="s">
        <v>979</v>
      </c>
      <c r="AP203" s="120"/>
      <c r="AQ203" s="120" t="s">
        <v>979</v>
      </c>
    </row>
    <row r="204" spans="1:43" x14ac:dyDescent="0.25">
      <c r="A204" s="39"/>
      <c r="B204" s="102"/>
      <c r="C204" s="102"/>
      <c r="D204" s="102"/>
      <c r="E204" s="102"/>
      <c r="F204" s="77"/>
      <c r="G204" s="77"/>
      <c r="H204" s="77"/>
      <c r="I204" s="77"/>
      <c r="J204" s="39"/>
      <c r="K204" s="39"/>
      <c r="L204" s="77"/>
      <c r="M204" s="201" t="s">
        <v>979</v>
      </c>
      <c r="N204" s="103"/>
      <c r="O204" s="119"/>
      <c r="P204" s="118"/>
      <c r="Q204" s="184" t="s">
        <v>979</v>
      </c>
      <c r="R204" s="119"/>
      <c r="S204" s="119"/>
      <c r="T204" s="121" t="s">
        <v>979</v>
      </c>
      <c r="U204" s="119" t="s">
        <v>979</v>
      </c>
      <c r="V204" s="119"/>
      <c r="W204" s="119"/>
      <c r="X204" s="121" t="s">
        <v>979</v>
      </c>
      <c r="Y204" s="118" t="s">
        <v>979</v>
      </c>
      <c r="Z204" s="118"/>
      <c r="AA204" s="118"/>
      <c r="AB204" s="120" t="s">
        <v>979</v>
      </c>
      <c r="AC204" s="118"/>
      <c r="AD204" s="118"/>
      <c r="AE204" s="118"/>
      <c r="AF204" s="118"/>
      <c r="AG204" s="118"/>
      <c r="AH204" s="118"/>
      <c r="AI204" s="118"/>
      <c r="AJ204" s="118"/>
      <c r="AK204" s="91" t="s">
        <v>979</v>
      </c>
      <c r="AL204" s="340" t="s">
        <v>979</v>
      </c>
      <c r="AM204" s="120" t="s">
        <v>979</v>
      </c>
      <c r="AN204" s="120" t="s">
        <v>979</v>
      </c>
      <c r="AO204" s="120" t="s">
        <v>979</v>
      </c>
      <c r="AP204" s="120"/>
      <c r="AQ204" s="120" t="s">
        <v>979</v>
      </c>
    </row>
    <row r="205" spans="1:43" x14ac:dyDescent="0.25">
      <c r="A205" s="39"/>
      <c r="B205" s="102"/>
      <c r="C205" s="102"/>
      <c r="D205" s="102"/>
      <c r="E205" s="102"/>
      <c r="F205" s="77"/>
      <c r="G205" s="77"/>
      <c r="H205" s="77"/>
      <c r="I205" s="77"/>
      <c r="J205" s="77"/>
      <c r="K205" s="77"/>
      <c r="L205" s="77"/>
      <c r="M205" s="201" t="s">
        <v>979</v>
      </c>
      <c r="N205" s="103"/>
      <c r="O205" s="119"/>
      <c r="P205" s="118"/>
      <c r="Q205" s="184" t="s">
        <v>979</v>
      </c>
      <c r="R205" s="119"/>
      <c r="S205" s="119"/>
      <c r="T205" s="121" t="s">
        <v>979</v>
      </c>
      <c r="U205" s="119" t="s">
        <v>979</v>
      </c>
      <c r="V205" s="119"/>
      <c r="W205" s="119"/>
      <c r="X205" s="121" t="s">
        <v>979</v>
      </c>
      <c r="Y205" s="118" t="s">
        <v>979</v>
      </c>
      <c r="Z205" s="118"/>
      <c r="AA205" s="118"/>
      <c r="AB205" s="120" t="s">
        <v>979</v>
      </c>
      <c r="AC205" s="118"/>
      <c r="AD205" s="118"/>
      <c r="AE205" s="118"/>
      <c r="AF205" s="118"/>
      <c r="AG205" s="118"/>
      <c r="AH205" s="118"/>
      <c r="AI205" s="118"/>
      <c r="AJ205" s="118"/>
      <c r="AK205" s="91" t="s">
        <v>979</v>
      </c>
      <c r="AL205" s="340" t="s">
        <v>979</v>
      </c>
      <c r="AM205" s="120" t="s">
        <v>979</v>
      </c>
      <c r="AN205" s="120" t="s">
        <v>979</v>
      </c>
      <c r="AO205" s="120" t="s">
        <v>979</v>
      </c>
      <c r="AP205" s="120"/>
      <c r="AQ205" s="120" t="s">
        <v>979</v>
      </c>
    </row>
    <row r="206" spans="1:43" x14ac:dyDescent="0.25">
      <c r="A206" s="39"/>
      <c r="B206" s="102"/>
      <c r="C206" s="102"/>
      <c r="D206" s="102"/>
      <c r="E206" s="102"/>
      <c r="F206" s="77"/>
      <c r="G206" s="77"/>
      <c r="H206" s="77"/>
      <c r="I206" s="77"/>
      <c r="J206" s="77"/>
      <c r="K206" s="77"/>
      <c r="L206" s="77"/>
      <c r="M206" s="201" t="s">
        <v>979</v>
      </c>
      <c r="N206" s="103"/>
      <c r="O206" s="119"/>
      <c r="P206" s="118"/>
      <c r="Q206" s="184" t="s">
        <v>979</v>
      </c>
      <c r="R206" s="119"/>
      <c r="S206" s="119"/>
      <c r="T206" s="121" t="s">
        <v>979</v>
      </c>
      <c r="U206" s="119" t="s">
        <v>979</v>
      </c>
      <c r="V206" s="119"/>
      <c r="W206" s="119"/>
      <c r="X206" s="121" t="s">
        <v>979</v>
      </c>
      <c r="Y206" s="118" t="s">
        <v>979</v>
      </c>
      <c r="Z206" s="118"/>
      <c r="AA206" s="118"/>
      <c r="AB206" s="120" t="s">
        <v>979</v>
      </c>
      <c r="AC206" s="118"/>
      <c r="AD206" s="118"/>
      <c r="AE206" s="118"/>
      <c r="AF206" s="118"/>
      <c r="AG206" s="118"/>
      <c r="AH206" s="118"/>
      <c r="AI206" s="118"/>
      <c r="AJ206" s="118"/>
      <c r="AK206" s="91" t="s">
        <v>979</v>
      </c>
      <c r="AL206" s="340" t="s">
        <v>979</v>
      </c>
      <c r="AM206" s="120" t="s">
        <v>979</v>
      </c>
      <c r="AN206" s="120" t="s">
        <v>979</v>
      </c>
      <c r="AO206" s="120" t="s">
        <v>979</v>
      </c>
      <c r="AP206" s="120"/>
      <c r="AQ206" s="120" t="s">
        <v>979</v>
      </c>
    </row>
    <row r="207" spans="1:43" x14ac:dyDescent="0.25">
      <c r="A207" s="104"/>
      <c r="B207" s="102"/>
      <c r="C207" s="102"/>
      <c r="D207" s="102"/>
      <c r="E207" s="102"/>
      <c r="F207" s="77"/>
      <c r="G207" s="77"/>
      <c r="H207" s="77"/>
      <c r="I207" s="77"/>
      <c r="J207" s="77"/>
      <c r="K207" s="77"/>
      <c r="L207" s="77"/>
      <c r="M207" s="201" t="s">
        <v>979</v>
      </c>
      <c r="N207" s="103"/>
      <c r="O207" s="119"/>
      <c r="P207" s="118"/>
      <c r="Q207" s="184" t="s">
        <v>979</v>
      </c>
      <c r="R207" s="119"/>
      <c r="S207" s="119"/>
      <c r="T207" s="121" t="s">
        <v>979</v>
      </c>
      <c r="U207" s="119" t="s">
        <v>979</v>
      </c>
      <c r="V207" s="119"/>
      <c r="W207" s="119"/>
      <c r="X207" s="121" t="s">
        <v>979</v>
      </c>
      <c r="Y207" s="118" t="s">
        <v>979</v>
      </c>
      <c r="Z207" s="118"/>
      <c r="AA207" s="118"/>
      <c r="AB207" s="120" t="s">
        <v>979</v>
      </c>
      <c r="AC207" s="118"/>
      <c r="AD207" s="118"/>
      <c r="AE207" s="118"/>
      <c r="AF207" s="118"/>
      <c r="AG207" s="118"/>
      <c r="AH207" s="118"/>
      <c r="AI207" s="118"/>
      <c r="AJ207" s="118"/>
      <c r="AK207" s="91" t="s">
        <v>979</v>
      </c>
      <c r="AL207" s="340" t="s">
        <v>979</v>
      </c>
      <c r="AM207" s="120" t="s">
        <v>979</v>
      </c>
      <c r="AN207" s="120" t="s">
        <v>979</v>
      </c>
      <c r="AO207" s="120" t="s">
        <v>979</v>
      </c>
      <c r="AP207" s="120"/>
      <c r="AQ207" s="120" t="s">
        <v>979</v>
      </c>
    </row>
    <row r="208" spans="1:43" x14ac:dyDescent="0.25">
      <c r="A208" s="102"/>
      <c r="B208" s="102"/>
      <c r="C208" s="102"/>
      <c r="D208" s="102"/>
      <c r="E208" s="102"/>
      <c r="F208" s="77"/>
      <c r="G208" s="77"/>
      <c r="H208" s="77"/>
      <c r="I208" s="77"/>
      <c r="J208" s="77"/>
      <c r="K208" s="77"/>
      <c r="L208" s="77"/>
      <c r="M208" s="201" t="s">
        <v>979</v>
      </c>
      <c r="N208" s="103"/>
      <c r="O208" s="119"/>
      <c r="P208" s="118"/>
      <c r="Q208" s="184" t="s">
        <v>979</v>
      </c>
      <c r="R208" s="119"/>
      <c r="S208" s="119"/>
      <c r="T208" s="121" t="s">
        <v>979</v>
      </c>
      <c r="U208" s="119" t="s">
        <v>979</v>
      </c>
      <c r="V208" s="119"/>
      <c r="W208" s="119"/>
      <c r="X208" s="121" t="s">
        <v>979</v>
      </c>
      <c r="Y208" s="118" t="s">
        <v>979</v>
      </c>
      <c r="Z208" s="118"/>
      <c r="AA208" s="118"/>
      <c r="AB208" s="120" t="s">
        <v>979</v>
      </c>
      <c r="AC208" s="118"/>
      <c r="AD208" s="118"/>
      <c r="AE208" s="118"/>
      <c r="AF208" s="118"/>
      <c r="AG208" s="118"/>
      <c r="AH208" s="118"/>
      <c r="AI208" s="118"/>
      <c r="AJ208" s="118"/>
      <c r="AK208" s="91" t="s">
        <v>979</v>
      </c>
      <c r="AL208" s="340" t="s">
        <v>979</v>
      </c>
      <c r="AM208" s="120" t="s">
        <v>979</v>
      </c>
      <c r="AN208" s="120" t="s">
        <v>979</v>
      </c>
      <c r="AO208" s="120" t="s">
        <v>979</v>
      </c>
      <c r="AP208" s="120"/>
      <c r="AQ208" s="120" t="s">
        <v>979</v>
      </c>
    </row>
    <row r="209" spans="1:43" x14ac:dyDescent="0.25">
      <c r="A209" s="39"/>
      <c r="B209" s="102"/>
      <c r="C209" s="102"/>
      <c r="D209" s="102"/>
      <c r="E209" s="102"/>
      <c r="F209" s="77"/>
      <c r="G209" s="77"/>
      <c r="H209" s="77"/>
      <c r="I209" s="77"/>
      <c r="J209" s="77"/>
      <c r="K209" s="77"/>
      <c r="L209" s="77"/>
      <c r="M209" s="201" t="s">
        <v>979</v>
      </c>
      <c r="N209" s="103"/>
      <c r="O209" s="119"/>
      <c r="P209" s="118"/>
      <c r="Q209" s="184" t="s">
        <v>979</v>
      </c>
      <c r="R209" s="119"/>
      <c r="S209" s="119"/>
      <c r="T209" s="121" t="s">
        <v>979</v>
      </c>
      <c r="U209" s="119" t="s">
        <v>979</v>
      </c>
      <c r="V209" s="119"/>
      <c r="W209" s="119"/>
      <c r="X209" s="121" t="s">
        <v>979</v>
      </c>
      <c r="Y209" s="118" t="s">
        <v>979</v>
      </c>
      <c r="Z209" s="118"/>
      <c r="AA209" s="118"/>
      <c r="AB209" s="120" t="s">
        <v>979</v>
      </c>
      <c r="AC209" s="118"/>
      <c r="AD209" s="118"/>
      <c r="AE209" s="118"/>
      <c r="AF209" s="118"/>
      <c r="AG209" s="118"/>
      <c r="AH209" s="118"/>
      <c r="AI209" s="118"/>
      <c r="AJ209" s="118"/>
      <c r="AK209" s="91" t="s">
        <v>979</v>
      </c>
      <c r="AL209" s="340" t="s">
        <v>979</v>
      </c>
      <c r="AM209" s="120" t="s">
        <v>979</v>
      </c>
      <c r="AN209" s="120" t="s">
        <v>979</v>
      </c>
      <c r="AO209" s="120" t="s">
        <v>979</v>
      </c>
      <c r="AP209" s="120"/>
      <c r="AQ209" s="120" t="s">
        <v>979</v>
      </c>
    </row>
    <row r="210" spans="1:43" x14ac:dyDescent="0.25">
      <c r="A210" s="102"/>
      <c r="B210" s="102"/>
      <c r="C210" s="102"/>
      <c r="D210" s="102"/>
      <c r="E210" s="102"/>
      <c r="F210" s="77"/>
      <c r="G210" s="77"/>
      <c r="H210" s="77"/>
      <c r="I210" s="77"/>
      <c r="J210" s="77"/>
      <c r="K210" s="77"/>
      <c r="L210" s="106"/>
      <c r="M210" s="201" t="s">
        <v>979</v>
      </c>
      <c r="N210" s="103"/>
      <c r="O210" s="119"/>
      <c r="P210" s="118"/>
      <c r="Q210" s="184" t="s">
        <v>979</v>
      </c>
      <c r="R210" s="119"/>
      <c r="S210" s="119"/>
      <c r="T210" s="121" t="s">
        <v>979</v>
      </c>
      <c r="U210" s="119" t="s">
        <v>979</v>
      </c>
      <c r="V210" s="119"/>
      <c r="W210" s="119"/>
      <c r="X210" s="121" t="s">
        <v>979</v>
      </c>
      <c r="Y210" s="118" t="s">
        <v>979</v>
      </c>
      <c r="Z210" s="118"/>
      <c r="AA210" s="118"/>
      <c r="AB210" s="120" t="s">
        <v>979</v>
      </c>
      <c r="AC210" s="118"/>
      <c r="AD210" s="118"/>
      <c r="AE210" s="118"/>
      <c r="AF210" s="118"/>
      <c r="AG210" s="118"/>
      <c r="AH210" s="118"/>
      <c r="AI210" s="118"/>
      <c r="AJ210" s="118"/>
      <c r="AK210" s="91" t="s">
        <v>979</v>
      </c>
      <c r="AL210" s="340" t="s">
        <v>979</v>
      </c>
      <c r="AM210" s="120" t="s">
        <v>979</v>
      </c>
      <c r="AN210" s="120" t="s">
        <v>979</v>
      </c>
      <c r="AO210" s="120" t="s">
        <v>979</v>
      </c>
      <c r="AP210" s="120"/>
      <c r="AQ210" s="120" t="s">
        <v>979</v>
      </c>
    </row>
    <row r="211" spans="1:43" x14ac:dyDescent="0.25">
      <c r="A211" s="39"/>
      <c r="B211" s="102"/>
      <c r="C211" s="102"/>
      <c r="D211" s="102"/>
      <c r="E211" s="102"/>
      <c r="F211" s="77"/>
      <c r="G211" s="77"/>
      <c r="H211" s="77"/>
      <c r="I211" s="77"/>
      <c r="J211" s="77"/>
      <c r="K211" s="77"/>
      <c r="L211" s="77"/>
      <c r="M211" s="201" t="s">
        <v>979</v>
      </c>
      <c r="N211" s="103"/>
      <c r="O211" s="119"/>
      <c r="P211" s="118"/>
      <c r="Q211" s="184" t="s">
        <v>979</v>
      </c>
      <c r="R211" s="119"/>
      <c r="S211" s="119"/>
      <c r="T211" s="121" t="s">
        <v>979</v>
      </c>
      <c r="U211" s="119" t="s">
        <v>979</v>
      </c>
      <c r="V211" s="119"/>
      <c r="W211" s="119"/>
      <c r="X211" s="121" t="s">
        <v>979</v>
      </c>
      <c r="Y211" s="118" t="s">
        <v>979</v>
      </c>
      <c r="Z211" s="118"/>
      <c r="AA211" s="118"/>
      <c r="AB211" s="120" t="s">
        <v>979</v>
      </c>
      <c r="AC211" s="118"/>
      <c r="AD211" s="118"/>
      <c r="AE211" s="118"/>
      <c r="AF211" s="118"/>
      <c r="AG211" s="118"/>
      <c r="AH211" s="118"/>
      <c r="AI211" s="118"/>
      <c r="AJ211" s="118"/>
      <c r="AK211" s="91" t="s">
        <v>979</v>
      </c>
      <c r="AL211" s="340" t="s">
        <v>979</v>
      </c>
      <c r="AM211" s="120" t="s">
        <v>979</v>
      </c>
      <c r="AN211" s="120" t="s">
        <v>979</v>
      </c>
      <c r="AO211" s="120" t="s">
        <v>979</v>
      </c>
      <c r="AP211" s="120"/>
      <c r="AQ211" s="120" t="s">
        <v>979</v>
      </c>
    </row>
    <row r="212" spans="1:43" x14ac:dyDescent="0.25">
      <c r="A212" s="102"/>
      <c r="B212" s="102"/>
      <c r="C212" s="102"/>
      <c r="D212" s="102"/>
      <c r="E212" s="102"/>
      <c r="F212" s="77"/>
      <c r="G212" s="77"/>
      <c r="H212" s="77"/>
      <c r="I212" s="77"/>
      <c r="J212" s="77"/>
      <c r="K212" s="77"/>
      <c r="L212" s="77"/>
      <c r="M212" s="201" t="s">
        <v>979</v>
      </c>
      <c r="N212" s="103"/>
      <c r="O212" s="119"/>
      <c r="P212" s="118"/>
      <c r="Q212" s="184" t="s">
        <v>979</v>
      </c>
      <c r="R212" s="119"/>
      <c r="S212" s="119"/>
      <c r="T212" s="121" t="s">
        <v>979</v>
      </c>
      <c r="U212" s="119" t="s">
        <v>979</v>
      </c>
      <c r="V212" s="119"/>
      <c r="W212" s="119"/>
      <c r="X212" s="121" t="s">
        <v>979</v>
      </c>
      <c r="Y212" s="118" t="s">
        <v>979</v>
      </c>
      <c r="Z212" s="118"/>
      <c r="AA212" s="118"/>
      <c r="AB212" s="120" t="s">
        <v>979</v>
      </c>
      <c r="AC212" s="118"/>
      <c r="AD212" s="118"/>
      <c r="AE212" s="118"/>
      <c r="AF212" s="118"/>
      <c r="AG212" s="118"/>
      <c r="AH212" s="118"/>
      <c r="AI212" s="118"/>
      <c r="AJ212" s="118"/>
      <c r="AK212" s="81" t="s">
        <v>979</v>
      </c>
      <c r="AL212" s="340" t="s">
        <v>979</v>
      </c>
      <c r="AM212" s="120" t="s">
        <v>979</v>
      </c>
      <c r="AN212" s="120" t="s">
        <v>979</v>
      </c>
      <c r="AO212" s="120" t="s">
        <v>979</v>
      </c>
      <c r="AP212" s="120"/>
      <c r="AQ212" s="120" t="s">
        <v>979</v>
      </c>
    </row>
    <row r="213" spans="1:43" x14ac:dyDescent="0.25">
      <c r="A213" s="102"/>
      <c r="B213" s="39"/>
      <c r="C213" s="39"/>
      <c r="D213" s="102"/>
      <c r="E213" s="102"/>
      <c r="F213" s="73"/>
      <c r="G213" s="96"/>
      <c r="H213" s="73"/>
      <c r="I213" s="73"/>
      <c r="J213" s="73"/>
      <c r="K213" s="73"/>
      <c r="L213" s="73"/>
      <c r="M213" s="201" t="s">
        <v>979</v>
      </c>
      <c r="N213" s="103"/>
      <c r="O213" s="118"/>
      <c r="P213" s="118"/>
      <c r="Q213" s="347" t="s">
        <v>979</v>
      </c>
      <c r="R213" s="118"/>
      <c r="S213" s="118"/>
      <c r="T213" s="120" t="s">
        <v>979</v>
      </c>
      <c r="U213" s="118" t="s">
        <v>979</v>
      </c>
      <c r="V213" s="118"/>
      <c r="W213" s="118"/>
      <c r="X213" s="120" t="s">
        <v>979</v>
      </c>
      <c r="Y213" s="118" t="s">
        <v>979</v>
      </c>
      <c r="Z213" s="118"/>
      <c r="AA213" s="118"/>
      <c r="AB213" s="120" t="s">
        <v>979</v>
      </c>
      <c r="AC213" s="118"/>
      <c r="AD213" s="118"/>
      <c r="AE213" s="118"/>
      <c r="AF213" s="118"/>
      <c r="AG213" s="118"/>
      <c r="AH213" s="118"/>
      <c r="AI213" s="118"/>
      <c r="AJ213" s="118"/>
      <c r="AK213" s="91" t="s">
        <v>979</v>
      </c>
      <c r="AL213" s="340" t="s">
        <v>979</v>
      </c>
      <c r="AM213" s="120" t="s">
        <v>979</v>
      </c>
      <c r="AN213" s="120" t="s">
        <v>979</v>
      </c>
      <c r="AO213" s="120" t="s">
        <v>979</v>
      </c>
      <c r="AP213" s="120"/>
      <c r="AQ213" s="120" t="s">
        <v>979</v>
      </c>
    </row>
    <row r="214" spans="1:43" x14ac:dyDescent="0.25">
      <c r="A214" s="39"/>
      <c r="B214" s="102"/>
      <c r="C214" s="102"/>
      <c r="D214" s="102"/>
      <c r="E214" s="102"/>
      <c r="F214" s="77"/>
      <c r="G214" s="77"/>
      <c r="H214" s="77"/>
      <c r="I214" s="77"/>
      <c r="J214" s="77"/>
      <c r="K214" s="77"/>
      <c r="L214" s="77"/>
      <c r="M214" s="202" t="s">
        <v>979</v>
      </c>
      <c r="N214" s="103"/>
      <c r="O214" s="119"/>
      <c r="P214" s="118"/>
      <c r="Q214" s="184" t="s">
        <v>979</v>
      </c>
      <c r="R214" s="119"/>
      <c r="S214" s="119"/>
      <c r="T214" s="121" t="s">
        <v>979</v>
      </c>
      <c r="U214" s="119" t="s">
        <v>979</v>
      </c>
      <c r="V214" s="119"/>
      <c r="W214" s="119"/>
      <c r="X214" s="121" t="s">
        <v>979</v>
      </c>
      <c r="Y214" s="118" t="s">
        <v>979</v>
      </c>
      <c r="Z214" s="118"/>
      <c r="AA214" s="118"/>
      <c r="AB214" s="120" t="s">
        <v>979</v>
      </c>
      <c r="AC214" s="118"/>
      <c r="AD214" s="118"/>
      <c r="AE214" s="118"/>
      <c r="AF214" s="118"/>
      <c r="AG214" s="118"/>
      <c r="AH214" s="118"/>
      <c r="AI214" s="118"/>
      <c r="AJ214" s="118"/>
      <c r="AK214" s="81" t="s">
        <v>979</v>
      </c>
      <c r="AL214" s="340" t="s">
        <v>979</v>
      </c>
      <c r="AM214" s="120" t="s">
        <v>979</v>
      </c>
      <c r="AN214" s="120" t="s">
        <v>979</v>
      </c>
      <c r="AO214" s="120" t="s">
        <v>979</v>
      </c>
      <c r="AP214" s="120"/>
      <c r="AQ214" s="120" t="s">
        <v>979</v>
      </c>
    </row>
    <row r="215" spans="1:43" x14ac:dyDescent="0.25">
      <c r="A215" s="102"/>
      <c r="B215" s="39"/>
      <c r="C215" s="39"/>
      <c r="D215" s="102"/>
      <c r="E215" s="39"/>
      <c r="F215" s="73"/>
      <c r="G215" s="96"/>
      <c r="H215" s="73"/>
      <c r="I215" s="73"/>
      <c r="J215" s="73"/>
      <c r="K215" s="73"/>
      <c r="L215" s="73"/>
      <c r="M215" s="201" t="s">
        <v>979</v>
      </c>
      <c r="N215" s="103"/>
      <c r="O215" s="118"/>
      <c r="P215" s="118"/>
      <c r="Q215" s="347" t="s">
        <v>979</v>
      </c>
      <c r="R215" s="118"/>
      <c r="S215" s="118"/>
      <c r="T215" s="120" t="s">
        <v>979</v>
      </c>
      <c r="U215" s="118" t="s">
        <v>979</v>
      </c>
      <c r="V215" s="118"/>
      <c r="W215" s="118"/>
      <c r="X215" s="120" t="s">
        <v>979</v>
      </c>
      <c r="Y215" s="118" t="s">
        <v>979</v>
      </c>
      <c r="Z215" s="118"/>
      <c r="AA215" s="118"/>
      <c r="AB215" s="120" t="s">
        <v>979</v>
      </c>
      <c r="AC215" s="118"/>
      <c r="AD215" s="118"/>
      <c r="AE215" s="118"/>
      <c r="AF215" s="118"/>
      <c r="AG215" s="118"/>
      <c r="AH215" s="118"/>
      <c r="AI215" s="118"/>
      <c r="AJ215" s="118"/>
      <c r="AK215" s="81" t="s">
        <v>979</v>
      </c>
      <c r="AL215" s="340" t="s">
        <v>979</v>
      </c>
      <c r="AM215" s="120" t="s">
        <v>979</v>
      </c>
      <c r="AN215" s="120" t="s">
        <v>979</v>
      </c>
      <c r="AO215" s="120" t="s">
        <v>979</v>
      </c>
      <c r="AP215" s="120"/>
      <c r="AQ215" s="120" t="s">
        <v>979</v>
      </c>
    </row>
    <row r="216" spans="1:43" x14ac:dyDescent="0.25">
      <c r="A216" s="39"/>
      <c r="B216" s="39"/>
      <c r="C216" s="39"/>
      <c r="D216" s="102"/>
      <c r="E216" s="39"/>
      <c r="F216" s="73"/>
      <c r="G216" s="73"/>
      <c r="H216" s="73"/>
      <c r="I216" s="73"/>
      <c r="J216" s="73"/>
      <c r="K216" s="73"/>
      <c r="L216" s="73"/>
      <c r="M216" s="201" t="s">
        <v>979</v>
      </c>
      <c r="N216" s="103"/>
      <c r="O216" s="118"/>
      <c r="P216" s="118"/>
      <c r="Q216" s="347" t="s">
        <v>979</v>
      </c>
      <c r="R216" s="118"/>
      <c r="S216" s="118"/>
      <c r="T216" s="120" t="s">
        <v>979</v>
      </c>
      <c r="U216" s="118" t="s">
        <v>979</v>
      </c>
      <c r="V216" s="118"/>
      <c r="W216" s="118"/>
      <c r="X216" s="120" t="s">
        <v>979</v>
      </c>
      <c r="Y216" s="118" t="s">
        <v>979</v>
      </c>
      <c r="Z216" s="118"/>
      <c r="AA216" s="118"/>
      <c r="AB216" s="120" t="s">
        <v>979</v>
      </c>
      <c r="AC216" s="118"/>
      <c r="AD216" s="118"/>
      <c r="AE216" s="118"/>
      <c r="AF216" s="118"/>
      <c r="AG216" s="118"/>
      <c r="AH216" s="118"/>
      <c r="AI216" s="118"/>
      <c r="AJ216" s="118"/>
      <c r="AK216" s="91" t="s">
        <v>979</v>
      </c>
      <c r="AL216" s="340" t="s">
        <v>979</v>
      </c>
      <c r="AM216" s="120" t="s">
        <v>979</v>
      </c>
      <c r="AN216" s="120" t="s">
        <v>979</v>
      </c>
      <c r="AO216" s="120" t="s">
        <v>979</v>
      </c>
      <c r="AP216" s="120"/>
      <c r="AQ216" s="120" t="s">
        <v>979</v>
      </c>
    </row>
    <row r="217" spans="1:43" x14ac:dyDescent="0.25">
      <c r="A217" s="39"/>
      <c r="B217" s="102"/>
      <c r="C217" s="102"/>
      <c r="D217" s="102"/>
      <c r="E217" s="102"/>
      <c r="F217" s="77"/>
      <c r="G217" s="77"/>
      <c r="H217" s="77"/>
      <c r="I217" s="77"/>
      <c r="J217" s="77"/>
      <c r="K217" s="77"/>
      <c r="L217" s="77"/>
      <c r="M217" s="202" t="s">
        <v>979</v>
      </c>
      <c r="N217" s="103"/>
      <c r="O217" s="119"/>
      <c r="P217" s="118"/>
      <c r="Q217" s="184" t="s">
        <v>979</v>
      </c>
      <c r="R217" s="119"/>
      <c r="S217" s="119"/>
      <c r="T217" s="121" t="s">
        <v>979</v>
      </c>
      <c r="U217" s="119" t="s">
        <v>979</v>
      </c>
      <c r="V217" s="119"/>
      <c r="W217" s="119"/>
      <c r="X217" s="121" t="s">
        <v>979</v>
      </c>
      <c r="Y217" s="118" t="s">
        <v>979</v>
      </c>
      <c r="Z217" s="118"/>
      <c r="AA217" s="118"/>
      <c r="AB217" s="120" t="s">
        <v>979</v>
      </c>
      <c r="AC217" s="118"/>
      <c r="AD217" s="118"/>
      <c r="AE217" s="118"/>
      <c r="AF217" s="118"/>
      <c r="AG217" s="118"/>
      <c r="AH217" s="118"/>
      <c r="AI217" s="118"/>
      <c r="AJ217" s="118"/>
      <c r="AK217" s="91" t="s">
        <v>979</v>
      </c>
      <c r="AL217" s="340" t="s">
        <v>979</v>
      </c>
      <c r="AM217" s="120" t="s">
        <v>979</v>
      </c>
      <c r="AN217" s="120" t="s">
        <v>979</v>
      </c>
      <c r="AO217" s="120" t="s">
        <v>979</v>
      </c>
      <c r="AP217" s="120"/>
      <c r="AQ217" s="120" t="s">
        <v>979</v>
      </c>
    </row>
    <row r="218" spans="1:43" x14ac:dyDescent="0.25">
      <c r="A218" s="39"/>
      <c r="B218" s="102"/>
      <c r="C218" s="102"/>
      <c r="D218" s="102"/>
      <c r="E218" s="102"/>
      <c r="F218" s="77"/>
      <c r="G218" s="77"/>
      <c r="H218" s="77"/>
      <c r="I218" s="77"/>
      <c r="J218" s="77"/>
      <c r="K218" s="77"/>
      <c r="L218" s="77"/>
      <c r="M218" s="202" t="s">
        <v>979</v>
      </c>
      <c r="N218" s="103"/>
      <c r="O218" s="119"/>
      <c r="P218" s="118"/>
      <c r="Q218" s="184" t="s">
        <v>979</v>
      </c>
      <c r="R218" s="119"/>
      <c r="S218" s="119"/>
      <c r="T218" s="121" t="s">
        <v>979</v>
      </c>
      <c r="U218" s="119" t="s">
        <v>979</v>
      </c>
      <c r="V218" s="119"/>
      <c r="W218" s="119"/>
      <c r="X218" s="121" t="s">
        <v>979</v>
      </c>
      <c r="Y218" s="118" t="s">
        <v>979</v>
      </c>
      <c r="Z218" s="118"/>
      <c r="AA218" s="118"/>
      <c r="AB218" s="120" t="s">
        <v>979</v>
      </c>
      <c r="AC218" s="118"/>
      <c r="AD218" s="118"/>
      <c r="AE218" s="118"/>
      <c r="AF218" s="118"/>
      <c r="AG218" s="118"/>
      <c r="AH218" s="118"/>
      <c r="AI218" s="118"/>
      <c r="AJ218" s="118"/>
      <c r="AK218" s="81" t="s">
        <v>979</v>
      </c>
      <c r="AL218" s="340" t="s">
        <v>979</v>
      </c>
      <c r="AM218" s="120" t="s">
        <v>979</v>
      </c>
      <c r="AN218" s="120" t="s">
        <v>979</v>
      </c>
      <c r="AO218" s="120" t="s">
        <v>979</v>
      </c>
      <c r="AP218" s="120"/>
      <c r="AQ218" s="120" t="s">
        <v>979</v>
      </c>
    </row>
    <row r="219" spans="1:43" x14ac:dyDescent="0.25">
      <c r="A219" s="102"/>
      <c r="B219" s="39"/>
      <c r="C219" s="39"/>
      <c r="D219" s="102"/>
      <c r="E219" s="102"/>
      <c r="F219" s="73"/>
      <c r="G219" s="96"/>
      <c r="H219" s="73"/>
      <c r="I219" s="73"/>
      <c r="J219" s="73"/>
      <c r="K219" s="73"/>
      <c r="L219" s="73"/>
      <c r="M219" s="201" t="s">
        <v>979</v>
      </c>
      <c r="N219" s="103"/>
      <c r="O219" s="118"/>
      <c r="P219" s="118"/>
      <c r="Q219" s="347" t="s">
        <v>979</v>
      </c>
      <c r="R219" s="118"/>
      <c r="S219" s="118"/>
      <c r="T219" s="120" t="s">
        <v>979</v>
      </c>
      <c r="U219" s="118" t="s">
        <v>979</v>
      </c>
      <c r="V219" s="118"/>
      <c r="W219" s="118"/>
      <c r="X219" s="120" t="s">
        <v>979</v>
      </c>
      <c r="Y219" s="118" t="s">
        <v>979</v>
      </c>
      <c r="Z219" s="118"/>
      <c r="AA219" s="118"/>
      <c r="AB219" s="120" t="s">
        <v>979</v>
      </c>
      <c r="AC219" s="118"/>
      <c r="AD219" s="118"/>
      <c r="AE219" s="118"/>
      <c r="AF219" s="118"/>
      <c r="AG219" s="118"/>
      <c r="AH219" s="118"/>
      <c r="AI219" s="118"/>
      <c r="AJ219" s="118"/>
      <c r="AK219" s="91" t="s">
        <v>979</v>
      </c>
      <c r="AL219" s="340" t="s">
        <v>979</v>
      </c>
      <c r="AM219" s="120" t="s">
        <v>979</v>
      </c>
      <c r="AN219" s="120" t="s">
        <v>979</v>
      </c>
      <c r="AO219" s="120" t="s">
        <v>979</v>
      </c>
      <c r="AP219" s="120"/>
      <c r="AQ219" s="120" t="s">
        <v>979</v>
      </c>
    </row>
    <row r="220" spans="1:43" x14ac:dyDescent="0.25">
      <c r="A220" s="39"/>
      <c r="B220" s="102"/>
      <c r="C220" s="102"/>
      <c r="D220" s="102"/>
      <c r="E220" s="102"/>
      <c r="F220" s="77"/>
      <c r="G220" s="77"/>
      <c r="H220" s="77"/>
      <c r="I220" s="77"/>
      <c r="J220" s="77"/>
      <c r="K220" s="77"/>
      <c r="L220" s="77"/>
      <c r="M220" s="202" t="s">
        <v>979</v>
      </c>
      <c r="N220" s="103"/>
      <c r="O220" s="119"/>
      <c r="P220" s="118"/>
      <c r="Q220" s="184" t="s">
        <v>979</v>
      </c>
      <c r="R220" s="119"/>
      <c r="S220" s="119"/>
      <c r="T220" s="121" t="s">
        <v>979</v>
      </c>
      <c r="U220" s="119" t="s">
        <v>979</v>
      </c>
      <c r="V220" s="119"/>
      <c r="W220" s="119"/>
      <c r="X220" s="121" t="s">
        <v>979</v>
      </c>
      <c r="Y220" s="118" t="s">
        <v>979</v>
      </c>
      <c r="Z220" s="118"/>
      <c r="AA220" s="118"/>
      <c r="AB220" s="120" t="s">
        <v>979</v>
      </c>
      <c r="AC220" s="118"/>
      <c r="AD220" s="118"/>
      <c r="AE220" s="118"/>
      <c r="AF220" s="118"/>
      <c r="AG220" s="118"/>
      <c r="AH220" s="118"/>
      <c r="AI220" s="118"/>
      <c r="AJ220" s="118"/>
      <c r="AK220" s="91" t="s">
        <v>979</v>
      </c>
      <c r="AL220" s="340" t="s">
        <v>979</v>
      </c>
      <c r="AM220" s="120" t="s">
        <v>979</v>
      </c>
      <c r="AN220" s="120" t="s">
        <v>979</v>
      </c>
      <c r="AO220" s="120" t="s">
        <v>979</v>
      </c>
      <c r="AP220" s="120"/>
      <c r="AQ220" s="120" t="s">
        <v>979</v>
      </c>
    </row>
    <row r="221" spans="1:43" x14ac:dyDescent="0.25">
      <c r="A221" s="39"/>
      <c r="B221" s="102"/>
      <c r="C221" s="102"/>
      <c r="D221" s="102"/>
      <c r="E221" s="102"/>
      <c r="F221" s="77"/>
      <c r="G221" s="77"/>
      <c r="H221" s="77"/>
      <c r="I221" s="77"/>
      <c r="J221" s="39"/>
      <c r="K221" s="39"/>
      <c r="L221" s="77"/>
      <c r="M221" s="202" t="s">
        <v>979</v>
      </c>
      <c r="N221" s="103"/>
      <c r="O221" s="119"/>
      <c r="P221" s="118"/>
      <c r="Q221" s="184" t="s">
        <v>979</v>
      </c>
      <c r="R221" s="119"/>
      <c r="S221" s="119"/>
      <c r="T221" s="121" t="s">
        <v>979</v>
      </c>
      <c r="U221" s="119" t="s">
        <v>979</v>
      </c>
      <c r="V221" s="119"/>
      <c r="W221" s="119"/>
      <c r="X221" s="121" t="s">
        <v>979</v>
      </c>
      <c r="Y221" s="118" t="s">
        <v>979</v>
      </c>
      <c r="Z221" s="118"/>
      <c r="AA221" s="118"/>
      <c r="AB221" s="120" t="s">
        <v>979</v>
      </c>
      <c r="AC221" s="118"/>
      <c r="AD221" s="118"/>
      <c r="AE221" s="118"/>
      <c r="AF221" s="118"/>
      <c r="AG221" s="118"/>
      <c r="AH221" s="118"/>
      <c r="AI221" s="118"/>
      <c r="AJ221" s="118"/>
      <c r="AK221" s="91" t="s">
        <v>979</v>
      </c>
      <c r="AL221" s="340" t="s">
        <v>979</v>
      </c>
      <c r="AM221" s="120" t="s">
        <v>979</v>
      </c>
      <c r="AN221" s="120" t="s">
        <v>979</v>
      </c>
      <c r="AO221" s="120" t="s">
        <v>979</v>
      </c>
      <c r="AP221" s="120"/>
      <c r="AQ221" s="120" t="s">
        <v>979</v>
      </c>
    </row>
    <row r="222" spans="1:43" x14ac:dyDescent="0.25">
      <c r="A222" s="39"/>
      <c r="B222" s="102"/>
      <c r="C222" s="102"/>
      <c r="D222" s="102"/>
      <c r="E222" s="102"/>
      <c r="F222" s="77"/>
      <c r="G222" s="77"/>
      <c r="H222" s="77"/>
      <c r="I222" s="77"/>
      <c r="J222" s="39"/>
      <c r="K222" s="39"/>
      <c r="L222" s="77"/>
      <c r="M222" s="202" t="s">
        <v>979</v>
      </c>
      <c r="N222" s="103"/>
      <c r="O222" s="119"/>
      <c r="P222" s="118"/>
      <c r="Q222" s="184" t="s">
        <v>979</v>
      </c>
      <c r="R222" s="119"/>
      <c r="S222" s="119"/>
      <c r="T222" s="121" t="s">
        <v>979</v>
      </c>
      <c r="U222" s="119" t="s">
        <v>979</v>
      </c>
      <c r="V222" s="119"/>
      <c r="W222" s="119"/>
      <c r="X222" s="121" t="s">
        <v>979</v>
      </c>
      <c r="Y222" s="118" t="s">
        <v>979</v>
      </c>
      <c r="Z222" s="118"/>
      <c r="AA222" s="118"/>
      <c r="AB222" s="120" t="s">
        <v>979</v>
      </c>
      <c r="AC222" s="118"/>
      <c r="AD222" s="118"/>
      <c r="AE222" s="118"/>
      <c r="AF222" s="118"/>
      <c r="AG222" s="118"/>
      <c r="AH222" s="118"/>
      <c r="AI222" s="118"/>
      <c r="AJ222" s="118"/>
      <c r="AK222" s="91" t="s">
        <v>979</v>
      </c>
      <c r="AL222" s="340" t="s">
        <v>979</v>
      </c>
      <c r="AM222" s="120" t="s">
        <v>979</v>
      </c>
      <c r="AN222" s="120" t="s">
        <v>979</v>
      </c>
      <c r="AO222" s="120" t="s">
        <v>979</v>
      </c>
      <c r="AP222" s="120"/>
      <c r="AQ222" s="120" t="s">
        <v>979</v>
      </c>
    </row>
    <row r="223" spans="1:43" x14ac:dyDescent="0.25">
      <c r="A223" s="39"/>
      <c r="B223" s="102"/>
      <c r="C223" s="102"/>
      <c r="D223" s="102"/>
      <c r="E223" s="102"/>
      <c r="F223" s="77"/>
      <c r="G223" s="77"/>
      <c r="H223" s="77"/>
      <c r="I223" s="77"/>
      <c r="J223" s="77"/>
      <c r="K223" s="77"/>
      <c r="L223" s="77"/>
      <c r="M223" s="202" t="s">
        <v>979</v>
      </c>
      <c r="N223" s="103"/>
      <c r="O223" s="119"/>
      <c r="P223" s="118"/>
      <c r="Q223" s="184" t="s">
        <v>979</v>
      </c>
      <c r="R223" s="119"/>
      <c r="S223" s="119"/>
      <c r="T223" s="121" t="s">
        <v>979</v>
      </c>
      <c r="U223" s="119" t="s">
        <v>979</v>
      </c>
      <c r="V223" s="119"/>
      <c r="W223" s="119"/>
      <c r="X223" s="121" t="s">
        <v>979</v>
      </c>
      <c r="Y223" s="118" t="s">
        <v>979</v>
      </c>
      <c r="Z223" s="118"/>
      <c r="AA223" s="118"/>
      <c r="AB223" s="120" t="s">
        <v>979</v>
      </c>
      <c r="AC223" s="118"/>
      <c r="AD223" s="118"/>
      <c r="AE223" s="118"/>
      <c r="AF223" s="118"/>
      <c r="AG223" s="118"/>
      <c r="AH223" s="118"/>
      <c r="AI223" s="118"/>
      <c r="AJ223" s="118"/>
      <c r="AK223" s="91" t="s">
        <v>979</v>
      </c>
      <c r="AL223" s="340" t="s">
        <v>979</v>
      </c>
      <c r="AM223" s="120" t="s">
        <v>979</v>
      </c>
      <c r="AN223" s="120" t="s">
        <v>979</v>
      </c>
      <c r="AO223" s="120" t="s">
        <v>979</v>
      </c>
      <c r="AP223" s="120"/>
      <c r="AQ223" s="120" t="s">
        <v>979</v>
      </c>
    </row>
    <row r="224" spans="1:43" x14ac:dyDescent="0.25">
      <c r="A224" s="102"/>
      <c r="B224" s="102"/>
      <c r="C224" s="102"/>
      <c r="D224" s="102"/>
      <c r="E224" s="102"/>
      <c r="F224" s="77"/>
      <c r="G224" s="77"/>
      <c r="H224" s="77"/>
      <c r="I224" s="77"/>
      <c r="J224" s="77"/>
      <c r="K224" s="77"/>
      <c r="L224" s="77"/>
      <c r="M224" s="202" t="s">
        <v>979</v>
      </c>
      <c r="N224" s="103"/>
      <c r="O224" s="119"/>
      <c r="P224" s="118"/>
      <c r="Q224" s="184" t="s">
        <v>979</v>
      </c>
      <c r="R224" s="119"/>
      <c r="S224" s="119"/>
      <c r="T224" s="121" t="s">
        <v>979</v>
      </c>
      <c r="U224" s="119" t="s">
        <v>979</v>
      </c>
      <c r="V224" s="119"/>
      <c r="W224" s="119"/>
      <c r="X224" s="121" t="s">
        <v>979</v>
      </c>
      <c r="Y224" s="118" t="s">
        <v>979</v>
      </c>
      <c r="Z224" s="118"/>
      <c r="AA224" s="118"/>
      <c r="AB224" s="120" t="s">
        <v>979</v>
      </c>
      <c r="AC224" s="118"/>
      <c r="AD224" s="118"/>
      <c r="AE224" s="118"/>
      <c r="AF224" s="118"/>
      <c r="AG224" s="118"/>
      <c r="AH224" s="118"/>
      <c r="AI224" s="118"/>
      <c r="AJ224" s="118"/>
      <c r="AK224" s="91" t="s">
        <v>979</v>
      </c>
      <c r="AL224" s="340" t="s">
        <v>979</v>
      </c>
      <c r="AM224" s="120" t="s">
        <v>979</v>
      </c>
      <c r="AN224" s="120" t="s">
        <v>979</v>
      </c>
      <c r="AO224" s="120" t="s">
        <v>979</v>
      </c>
      <c r="AP224" s="120"/>
      <c r="AQ224" s="120" t="s">
        <v>979</v>
      </c>
    </row>
    <row r="225" spans="1:43" x14ac:dyDescent="0.25">
      <c r="A225" s="39"/>
      <c r="B225" s="102"/>
      <c r="C225" s="102"/>
      <c r="D225" s="102"/>
      <c r="E225" s="102"/>
      <c r="F225" s="77"/>
      <c r="G225" s="77"/>
      <c r="H225" s="77"/>
      <c r="I225" s="77"/>
      <c r="J225" s="77"/>
      <c r="K225" s="77"/>
      <c r="L225" s="77"/>
      <c r="M225" s="202" t="s">
        <v>979</v>
      </c>
      <c r="N225" s="103"/>
      <c r="O225" s="119"/>
      <c r="P225" s="118"/>
      <c r="Q225" s="184" t="s">
        <v>979</v>
      </c>
      <c r="R225" s="119"/>
      <c r="S225" s="119"/>
      <c r="T225" s="121" t="s">
        <v>979</v>
      </c>
      <c r="U225" s="119" t="s">
        <v>979</v>
      </c>
      <c r="V225" s="119"/>
      <c r="W225" s="119"/>
      <c r="X225" s="121" t="s">
        <v>979</v>
      </c>
      <c r="Y225" s="118" t="s">
        <v>979</v>
      </c>
      <c r="Z225" s="118"/>
      <c r="AA225" s="118"/>
      <c r="AB225" s="120" t="s">
        <v>979</v>
      </c>
      <c r="AC225" s="118"/>
      <c r="AD225" s="118"/>
      <c r="AE225" s="118"/>
      <c r="AF225" s="118"/>
      <c r="AG225" s="118"/>
      <c r="AH225" s="118"/>
      <c r="AI225" s="118"/>
      <c r="AJ225" s="118"/>
      <c r="AK225" s="81" t="s">
        <v>979</v>
      </c>
      <c r="AL225" s="340" t="s">
        <v>979</v>
      </c>
      <c r="AM225" s="120" t="s">
        <v>979</v>
      </c>
      <c r="AN225" s="120" t="s">
        <v>979</v>
      </c>
      <c r="AO225" s="120" t="s">
        <v>979</v>
      </c>
      <c r="AP225" s="120"/>
      <c r="AQ225" s="120" t="s">
        <v>979</v>
      </c>
    </row>
    <row r="226" spans="1:43" x14ac:dyDescent="0.25">
      <c r="A226" s="102"/>
      <c r="B226" s="39"/>
      <c r="C226" s="39"/>
      <c r="D226" s="102"/>
      <c r="E226" s="102"/>
      <c r="F226" s="73"/>
      <c r="G226" s="73"/>
      <c r="H226" s="73"/>
      <c r="I226" s="39"/>
      <c r="J226" s="77"/>
      <c r="K226" s="77"/>
      <c r="L226" s="73"/>
      <c r="M226" s="202" t="s">
        <v>979</v>
      </c>
      <c r="N226" s="103"/>
      <c r="O226" s="118"/>
      <c r="P226" s="118"/>
      <c r="Q226" s="347" t="s">
        <v>979</v>
      </c>
      <c r="R226" s="118"/>
      <c r="S226" s="118"/>
      <c r="T226" s="120" t="s">
        <v>979</v>
      </c>
      <c r="U226" s="118" t="s">
        <v>979</v>
      </c>
      <c r="V226" s="118"/>
      <c r="W226" s="118"/>
      <c r="X226" s="120" t="s">
        <v>979</v>
      </c>
      <c r="Y226" s="118" t="s">
        <v>979</v>
      </c>
      <c r="Z226" s="118"/>
      <c r="AA226" s="118"/>
      <c r="AB226" s="120" t="s">
        <v>979</v>
      </c>
      <c r="AC226" s="118"/>
      <c r="AD226" s="118"/>
      <c r="AE226" s="118"/>
      <c r="AF226" s="118"/>
      <c r="AG226" s="118"/>
      <c r="AH226" s="118"/>
      <c r="AI226" s="118"/>
      <c r="AJ226" s="118"/>
      <c r="AK226" s="81" t="s">
        <v>979</v>
      </c>
      <c r="AL226" s="340" t="s">
        <v>979</v>
      </c>
      <c r="AM226" s="120" t="s">
        <v>979</v>
      </c>
      <c r="AN226" s="120" t="s">
        <v>979</v>
      </c>
      <c r="AO226" s="120" t="s">
        <v>979</v>
      </c>
      <c r="AP226" s="120"/>
      <c r="AQ226" s="120" t="s">
        <v>979</v>
      </c>
    </row>
    <row r="227" spans="1:43" x14ac:dyDescent="0.25">
      <c r="A227" s="39"/>
      <c r="B227" s="39"/>
      <c r="C227" s="39"/>
      <c r="D227" s="102"/>
      <c r="E227" s="102"/>
      <c r="F227" s="73"/>
      <c r="G227" s="73"/>
      <c r="H227" s="73"/>
      <c r="I227" s="39"/>
      <c r="J227" s="77"/>
      <c r="K227" s="77"/>
      <c r="L227" s="73"/>
      <c r="M227" s="202" t="s">
        <v>979</v>
      </c>
      <c r="N227" s="103"/>
      <c r="O227" s="118"/>
      <c r="P227" s="118"/>
      <c r="Q227" s="347" t="s">
        <v>979</v>
      </c>
      <c r="R227" s="118"/>
      <c r="S227" s="118"/>
      <c r="T227" s="120" t="s">
        <v>979</v>
      </c>
      <c r="U227" s="118" t="s">
        <v>979</v>
      </c>
      <c r="V227" s="118"/>
      <c r="W227" s="118"/>
      <c r="X227" s="120" t="s">
        <v>979</v>
      </c>
      <c r="Y227" s="118" t="s">
        <v>979</v>
      </c>
      <c r="Z227" s="118"/>
      <c r="AA227" s="118"/>
      <c r="AB227" s="120" t="s">
        <v>979</v>
      </c>
      <c r="AC227" s="118"/>
      <c r="AD227" s="118"/>
      <c r="AE227" s="118"/>
      <c r="AF227" s="118"/>
      <c r="AG227" s="118"/>
      <c r="AH227" s="118"/>
      <c r="AI227" s="118"/>
      <c r="AJ227" s="118"/>
      <c r="AK227" s="91" t="s">
        <v>979</v>
      </c>
      <c r="AL227" s="340" t="s">
        <v>979</v>
      </c>
      <c r="AM227" s="120" t="s">
        <v>979</v>
      </c>
      <c r="AN227" s="120" t="s">
        <v>979</v>
      </c>
      <c r="AO227" s="120" t="s">
        <v>979</v>
      </c>
      <c r="AP227" s="120"/>
      <c r="AQ227" s="120" t="s">
        <v>979</v>
      </c>
    </row>
    <row r="228" spans="1:43" x14ac:dyDescent="0.25">
      <c r="A228" s="39"/>
      <c r="B228" s="102"/>
      <c r="C228" s="102"/>
      <c r="D228" s="102"/>
      <c r="E228" s="102"/>
      <c r="F228" s="77"/>
      <c r="G228" s="77"/>
      <c r="H228" s="77"/>
      <c r="I228" s="77"/>
      <c r="J228" s="77"/>
      <c r="K228" s="77"/>
      <c r="L228" s="77"/>
      <c r="M228" s="202" t="s">
        <v>979</v>
      </c>
      <c r="N228" s="103"/>
      <c r="O228" s="119"/>
      <c r="P228" s="118"/>
      <c r="Q228" s="184" t="s">
        <v>979</v>
      </c>
      <c r="R228" s="119"/>
      <c r="S228" s="119"/>
      <c r="T228" s="121" t="s">
        <v>979</v>
      </c>
      <c r="U228" s="119" t="s">
        <v>979</v>
      </c>
      <c r="V228" s="119"/>
      <c r="W228" s="119"/>
      <c r="X228" s="121" t="s">
        <v>979</v>
      </c>
      <c r="Y228" s="118" t="s">
        <v>979</v>
      </c>
      <c r="Z228" s="118"/>
      <c r="AA228" s="118"/>
      <c r="AB228" s="120" t="s">
        <v>979</v>
      </c>
      <c r="AC228" s="118"/>
      <c r="AD228" s="118"/>
      <c r="AE228" s="118"/>
      <c r="AF228" s="118"/>
      <c r="AG228" s="118"/>
      <c r="AH228" s="118"/>
      <c r="AI228" s="118"/>
      <c r="AJ228" s="118"/>
      <c r="AK228" s="91" t="s">
        <v>979</v>
      </c>
      <c r="AL228" s="340" t="s">
        <v>979</v>
      </c>
      <c r="AM228" s="120" t="s">
        <v>979</v>
      </c>
      <c r="AN228" s="120" t="s">
        <v>979</v>
      </c>
      <c r="AO228" s="120" t="s">
        <v>979</v>
      </c>
      <c r="AP228" s="120"/>
      <c r="AQ228" s="120" t="s">
        <v>979</v>
      </c>
    </row>
    <row r="229" spans="1:43" x14ac:dyDescent="0.25">
      <c r="A229" s="102"/>
      <c r="B229" s="102"/>
      <c r="C229" s="102"/>
      <c r="D229" s="102"/>
      <c r="E229" s="102"/>
      <c r="F229" s="77"/>
      <c r="G229" s="77"/>
      <c r="H229" s="77"/>
      <c r="I229" s="77"/>
      <c r="J229" s="77"/>
      <c r="K229" s="77"/>
      <c r="L229" s="77"/>
      <c r="M229" s="202" t="s">
        <v>979</v>
      </c>
      <c r="N229" s="103"/>
      <c r="O229" s="119"/>
      <c r="P229" s="118"/>
      <c r="Q229" s="184" t="s">
        <v>979</v>
      </c>
      <c r="R229" s="119"/>
      <c r="S229" s="119"/>
      <c r="T229" s="121" t="s">
        <v>979</v>
      </c>
      <c r="U229" s="119" t="s">
        <v>979</v>
      </c>
      <c r="V229" s="119"/>
      <c r="W229" s="119"/>
      <c r="X229" s="121" t="s">
        <v>979</v>
      </c>
      <c r="Y229" s="118" t="s">
        <v>979</v>
      </c>
      <c r="Z229" s="118"/>
      <c r="AA229" s="118"/>
      <c r="AB229" s="120" t="s">
        <v>979</v>
      </c>
      <c r="AC229" s="118"/>
      <c r="AD229" s="118"/>
      <c r="AE229" s="118"/>
      <c r="AF229" s="118"/>
      <c r="AG229" s="118"/>
      <c r="AH229" s="118"/>
      <c r="AI229" s="118"/>
      <c r="AJ229" s="118"/>
      <c r="AK229" s="81" t="s">
        <v>979</v>
      </c>
      <c r="AL229" s="340" t="s">
        <v>979</v>
      </c>
      <c r="AM229" s="120" t="s">
        <v>979</v>
      </c>
      <c r="AN229" s="120" t="s">
        <v>979</v>
      </c>
      <c r="AO229" s="120" t="s">
        <v>979</v>
      </c>
      <c r="AP229" s="120"/>
      <c r="AQ229" s="120" t="s">
        <v>979</v>
      </c>
    </row>
    <row r="230" spans="1:43" x14ac:dyDescent="0.25">
      <c r="A230" s="102"/>
      <c r="B230" s="39"/>
      <c r="C230" s="39"/>
      <c r="D230" s="102"/>
      <c r="E230" s="102"/>
      <c r="F230" s="73"/>
      <c r="G230" s="73"/>
      <c r="H230" s="73"/>
      <c r="I230" s="39"/>
      <c r="J230" s="77"/>
      <c r="K230" s="77"/>
      <c r="L230" s="73"/>
      <c r="M230" s="202" t="s">
        <v>979</v>
      </c>
      <c r="N230" s="103"/>
      <c r="O230" s="118"/>
      <c r="P230" s="118"/>
      <c r="Q230" s="347" t="s">
        <v>979</v>
      </c>
      <c r="R230" s="118"/>
      <c r="S230" s="118"/>
      <c r="T230" s="120" t="s">
        <v>979</v>
      </c>
      <c r="U230" s="118" t="s">
        <v>979</v>
      </c>
      <c r="V230" s="118"/>
      <c r="W230" s="118"/>
      <c r="X230" s="120" t="s">
        <v>979</v>
      </c>
      <c r="Y230" s="118" t="s">
        <v>979</v>
      </c>
      <c r="Z230" s="118"/>
      <c r="AA230" s="118"/>
      <c r="AB230" s="120" t="s">
        <v>979</v>
      </c>
      <c r="AC230" s="118"/>
      <c r="AD230" s="118"/>
      <c r="AE230" s="118"/>
      <c r="AF230" s="118"/>
      <c r="AG230" s="118"/>
      <c r="AH230" s="118"/>
      <c r="AI230" s="118"/>
      <c r="AJ230" s="118"/>
      <c r="AK230" s="81" t="s">
        <v>979</v>
      </c>
      <c r="AL230" s="340" t="s">
        <v>979</v>
      </c>
      <c r="AM230" s="120" t="s">
        <v>979</v>
      </c>
      <c r="AN230" s="120" t="s">
        <v>979</v>
      </c>
      <c r="AO230" s="120" t="s">
        <v>979</v>
      </c>
      <c r="AP230" s="120"/>
      <c r="AQ230" s="120" t="s">
        <v>979</v>
      </c>
    </row>
    <row r="231" spans="1:43" x14ac:dyDescent="0.25">
      <c r="A231" s="39"/>
      <c r="B231" s="39"/>
      <c r="C231" s="39"/>
      <c r="D231" s="102"/>
      <c r="E231" s="102"/>
      <c r="F231" s="73"/>
      <c r="G231" s="73"/>
      <c r="H231" s="73"/>
      <c r="I231" s="39"/>
      <c r="J231" s="77"/>
      <c r="K231" s="77"/>
      <c r="L231" s="73"/>
      <c r="M231" s="202" t="s">
        <v>979</v>
      </c>
      <c r="N231" s="103"/>
      <c r="O231" s="118"/>
      <c r="P231" s="118"/>
      <c r="Q231" s="347" t="s">
        <v>979</v>
      </c>
      <c r="R231" s="118"/>
      <c r="S231" s="118"/>
      <c r="T231" s="120" t="s">
        <v>979</v>
      </c>
      <c r="U231" s="118" t="s">
        <v>979</v>
      </c>
      <c r="V231" s="118"/>
      <c r="W231" s="118"/>
      <c r="X231" s="120" t="s">
        <v>979</v>
      </c>
      <c r="Y231" s="118" t="s">
        <v>979</v>
      </c>
      <c r="Z231" s="118"/>
      <c r="AA231" s="118"/>
      <c r="AB231" s="120" t="s">
        <v>979</v>
      </c>
      <c r="AC231" s="118"/>
      <c r="AD231" s="118"/>
      <c r="AE231" s="118"/>
      <c r="AF231" s="118"/>
      <c r="AG231" s="118"/>
      <c r="AH231" s="118"/>
      <c r="AI231" s="118"/>
      <c r="AJ231" s="118"/>
      <c r="AK231" s="91" t="s">
        <v>979</v>
      </c>
      <c r="AL231" s="340" t="s">
        <v>979</v>
      </c>
      <c r="AM231" s="120" t="s">
        <v>979</v>
      </c>
      <c r="AN231" s="120" t="s">
        <v>979</v>
      </c>
      <c r="AO231" s="120" t="s">
        <v>979</v>
      </c>
      <c r="AP231" s="120"/>
      <c r="AQ231" s="120" t="s">
        <v>979</v>
      </c>
    </row>
    <row r="232" spans="1:43" x14ac:dyDescent="0.25">
      <c r="A232" s="39"/>
      <c r="B232" s="102"/>
      <c r="C232" s="102"/>
      <c r="D232" s="102"/>
      <c r="E232" s="102"/>
      <c r="F232" s="77"/>
      <c r="G232" s="77"/>
      <c r="H232" s="77"/>
      <c r="I232" s="77"/>
      <c r="J232" s="77"/>
      <c r="K232" s="77"/>
      <c r="L232" s="77"/>
      <c r="M232" s="202" t="s">
        <v>979</v>
      </c>
      <c r="N232" s="103"/>
      <c r="O232" s="119"/>
      <c r="P232" s="118"/>
      <c r="Q232" s="184" t="s">
        <v>979</v>
      </c>
      <c r="R232" s="119"/>
      <c r="S232" s="119"/>
      <c r="T232" s="121" t="s">
        <v>979</v>
      </c>
      <c r="U232" s="119" t="s">
        <v>979</v>
      </c>
      <c r="V232" s="119"/>
      <c r="W232" s="119"/>
      <c r="X232" s="121" t="s">
        <v>979</v>
      </c>
      <c r="Y232" s="118" t="s">
        <v>979</v>
      </c>
      <c r="Z232" s="118"/>
      <c r="AA232" s="118"/>
      <c r="AB232" s="120" t="s">
        <v>979</v>
      </c>
      <c r="AC232" s="118"/>
      <c r="AD232" s="118"/>
      <c r="AE232" s="118"/>
      <c r="AF232" s="118"/>
      <c r="AG232" s="118"/>
      <c r="AH232" s="118"/>
      <c r="AI232" s="118"/>
      <c r="AJ232" s="118"/>
      <c r="AK232" s="81" t="s">
        <v>979</v>
      </c>
      <c r="AL232" s="340" t="s">
        <v>979</v>
      </c>
      <c r="AM232" s="120" t="s">
        <v>979</v>
      </c>
      <c r="AN232" s="120" t="s">
        <v>979</v>
      </c>
      <c r="AO232" s="120" t="s">
        <v>979</v>
      </c>
      <c r="AP232" s="120"/>
      <c r="AQ232" s="120" t="s">
        <v>979</v>
      </c>
    </row>
    <row r="233" spans="1:43" x14ac:dyDescent="0.25">
      <c r="A233" s="39"/>
      <c r="B233" s="39"/>
      <c r="C233" s="39"/>
      <c r="D233" s="102"/>
      <c r="E233" s="102"/>
      <c r="F233" s="73"/>
      <c r="G233" s="73"/>
      <c r="H233" s="73"/>
      <c r="I233" s="39"/>
      <c r="J233" s="77"/>
      <c r="K233" s="77"/>
      <c r="L233" s="73"/>
      <c r="M233" s="202" t="s">
        <v>979</v>
      </c>
      <c r="N233" s="103"/>
      <c r="O233" s="118"/>
      <c r="P233" s="118"/>
      <c r="Q233" s="347" t="s">
        <v>979</v>
      </c>
      <c r="R233" s="118"/>
      <c r="S233" s="118"/>
      <c r="T233" s="120" t="s">
        <v>979</v>
      </c>
      <c r="U233" s="118" t="s">
        <v>979</v>
      </c>
      <c r="V233" s="118"/>
      <c r="W233" s="118"/>
      <c r="X233" s="120" t="s">
        <v>979</v>
      </c>
      <c r="Y233" s="118" t="s">
        <v>979</v>
      </c>
      <c r="Z233" s="118"/>
      <c r="AA233" s="118"/>
      <c r="AB233" s="120" t="s">
        <v>979</v>
      </c>
      <c r="AC233" s="118"/>
      <c r="AD233" s="118"/>
      <c r="AE233" s="118"/>
      <c r="AF233" s="118"/>
      <c r="AG233" s="118"/>
      <c r="AH233" s="118"/>
      <c r="AI233" s="118"/>
      <c r="AJ233" s="118"/>
      <c r="AK233" s="81" t="s">
        <v>979</v>
      </c>
      <c r="AL233" s="340" t="s">
        <v>979</v>
      </c>
      <c r="AM233" s="120" t="s">
        <v>979</v>
      </c>
      <c r="AN233" s="120" t="s">
        <v>979</v>
      </c>
      <c r="AO233" s="120" t="s">
        <v>979</v>
      </c>
      <c r="AP233" s="120"/>
      <c r="AQ233" s="120" t="s">
        <v>979</v>
      </c>
    </row>
    <row r="234" spans="1:43" x14ac:dyDescent="0.25">
      <c r="A234" s="39"/>
      <c r="B234" s="39"/>
      <c r="C234" s="39"/>
      <c r="D234" s="102"/>
      <c r="E234" s="102"/>
      <c r="F234" s="73"/>
      <c r="G234" s="73"/>
      <c r="H234" s="73"/>
      <c r="I234" s="39"/>
      <c r="J234" s="77"/>
      <c r="K234" s="77"/>
      <c r="L234" s="73"/>
      <c r="M234" s="202" t="s">
        <v>979</v>
      </c>
      <c r="N234" s="103"/>
      <c r="O234" s="118"/>
      <c r="P234" s="118"/>
      <c r="Q234" s="347" t="s">
        <v>979</v>
      </c>
      <c r="R234" s="118"/>
      <c r="S234" s="118"/>
      <c r="T234" s="120" t="s">
        <v>979</v>
      </c>
      <c r="U234" s="118" t="s">
        <v>979</v>
      </c>
      <c r="V234" s="118"/>
      <c r="W234" s="118"/>
      <c r="X234" s="120" t="s">
        <v>979</v>
      </c>
      <c r="Y234" s="118" t="s">
        <v>979</v>
      </c>
      <c r="Z234" s="118"/>
      <c r="AA234" s="118"/>
      <c r="AB234" s="120" t="s">
        <v>979</v>
      </c>
      <c r="AC234" s="118"/>
      <c r="AD234" s="118"/>
      <c r="AE234" s="118"/>
      <c r="AF234" s="118"/>
      <c r="AG234" s="118"/>
      <c r="AH234" s="118"/>
      <c r="AI234" s="118"/>
      <c r="AJ234" s="118"/>
      <c r="AK234" s="81" t="s">
        <v>979</v>
      </c>
      <c r="AL234" s="340" t="s">
        <v>979</v>
      </c>
      <c r="AM234" s="120" t="s">
        <v>979</v>
      </c>
      <c r="AN234" s="120" t="s">
        <v>979</v>
      </c>
      <c r="AO234" s="120" t="s">
        <v>979</v>
      </c>
      <c r="AP234" s="120"/>
      <c r="AQ234" s="120" t="s">
        <v>979</v>
      </c>
    </row>
    <row r="235" spans="1:43" x14ac:dyDescent="0.25">
      <c r="A235" s="39"/>
      <c r="B235" s="39"/>
      <c r="C235" s="39"/>
      <c r="D235" s="102"/>
      <c r="E235" s="102"/>
      <c r="F235" s="73"/>
      <c r="G235" s="73"/>
      <c r="H235" s="73"/>
      <c r="I235" s="73"/>
      <c r="J235" s="73"/>
      <c r="K235" s="73"/>
      <c r="L235" s="73"/>
      <c r="M235" s="202" t="s">
        <v>979</v>
      </c>
      <c r="N235" s="103"/>
      <c r="O235" s="118"/>
      <c r="P235" s="118"/>
      <c r="Q235" s="347" t="s">
        <v>979</v>
      </c>
      <c r="R235" s="118"/>
      <c r="S235" s="118"/>
      <c r="T235" s="120" t="s">
        <v>979</v>
      </c>
      <c r="U235" s="118" t="s">
        <v>979</v>
      </c>
      <c r="V235" s="118"/>
      <c r="W235" s="118"/>
      <c r="X235" s="120" t="s">
        <v>979</v>
      </c>
      <c r="Y235" s="118" t="s">
        <v>979</v>
      </c>
      <c r="Z235" s="118"/>
      <c r="AA235" s="118"/>
      <c r="AB235" s="120" t="s">
        <v>979</v>
      </c>
      <c r="AC235" s="118"/>
      <c r="AD235" s="118"/>
      <c r="AE235" s="118"/>
      <c r="AF235" s="118"/>
      <c r="AG235" s="118"/>
      <c r="AH235" s="118"/>
      <c r="AI235" s="118"/>
      <c r="AJ235" s="118"/>
      <c r="AK235" s="81" t="s">
        <v>979</v>
      </c>
      <c r="AL235" s="340" t="s">
        <v>979</v>
      </c>
      <c r="AM235" s="120" t="s">
        <v>979</v>
      </c>
      <c r="AN235" s="120" t="s">
        <v>979</v>
      </c>
      <c r="AO235" s="120" t="s">
        <v>979</v>
      </c>
      <c r="AP235" s="120"/>
      <c r="AQ235" s="120" t="s">
        <v>979</v>
      </c>
    </row>
    <row r="236" spans="1:43" x14ac:dyDescent="0.25">
      <c r="A236" s="39"/>
      <c r="B236" s="39"/>
      <c r="C236" s="39"/>
      <c r="D236" s="102"/>
      <c r="E236" s="102"/>
      <c r="F236" s="73"/>
      <c r="G236" s="73"/>
      <c r="H236" s="73"/>
      <c r="I236" s="39"/>
      <c r="J236" s="77"/>
      <c r="K236" s="77"/>
      <c r="L236" s="73"/>
      <c r="M236" s="202" t="s">
        <v>979</v>
      </c>
      <c r="N236" s="103"/>
      <c r="O236" s="118"/>
      <c r="P236" s="118"/>
      <c r="Q236" s="347" t="s">
        <v>979</v>
      </c>
      <c r="R236" s="118"/>
      <c r="S236" s="118"/>
      <c r="T236" s="120" t="s">
        <v>979</v>
      </c>
      <c r="U236" s="118" t="s">
        <v>979</v>
      </c>
      <c r="V236" s="118"/>
      <c r="W236" s="118"/>
      <c r="X236" s="120" t="s">
        <v>979</v>
      </c>
      <c r="Y236" s="118" t="s">
        <v>979</v>
      </c>
      <c r="Z236" s="118"/>
      <c r="AA236" s="118"/>
      <c r="AB236" s="120" t="s">
        <v>979</v>
      </c>
      <c r="AC236" s="118"/>
      <c r="AD236" s="118"/>
      <c r="AE236" s="118"/>
      <c r="AF236" s="118"/>
      <c r="AG236" s="118"/>
      <c r="AH236" s="118"/>
      <c r="AI236" s="118"/>
      <c r="AJ236" s="118"/>
      <c r="AK236" s="81" t="s">
        <v>979</v>
      </c>
      <c r="AL236" s="340" t="s">
        <v>979</v>
      </c>
      <c r="AM236" s="120" t="s">
        <v>979</v>
      </c>
      <c r="AN236" s="120" t="s">
        <v>979</v>
      </c>
      <c r="AO236" s="120" t="s">
        <v>979</v>
      </c>
      <c r="AP236" s="120"/>
      <c r="AQ236" s="120" t="s">
        <v>979</v>
      </c>
    </row>
    <row r="237" spans="1:43" x14ac:dyDescent="0.25">
      <c r="A237" s="39"/>
      <c r="B237" s="39"/>
      <c r="C237" s="39"/>
      <c r="D237" s="102"/>
      <c r="E237" s="102"/>
      <c r="F237" s="73"/>
      <c r="G237" s="73"/>
      <c r="H237" s="73"/>
      <c r="I237" s="39"/>
      <c r="J237" s="77"/>
      <c r="K237" s="77"/>
      <c r="L237" s="73"/>
      <c r="M237" s="202" t="s">
        <v>979</v>
      </c>
      <c r="N237" s="103"/>
      <c r="O237" s="118"/>
      <c r="P237" s="118"/>
      <c r="Q237" s="347" t="s">
        <v>979</v>
      </c>
      <c r="R237" s="118"/>
      <c r="S237" s="118"/>
      <c r="T237" s="120" t="s">
        <v>979</v>
      </c>
      <c r="U237" s="118" t="s">
        <v>979</v>
      </c>
      <c r="V237" s="118"/>
      <c r="W237" s="118"/>
      <c r="X237" s="120" t="s">
        <v>979</v>
      </c>
      <c r="Y237" s="118" t="s">
        <v>979</v>
      </c>
      <c r="Z237" s="118"/>
      <c r="AA237" s="118"/>
      <c r="AB237" s="120" t="s">
        <v>979</v>
      </c>
      <c r="AC237" s="118"/>
      <c r="AD237" s="118"/>
      <c r="AE237" s="118"/>
      <c r="AF237" s="118"/>
      <c r="AG237" s="118"/>
      <c r="AH237" s="118"/>
      <c r="AI237" s="118"/>
      <c r="AJ237" s="118"/>
      <c r="AK237" s="91" t="s">
        <v>979</v>
      </c>
      <c r="AL237" s="340" t="s">
        <v>979</v>
      </c>
      <c r="AM237" s="120" t="s">
        <v>979</v>
      </c>
      <c r="AN237" s="120" t="s">
        <v>979</v>
      </c>
      <c r="AO237" s="120" t="s">
        <v>979</v>
      </c>
      <c r="AP237" s="120"/>
      <c r="AQ237" s="120" t="s">
        <v>979</v>
      </c>
    </row>
    <row r="238" spans="1:43" x14ac:dyDescent="0.25">
      <c r="A238" s="39"/>
      <c r="B238" s="102"/>
      <c r="C238" s="102"/>
      <c r="D238" s="102"/>
      <c r="E238" s="102"/>
      <c r="F238" s="77"/>
      <c r="G238" s="77"/>
      <c r="H238" s="77"/>
      <c r="I238" s="77"/>
      <c r="J238" s="77"/>
      <c r="K238" s="77"/>
      <c r="L238" s="77"/>
      <c r="M238" s="202" t="s">
        <v>979</v>
      </c>
      <c r="N238" s="103"/>
      <c r="O238" s="119"/>
      <c r="P238" s="118"/>
      <c r="Q238" s="184" t="s">
        <v>979</v>
      </c>
      <c r="R238" s="119"/>
      <c r="S238" s="119"/>
      <c r="T238" s="121" t="s">
        <v>979</v>
      </c>
      <c r="U238" s="119" t="s">
        <v>979</v>
      </c>
      <c r="V238" s="119"/>
      <c r="W238" s="119"/>
      <c r="X238" s="121" t="s">
        <v>979</v>
      </c>
      <c r="Y238" s="118" t="s">
        <v>979</v>
      </c>
      <c r="Z238" s="118"/>
      <c r="AA238" s="118"/>
      <c r="AB238" s="120" t="s">
        <v>979</v>
      </c>
      <c r="AC238" s="118"/>
      <c r="AD238" s="118"/>
      <c r="AE238" s="118"/>
      <c r="AF238" s="118"/>
      <c r="AG238" s="118"/>
      <c r="AH238" s="118"/>
      <c r="AI238" s="118"/>
      <c r="AJ238" s="118"/>
      <c r="AK238" s="81" t="s">
        <v>979</v>
      </c>
      <c r="AL238" s="340" t="s">
        <v>979</v>
      </c>
      <c r="AM238" s="120" t="s">
        <v>979</v>
      </c>
      <c r="AN238" s="120" t="s">
        <v>979</v>
      </c>
      <c r="AO238" s="120" t="s">
        <v>979</v>
      </c>
      <c r="AP238" s="120"/>
      <c r="AQ238" s="120" t="s">
        <v>979</v>
      </c>
    </row>
    <row r="239" spans="1:43" x14ac:dyDescent="0.25">
      <c r="A239" s="39"/>
      <c r="B239" s="39"/>
      <c r="C239" s="39"/>
      <c r="D239" s="102"/>
      <c r="E239" s="102"/>
      <c r="F239" s="73"/>
      <c r="G239" s="73"/>
      <c r="H239" s="73"/>
      <c r="I239" s="39"/>
      <c r="J239" s="77"/>
      <c r="K239" s="77"/>
      <c r="L239" s="73"/>
      <c r="M239" s="202" t="s">
        <v>979</v>
      </c>
      <c r="N239" s="103"/>
      <c r="O239" s="118"/>
      <c r="P239" s="118"/>
      <c r="Q239" s="347" t="s">
        <v>979</v>
      </c>
      <c r="R239" s="118"/>
      <c r="S239" s="118"/>
      <c r="T239" s="120" t="s">
        <v>979</v>
      </c>
      <c r="U239" s="118" t="s">
        <v>979</v>
      </c>
      <c r="V239" s="118"/>
      <c r="W239" s="118"/>
      <c r="X239" s="120" t="s">
        <v>979</v>
      </c>
      <c r="Y239" s="118" t="s">
        <v>979</v>
      </c>
      <c r="Z239" s="118"/>
      <c r="AA239" s="118"/>
      <c r="AB239" s="120" t="s">
        <v>979</v>
      </c>
      <c r="AC239" s="118"/>
      <c r="AD239" s="118"/>
      <c r="AE239" s="118"/>
      <c r="AF239" s="118"/>
      <c r="AG239" s="118"/>
      <c r="AH239" s="118"/>
      <c r="AI239" s="118"/>
      <c r="AJ239" s="118"/>
      <c r="AK239" s="91" t="s">
        <v>979</v>
      </c>
      <c r="AL239" s="340" t="s">
        <v>979</v>
      </c>
      <c r="AM239" s="120" t="s">
        <v>979</v>
      </c>
      <c r="AN239" s="120" t="s">
        <v>979</v>
      </c>
      <c r="AO239" s="120" t="s">
        <v>979</v>
      </c>
      <c r="AP239" s="120"/>
      <c r="AQ239" s="120" t="s">
        <v>979</v>
      </c>
    </row>
    <row r="240" spans="1:43" x14ac:dyDescent="0.25">
      <c r="A240" s="39"/>
      <c r="B240" s="102"/>
      <c r="C240" s="102"/>
      <c r="D240" s="102"/>
      <c r="E240" s="102"/>
      <c r="F240" s="77"/>
      <c r="G240" s="77"/>
      <c r="H240" s="77"/>
      <c r="I240" s="77"/>
      <c r="J240" s="77"/>
      <c r="K240" s="77"/>
      <c r="L240" s="77"/>
      <c r="M240" s="202" t="s">
        <v>979</v>
      </c>
      <c r="N240" s="103"/>
      <c r="O240" s="119"/>
      <c r="P240" s="118"/>
      <c r="Q240" s="184" t="s">
        <v>979</v>
      </c>
      <c r="R240" s="119"/>
      <c r="S240" s="119"/>
      <c r="T240" s="121" t="s">
        <v>979</v>
      </c>
      <c r="U240" s="119" t="s">
        <v>979</v>
      </c>
      <c r="V240" s="119"/>
      <c r="W240" s="119"/>
      <c r="X240" s="121" t="s">
        <v>979</v>
      </c>
      <c r="Y240" s="118" t="s">
        <v>979</v>
      </c>
      <c r="Z240" s="118"/>
      <c r="AA240" s="118"/>
      <c r="AB240" s="120" t="s">
        <v>979</v>
      </c>
      <c r="AC240" s="118"/>
      <c r="AD240" s="118"/>
      <c r="AE240" s="118"/>
      <c r="AF240" s="118"/>
      <c r="AG240" s="118"/>
      <c r="AH240" s="118"/>
      <c r="AI240" s="118"/>
      <c r="AJ240" s="118"/>
      <c r="AK240" s="81" t="s">
        <v>979</v>
      </c>
      <c r="AL240" s="340" t="s">
        <v>979</v>
      </c>
      <c r="AM240" s="120" t="s">
        <v>979</v>
      </c>
      <c r="AN240" s="120" t="s">
        <v>979</v>
      </c>
      <c r="AO240" s="120" t="s">
        <v>979</v>
      </c>
      <c r="AP240" s="120"/>
      <c r="AQ240" s="120" t="s">
        <v>979</v>
      </c>
    </row>
    <row r="241" spans="1:43" x14ac:dyDescent="0.25">
      <c r="A241" s="102"/>
      <c r="B241" s="39"/>
      <c r="C241" s="39"/>
      <c r="D241" s="102"/>
      <c r="E241" s="102"/>
      <c r="F241" s="73"/>
      <c r="G241" s="73"/>
      <c r="H241" s="73"/>
      <c r="I241" s="39"/>
      <c r="J241" s="77"/>
      <c r="K241" s="77"/>
      <c r="L241" s="73"/>
      <c r="M241" s="202" t="s">
        <v>979</v>
      </c>
      <c r="N241" s="103"/>
      <c r="O241" s="118"/>
      <c r="P241" s="118"/>
      <c r="Q241" s="184" t="s">
        <v>979</v>
      </c>
      <c r="R241" s="118"/>
      <c r="S241" s="118"/>
      <c r="T241" s="120" t="s">
        <v>979</v>
      </c>
      <c r="U241" s="119" t="s">
        <v>979</v>
      </c>
      <c r="V241" s="119"/>
      <c r="W241" s="119"/>
      <c r="X241" s="121" t="s">
        <v>979</v>
      </c>
      <c r="Y241" s="118" t="s">
        <v>979</v>
      </c>
      <c r="Z241" s="118"/>
      <c r="AA241" s="118"/>
      <c r="AB241" s="120" t="s">
        <v>979</v>
      </c>
      <c r="AC241" s="118"/>
      <c r="AD241" s="118"/>
      <c r="AE241" s="118"/>
      <c r="AF241" s="118"/>
      <c r="AG241" s="118"/>
      <c r="AH241" s="118"/>
      <c r="AI241" s="118"/>
      <c r="AJ241" s="118"/>
      <c r="AK241" s="81" t="s">
        <v>979</v>
      </c>
      <c r="AL241" s="340" t="s">
        <v>979</v>
      </c>
      <c r="AM241" s="120" t="s">
        <v>979</v>
      </c>
      <c r="AN241" s="120" t="s">
        <v>979</v>
      </c>
      <c r="AO241" s="120" t="s">
        <v>979</v>
      </c>
      <c r="AP241" s="120"/>
      <c r="AQ241" s="120" t="s">
        <v>979</v>
      </c>
    </row>
    <row r="242" spans="1:43" x14ac:dyDescent="0.25">
      <c r="A242" s="39"/>
      <c r="B242" s="39"/>
      <c r="C242" s="39"/>
      <c r="D242" s="102"/>
      <c r="E242" s="102"/>
      <c r="F242" s="73"/>
      <c r="G242" s="73"/>
      <c r="H242" s="73"/>
      <c r="I242" s="39"/>
      <c r="J242" s="77"/>
      <c r="K242" s="77"/>
      <c r="L242" s="73"/>
      <c r="M242" s="202" t="s">
        <v>979</v>
      </c>
      <c r="N242" s="103"/>
      <c r="O242" s="118"/>
      <c r="P242" s="118"/>
      <c r="Q242" s="184" t="s">
        <v>979</v>
      </c>
      <c r="R242" s="118"/>
      <c r="S242" s="118"/>
      <c r="T242" s="121" t="s">
        <v>979</v>
      </c>
      <c r="U242" s="119" t="s">
        <v>979</v>
      </c>
      <c r="V242" s="119"/>
      <c r="W242" s="119"/>
      <c r="X242" s="121" t="s">
        <v>979</v>
      </c>
      <c r="Y242" s="118" t="s">
        <v>979</v>
      </c>
      <c r="Z242" s="118"/>
      <c r="AA242" s="118"/>
      <c r="AB242" s="120" t="s">
        <v>979</v>
      </c>
      <c r="AC242" s="118"/>
      <c r="AD242" s="118"/>
      <c r="AE242" s="118"/>
      <c r="AF242" s="118"/>
      <c r="AG242" s="118"/>
      <c r="AH242" s="118"/>
      <c r="AI242" s="118"/>
      <c r="AJ242" s="118"/>
      <c r="AK242" s="81" t="s">
        <v>979</v>
      </c>
      <c r="AL242" s="340" t="s">
        <v>979</v>
      </c>
      <c r="AM242" s="120" t="s">
        <v>979</v>
      </c>
      <c r="AN242" s="120" t="s">
        <v>979</v>
      </c>
      <c r="AO242" s="120" t="s">
        <v>979</v>
      </c>
      <c r="AP242" s="120"/>
      <c r="AQ242" s="120" t="s">
        <v>979</v>
      </c>
    </row>
    <row r="243" spans="1:43" x14ac:dyDescent="0.25">
      <c r="A243" s="39"/>
      <c r="B243" s="39"/>
      <c r="C243" s="39"/>
      <c r="D243" s="102"/>
      <c r="E243" s="102"/>
      <c r="F243" s="73"/>
      <c r="G243" s="73"/>
      <c r="H243" s="73"/>
      <c r="I243" s="39"/>
      <c r="J243" s="77"/>
      <c r="K243" s="77"/>
      <c r="L243" s="73"/>
      <c r="M243" s="202" t="s">
        <v>979</v>
      </c>
      <c r="N243" s="103"/>
      <c r="O243" s="118"/>
      <c r="P243" s="118"/>
      <c r="Q243" s="347" t="s">
        <v>979</v>
      </c>
      <c r="R243" s="118"/>
      <c r="S243" s="118"/>
      <c r="T243" s="120" t="s">
        <v>979</v>
      </c>
      <c r="U243" s="118" t="s">
        <v>979</v>
      </c>
      <c r="V243" s="118"/>
      <c r="W243" s="118"/>
      <c r="X243" s="120" t="s">
        <v>979</v>
      </c>
      <c r="Y243" s="118" t="s">
        <v>979</v>
      </c>
      <c r="Z243" s="118"/>
      <c r="AA243" s="118"/>
      <c r="AB243" s="120" t="s">
        <v>979</v>
      </c>
      <c r="AC243" s="118"/>
      <c r="AD243" s="118"/>
      <c r="AE243" s="118"/>
      <c r="AF243" s="118"/>
      <c r="AG243" s="118"/>
      <c r="AH243" s="118"/>
      <c r="AI243" s="118"/>
      <c r="AJ243" s="118"/>
      <c r="AK243" s="81" t="s">
        <v>979</v>
      </c>
      <c r="AL243" s="340" t="s">
        <v>979</v>
      </c>
      <c r="AM243" s="120" t="s">
        <v>979</v>
      </c>
      <c r="AN243" s="120" t="s">
        <v>979</v>
      </c>
      <c r="AO243" s="120" t="s">
        <v>979</v>
      </c>
      <c r="AP243" s="120"/>
      <c r="AQ243" s="120" t="s">
        <v>979</v>
      </c>
    </row>
    <row r="244" spans="1:43" x14ac:dyDescent="0.25">
      <c r="A244" s="39"/>
      <c r="B244" s="39"/>
      <c r="C244" s="39"/>
      <c r="D244" s="102"/>
      <c r="E244" s="102"/>
      <c r="F244" s="73"/>
      <c r="G244" s="73"/>
      <c r="H244" s="73"/>
      <c r="I244" s="39"/>
      <c r="J244" s="77"/>
      <c r="K244" s="77"/>
      <c r="L244" s="73"/>
      <c r="M244" s="202" t="s">
        <v>979</v>
      </c>
      <c r="N244" s="103"/>
      <c r="O244" s="119"/>
      <c r="P244" s="118"/>
      <c r="Q244" s="184" t="s">
        <v>979</v>
      </c>
      <c r="R244" s="119"/>
      <c r="S244" s="119"/>
      <c r="T244" s="121" t="s">
        <v>979</v>
      </c>
      <c r="U244" s="119" t="s">
        <v>979</v>
      </c>
      <c r="V244" s="119"/>
      <c r="W244" s="119"/>
      <c r="X244" s="121" t="s">
        <v>979</v>
      </c>
      <c r="Y244" s="118" t="s">
        <v>979</v>
      </c>
      <c r="Z244" s="118"/>
      <c r="AA244" s="118"/>
      <c r="AB244" s="120" t="s">
        <v>979</v>
      </c>
      <c r="AC244" s="118"/>
      <c r="AD244" s="118"/>
      <c r="AE244" s="118"/>
      <c r="AF244" s="118"/>
      <c r="AG244" s="118"/>
      <c r="AH244" s="118"/>
      <c r="AI244" s="118"/>
      <c r="AJ244" s="118"/>
      <c r="AK244" s="81" t="s">
        <v>979</v>
      </c>
      <c r="AL244" s="340" t="s">
        <v>979</v>
      </c>
      <c r="AM244" s="120" t="s">
        <v>979</v>
      </c>
      <c r="AN244" s="120" t="s">
        <v>979</v>
      </c>
      <c r="AO244" s="120" t="s">
        <v>979</v>
      </c>
      <c r="AP244" s="120"/>
      <c r="AQ244" s="120" t="s">
        <v>979</v>
      </c>
    </row>
    <row r="245" spans="1:43" x14ac:dyDescent="0.25">
      <c r="A245" s="39"/>
      <c r="B245" s="102"/>
      <c r="C245" s="102"/>
      <c r="D245" s="102"/>
      <c r="E245" s="102"/>
      <c r="F245" s="73"/>
      <c r="G245" s="73"/>
      <c r="H245" s="73"/>
      <c r="I245" s="39"/>
      <c r="J245" s="77"/>
      <c r="K245" s="77"/>
      <c r="L245" s="73"/>
      <c r="M245" s="202" t="s">
        <v>979</v>
      </c>
      <c r="N245" s="103"/>
      <c r="O245" s="118"/>
      <c r="P245" s="118"/>
      <c r="Q245" s="347" t="s">
        <v>979</v>
      </c>
      <c r="R245" s="118"/>
      <c r="S245" s="118"/>
      <c r="T245" s="120" t="s">
        <v>979</v>
      </c>
      <c r="U245" s="118" t="s">
        <v>979</v>
      </c>
      <c r="V245" s="118"/>
      <c r="W245" s="118"/>
      <c r="X245" s="120" t="s">
        <v>979</v>
      </c>
      <c r="Y245" s="118" t="s">
        <v>979</v>
      </c>
      <c r="Z245" s="118"/>
      <c r="AA245" s="118"/>
      <c r="AB245" s="120" t="s">
        <v>979</v>
      </c>
      <c r="AC245" s="118"/>
      <c r="AD245" s="118"/>
      <c r="AE245" s="118"/>
      <c r="AF245" s="118"/>
      <c r="AG245" s="118"/>
      <c r="AH245" s="118"/>
      <c r="AI245" s="118"/>
      <c r="AJ245" s="118"/>
      <c r="AK245" s="91" t="s">
        <v>979</v>
      </c>
      <c r="AL245" s="340" t="s">
        <v>979</v>
      </c>
      <c r="AM245" s="120" t="s">
        <v>979</v>
      </c>
      <c r="AN245" s="120" t="s">
        <v>979</v>
      </c>
      <c r="AO245" s="120" t="s">
        <v>979</v>
      </c>
      <c r="AP245" s="120"/>
      <c r="AQ245" s="120" t="s">
        <v>979</v>
      </c>
    </row>
    <row r="246" spans="1:43" x14ac:dyDescent="0.25">
      <c r="A246" s="39"/>
      <c r="B246" s="102"/>
      <c r="C246" s="102"/>
      <c r="D246" s="102"/>
      <c r="E246" s="102"/>
      <c r="F246" s="77"/>
      <c r="G246" s="77"/>
      <c r="H246" s="77"/>
      <c r="I246" s="77"/>
      <c r="J246" s="39"/>
      <c r="K246" s="39"/>
      <c r="L246" s="77"/>
      <c r="M246" s="202" t="s">
        <v>979</v>
      </c>
      <c r="N246" s="103"/>
      <c r="O246" s="119"/>
      <c r="P246" s="118"/>
      <c r="Q246" s="184" t="s">
        <v>979</v>
      </c>
      <c r="R246" s="119"/>
      <c r="S246" s="119"/>
      <c r="T246" s="121" t="s">
        <v>979</v>
      </c>
      <c r="U246" s="119" t="s">
        <v>979</v>
      </c>
      <c r="V246" s="119"/>
      <c r="W246" s="119"/>
      <c r="X246" s="121" t="s">
        <v>979</v>
      </c>
      <c r="Y246" s="118" t="s">
        <v>979</v>
      </c>
      <c r="Z246" s="118"/>
      <c r="AA246" s="118"/>
      <c r="AB246" s="120" t="s">
        <v>979</v>
      </c>
      <c r="AC246" s="118"/>
      <c r="AD246" s="118"/>
      <c r="AE246" s="118"/>
      <c r="AF246" s="118"/>
      <c r="AG246" s="118"/>
      <c r="AH246" s="118"/>
      <c r="AI246" s="118"/>
      <c r="AJ246" s="118"/>
      <c r="AK246" s="91" t="s">
        <v>979</v>
      </c>
      <c r="AL246" s="340" t="s">
        <v>979</v>
      </c>
      <c r="AM246" s="120" t="s">
        <v>979</v>
      </c>
      <c r="AN246" s="120" t="s">
        <v>979</v>
      </c>
      <c r="AO246" s="120" t="s">
        <v>979</v>
      </c>
      <c r="AP246" s="120"/>
      <c r="AQ246" s="120" t="s">
        <v>979</v>
      </c>
    </row>
    <row r="247" spans="1:43" x14ac:dyDescent="0.25">
      <c r="A247" s="39"/>
      <c r="B247" s="102"/>
      <c r="C247" s="102"/>
      <c r="D247" s="102"/>
      <c r="E247" s="102"/>
      <c r="F247" s="77"/>
      <c r="G247" s="77"/>
      <c r="H247" s="77"/>
      <c r="I247" s="77"/>
      <c r="J247" s="77"/>
      <c r="K247" s="77"/>
      <c r="L247" s="77"/>
      <c r="M247" s="202" t="s">
        <v>979</v>
      </c>
      <c r="N247" s="103"/>
      <c r="O247" s="119"/>
      <c r="P247" s="118"/>
      <c r="Q247" s="184" t="s">
        <v>979</v>
      </c>
      <c r="R247" s="119"/>
      <c r="S247" s="119"/>
      <c r="T247" s="121" t="s">
        <v>979</v>
      </c>
      <c r="U247" s="119" t="s">
        <v>979</v>
      </c>
      <c r="V247" s="119"/>
      <c r="W247" s="119"/>
      <c r="X247" s="121" t="s">
        <v>979</v>
      </c>
      <c r="Y247" s="118" t="s">
        <v>979</v>
      </c>
      <c r="Z247" s="118"/>
      <c r="AA247" s="118"/>
      <c r="AB247" s="120" t="s">
        <v>979</v>
      </c>
      <c r="AC247" s="118"/>
      <c r="AD247" s="118"/>
      <c r="AE247" s="118"/>
      <c r="AF247" s="118"/>
      <c r="AG247" s="118"/>
      <c r="AH247" s="118"/>
      <c r="AI247" s="118"/>
      <c r="AJ247" s="118"/>
      <c r="AK247" s="91" t="s">
        <v>979</v>
      </c>
      <c r="AL247" s="340" t="s">
        <v>979</v>
      </c>
      <c r="AM247" s="120" t="s">
        <v>979</v>
      </c>
      <c r="AN247" s="120" t="s">
        <v>979</v>
      </c>
      <c r="AO247" s="120" t="s">
        <v>979</v>
      </c>
      <c r="AP247" s="120"/>
      <c r="AQ247" s="120" t="s">
        <v>979</v>
      </c>
    </row>
    <row r="248" spans="1:43" x14ac:dyDescent="0.25">
      <c r="A248" s="39"/>
      <c r="B248" s="102"/>
      <c r="C248" s="102"/>
      <c r="D248" s="102"/>
      <c r="E248" s="102"/>
      <c r="F248" s="77"/>
      <c r="G248" s="77"/>
      <c r="H248" s="77"/>
      <c r="I248" s="77"/>
      <c r="J248" s="39"/>
      <c r="K248" s="39"/>
      <c r="L248" s="77"/>
      <c r="M248" s="202" t="s">
        <v>979</v>
      </c>
      <c r="N248" s="103"/>
      <c r="O248" s="119"/>
      <c r="P248" s="118"/>
      <c r="Q248" s="184" t="s">
        <v>979</v>
      </c>
      <c r="R248" s="119"/>
      <c r="S248" s="119"/>
      <c r="T248" s="121" t="s">
        <v>979</v>
      </c>
      <c r="U248" s="119" t="s">
        <v>979</v>
      </c>
      <c r="V248" s="119"/>
      <c r="W248" s="119"/>
      <c r="X248" s="121" t="s">
        <v>979</v>
      </c>
      <c r="Y248" s="118" t="s">
        <v>979</v>
      </c>
      <c r="Z248" s="118"/>
      <c r="AA248" s="118"/>
      <c r="AB248" s="120" t="s">
        <v>979</v>
      </c>
      <c r="AC248" s="118"/>
      <c r="AD248" s="118"/>
      <c r="AE248" s="118"/>
      <c r="AF248" s="118"/>
      <c r="AG248" s="118"/>
      <c r="AH248" s="118"/>
      <c r="AI248" s="118"/>
      <c r="AJ248" s="118"/>
      <c r="AK248" s="81" t="s">
        <v>979</v>
      </c>
      <c r="AL248" s="340" t="s">
        <v>979</v>
      </c>
      <c r="AM248" s="120" t="s">
        <v>979</v>
      </c>
      <c r="AN248" s="120" t="s">
        <v>979</v>
      </c>
      <c r="AO248" s="120" t="s">
        <v>979</v>
      </c>
      <c r="AP248" s="120"/>
      <c r="AQ248" s="120" t="s">
        <v>979</v>
      </c>
    </row>
    <row r="249" spans="1:43" x14ac:dyDescent="0.25">
      <c r="A249" s="102"/>
      <c r="B249" s="102"/>
      <c r="C249" s="102"/>
      <c r="D249" s="102"/>
      <c r="E249" s="102"/>
      <c r="F249" s="73"/>
      <c r="G249" s="73"/>
      <c r="H249" s="73"/>
      <c r="I249" s="39"/>
      <c r="J249" s="77"/>
      <c r="K249" s="77"/>
      <c r="L249" s="73"/>
      <c r="M249" s="202" t="s">
        <v>979</v>
      </c>
      <c r="N249" s="103"/>
      <c r="O249" s="118"/>
      <c r="P249" s="118"/>
      <c r="Q249" s="347" t="s">
        <v>979</v>
      </c>
      <c r="R249" s="118"/>
      <c r="S249" s="118"/>
      <c r="T249" s="120" t="s">
        <v>979</v>
      </c>
      <c r="U249" s="118" t="s">
        <v>979</v>
      </c>
      <c r="V249" s="118"/>
      <c r="W249" s="118"/>
      <c r="X249" s="120" t="s">
        <v>979</v>
      </c>
      <c r="Y249" s="118" t="s">
        <v>979</v>
      </c>
      <c r="Z249" s="118"/>
      <c r="AA249" s="118"/>
      <c r="AB249" s="120" t="s">
        <v>979</v>
      </c>
      <c r="AC249" s="118"/>
      <c r="AD249" s="118"/>
      <c r="AE249" s="118"/>
      <c r="AF249" s="118"/>
      <c r="AG249" s="118"/>
      <c r="AH249" s="118"/>
      <c r="AI249" s="118"/>
      <c r="AJ249" s="118"/>
      <c r="AK249" s="81" t="s">
        <v>979</v>
      </c>
      <c r="AL249" s="340" t="s">
        <v>979</v>
      </c>
      <c r="AM249" s="120" t="s">
        <v>979</v>
      </c>
      <c r="AN249" s="120" t="s">
        <v>979</v>
      </c>
      <c r="AO249" s="120" t="s">
        <v>979</v>
      </c>
      <c r="AP249" s="120"/>
      <c r="AQ249" s="120" t="s">
        <v>979</v>
      </c>
    </row>
    <row r="250" spans="1:43" x14ac:dyDescent="0.25">
      <c r="A250" s="39"/>
      <c r="B250" s="102"/>
      <c r="C250" s="102"/>
      <c r="D250" s="102"/>
      <c r="E250" s="102"/>
      <c r="F250" s="73"/>
      <c r="G250" s="73"/>
      <c r="H250" s="73"/>
      <c r="I250" s="39"/>
      <c r="J250" s="39"/>
      <c r="K250" s="39"/>
      <c r="L250" s="73"/>
      <c r="M250" s="202" t="s">
        <v>979</v>
      </c>
      <c r="N250" s="103"/>
      <c r="O250" s="118"/>
      <c r="P250" s="118"/>
      <c r="Q250" s="184" t="s">
        <v>979</v>
      </c>
      <c r="R250" s="118"/>
      <c r="S250" s="118"/>
      <c r="T250" s="120" t="s">
        <v>979</v>
      </c>
      <c r="U250" s="119" t="s">
        <v>979</v>
      </c>
      <c r="V250" s="118"/>
      <c r="W250" s="118"/>
      <c r="X250" s="120" t="s">
        <v>979</v>
      </c>
      <c r="Y250" s="118" t="s">
        <v>979</v>
      </c>
      <c r="Z250" s="118"/>
      <c r="AA250" s="118"/>
      <c r="AB250" s="120" t="s">
        <v>979</v>
      </c>
      <c r="AC250" s="118"/>
      <c r="AD250" s="118"/>
      <c r="AE250" s="118"/>
      <c r="AF250" s="118"/>
      <c r="AG250" s="118"/>
      <c r="AH250" s="118"/>
      <c r="AI250" s="118"/>
      <c r="AJ250" s="118"/>
      <c r="AK250" s="81" t="s">
        <v>979</v>
      </c>
      <c r="AL250" s="340" t="s">
        <v>979</v>
      </c>
      <c r="AM250" s="120" t="s">
        <v>979</v>
      </c>
      <c r="AN250" s="120" t="s">
        <v>979</v>
      </c>
      <c r="AO250" s="120" t="s">
        <v>979</v>
      </c>
      <c r="AP250" s="120"/>
      <c r="AQ250" s="120" t="s">
        <v>979</v>
      </c>
    </row>
    <row r="251" spans="1:43" x14ac:dyDescent="0.25">
      <c r="A251" s="39"/>
      <c r="B251" s="102"/>
      <c r="C251" s="102"/>
      <c r="D251" s="102"/>
      <c r="E251" s="102"/>
      <c r="F251" s="73"/>
      <c r="G251" s="73"/>
      <c r="H251" s="73"/>
      <c r="I251" s="39"/>
      <c r="J251" s="77"/>
      <c r="K251" s="77"/>
      <c r="L251" s="73"/>
      <c r="M251" s="202" t="s">
        <v>979</v>
      </c>
      <c r="N251" s="103"/>
      <c r="O251" s="118"/>
      <c r="P251" s="118"/>
      <c r="Q251" s="347" t="s">
        <v>979</v>
      </c>
      <c r="R251" s="118"/>
      <c r="S251" s="118"/>
      <c r="T251" s="120" t="s">
        <v>979</v>
      </c>
      <c r="U251" s="118" t="s">
        <v>979</v>
      </c>
      <c r="V251" s="118"/>
      <c r="W251" s="118"/>
      <c r="X251" s="120" t="s">
        <v>979</v>
      </c>
      <c r="Y251" s="118" t="s">
        <v>979</v>
      </c>
      <c r="Z251" s="118"/>
      <c r="AA251" s="118"/>
      <c r="AB251" s="120" t="s">
        <v>979</v>
      </c>
      <c r="AC251" s="118"/>
      <c r="AD251" s="118"/>
      <c r="AE251" s="118"/>
      <c r="AF251" s="118"/>
      <c r="AG251" s="118"/>
      <c r="AH251" s="118"/>
      <c r="AI251" s="118"/>
      <c r="AJ251" s="118"/>
      <c r="AK251" s="81" t="s">
        <v>979</v>
      </c>
      <c r="AL251" s="340" t="s">
        <v>979</v>
      </c>
      <c r="AM251" s="120" t="s">
        <v>979</v>
      </c>
      <c r="AN251" s="120" t="s">
        <v>979</v>
      </c>
      <c r="AO251" s="120" t="s">
        <v>979</v>
      </c>
      <c r="AP251" s="120"/>
      <c r="AQ251" s="120" t="s">
        <v>979</v>
      </c>
    </row>
    <row r="252" spans="1:43" x14ac:dyDescent="0.25">
      <c r="A252" s="39"/>
      <c r="B252" s="102"/>
      <c r="C252" s="102"/>
      <c r="D252" s="102"/>
      <c r="E252" s="102"/>
      <c r="F252" s="73"/>
      <c r="G252" s="73"/>
      <c r="H252" s="73"/>
      <c r="I252" s="39"/>
      <c r="J252" s="77"/>
      <c r="K252" s="77"/>
      <c r="L252" s="73"/>
      <c r="M252" s="202" t="s">
        <v>979</v>
      </c>
      <c r="N252" s="103"/>
      <c r="O252" s="118"/>
      <c r="P252" s="118"/>
      <c r="Q252" s="347" t="s">
        <v>979</v>
      </c>
      <c r="R252" s="118"/>
      <c r="S252" s="118"/>
      <c r="T252" s="120" t="s">
        <v>979</v>
      </c>
      <c r="U252" s="118" t="s">
        <v>979</v>
      </c>
      <c r="V252" s="119"/>
      <c r="W252" s="118"/>
      <c r="X252" s="120" t="s">
        <v>979</v>
      </c>
      <c r="Y252" s="118" t="s">
        <v>979</v>
      </c>
      <c r="Z252" s="118"/>
      <c r="AA252" s="118"/>
      <c r="AB252" s="120" t="s">
        <v>979</v>
      </c>
      <c r="AC252" s="118"/>
      <c r="AD252" s="118"/>
      <c r="AE252" s="118"/>
      <c r="AF252" s="118"/>
      <c r="AG252" s="118"/>
      <c r="AH252" s="118"/>
      <c r="AI252" s="118"/>
      <c r="AJ252" s="118"/>
      <c r="AK252" s="81" t="s">
        <v>979</v>
      </c>
      <c r="AL252" s="340" t="s">
        <v>979</v>
      </c>
      <c r="AM252" s="120" t="s">
        <v>979</v>
      </c>
      <c r="AN252" s="120" t="s">
        <v>979</v>
      </c>
      <c r="AO252" s="120" t="s">
        <v>979</v>
      </c>
      <c r="AP252" s="120"/>
      <c r="AQ252" s="120" t="s">
        <v>979</v>
      </c>
    </row>
    <row r="253" spans="1:43" x14ac:dyDescent="0.25">
      <c r="A253" s="39"/>
      <c r="B253" s="102"/>
      <c r="C253" s="102"/>
      <c r="D253" s="102"/>
      <c r="E253" s="102"/>
      <c r="F253" s="73"/>
      <c r="G253" s="73"/>
      <c r="H253" s="73"/>
      <c r="I253" s="39"/>
      <c r="J253" s="77"/>
      <c r="K253" s="77"/>
      <c r="L253" s="73"/>
      <c r="M253" s="202" t="s">
        <v>979</v>
      </c>
      <c r="N253" s="103"/>
      <c r="O253" s="118"/>
      <c r="P253" s="118"/>
      <c r="Q253" s="347" t="s">
        <v>979</v>
      </c>
      <c r="R253" s="118"/>
      <c r="S253" s="118"/>
      <c r="T253" s="120" t="s">
        <v>979</v>
      </c>
      <c r="U253" s="118" t="s">
        <v>979</v>
      </c>
      <c r="V253" s="118"/>
      <c r="W253" s="118"/>
      <c r="X253" s="120" t="s">
        <v>979</v>
      </c>
      <c r="Y253" s="118" t="s">
        <v>979</v>
      </c>
      <c r="Z253" s="118"/>
      <c r="AA253" s="118"/>
      <c r="AB253" s="120" t="s">
        <v>979</v>
      </c>
      <c r="AC253" s="118"/>
      <c r="AD253" s="118"/>
      <c r="AE253" s="118"/>
      <c r="AF253" s="118"/>
      <c r="AG253" s="118"/>
      <c r="AH253" s="118"/>
      <c r="AI253" s="118"/>
      <c r="AJ253" s="118"/>
      <c r="AK253" s="81" t="s">
        <v>979</v>
      </c>
      <c r="AL253" s="340" t="s">
        <v>979</v>
      </c>
      <c r="AM253" s="120" t="s">
        <v>979</v>
      </c>
      <c r="AN253" s="120" t="s">
        <v>979</v>
      </c>
      <c r="AO253" s="120" t="s">
        <v>979</v>
      </c>
      <c r="AP253" s="120"/>
      <c r="AQ253" s="120" t="s">
        <v>979</v>
      </c>
    </row>
    <row r="254" spans="1:43" x14ac:dyDescent="0.25">
      <c r="A254" s="39"/>
      <c r="B254" s="102"/>
      <c r="C254" s="102"/>
      <c r="D254" s="102"/>
      <c r="E254" s="102"/>
      <c r="F254" s="73"/>
      <c r="G254" s="73"/>
      <c r="H254" s="73"/>
      <c r="I254" s="39"/>
      <c r="J254" s="77"/>
      <c r="K254" s="77"/>
      <c r="L254" s="73"/>
      <c r="M254" s="202" t="s">
        <v>979</v>
      </c>
      <c r="N254" s="103"/>
      <c r="O254" s="118"/>
      <c r="P254" s="118"/>
      <c r="Q254" s="347" t="s">
        <v>979</v>
      </c>
      <c r="R254" s="118"/>
      <c r="S254" s="118"/>
      <c r="T254" s="120" t="s">
        <v>979</v>
      </c>
      <c r="U254" s="118" t="s">
        <v>979</v>
      </c>
      <c r="V254" s="118"/>
      <c r="W254" s="118"/>
      <c r="X254" s="120" t="s">
        <v>979</v>
      </c>
      <c r="Y254" s="118" t="s">
        <v>979</v>
      </c>
      <c r="Z254" s="118"/>
      <c r="AA254" s="118"/>
      <c r="AB254" s="120" t="s">
        <v>979</v>
      </c>
      <c r="AC254" s="118"/>
      <c r="AD254" s="118"/>
      <c r="AE254" s="118"/>
      <c r="AF254" s="118"/>
      <c r="AG254" s="118"/>
      <c r="AH254" s="118"/>
      <c r="AI254" s="118"/>
      <c r="AJ254" s="118"/>
      <c r="AK254" s="81" t="s">
        <v>979</v>
      </c>
      <c r="AL254" s="340" t="s">
        <v>979</v>
      </c>
      <c r="AM254" s="120" t="s">
        <v>979</v>
      </c>
      <c r="AN254" s="120" t="s">
        <v>979</v>
      </c>
      <c r="AO254" s="120" t="s">
        <v>979</v>
      </c>
      <c r="AP254" s="120"/>
      <c r="AQ254" s="120" t="s">
        <v>979</v>
      </c>
    </row>
    <row r="255" spans="1:43" x14ac:dyDescent="0.25">
      <c r="A255" s="39"/>
      <c r="B255" s="102"/>
      <c r="C255" s="102"/>
      <c r="D255" s="102"/>
      <c r="E255" s="102"/>
      <c r="F255" s="73"/>
      <c r="G255" s="73"/>
      <c r="H255" s="73"/>
      <c r="I255" s="39"/>
      <c r="J255" s="77"/>
      <c r="K255" s="77"/>
      <c r="L255" s="73"/>
      <c r="M255" s="202" t="s">
        <v>979</v>
      </c>
      <c r="N255" s="103"/>
      <c r="O255" s="118"/>
      <c r="P255" s="119"/>
      <c r="Q255" s="347" t="s">
        <v>979</v>
      </c>
      <c r="R255" s="118"/>
      <c r="S255" s="118"/>
      <c r="T255" s="121" t="s">
        <v>979</v>
      </c>
      <c r="U255" s="118" t="s">
        <v>979</v>
      </c>
      <c r="V255" s="119"/>
      <c r="W255" s="118"/>
      <c r="X255" s="120" t="s">
        <v>979</v>
      </c>
      <c r="Y255" s="118" t="s">
        <v>979</v>
      </c>
      <c r="Z255" s="119"/>
      <c r="AA255" s="118"/>
      <c r="AB255" s="120" t="s">
        <v>979</v>
      </c>
      <c r="AC255" s="118"/>
      <c r="AD255" s="118"/>
      <c r="AE255" s="118"/>
      <c r="AF255" s="118"/>
      <c r="AG255" s="118"/>
      <c r="AH255" s="118"/>
      <c r="AI255" s="118"/>
      <c r="AJ255" s="118"/>
      <c r="AK255" s="81" t="s">
        <v>979</v>
      </c>
      <c r="AL255" s="340" t="s">
        <v>979</v>
      </c>
      <c r="AM255" s="120" t="s">
        <v>979</v>
      </c>
      <c r="AN255" s="120" t="s">
        <v>979</v>
      </c>
      <c r="AO255" s="120" t="s">
        <v>979</v>
      </c>
      <c r="AP255" s="120"/>
      <c r="AQ255" s="120" t="s">
        <v>979</v>
      </c>
    </row>
    <row r="256" spans="1:43" x14ac:dyDescent="0.25">
      <c r="A256" s="39"/>
      <c r="B256" s="102"/>
      <c r="C256" s="102"/>
      <c r="D256" s="102"/>
      <c r="E256" s="104"/>
      <c r="F256" s="73"/>
      <c r="G256" s="73"/>
      <c r="H256" s="73"/>
      <c r="I256" s="39"/>
      <c r="J256" s="77"/>
      <c r="K256" s="77"/>
      <c r="L256" s="73"/>
      <c r="M256" s="202" t="s">
        <v>979</v>
      </c>
      <c r="N256" s="103"/>
      <c r="O256" s="118"/>
      <c r="P256" s="118"/>
      <c r="Q256" s="347" t="s">
        <v>979</v>
      </c>
      <c r="R256" s="118"/>
      <c r="S256" s="118"/>
      <c r="T256" s="120" t="s">
        <v>979</v>
      </c>
      <c r="U256" s="118" t="s">
        <v>979</v>
      </c>
      <c r="V256" s="118"/>
      <c r="W256" s="118"/>
      <c r="X256" s="120" t="s">
        <v>979</v>
      </c>
      <c r="Y256" s="118" t="s">
        <v>979</v>
      </c>
      <c r="Z256" s="118"/>
      <c r="AA256" s="118"/>
      <c r="AB256" s="120" t="s">
        <v>979</v>
      </c>
      <c r="AC256" s="118"/>
      <c r="AD256" s="118"/>
      <c r="AE256" s="118"/>
      <c r="AF256" s="118"/>
      <c r="AG256" s="118"/>
      <c r="AH256" s="118"/>
      <c r="AI256" s="118"/>
      <c r="AJ256" s="118"/>
      <c r="AK256" s="81" t="s">
        <v>979</v>
      </c>
      <c r="AL256" s="340" t="s">
        <v>979</v>
      </c>
      <c r="AM256" s="120" t="s">
        <v>979</v>
      </c>
      <c r="AN256" s="120" t="s">
        <v>979</v>
      </c>
      <c r="AO256" s="120" t="s">
        <v>979</v>
      </c>
      <c r="AP256" s="120"/>
      <c r="AQ256" s="120" t="s">
        <v>979</v>
      </c>
    </row>
    <row r="257" spans="1:43" x14ac:dyDescent="0.25">
      <c r="A257" s="39"/>
      <c r="B257" s="102"/>
      <c r="C257" s="102"/>
      <c r="D257" s="102"/>
      <c r="E257" s="104"/>
      <c r="F257" s="73"/>
      <c r="G257" s="73"/>
      <c r="H257" s="73"/>
      <c r="I257" s="39"/>
      <c r="J257" s="77"/>
      <c r="K257" s="77"/>
      <c r="L257" s="73"/>
      <c r="M257" s="202" t="s">
        <v>979</v>
      </c>
      <c r="N257" s="103"/>
      <c r="O257" s="118"/>
      <c r="P257" s="118"/>
      <c r="Q257" s="347" t="s">
        <v>979</v>
      </c>
      <c r="R257" s="118"/>
      <c r="S257" s="118"/>
      <c r="T257" s="120" t="s">
        <v>979</v>
      </c>
      <c r="U257" s="118" t="s">
        <v>979</v>
      </c>
      <c r="V257" s="118"/>
      <c r="W257" s="118"/>
      <c r="X257" s="120" t="s">
        <v>979</v>
      </c>
      <c r="Y257" s="118" t="s">
        <v>979</v>
      </c>
      <c r="Z257" s="118"/>
      <c r="AA257" s="118"/>
      <c r="AB257" s="120" t="s">
        <v>979</v>
      </c>
      <c r="AC257" s="118"/>
      <c r="AD257" s="118"/>
      <c r="AE257" s="118"/>
      <c r="AF257" s="118"/>
      <c r="AG257" s="118"/>
      <c r="AH257" s="118"/>
      <c r="AI257" s="118"/>
      <c r="AJ257" s="118"/>
      <c r="AK257" s="81" t="s">
        <v>979</v>
      </c>
      <c r="AL257" s="340" t="s">
        <v>979</v>
      </c>
      <c r="AM257" s="120" t="s">
        <v>979</v>
      </c>
      <c r="AN257" s="120" t="s">
        <v>979</v>
      </c>
      <c r="AO257" s="120" t="s">
        <v>979</v>
      </c>
      <c r="AP257" s="120"/>
      <c r="AQ257" s="120" t="s">
        <v>979</v>
      </c>
    </row>
    <row r="258" spans="1:43" x14ac:dyDescent="0.25">
      <c r="A258" s="39"/>
      <c r="B258" s="102"/>
      <c r="C258" s="102"/>
      <c r="D258" s="102"/>
      <c r="E258" s="102"/>
      <c r="F258" s="73"/>
      <c r="G258" s="73"/>
      <c r="H258" s="73"/>
      <c r="I258" s="39"/>
      <c r="J258" s="77"/>
      <c r="K258" s="77"/>
      <c r="L258" s="73"/>
      <c r="M258" s="202" t="s">
        <v>979</v>
      </c>
      <c r="N258" s="103"/>
      <c r="O258" s="118"/>
      <c r="P258" s="118"/>
      <c r="Q258" s="347" t="s">
        <v>979</v>
      </c>
      <c r="R258" s="118"/>
      <c r="S258" s="118"/>
      <c r="T258" s="120" t="s">
        <v>979</v>
      </c>
      <c r="U258" s="118" t="s">
        <v>979</v>
      </c>
      <c r="V258" s="118"/>
      <c r="W258" s="118"/>
      <c r="X258" s="120" t="s">
        <v>979</v>
      </c>
      <c r="Y258" s="118" t="s">
        <v>979</v>
      </c>
      <c r="Z258" s="118"/>
      <c r="AA258" s="118"/>
      <c r="AB258" s="120" t="s">
        <v>979</v>
      </c>
      <c r="AC258" s="118"/>
      <c r="AD258" s="118"/>
      <c r="AE258" s="118"/>
      <c r="AF258" s="118"/>
      <c r="AG258" s="118"/>
      <c r="AH258" s="118"/>
      <c r="AI258" s="118"/>
      <c r="AJ258" s="118"/>
      <c r="AK258" s="81" t="s">
        <v>979</v>
      </c>
      <c r="AL258" s="340" t="s">
        <v>979</v>
      </c>
      <c r="AM258" s="120" t="s">
        <v>979</v>
      </c>
      <c r="AN258" s="120" t="s">
        <v>979</v>
      </c>
      <c r="AO258" s="120" t="s">
        <v>979</v>
      </c>
      <c r="AP258" s="120"/>
      <c r="AQ258" s="120" t="s">
        <v>979</v>
      </c>
    </row>
    <row r="259" spans="1:43" x14ac:dyDescent="0.25">
      <c r="A259" s="39"/>
      <c r="B259" s="102"/>
      <c r="C259" s="102"/>
      <c r="D259" s="102"/>
      <c r="E259" s="102"/>
      <c r="F259" s="73"/>
      <c r="G259" s="73"/>
      <c r="H259" s="73"/>
      <c r="I259" s="39"/>
      <c r="J259" s="77"/>
      <c r="K259" s="77"/>
      <c r="L259" s="73"/>
      <c r="M259" s="202" t="s">
        <v>979</v>
      </c>
      <c r="N259" s="103"/>
      <c r="O259" s="118"/>
      <c r="P259" s="118"/>
      <c r="Q259" s="347" t="s">
        <v>979</v>
      </c>
      <c r="R259" s="118"/>
      <c r="S259" s="118"/>
      <c r="T259" s="120" t="s">
        <v>979</v>
      </c>
      <c r="U259" s="118" t="s">
        <v>979</v>
      </c>
      <c r="V259" s="118"/>
      <c r="W259" s="118"/>
      <c r="X259" s="120" t="s">
        <v>979</v>
      </c>
      <c r="Y259" s="118" t="s">
        <v>979</v>
      </c>
      <c r="Z259" s="118"/>
      <c r="AA259" s="118"/>
      <c r="AB259" s="120" t="s">
        <v>979</v>
      </c>
      <c r="AC259" s="118"/>
      <c r="AD259" s="118"/>
      <c r="AE259" s="118"/>
      <c r="AF259" s="118"/>
      <c r="AG259" s="118"/>
      <c r="AH259" s="118"/>
      <c r="AI259" s="118"/>
      <c r="AJ259" s="118"/>
      <c r="AK259" s="81" t="s">
        <v>979</v>
      </c>
      <c r="AL259" s="340" t="s">
        <v>979</v>
      </c>
      <c r="AM259" s="120" t="s">
        <v>979</v>
      </c>
      <c r="AN259" s="120" t="s">
        <v>979</v>
      </c>
      <c r="AO259" s="120" t="s">
        <v>979</v>
      </c>
      <c r="AP259" s="120"/>
      <c r="AQ259" s="120" t="s">
        <v>979</v>
      </c>
    </row>
    <row r="260" spans="1:43" x14ac:dyDescent="0.25">
      <c r="A260" s="39"/>
      <c r="B260" s="102"/>
      <c r="C260" s="102"/>
      <c r="D260" s="102"/>
      <c r="E260" s="102"/>
      <c r="F260" s="73"/>
      <c r="G260" s="73"/>
      <c r="H260" s="73"/>
      <c r="I260" s="39"/>
      <c r="J260" s="77"/>
      <c r="K260" s="77"/>
      <c r="L260" s="73"/>
      <c r="M260" s="202" t="s">
        <v>979</v>
      </c>
      <c r="N260" s="103"/>
      <c r="O260" s="118"/>
      <c r="P260" s="118"/>
      <c r="Q260" s="347" t="s">
        <v>979</v>
      </c>
      <c r="R260" s="118"/>
      <c r="S260" s="118"/>
      <c r="T260" s="120" t="s">
        <v>979</v>
      </c>
      <c r="U260" s="118" t="s">
        <v>979</v>
      </c>
      <c r="V260" s="118"/>
      <c r="W260" s="118"/>
      <c r="X260" s="120" t="s">
        <v>979</v>
      </c>
      <c r="Y260" s="118" t="s">
        <v>979</v>
      </c>
      <c r="Z260" s="118"/>
      <c r="AA260" s="118"/>
      <c r="AB260" s="120" t="s">
        <v>979</v>
      </c>
      <c r="AC260" s="118"/>
      <c r="AD260" s="118"/>
      <c r="AE260" s="118"/>
      <c r="AF260" s="118"/>
      <c r="AG260" s="118"/>
      <c r="AH260" s="118"/>
      <c r="AI260" s="118"/>
      <c r="AJ260" s="118"/>
      <c r="AK260" s="81" t="s">
        <v>979</v>
      </c>
      <c r="AL260" s="340" t="s">
        <v>979</v>
      </c>
      <c r="AM260" s="120" t="s">
        <v>979</v>
      </c>
      <c r="AN260" s="120" t="s">
        <v>979</v>
      </c>
      <c r="AO260" s="120" t="s">
        <v>979</v>
      </c>
      <c r="AP260" s="120"/>
      <c r="AQ260" s="120" t="s">
        <v>979</v>
      </c>
    </row>
    <row r="261" spans="1:43" x14ac:dyDescent="0.25">
      <c r="A261" s="39"/>
      <c r="B261" s="102"/>
      <c r="C261" s="102"/>
      <c r="D261" s="102"/>
      <c r="E261" s="102"/>
      <c r="F261" s="73"/>
      <c r="G261" s="73"/>
      <c r="H261" s="73"/>
      <c r="I261" s="39"/>
      <c r="J261" s="77"/>
      <c r="K261" s="77"/>
      <c r="L261" s="73"/>
      <c r="M261" s="202" t="s">
        <v>979</v>
      </c>
      <c r="N261" s="103"/>
      <c r="O261" s="118"/>
      <c r="P261" s="118"/>
      <c r="Q261" s="347" t="s">
        <v>979</v>
      </c>
      <c r="R261" s="118"/>
      <c r="S261" s="118"/>
      <c r="T261" s="121" t="s">
        <v>979</v>
      </c>
      <c r="U261" s="118" t="s">
        <v>979</v>
      </c>
      <c r="V261" s="118"/>
      <c r="W261" s="118"/>
      <c r="X261" s="120" t="s">
        <v>979</v>
      </c>
      <c r="Y261" s="118" t="s">
        <v>979</v>
      </c>
      <c r="Z261" s="118"/>
      <c r="AA261" s="118"/>
      <c r="AB261" s="121" t="s">
        <v>979</v>
      </c>
      <c r="AC261" s="119"/>
      <c r="AD261" s="119"/>
      <c r="AE261" s="119"/>
      <c r="AF261" s="119"/>
      <c r="AG261" s="119"/>
      <c r="AH261" s="119"/>
      <c r="AI261" s="119"/>
      <c r="AJ261" s="119"/>
      <c r="AK261" s="81" t="s">
        <v>979</v>
      </c>
      <c r="AL261" s="340" t="s">
        <v>979</v>
      </c>
      <c r="AM261" s="120" t="s">
        <v>979</v>
      </c>
      <c r="AN261" s="120" t="s">
        <v>979</v>
      </c>
      <c r="AO261" s="120" t="s">
        <v>979</v>
      </c>
      <c r="AP261" s="120"/>
      <c r="AQ261" s="120" t="s">
        <v>979</v>
      </c>
    </row>
    <row r="262" spans="1:43" x14ac:dyDescent="0.25">
      <c r="A262" s="39"/>
      <c r="B262" s="102"/>
      <c r="C262" s="102"/>
      <c r="D262" s="102"/>
      <c r="E262" s="102"/>
      <c r="F262" s="73"/>
      <c r="G262" s="73"/>
      <c r="H262" s="73"/>
      <c r="I262" s="39"/>
      <c r="J262" s="77"/>
      <c r="K262" s="77"/>
      <c r="L262" s="73"/>
      <c r="M262" s="202" t="s">
        <v>979</v>
      </c>
      <c r="N262" s="103"/>
      <c r="O262" s="118"/>
      <c r="P262" s="118"/>
      <c r="Q262" s="347" t="s">
        <v>979</v>
      </c>
      <c r="R262" s="118"/>
      <c r="S262" s="118"/>
      <c r="T262" s="120" t="s">
        <v>979</v>
      </c>
      <c r="U262" s="118" t="s">
        <v>979</v>
      </c>
      <c r="V262" s="119"/>
      <c r="W262" s="118"/>
      <c r="X262" s="120" t="s">
        <v>979</v>
      </c>
      <c r="Y262" s="118" t="s">
        <v>979</v>
      </c>
      <c r="Z262" s="118"/>
      <c r="AA262" s="118"/>
      <c r="AB262" s="121" t="s">
        <v>979</v>
      </c>
      <c r="AC262" s="119"/>
      <c r="AD262" s="119"/>
      <c r="AE262" s="119"/>
      <c r="AF262" s="119"/>
      <c r="AG262" s="119"/>
      <c r="AH262" s="119"/>
      <c r="AI262" s="119"/>
      <c r="AJ262" s="119"/>
      <c r="AK262" s="81" t="s">
        <v>979</v>
      </c>
      <c r="AL262" s="340" t="s">
        <v>979</v>
      </c>
      <c r="AM262" s="120" t="s">
        <v>979</v>
      </c>
      <c r="AN262" s="120" t="s">
        <v>979</v>
      </c>
      <c r="AO262" s="120" t="s">
        <v>979</v>
      </c>
      <c r="AP262" s="120"/>
      <c r="AQ262" s="120" t="s">
        <v>979</v>
      </c>
    </row>
    <row r="263" spans="1:43" x14ac:dyDescent="0.25">
      <c r="A263" s="39"/>
      <c r="B263" s="39"/>
      <c r="C263" s="39"/>
      <c r="D263" s="102"/>
      <c r="E263" s="102"/>
      <c r="F263" s="73"/>
      <c r="G263" s="73"/>
      <c r="H263" s="73"/>
      <c r="I263" s="39"/>
      <c r="J263" s="77"/>
      <c r="K263" s="77"/>
      <c r="L263" s="73"/>
      <c r="M263" s="202" t="s">
        <v>979</v>
      </c>
      <c r="N263" s="103"/>
      <c r="O263" s="118"/>
      <c r="P263" s="118"/>
      <c r="Q263" s="347" t="s">
        <v>979</v>
      </c>
      <c r="R263" s="118"/>
      <c r="S263" s="118"/>
      <c r="T263" s="120" t="s">
        <v>979</v>
      </c>
      <c r="U263" s="119" t="s">
        <v>979</v>
      </c>
      <c r="V263" s="118"/>
      <c r="W263" s="118"/>
      <c r="X263" s="120" t="s">
        <v>979</v>
      </c>
      <c r="Y263" s="119" t="s">
        <v>979</v>
      </c>
      <c r="Z263" s="118"/>
      <c r="AA263" s="118"/>
      <c r="AB263" s="120" t="s">
        <v>979</v>
      </c>
      <c r="AC263" s="118"/>
      <c r="AD263" s="118"/>
      <c r="AE263" s="118"/>
      <c r="AF263" s="118"/>
      <c r="AG263" s="118"/>
      <c r="AH263" s="118"/>
      <c r="AI263" s="118"/>
      <c r="AJ263" s="118"/>
      <c r="AK263" s="81" t="s">
        <v>979</v>
      </c>
      <c r="AL263" s="340" t="s">
        <v>979</v>
      </c>
      <c r="AM263" s="120" t="s">
        <v>979</v>
      </c>
      <c r="AN263" s="120" t="s">
        <v>979</v>
      </c>
      <c r="AO263" s="120" t="s">
        <v>979</v>
      </c>
      <c r="AP263" s="120"/>
      <c r="AQ263" s="120" t="s">
        <v>979</v>
      </c>
    </row>
    <row r="264" spans="1:43" x14ac:dyDescent="0.25">
      <c r="A264" s="39"/>
      <c r="B264" s="102"/>
      <c r="C264" s="102"/>
      <c r="D264" s="102"/>
      <c r="E264" s="39"/>
      <c r="F264" s="73"/>
      <c r="G264" s="73"/>
      <c r="H264" s="73"/>
      <c r="I264" s="39"/>
      <c r="J264" s="77"/>
      <c r="K264" s="77"/>
      <c r="L264" s="73"/>
      <c r="M264" s="202" t="s">
        <v>979</v>
      </c>
      <c r="N264" s="103"/>
      <c r="O264" s="118"/>
      <c r="P264" s="118"/>
      <c r="Q264" s="347" t="s">
        <v>979</v>
      </c>
      <c r="R264" s="118"/>
      <c r="S264" s="118"/>
      <c r="T264" s="120" t="s">
        <v>979</v>
      </c>
      <c r="U264" s="118" t="s">
        <v>979</v>
      </c>
      <c r="V264" s="118"/>
      <c r="W264" s="118"/>
      <c r="X264" s="120" t="s">
        <v>979</v>
      </c>
      <c r="Y264" s="118" t="s">
        <v>979</v>
      </c>
      <c r="Z264" s="118"/>
      <c r="AA264" s="118"/>
      <c r="AB264" s="120" t="s">
        <v>979</v>
      </c>
      <c r="AC264" s="118"/>
      <c r="AD264" s="118"/>
      <c r="AE264" s="118"/>
      <c r="AF264" s="118"/>
      <c r="AG264" s="118"/>
      <c r="AH264" s="118"/>
      <c r="AI264" s="118"/>
      <c r="AJ264" s="118"/>
      <c r="AK264" s="81" t="s">
        <v>979</v>
      </c>
      <c r="AL264" s="340" t="s">
        <v>979</v>
      </c>
      <c r="AM264" s="120" t="s">
        <v>979</v>
      </c>
      <c r="AN264" s="120" t="s">
        <v>979</v>
      </c>
      <c r="AO264" s="120" t="s">
        <v>979</v>
      </c>
      <c r="AP264" s="120"/>
      <c r="AQ264" s="120" t="s">
        <v>979</v>
      </c>
    </row>
    <row r="265" spans="1:43" x14ac:dyDescent="0.25">
      <c r="A265" s="39"/>
      <c r="B265" s="102"/>
      <c r="C265" s="102"/>
      <c r="D265" s="102"/>
      <c r="E265" s="39"/>
      <c r="F265" s="73"/>
      <c r="G265" s="73"/>
      <c r="H265" s="73"/>
      <c r="I265" s="39"/>
      <c r="J265" s="77"/>
      <c r="K265" s="77"/>
      <c r="L265" s="73"/>
      <c r="M265" s="202" t="s">
        <v>979</v>
      </c>
      <c r="N265" s="103"/>
      <c r="O265" s="118"/>
      <c r="P265" s="118"/>
      <c r="Q265" s="347" t="s">
        <v>979</v>
      </c>
      <c r="R265" s="118"/>
      <c r="S265" s="118"/>
      <c r="T265" s="120" t="s">
        <v>979</v>
      </c>
      <c r="U265" s="118" t="s">
        <v>979</v>
      </c>
      <c r="V265" s="118"/>
      <c r="W265" s="118"/>
      <c r="X265" s="120" t="s">
        <v>979</v>
      </c>
      <c r="Y265" s="118" t="s">
        <v>979</v>
      </c>
      <c r="Z265" s="118"/>
      <c r="AA265" s="118"/>
      <c r="AB265" s="120" t="s">
        <v>979</v>
      </c>
      <c r="AC265" s="118"/>
      <c r="AD265" s="118"/>
      <c r="AE265" s="118"/>
      <c r="AF265" s="118"/>
      <c r="AG265" s="118"/>
      <c r="AH265" s="118"/>
      <c r="AI265" s="118"/>
      <c r="AJ265" s="118"/>
      <c r="AK265" s="81" t="s">
        <v>979</v>
      </c>
      <c r="AL265" s="340" t="s">
        <v>979</v>
      </c>
      <c r="AM265" s="120" t="s">
        <v>979</v>
      </c>
      <c r="AN265" s="120" t="s">
        <v>979</v>
      </c>
      <c r="AO265" s="120" t="s">
        <v>979</v>
      </c>
      <c r="AP265" s="120"/>
      <c r="AQ265" s="120" t="s">
        <v>979</v>
      </c>
    </row>
    <row r="266" spans="1:43" x14ac:dyDescent="0.25">
      <c r="A266" s="39"/>
      <c r="B266" s="102"/>
      <c r="C266" s="102"/>
      <c r="D266" s="102"/>
      <c r="E266" s="113"/>
      <c r="F266" s="73"/>
      <c r="G266" s="73"/>
      <c r="H266" s="73"/>
      <c r="I266" s="39"/>
      <c r="J266" s="77"/>
      <c r="K266" s="77"/>
      <c r="L266" s="73"/>
      <c r="M266" s="202" t="s">
        <v>979</v>
      </c>
      <c r="N266" s="103"/>
      <c r="O266" s="118"/>
      <c r="P266" s="118"/>
      <c r="Q266" s="347" t="s">
        <v>979</v>
      </c>
      <c r="R266" s="118"/>
      <c r="S266" s="118"/>
      <c r="T266" s="120" t="s">
        <v>979</v>
      </c>
      <c r="U266" s="118" t="s">
        <v>979</v>
      </c>
      <c r="V266" s="118"/>
      <c r="W266" s="123"/>
      <c r="X266" s="120" t="s">
        <v>979</v>
      </c>
      <c r="Y266" s="118" t="s">
        <v>979</v>
      </c>
      <c r="Z266" s="118"/>
      <c r="AA266" s="118"/>
      <c r="AB266" s="120" t="s">
        <v>979</v>
      </c>
      <c r="AC266" s="118"/>
      <c r="AD266" s="118"/>
      <c r="AE266" s="118"/>
      <c r="AF266" s="118"/>
      <c r="AG266" s="118"/>
      <c r="AH266" s="118"/>
      <c r="AI266" s="118"/>
      <c r="AJ266" s="118"/>
      <c r="AK266" s="81" t="s">
        <v>979</v>
      </c>
      <c r="AL266" s="340" t="s">
        <v>979</v>
      </c>
      <c r="AM266" s="120" t="s">
        <v>979</v>
      </c>
      <c r="AN266" s="120" t="s">
        <v>979</v>
      </c>
      <c r="AO266" s="120" t="s">
        <v>979</v>
      </c>
      <c r="AP266" s="120"/>
      <c r="AQ266" s="120" t="s">
        <v>979</v>
      </c>
    </row>
    <row r="267" spans="1:43" x14ac:dyDescent="0.25">
      <c r="A267" s="39"/>
      <c r="B267" s="102"/>
      <c r="C267" s="102"/>
      <c r="D267" s="102"/>
      <c r="E267" s="39"/>
      <c r="F267" s="73"/>
      <c r="G267" s="73"/>
      <c r="H267" s="73"/>
      <c r="I267" s="39"/>
      <c r="J267" s="77"/>
      <c r="K267" s="77"/>
      <c r="L267" s="73"/>
      <c r="M267" s="202" t="s">
        <v>979</v>
      </c>
      <c r="N267" s="103"/>
      <c r="O267" s="118"/>
      <c r="P267" s="118"/>
      <c r="Q267" s="347" t="s">
        <v>979</v>
      </c>
      <c r="R267" s="118"/>
      <c r="S267" s="118"/>
      <c r="T267" s="120" t="s">
        <v>979</v>
      </c>
      <c r="U267" s="118" t="s">
        <v>979</v>
      </c>
      <c r="V267" s="118"/>
      <c r="W267" s="118"/>
      <c r="X267" s="120" t="s">
        <v>979</v>
      </c>
      <c r="Y267" s="118" t="s">
        <v>979</v>
      </c>
      <c r="Z267" s="118"/>
      <c r="AA267" s="118"/>
      <c r="AB267" s="120" t="s">
        <v>979</v>
      </c>
      <c r="AC267" s="118"/>
      <c r="AD267" s="118"/>
      <c r="AE267" s="118"/>
      <c r="AF267" s="118"/>
      <c r="AG267" s="118"/>
      <c r="AH267" s="118"/>
      <c r="AI267" s="118"/>
      <c r="AJ267" s="118"/>
      <c r="AK267" s="81" t="s">
        <v>979</v>
      </c>
      <c r="AL267" s="340" t="s">
        <v>979</v>
      </c>
      <c r="AM267" s="120" t="s">
        <v>979</v>
      </c>
      <c r="AN267" s="120" t="s">
        <v>979</v>
      </c>
      <c r="AO267" s="120" t="s">
        <v>979</v>
      </c>
      <c r="AP267" s="120"/>
      <c r="AQ267" s="120" t="s">
        <v>979</v>
      </c>
    </row>
    <row r="268" spans="1:43" x14ac:dyDescent="0.25">
      <c r="A268" s="39"/>
      <c r="B268" s="102"/>
      <c r="C268" s="102"/>
      <c r="D268" s="102"/>
      <c r="E268" s="39"/>
      <c r="F268" s="73"/>
      <c r="G268" s="73"/>
      <c r="H268" s="73"/>
      <c r="I268" s="39"/>
      <c r="J268" s="77"/>
      <c r="K268" s="77"/>
      <c r="L268" s="73"/>
      <c r="M268" s="202" t="s">
        <v>979</v>
      </c>
      <c r="N268" s="103"/>
      <c r="O268" s="118"/>
      <c r="P268" s="118"/>
      <c r="Q268" s="347" t="s">
        <v>979</v>
      </c>
      <c r="R268" s="118"/>
      <c r="S268" s="118"/>
      <c r="T268" s="120" t="s">
        <v>979</v>
      </c>
      <c r="U268" s="118" t="s">
        <v>979</v>
      </c>
      <c r="V268" s="118"/>
      <c r="W268" s="118"/>
      <c r="X268" s="120" t="s">
        <v>979</v>
      </c>
      <c r="Y268" s="118" t="s">
        <v>979</v>
      </c>
      <c r="Z268" s="118"/>
      <c r="AA268" s="118"/>
      <c r="AB268" s="120" t="s">
        <v>979</v>
      </c>
      <c r="AC268" s="118"/>
      <c r="AD268" s="118"/>
      <c r="AE268" s="118"/>
      <c r="AF268" s="118"/>
      <c r="AG268" s="118"/>
      <c r="AH268" s="118"/>
      <c r="AI268" s="118"/>
      <c r="AJ268" s="118"/>
      <c r="AK268" s="81" t="s">
        <v>979</v>
      </c>
      <c r="AL268" s="340" t="s">
        <v>979</v>
      </c>
      <c r="AM268" s="120" t="s">
        <v>979</v>
      </c>
      <c r="AN268" s="120" t="s">
        <v>979</v>
      </c>
      <c r="AO268" s="120" t="s">
        <v>979</v>
      </c>
      <c r="AP268" s="120"/>
      <c r="AQ268" s="120" t="s">
        <v>979</v>
      </c>
    </row>
    <row r="269" spans="1:43" x14ac:dyDescent="0.25">
      <c r="A269" s="39"/>
      <c r="B269" s="39"/>
      <c r="C269" s="39"/>
      <c r="D269" s="102"/>
      <c r="E269" s="39"/>
      <c r="F269" s="73"/>
      <c r="G269" s="73"/>
      <c r="H269" s="73"/>
      <c r="I269" s="39"/>
      <c r="J269" s="77"/>
      <c r="K269" s="77"/>
      <c r="L269" s="73"/>
      <c r="M269" s="202" t="s">
        <v>979</v>
      </c>
      <c r="N269" s="103"/>
      <c r="O269" s="118"/>
      <c r="P269" s="118"/>
      <c r="Q269" s="184" t="s">
        <v>979</v>
      </c>
      <c r="R269" s="118"/>
      <c r="S269" s="118"/>
      <c r="T269" s="120" t="s">
        <v>979</v>
      </c>
      <c r="U269" s="118" t="s">
        <v>979</v>
      </c>
      <c r="V269" s="118"/>
      <c r="W269" s="118"/>
      <c r="X269" s="120" t="s">
        <v>979</v>
      </c>
      <c r="Y269" s="119" t="s">
        <v>979</v>
      </c>
      <c r="Z269" s="118"/>
      <c r="AA269" s="118"/>
      <c r="AB269" s="120" t="s">
        <v>979</v>
      </c>
      <c r="AC269" s="118"/>
      <c r="AD269" s="118"/>
      <c r="AE269" s="118"/>
      <c r="AF269" s="118"/>
      <c r="AG269" s="118"/>
      <c r="AH269" s="118"/>
      <c r="AI269" s="118"/>
      <c r="AJ269" s="118"/>
      <c r="AK269" s="91" t="s">
        <v>979</v>
      </c>
      <c r="AL269" s="340" t="s">
        <v>979</v>
      </c>
      <c r="AM269" s="120" t="s">
        <v>979</v>
      </c>
      <c r="AN269" s="120" t="s">
        <v>979</v>
      </c>
      <c r="AO269" s="120" t="s">
        <v>979</v>
      </c>
      <c r="AP269" s="120"/>
      <c r="AQ269" s="120" t="s">
        <v>979</v>
      </c>
    </row>
    <row r="270" spans="1:43" x14ac:dyDescent="0.25">
      <c r="A270" s="39"/>
      <c r="B270" s="102"/>
      <c r="C270" s="102"/>
      <c r="D270" s="102"/>
      <c r="E270" s="39"/>
      <c r="F270" s="77"/>
      <c r="G270" s="77"/>
      <c r="H270" s="77"/>
      <c r="I270" s="77"/>
      <c r="J270" s="77"/>
      <c r="K270" s="77"/>
      <c r="L270" s="77"/>
      <c r="M270" s="202" t="s">
        <v>979</v>
      </c>
      <c r="N270" s="103"/>
      <c r="O270" s="119"/>
      <c r="P270" s="119"/>
      <c r="Q270" s="184" t="s">
        <v>979</v>
      </c>
      <c r="R270" s="119"/>
      <c r="S270" s="119"/>
      <c r="T270" s="121" t="s">
        <v>979</v>
      </c>
      <c r="U270" s="119" t="s">
        <v>979</v>
      </c>
      <c r="V270" s="119"/>
      <c r="W270" s="119"/>
      <c r="X270" s="121" t="s">
        <v>979</v>
      </c>
      <c r="Y270" s="118" t="s">
        <v>979</v>
      </c>
      <c r="Z270" s="118"/>
      <c r="AA270" s="118"/>
      <c r="AB270" s="120" t="s">
        <v>979</v>
      </c>
      <c r="AC270" s="118"/>
      <c r="AD270" s="118"/>
      <c r="AE270" s="118"/>
      <c r="AF270" s="118"/>
      <c r="AG270" s="118"/>
      <c r="AH270" s="118"/>
      <c r="AI270" s="118"/>
      <c r="AJ270" s="118"/>
      <c r="AK270" s="81" t="s">
        <v>979</v>
      </c>
      <c r="AL270" s="340" t="s">
        <v>979</v>
      </c>
      <c r="AM270" s="120" t="s">
        <v>979</v>
      </c>
      <c r="AN270" s="120" t="s">
        <v>979</v>
      </c>
      <c r="AO270" s="120" t="s">
        <v>979</v>
      </c>
      <c r="AP270" s="120"/>
      <c r="AQ270" s="120" t="s">
        <v>979</v>
      </c>
    </row>
    <row r="271" spans="1:43" x14ac:dyDescent="0.25">
      <c r="A271" s="39"/>
      <c r="B271" s="47"/>
      <c r="C271" s="102"/>
      <c r="D271" s="102"/>
      <c r="E271" s="39"/>
      <c r="F271" s="73"/>
      <c r="G271" s="73"/>
      <c r="H271" s="73"/>
      <c r="I271" s="39"/>
      <c r="J271" s="77"/>
      <c r="K271" s="77"/>
      <c r="L271" s="73"/>
      <c r="M271" s="202" t="s">
        <v>979</v>
      </c>
      <c r="N271" s="103"/>
      <c r="O271" s="118"/>
      <c r="P271" s="119"/>
      <c r="Q271" s="347" t="s">
        <v>979</v>
      </c>
      <c r="R271" s="118"/>
      <c r="S271" s="118"/>
      <c r="T271" s="120" t="s">
        <v>979</v>
      </c>
      <c r="U271" s="118" t="s">
        <v>979</v>
      </c>
      <c r="V271" s="118"/>
      <c r="W271" s="118"/>
      <c r="X271" s="120" t="s">
        <v>979</v>
      </c>
      <c r="Y271" s="118" t="s">
        <v>979</v>
      </c>
      <c r="Z271" s="118"/>
      <c r="AA271" s="118"/>
      <c r="AB271" s="120" t="s">
        <v>979</v>
      </c>
      <c r="AC271" s="118"/>
      <c r="AD271" s="118"/>
      <c r="AE271" s="118"/>
      <c r="AF271" s="118"/>
      <c r="AG271" s="118"/>
      <c r="AH271" s="118"/>
      <c r="AI271" s="118"/>
      <c r="AJ271" s="118"/>
      <c r="AK271" s="81" t="s">
        <v>979</v>
      </c>
      <c r="AL271" s="340" t="s">
        <v>979</v>
      </c>
      <c r="AM271" s="120" t="s">
        <v>979</v>
      </c>
      <c r="AN271" s="120" t="s">
        <v>979</v>
      </c>
      <c r="AO271" s="120" t="s">
        <v>979</v>
      </c>
      <c r="AP271" s="120"/>
      <c r="AQ271" s="120" t="s">
        <v>979</v>
      </c>
    </row>
    <row r="272" spans="1:43" x14ac:dyDescent="0.25">
      <c r="A272" s="39"/>
      <c r="B272" s="47"/>
      <c r="C272" s="102"/>
      <c r="D272" s="102"/>
      <c r="E272" s="102"/>
      <c r="F272" s="73"/>
      <c r="G272" s="73"/>
      <c r="H272" s="73"/>
      <c r="I272" s="39"/>
      <c r="J272" s="77"/>
      <c r="K272" s="77"/>
      <c r="L272" s="73"/>
      <c r="M272" s="202" t="s">
        <v>979</v>
      </c>
      <c r="N272" s="103"/>
      <c r="O272" s="118"/>
      <c r="P272" s="118"/>
      <c r="Q272" s="347" t="s">
        <v>979</v>
      </c>
      <c r="R272" s="118"/>
      <c r="S272" s="118"/>
      <c r="T272" s="120" t="s">
        <v>979</v>
      </c>
      <c r="U272" s="118" t="s">
        <v>979</v>
      </c>
      <c r="V272" s="118"/>
      <c r="W272" s="118"/>
      <c r="X272" s="120" t="s">
        <v>979</v>
      </c>
      <c r="Y272" s="118" t="s">
        <v>979</v>
      </c>
      <c r="Z272" s="118"/>
      <c r="AA272" s="118"/>
      <c r="AB272" s="120" t="s">
        <v>979</v>
      </c>
      <c r="AC272" s="118"/>
      <c r="AD272" s="118"/>
      <c r="AE272" s="118"/>
      <c r="AF272" s="118"/>
      <c r="AG272" s="118"/>
      <c r="AH272" s="118"/>
      <c r="AI272" s="118"/>
      <c r="AJ272" s="118"/>
      <c r="AK272" s="81" t="s">
        <v>979</v>
      </c>
      <c r="AL272" s="340" t="s">
        <v>979</v>
      </c>
      <c r="AM272" s="120" t="s">
        <v>979</v>
      </c>
      <c r="AN272" s="120" t="s">
        <v>979</v>
      </c>
      <c r="AO272" s="120" t="s">
        <v>979</v>
      </c>
      <c r="AP272" s="120"/>
      <c r="AQ272" s="120" t="s">
        <v>979</v>
      </c>
    </row>
    <row r="273" spans="1:43" x14ac:dyDescent="0.25">
      <c r="A273" s="39"/>
      <c r="B273" s="114"/>
      <c r="C273" s="39"/>
      <c r="D273" s="102"/>
      <c r="E273" s="39"/>
      <c r="F273" s="73"/>
      <c r="G273" s="73"/>
      <c r="H273" s="73"/>
      <c r="I273" s="109"/>
      <c r="J273" s="39"/>
      <c r="K273" s="39"/>
      <c r="L273" s="73"/>
      <c r="M273" s="202" t="s">
        <v>979</v>
      </c>
      <c r="N273" s="103"/>
      <c r="O273" s="118"/>
      <c r="P273" s="118"/>
      <c r="Q273" s="184" t="s">
        <v>979</v>
      </c>
      <c r="R273" s="118"/>
      <c r="S273" s="118"/>
      <c r="T273" s="120" t="s">
        <v>979</v>
      </c>
      <c r="U273" s="118" t="s">
        <v>979</v>
      </c>
      <c r="V273" s="118"/>
      <c r="W273" s="118"/>
      <c r="X273" s="120" t="s">
        <v>979</v>
      </c>
      <c r="Y273" s="118" t="s">
        <v>979</v>
      </c>
      <c r="Z273" s="118"/>
      <c r="AA273" s="118"/>
      <c r="AB273" s="120" t="s">
        <v>979</v>
      </c>
      <c r="AC273" s="118"/>
      <c r="AD273" s="118"/>
      <c r="AE273" s="118"/>
      <c r="AF273" s="118"/>
      <c r="AG273" s="118"/>
      <c r="AH273" s="118"/>
      <c r="AI273" s="118"/>
      <c r="AJ273" s="118"/>
      <c r="AK273" s="81" t="s">
        <v>979</v>
      </c>
      <c r="AL273" s="340" t="s">
        <v>979</v>
      </c>
      <c r="AM273" s="120" t="s">
        <v>979</v>
      </c>
      <c r="AN273" s="120" t="s">
        <v>979</v>
      </c>
      <c r="AO273" s="120" t="s">
        <v>979</v>
      </c>
      <c r="AP273" s="120"/>
      <c r="AQ273" s="120" t="s">
        <v>979</v>
      </c>
    </row>
    <row r="274" spans="1:43" x14ac:dyDescent="0.25">
      <c r="A274" s="39"/>
      <c r="B274" s="114"/>
      <c r="C274" s="39"/>
      <c r="D274" s="102"/>
      <c r="E274" s="39"/>
      <c r="F274" s="73"/>
      <c r="G274" s="73"/>
      <c r="H274" s="73"/>
      <c r="I274" s="39"/>
      <c r="J274" s="77"/>
      <c r="K274" s="77"/>
      <c r="L274" s="73"/>
      <c r="M274" s="202" t="s">
        <v>979</v>
      </c>
      <c r="N274" s="103"/>
      <c r="O274" s="118"/>
      <c r="P274" s="118"/>
      <c r="Q274" s="184" t="s">
        <v>979</v>
      </c>
      <c r="R274" s="118"/>
      <c r="S274" s="118"/>
      <c r="T274" s="120" t="s">
        <v>979</v>
      </c>
      <c r="U274" s="118" t="s">
        <v>979</v>
      </c>
      <c r="V274" s="118"/>
      <c r="W274" s="118"/>
      <c r="X274" s="120" t="s">
        <v>979</v>
      </c>
      <c r="Y274" s="118" t="s">
        <v>979</v>
      </c>
      <c r="Z274" s="118"/>
      <c r="AA274" s="118"/>
      <c r="AB274" s="120" t="s">
        <v>979</v>
      </c>
      <c r="AC274" s="118"/>
      <c r="AD274" s="118"/>
      <c r="AE274" s="118"/>
      <c r="AF274" s="118"/>
      <c r="AG274" s="118"/>
      <c r="AH274" s="118"/>
      <c r="AI274" s="118"/>
      <c r="AJ274" s="118"/>
      <c r="AK274" s="81" t="s">
        <v>979</v>
      </c>
      <c r="AL274" s="340" t="s">
        <v>979</v>
      </c>
      <c r="AM274" s="120" t="s">
        <v>979</v>
      </c>
      <c r="AN274" s="120" t="s">
        <v>979</v>
      </c>
      <c r="AO274" s="120" t="s">
        <v>979</v>
      </c>
      <c r="AP274" s="120"/>
      <c r="AQ274" s="120" t="s">
        <v>979</v>
      </c>
    </row>
    <row r="275" spans="1:43" x14ac:dyDescent="0.25">
      <c r="A275" s="39"/>
      <c r="B275" s="114"/>
      <c r="C275" s="39"/>
      <c r="D275" s="102"/>
      <c r="E275" s="39"/>
      <c r="F275" s="73"/>
      <c r="G275" s="73"/>
      <c r="H275" s="73"/>
      <c r="I275" s="39"/>
      <c r="J275" s="77"/>
      <c r="K275" s="77"/>
      <c r="L275" s="73"/>
      <c r="M275" s="202" t="s">
        <v>979</v>
      </c>
      <c r="N275" s="103"/>
      <c r="O275" s="118"/>
      <c r="P275" s="119"/>
      <c r="Q275" s="184" t="s">
        <v>979</v>
      </c>
      <c r="R275" s="118"/>
      <c r="S275" s="118"/>
      <c r="T275" s="120" t="s">
        <v>979</v>
      </c>
      <c r="U275" s="118" t="s">
        <v>979</v>
      </c>
      <c r="V275" s="118"/>
      <c r="W275" s="118"/>
      <c r="X275" s="120" t="s">
        <v>979</v>
      </c>
      <c r="Y275" s="118" t="s">
        <v>979</v>
      </c>
      <c r="Z275" s="118"/>
      <c r="AA275" s="118"/>
      <c r="AB275" s="120" t="s">
        <v>979</v>
      </c>
      <c r="AC275" s="118"/>
      <c r="AD275" s="118"/>
      <c r="AE275" s="118"/>
      <c r="AF275" s="118"/>
      <c r="AG275" s="118"/>
      <c r="AH275" s="118"/>
      <c r="AI275" s="118"/>
      <c r="AJ275" s="118"/>
      <c r="AK275" s="81" t="s">
        <v>979</v>
      </c>
      <c r="AL275" s="340" t="s">
        <v>979</v>
      </c>
      <c r="AM275" s="120" t="s">
        <v>979</v>
      </c>
      <c r="AN275" s="120" t="s">
        <v>979</v>
      </c>
      <c r="AO275" s="120" t="s">
        <v>979</v>
      </c>
      <c r="AP275" s="120"/>
      <c r="AQ275" s="120" t="s">
        <v>979</v>
      </c>
    </row>
    <row r="276" spans="1:43" x14ac:dyDescent="0.25">
      <c r="A276" s="39"/>
      <c r="B276" s="39"/>
      <c r="C276" s="39"/>
      <c r="D276" s="102"/>
      <c r="E276" s="39"/>
      <c r="F276" s="73"/>
      <c r="G276" s="73"/>
      <c r="H276" s="73"/>
      <c r="I276" s="39"/>
      <c r="J276" s="77"/>
      <c r="K276" s="77"/>
      <c r="L276" s="73"/>
      <c r="M276" s="202" t="s">
        <v>979</v>
      </c>
      <c r="N276" s="103"/>
      <c r="O276" s="118"/>
      <c r="P276" s="119"/>
      <c r="Q276" s="184" t="s">
        <v>979</v>
      </c>
      <c r="R276" s="118"/>
      <c r="S276" s="118"/>
      <c r="T276" s="120" t="s">
        <v>979</v>
      </c>
      <c r="U276" s="118" t="s">
        <v>979</v>
      </c>
      <c r="V276" s="118"/>
      <c r="W276" s="118"/>
      <c r="X276" s="120" t="s">
        <v>979</v>
      </c>
      <c r="Y276" s="118" t="s">
        <v>979</v>
      </c>
      <c r="Z276" s="118"/>
      <c r="AA276" s="118"/>
      <c r="AB276" s="120" t="s">
        <v>979</v>
      </c>
      <c r="AC276" s="118"/>
      <c r="AD276" s="118"/>
      <c r="AE276" s="118"/>
      <c r="AF276" s="118"/>
      <c r="AG276" s="118"/>
      <c r="AH276" s="118"/>
      <c r="AI276" s="118"/>
      <c r="AJ276" s="118"/>
      <c r="AK276" s="81" t="s">
        <v>979</v>
      </c>
      <c r="AL276" s="340" t="s">
        <v>979</v>
      </c>
      <c r="AM276" s="120" t="s">
        <v>979</v>
      </c>
      <c r="AN276" s="120" t="s">
        <v>979</v>
      </c>
      <c r="AO276" s="120" t="s">
        <v>979</v>
      </c>
      <c r="AP276" s="120"/>
      <c r="AQ276" s="120" t="s">
        <v>979</v>
      </c>
    </row>
    <row r="277" spans="1:43" x14ac:dyDescent="0.25">
      <c r="A277" s="39"/>
      <c r="B277" s="39"/>
      <c r="C277" s="39"/>
      <c r="D277" s="102"/>
      <c r="E277" s="39"/>
      <c r="F277" s="73"/>
      <c r="G277" s="73"/>
      <c r="H277" s="73"/>
      <c r="I277" s="39"/>
      <c r="J277" s="77"/>
      <c r="K277" s="77"/>
      <c r="L277" s="73"/>
      <c r="M277" s="202" t="s">
        <v>979</v>
      </c>
      <c r="N277" s="103"/>
      <c r="O277" s="118"/>
      <c r="P277" s="119"/>
      <c r="Q277" s="184" t="s">
        <v>979</v>
      </c>
      <c r="R277" s="118"/>
      <c r="S277" s="118"/>
      <c r="T277" s="120" t="s">
        <v>979</v>
      </c>
      <c r="U277" s="118" t="s">
        <v>979</v>
      </c>
      <c r="V277" s="118"/>
      <c r="W277" s="118"/>
      <c r="X277" s="120" t="s">
        <v>979</v>
      </c>
      <c r="Y277" s="119" t="s">
        <v>979</v>
      </c>
      <c r="Z277" s="118"/>
      <c r="AA277" s="118"/>
      <c r="AB277" s="120" t="s">
        <v>979</v>
      </c>
      <c r="AC277" s="118"/>
      <c r="AD277" s="118"/>
      <c r="AE277" s="118"/>
      <c r="AF277" s="118"/>
      <c r="AG277" s="118"/>
      <c r="AH277" s="118"/>
      <c r="AI277" s="118"/>
      <c r="AJ277" s="118"/>
      <c r="AK277" s="81" t="s">
        <v>979</v>
      </c>
      <c r="AL277" s="340" t="s">
        <v>979</v>
      </c>
      <c r="AM277" s="120" t="s">
        <v>979</v>
      </c>
      <c r="AN277" s="120" t="s">
        <v>979</v>
      </c>
      <c r="AO277" s="120" t="s">
        <v>979</v>
      </c>
      <c r="AP277" s="120"/>
      <c r="AQ277" s="120" t="s">
        <v>979</v>
      </c>
    </row>
    <row r="278" spans="1:43" x14ac:dyDescent="0.25">
      <c r="A278" s="39"/>
      <c r="B278" s="39"/>
      <c r="C278" s="39"/>
      <c r="D278" s="102"/>
      <c r="E278" s="39"/>
      <c r="F278" s="73"/>
      <c r="G278" s="73"/>
      <c r="H278" s="73"/>
      <c r="I278" s="39"/>
      <c r="J278" s="77"/>
      <c r="K278" s="77"/>
      <c r="L278" s="73"/>
      <c r="M278" s="202" t="s">
        <v>979</v>
      </c>
      <c r="N278" s="103"/>
      <c r="O278" s="118"/>
      <c r="P278" s="119"/>
      <c r="Q278" s="184" t="s">
        <v>979</v>
      </c>
      <c r="R278" s="118"/>
      <c r="S278" s="118"/>
      <c r="T278" s="120" t="s">
        <v>979</v>
      </c>
      <c r="U278" s="118" t="s">
        <v>979</v>
      </c>
      <c r="V278" s="118"/>
      <c r="W278" s="118"/>
      <c r="X278" s="120" t="s">
        <v>979</v>
      </c>
      <c r="Y278" s="118" t="s">
        <v>979</v>
      </c>
      <c r="Z278" s="118"/>
      <c r="AA278" s="118"/>
      <c r="AB278" s="120" t="s">
        <v>979</v>
      </c>
      <c r="AC278" s="118"/>
      <c r="AD278" s="118"/>
      <c r="AE278" s="118"/>
      <c r="AF278" s="118"/>
      <c r="AG278" s="118"/>
      <c r="AH278" s="118"/>
      <c r="AI278" s="118"/>
      <c r="AJ278" s="118"/>
      <c r="AK278" s="81" t="s">
        <v>979</v>
      </c>
      <c r="AL278" s="340" t="s">
        <v>979</v>
      </c>
      <c r="AM278" s="120" t="s">
        <v>979</v>
      </c>
      <c r="AN278" s="120" t="s">
        <v>979</v>
      </c>
      <c r="AO278" s="120" t="s">
        <v>979</v>
      </c>
      <c r="AP278" s="120"/>
      <c r="AQ278" s="120" t="s">
        <v>979</v>
      </c>
    </row>
    <row r="279" spans="1:43" x14ac:dyDescent="0.25">
      <c r="A279" s="39"/>
      <c r="B279" s="102"/>
      <c r="C279" s="102"/>
      <c r="D279" s="102"/>
      <c r="E279" s="102"/>
      <c r="F279" s="73"/>
      <c r="G279" s="73"/>
      <c r="H279" s="73"/>
      <c r="I279" s="39"/>
      <c r="J279" s="77"/>
      <c r="K279" s="77"/>
      <c r="L279" s="45"/>
      <c r="M279" s="202" t="s">
        <v>979</v>
      </c>
      <c r="N279" s="103"/>
      <c r="O279" s="118"/>
      <c r="P279" s="118"/>
      <c r="Q279" s="347" t="s">
        <v>979</v>
      </c>
      <c r="R279" s="118"/>
      <c r="S279" s="118"/>
      <c r="T279" s="120" t="s">
        <v>979</v>
      </c>
      <c r="U279" s="119" t="s">
        <v>979</v>
      </c>
      <c r="V279" s="118"/>
      <c r="W279" s="118"/>
      <c r="X279" s="120" t="s">
        <v>979</v>
      </c>
      <c r="Y279" s="119" t="s">
        <v>979</v>
      </c>
      <c r="Z279" s="118"/>
      <c r="AA279" s="118"/>
      <c r="AB279" s="120" t="s">
        <v>979</v>
      </c>
      <c r="AC279" s="118"/>
      <c r="AD279" s="118"/>
      <c r="AE279" s="118"/>
      <c r="AF279" s="118"/>
      <c r="AG279" s="118"/>
      <c r="AH279" s="118"/>
      <c r="AI279" s="118"/>
      <c r="AJ279" s="118"/>
      <c r="AK279" s="81" t="s">
        <v>979</v>
      </c>
      <c r="AL279" s="340" t="s">
        <v>979</v>
      </c>
      <c r="AM279" s="120" t="s">
        <v>979</v>
      </c>
      <c r="AN279" s="120" t="s">
        <v>979</v>
      </c>
      <c r="AO279" s="120" t="s">
        <v>979</v>
      </c>
      <c r="AP279" s="120"/>
      <c r="AQ279" s="120" t="s">
        <v>979</v>
      </c>
    </row>
    <row r="280" spans="1:43" x14ac:dyDescent="0.25">
      <c r="A280" s="102"/>
      <c r="B280" s="39"/>
      <c r="C280" s="39"/>
      <c r="D280" s="102"/>
      <c r="E280" s="39"/>
      <c r="F280" s="73"/>
      <c r="G280" s="73"/>
      <c r="H280" s="73"/>
      <c r="I280" s="109"/>
      <c r="J280" s="77"/>
      <c r="K280" s="77"/>
      <c r="L280" s="73"/>
      <c r="M280" s="202" t="s">
        <v>979</v>
      </c>
      <c r="N280" s="103"/>
      <c r="O280" s="118"/>
      <c r="P280" s="118"/>
      <c r="Q280" s="184" t="s">
        <v>979</v>
      </c>
      <c r="R280" s="118"/>
      <c r="S280" s="118"/>
      <c r="T280" s="120" t="s">
        <v>979</v>
      </c>
      <c r="U280" s="119" t="s">
        <v>979</v>
      </c>
      <c r="V280" s="118"/>
      <c r="W280" s="118"/>
      <c r="X280" s="120" t="s">
        <v>979</v>
      </c>
      <c r="Y280" s="118" t="s">
        <v>979</v>
      </c>
      <c r="Z280" s="118"/>
      <c r="AA280" s="118"/>
      <c r="AB280" s="120" t="s">
        <v>979</v>
      </c>
      <c r="AC280" s="118"/>
      <c r="AD280" s="118"/>
      <c r="AE280" s="118"/>
      <c r="AF280" s="118"/>
      <c r="AG280" s="118"/>
      <c r="AH280" s="118"/>
      <c r="AI280" s="118"/>
      <c r="AJ280" s="118"/>
      <c r="AK280" s="81" t="s">
        <v>979</v>
      </c>
      <c r="AL280" s="340" t="s">
        <v>979</v>
      </c>
      <c r="AM280" s="120" t="s">
        <v>979</v>
      </c>
      <c r="AN280" s="120" t="s">
        <v>979</v>
      </c>
      <c r="AO280" s="120" t="s">
        <v>979</v>
      </c>
      <c r="AP280" s="120"/>
      <c r="AQ280" s="120" t="s">
        <v>979</v>
      </c>
    </row>
    <row r="281" spans="1:43" x14ac:dyDescent="0.25">
      <c r="A281" s="39"/>
      <c r="B281" s="39"/>
      <c r="C281" s="39"/>
      <c r="D281" s="102"/>
      <c r="E281" s="39"/>
      <c r="F281" s="73"/>
      <c r="G281" s="73"/>
      <c r="H281" s="73"/>
      <c r="I281" s="39"/>
      <c r="J281" s="77"/>
      <c r="K281" s="77"/>
      <c r="L281" s="73"/>
      <c r="M281" s="202" t="s">
        <v>979</v>
      </c>
      <c r="N281" s="103"/>
      <c r="O281" s="118"/>
      <c r="P281" s="119"/>
      <c r="Q281" s="184" t="s">
        <v>979</v>
      </c>
      <c r="R281" s="118"/>
      <c r="S281" s="118"/>
      <c r="T281" s="120" t="s">
        <v>979</v>
      </c>
      <c r="U281" s="118" t="s">
        <v>979</v>
      </c>
      <c r="V281" s="118"/>
      <c r="W281" s="118"/>
      <c r="X281" s="120" t="s">
        <v>979</v>
      </c>
      <c r="Y281" s="118" t="s">
        <v>979</v>
      </c>
      <c r="Z281" s="118"/>
      <c r="AA281" s="118"/>
      <c r="AB281" s="120" t="s">
        <v>979</v>
      </c>
      <c r="AC281" s="118"/>
      <c r="AD281" s="118"/>
      <c r="AE281" s="118"/>
      <c r="AF281" s="118"/>
      <c r="AG281" s="118"/>
      <c r="AH281" s="118"/>
      <c r="AI281" s="118"/>
      <c r="AJ281" s="118"/>
      <c r="AK281" s="81" t="s">
        <v>979</v>
      </c>
      <c r="AL281" s="340" t="s">
        <v>979</v>
      </c>
      <c r="AM281" s="120" t="s">
        <v>979</v>
      </c>
      <c r="AN281" s="120" t="s">
        <v>979</v>
      </c>
      <c r="AO281" s="120" t="s">
        <v>979</v>
      </c>
      <c r="AP281" s="120"/>
      <c r="AQ281" s="120" t="s">
        <v>979</v>
      </c>
    </row>
    <row r="282" spans="1:43" x14ac:dyDescent="0.25">
      <c r="A282" s="39"/>
      <c r="B282" s="39"/>
      <c r="C282" s="39"/>
      <c r="D282" s="102"/>
      <c r="E282" s="102"/>
      <c r="F282" s="73"/>
      <c r="G282" s="73"/>
      <c r="H282" s="73"/>
      <c r="I282" s="109"/>
      <c r="J282" s="77"/>
      <c r="K282" s="77"/>
      <c r="L282" s="73"/>
      <c r="M282" s="202" t="s">
        <v>979</v>
      </c>
      <c r="N282" s="103"/>
      <c r="O282" s="118"/>
      <c r="P282" s="118"/>
      <c r="Q282" s="184" t="s">
        <v>979</v>
      </c>
      <c r="R282" s="118"/>
      <c r="S282" s="118"/>
      <c r="T282" s="120" t="s">
        <v>979</v>
      </c>
      <c r="U282" s="119" t="s">
        <v>979</v>
      </c>
      <c r="V282" s="118"/>
      <c r="W282" s="118"/>
      <c r="X282" s="120" t="s">
        <v>979</v>
      </c>
      <c r="Y282" s="119" t="s">
        <v>979</v>
      </c>
      <c r="Z282" s="118"/>
      <c r="AA282" s="118"/>
      <c r="AB282" s="120" t="s">
        <v>979</v>
      </c>
      <c r="AC282" s="118"/>
      <c r="AD282" s="118"/>
      <c r="AE282" s="118"/>
      <c r="AF282" s="118"/>
      <c r="AG282" s="118"/>
      <c r="AH282" s="118"/>
      <c r="AI282" s="118"/>
      <c r="AJ282" s="118"/>
      <c r="AK282" s="81" t="s">
        <v>979</v>
      </c>
      <c r="AL282" s="340" t="s">
        <v>979</v>
      </c>
      <c r="AM282" s="120" t="s">
        <v>979</v>
      </c>
      <c r="AN282" s="120" t="s">
        <v>979</v>
      </c>
      <c r="AO282" s="120" t="s">
        <v>979</v>
      </c>
      <c r="AP282" s="120"/>
      <c r="AQ282" s="120" t="s">
        <v>979</v>
      </c>
    </row>
    <row r="283" spans="1:43" x14ac:dyDescent="0.25">
      <c r="A283" s="39"/>
      <c r="B283" s="39"/>
      <c r="C283" s="39"/>
      <c r="D283" s="102"/>
      <c r="E283" s="39"/>
      <c r="F283" s="73"/>
      <c r="G283" s="73"/>
      <c r="H283" s="73"/>
      <c r="I283" s="39"/>
      <c r="J283" s="77"/>
      <c r="K283" s="77"/>
      <c r="L283" s="73"/>
      <c r="M283" s="202" t="s">
        <v>979</v>
      </c>
      <c r="N283" s="103"/>
      <c r="O283" s="118"/>
      <c r="P283" s="119"/>
      <c r="Q283" s="184" t="s">
        <v>979</v>
      </c>
      <c r="R283" s="118"/>
      <c r="S283" s="118"/>
      <c r="T283" s="120" t="s">
        <v>979</v>
      </c>
      <c r="U283" s="118" t="s">
        <v>979</v>
      </c>
      <c r="V283" s="118"/>
      <c r="W283" s="118"/>
      <c r="X283" s="120" t="s">
        <v>979</v>
      </c>
      <c r="Y283" s="118" t="s">
        <v>979</v>
      </c>
      <c r="Z283" s="118"/>
      <c r="AA283" s="118"/>
      <c r="AB283" s="120" t="s">
        <v>979</v>
      </c>
      <c r="AC283" s="118"/>
      <c r="AD283" s="118"/>
      <c r="AE283" s="118"/>
      <c r="AF283" s="118"/>
      <c r="AG283" s="118"/>
      <c r="AH283" s="118"/>
      <c r="AI283" s="118"/>
      <c r="AJ283" s="118"/>
      <c r="AK283" s="81" t="s">
        <v>979</v>
      </c>
      <c r="AL283" s="340" t="s">
        <v>979</v>
      </c>
      <c r="AM283" s="120" t="s">
        <v>979</v>
      </c>
      <c r="AN283" s="120" t="s">
        <v>979</v>
      </c>
      <c r="AO283" s="120" t="s">
        <v>979</v>
      </c>
      <c r="AP283" s="120"/>
      <c r="AQ283" s="120" t="s">
        <v>979</v>
      </c>
    </row>
    <row r="284" spans="1:43" x14ac:dyDescent="0.25">
      <c r="A284" s="39"/>
      <c r="B284" s="39"/>
      <c r="C284" s="39"/>
      <c r="D284" s="102"/>
      <c r="E284" s="39"/>
      <c r="F284" s="73"/>
      <c r="G284" s="73"/>
      <c r="H284" s="73"/>
      <c r="I284" s="39"/>
      <c r="J284" s="77"/>
      <c r="K284" s="77"/>
      <c r="L284" s="73"/>
      <c r="M284" s="202" t="s">
        <v>979</v>
      </c>
      <c r="N284" s="103"/>
      <c r="O284" s="118"/>
      <c r="P284" s="118"/>
      <c r="Q284" s="347" t="s">
        <v>979</v>
      </c>
      <c r="R284" s="118"/>
      <c r="S284" s="118"/>
      <c r="T284" s="120" t="s">
        <v>979</v>
      </c>
      <c r="U284" s="118" t="s">
        <v>979</v>
      </c>
      <c r="V284" s="118"/>
      <c r="W284" s="118"/>
      <c r="X284" s="120" t="s">
        <v>979</v>
      </c>
      <c r="Y284" s="118" t="s">
        <v>979</v>
      </c>
      <c r="Z284" s="118"/>
      <c r="AA284" s="118"/>
      <c r="AB284" s="120" t="s">
        <v>979</v>
      </c>
      <c r="AC284" s="118"/>
      <c r="AD284" s="118"/>
      <c r="AE284" s="118"/>
      <c r="AF284" s="118"/>
      <c r="AG284" s="118"/>
      <c r="AH284" s="118"/>
      <c r="AI284" s="118"/>
      <c r="AJ284" s="118"/>
      <c r="AK284" s="81" t="s">
        <v>979</v>
      </c>
      <c r="AL284" s="340" t="s">
        <v>979</v>
      </c>
      <c r="AM284" s="120" t="s">
        <v>979</v>
      </c>
      <c r="AN284" s="120" t="s">
        <v>979</v>
      </c>
      <c r="AO284" s="120" t="s">
        <v>979</v>
      </c>
      <c r="AP284" s="120"/>
      <c r="AQ284" s="120" t="s">
        <v>979</v>
      </c>
    </row>
    <row r="285" spans="1:43" x14ac:dyDescent="0.25">
      <c r="A285" s="39"/>
      <c r="B285" s="39"/>
      <c r="C285" s="39"/>
      <c r="D285" s="102"/>
      <c r="E285" s="39"/>
      <c r="F285" s="73"/>
      <c r="G285" s="73"/>
      <c r="H285" s="73"/>
      <c r="I285" s="39"/>
      <c r="J285" s="77"/>
      <c r="K285" s="77"/>
      <c r="L285" s="73"/>
      <c r="M285" s="202" t="s">
        <v>979</v>
      </c>
      <c r="N285" s="103"/>
      <c r="O285" s="118"/>
      <c r="P285" s="119"/>
      <c r="Q285" s="184" t="s">
        <v>979</v>
      </c>
      <c r="R285" s="118"/>
      <c r="S285" s="118"/>
      <c r="T285" s="120" t="s">
        <v>979</v>
      </c>
      <c r="U285" s="118" t="s">
        <v>979</v>
      </c>
      <c r="V285" s="118"/>
      <c r="W285" s="118"/>
      <c r="X285" s="120" t="s">
        <v>979</v>
      </c>
      <c r="Y285" s="118" t="s">
        <v>979</v>
      </c>
      <c r="Z285" s="118"/>
      <c r="AA285" s="118"/>
      <c r="AB285" s="120" t="s">
        <v>979</v>
      </c>
      <c r="AC285" s="118"/>
      <c r="AD285" s="118"/>
      <c r="AE285" s="118"/>
      <c r="AF285" s="118"/>
      <c r="AG285" s="118"/>
      <c r="AH285" s="118"/>
      <c r="AI285" s="118"/>
      <c r="AJ285" s="118"/>
      <c r="AK285" s="81" t="s">
        <v>979</v>
      </c>
      <c r="AL285" s="340" t="s">
        <v>979</v>
      </c>
      <c r="AM285" s="120" t="s">
        <v>979</v>
      </c>
      <c r="AN285" s="120" t="s">
        <v>979</v>
      </c>
      <c r="AO285" s="120" t="s">
        <v>979</v>
      </c>
      <c r="AP285" s="120"/>
      <c r="AQ285" s="120" t="s">
        <v>979</v>
      </c>
    </row>
    <row r="286" spans="1:43" x14ac:dyDescent="0.25">
      <c r="A286" s="39"/>
      <c r="B286" s="102"/>
      <c r="C286" s="102"/>
      <c r="D286" s="102"/>
      <c r="E286" s="39"/>
      <c r="F286" s="73"/>
      <c r="G286" s="73"/>
      <c r="H286" s="73"/>
      <c r="I286" s="73"/>
      <c r="J286" s="106"/>
      <c r="K286" s="106"/>
      <c r="L286" s="73"/>
      <c r="M286" s="202" t="s">
        <v>979</v>
      </c>
      <c r="N286" s="103"/>
      <c r="O286" s="118"/>
      <c r="P286" s="118"/>
      <c r="Q286" s="347" t="s">
        <v>979</v>
      </c>
      <c r="R286" s="118"/>
      <c r="S286" s="118"/>
      <c r="T286" s="120" t="s">
        <v>979</v>
      </c>
      <c r="U286" s="118" t="s">
        <v>979</v>
      </c>
      <c r="V286" s="118"/>
      <c r="W286" s="118"/>
      <c r="X286" s="120" t="s">
        <v>979</v>
      </c>
      <c r="Y286" s="118" t="s">
        <v>979</v>
      </c>
      <c r="Z286" s="118"/>
      <c r="AA286" s="118"/>
      <c r="AB286" s="120" t="s">
        <v>979</v>
      </c>
      <c r="AC286" s="118"/>
      <c r="AD286" s="118"/>
      <c r="AE286" s="118"/>
      <c r="AF286" s="118"/>
      <c r="AG286" s="118"/>
      <c r="AH286" s="118"/>
      <c r="AI286" s="118"/>
      <c r="AJ286" s="118"/>
      <c r="AK286" s="81" t="s">
        <v>979</v>
      </c>
      <c r="AL286" s="340" t="s">
        <v>979</v>
      </c>
      <c r="AM286" s="120" t="s">
        <v>979</v>
      </c>
      <c r="AN286" s="120" t="s">
        <v>979</v>
      </c>
      <c r="AO286" s="120" t="s">
        <v>979</v>
      </c>
      <c r="AP286" s="120"/>
      <c r="AQ286" s="120" t="s">
        <v>979</v>
      </c>
    </row>
    <row r="287" spans="1:43" x14ac:dyDescent="0.25">
      <c r="A287" s="39"/>
      <c r="B287" s="102"/>
      <c r="C287" s="102"/>
      <c r="D287" s="102"/>
      <c r="E287" s="39"/>
      <c r="F287" s="73"/>
      <c r="G287" s="73"/>
      <c r="H287" s="73"/>
      <c r="I287" s="105"/>
      <c r="J287" s="106"/>
      <c r="K287" s="106"/>
      <c r="L287" s="73"/>
      <c r="M287" s="202" t="s">
        <v>979</v>
      </c>
      <c r="N287" s="103"/>
      <c r="O287" s="118"/>
      <c r="P287" s="118"/>
      <c r="Q287" s="347" t="s">
        <v>979</v>
      </c>
      <c r="R287" s="118"/>
      <c r="S287" s="118"/>
      <c r="T287" s="120" t="s">
        <v>979</v>
      </c>
      <c r="U287" s="119" t="s">
        <v>979</v>
      </c>
      <c r="V287" s="118"/>
      <c r="W287" s="118"/>
      <c r="X287" s="120" t="s">
        <v>979</v>
      </c>
      <c r="Y287" s="119" t="s">
        <v>979</v>
      </c>
      <c r="Z287" s="118"/>
      <c r="AA287" s="118"/>
      <c r="AB287" s="120" t="s">
        <v>979</v>
      </c>
      <c r="AC287" s="118"/>
      <c r="AD287" s="118"/>
      <c r="AE287" s="118"/>
      <c r="AF287" s="118"/>
      <c r="AG287" s="118"/>
      <c r="AH287" s="118"/>
      <c r="AI287" s="118"/>
      <c r="AJ287" s="118"/>
      <c r="AK287" s="81" t="s">
        <v>979</v>
      </c>
      <c r="AL287" s="340" t="s">
        <v>979</v>
      </c>
      <c r="AM287" s="120" t="s">
        <v>979</v>
      </c>
      <c r="AN287" s="120" t="s">
        <v>979</v>
      </c>
      <c r="AO287" s="120" t="s">
        <v>979</v>
      </c>
      <c r="AP287" s="120"/>
      <c r="AQ287" s="120" t="s">
        <v>979</v>
      </c>
    </row>
    <row r="288" spans="1:43" x14ac:dyDescent="0.25">
      <c r="A288" s="39"/>
      <c r="B288" s="39"/>
      <c r="C288" s="39"/>
      <c r="D288" s="102"/>
      <c r="E288" s="104"/>
      <c r="F288" s="73"/>
      <c r="G288" s="73"/>
      <c r="H288" s="73"/>
      <c r="I288" s="73"/>
      <c r="J288" s="77"/>
      <c r="K288" s="77"/>
      <c r="L288" s="73"/>
      <c r="M288" s="202" t="s">
        <v>979</v>
      </c>
      <c r="N288" s="103"/>
      <c r="O288" s="118"/>
      <c r="P288" s="118"/>
      <c r="Q288" s="184" t="s">
        <v>979</v>
      </c>
      <c r="R288" s="118"/>
      <c r="S288" s="118"/>
      <c r="T288" s="120" t="s">
        <v>979</v>
      </c>
      <c r="U288" s="119" t="s">
        <v>979</v>
      </c>
      <c r="V288" s="118"/>
      <c r="W288" s="118"/>
      <c r="X288" s="120" t="s">
        <v>979</v>
      </c>
      <c r="Y288" s="118" t="s">
        <v>979</v>
      </c>
      <c r="Z288" s="118"/>
      <c r="AA288" s="118"/>
      <c r="AB288" s="120" t="s">
        <v>979</v>
      </c>
      <c r="AC288" s="118"/>
      <c r="AD288" s="118"/>
      <c r="AE288" s="118"/>
      <c r="AF288" s="118"/>
      <c r="AG288" s="118"/>
      <c r="AH288" s="118"/>
      <c r="AI288" s="118"/>
      <c r="AJ288" s="118"/>
      <c r="AK288" s="81" t="s">
        <v>979</v>
      </c>
      <c r="AL288" s="340" t="s">
        <v>979</v>
      </c>
      <c r="AM288" s="120" t="s">
        <v>979</v>
      </c>
      <c r="AN288" s="120" t="s">
        <v>979</v>
      </c>
      <c r="AO288" s="120" t="s">
        <v>979</v>
      </c>
      <c r="AP288" s="120"/>
      <c r="AQ288" s="120" t="s">
        <v>979</v>
      </c>
    </row>
    <row r="289" spans="1:43" x14ac:dyDescent="0.25">
      <c r="A289" s="39"/>
      <c r="B289" s="102"/>
      <c r="C289" s="102"/>
      <c r="D289" s="102"/>
      <c r="E289" s="39"/>
      <c r="F289" s="73"/>
      <c r="G289" s="73"/>
      <c r="H289" s="73"/>
      <c r="I289" s="105"/>
      <c r="J289" s="39"/>
      <c r="K289" s="39"/>
      <c r="L289" s="73"/>
      <c r="M289" s="202" t="s">
        <v>979</v>
      </c>
      <c r="N289" s="103"/>
      <c r="O289" s="118"/>
      <c r="P289" s="118"/>
      <c r="Q289" s="347" t="s">
        <v>979</v>
      </c>
      <c r="R289" s="118"/>
      <c r="S289" s="118"/>
      <c r="T289" s="120" t="s">
        <v>979</v>
      </c>
      <c r="U289" s="119" t="s">
        <v>979</v>
      </c>
      <c r="V289" s="118"/>
      <c r="W289" s="118"/>
      <c r="X289" s="120" t="s">
        <v>979</v>
      </c>
      <c r="Y289" s="118" t="s">
        <v>979</v>
      </c>
      <c r="Z289" s="118"/>
      <c r="AA289" s="118"/>
      <c r="AB289" s="120" t="s">
        <v>979</v>
      </c>
      <c r="AC289" s="118"/>
      <c r="AD289" s="118"/>
      <c r="AE289" s="118"/>
      <c r="AF289" s="118"/>
      <c r="AG289" s="118"/>
      <c r="AH289" s="118"/>
      <c r="AI289" s="118"/>
      <c r="AJ289" s="118"/>
      <c r="AK289" s="81" t="s">
        <v>979</v>
      </c>
      <c r="AL289" s="340" t="s">
        <v>979</v>
      </c>
      <c r="AM289" s="120" t="s">
        <v>979</v>
      </c>
      <c r="AN289" s="120" t="s">
        <v>979</v>
      </c>
      <c r="AO289" s="120" t="s">
        <v>979</v>
      </c>
      <c r="AP289" s="120"/>
      <c r="AQ289" s="120" t="s">
        <v>979</v>
      </c>
    </row>
    <row r="290" spans="1:43" x14ac:dyDescent="0.25">
      <c r="A290" s="39"/>
      <c r="B290" s="102"/>
      <c r="C290" s="102"/>
      <c r="D290" s="102"/>
      <c r="E290" s="39"/>
      <c r="F290" s="73"/>
      <c r="G290" s="73"/>
      <c r="H290" s="73"/>
      <c r="I290" s="105"/>
      <c r="J290" s="115"/>
      <c r="K290" s="115"/>
      <c r="L290" s="73"/>
      <c r="M290" s="202" t="s">
        <v>979</v>
      </c>
      <c r="N290" s="103"/>
      <c r="O290" s="118"/>
      <c r="P290" s="118"/>
      <c r="Q290" s="347" t="s">
        <v>979</v>
      </c>
      <c r="R290" s="118"/>
      <c r="S290" s="118"/>
      <c r="T290" s="120" t="s">
        <v>979</v>
      </c>
      <c r="U290" s="119" t="s">
        <v>979</v>
      </c>
      <c r="V290" s="118"/>
      <c r="W290" s="118"/>
      <c r="X290" s="120" t="s">
        <v>979</v>
      </c>
      <c r="Y290" s="118" t="s">
        <v>979</v>
      </c>
      <c r="Z290" s="118"/>
      <c r="AA290" s="118"/>
      <c r="AB290" s="120" t="s">
        <v>979</v>
      </c>
      <c r="AC290" s="118"/>
      <c r="AD290" s="118"/>
      <c r="AE290" s="118"/>
      <c r="AF290" s="118"/>
      <c r="AG290" s="118"/>
      <c r="AH290" s="118"/>
      <c r="AI290" s="118"/>
      <c r="AJ290" s="118"/>
      <c r="AK290" s="81" t="s">
        <v>979</v>
      </c>
      <c r="AL290" s="340" t="s">
        <v>979</v>
      </c>
      <c r="AM290" s="120" t="s">
        <v>979</v>
      </c>
      <c r="AN290" s="120" t="s">
        <v>979</v>
      </c>
      <c r="AO290" s="120" t="s">
        <v>979</v>
      </c>
      <c r="AP290" s="120"/>
      <c r="AQ290" s="120" t="s">
        <v>979</v>
      </c>
    </row>
    <row r="291" spans="1:43" x14ac:dyDescent="0.25">
      <c r="A291" s="39"/>
      <c r="B291" s="102"/>
      <c r="C291" s="102"/>
      <c r="D291" s="102"/>
      <c r="E291" s="39"/>
      <c r="F291" s="73"/>
      <c r="G291" s="73"/>
      <c r="H291" s="73"/>
      <c r="I291" s="105"/>
      <c r="J291" s="39"/>
      <c r="K291" s="39"/>
      <c r="L291" s="73"/>
      <c r="M291" s="202" t="s">
        <v>979</v>
      </c>
      <c r="N291" s="103"/>
      <c r="O291" s="118"/>
      <c r="P291" s="118"/>
      <c r="Q291" s="347" t="s">
        <v>979</v>
      </c>
      <c r="R291" s="118"/>
      <c r="S291" s="118"/>
      <c r="T291" s="120" t="s">
        <v>979</v>
      </c>
      <c r="U291" s="119" t="s">
        <v>979</v>
      </c>
      <c r="V291" s="118"/>
      <c r="W291" s="118"/>
      <c r="X291" s="120" t="s">
        <v>979</v>
      </c>
      <c r="Y291" s="118" t="s">
        <v>979</v>
      </c>
      <c r="Z291" s="118"/>
      <c r="AA291" s="118"/>
      <c r="AB291" s="120" t="s">
        <v>979</v>
      </c>
      <c r="AC291" s="118"/>
      <c r="AD291" s="118"/>
      <c r="AE291" s="118"/>
      <c r="AF291" s="118"/>
      <c r="AG291" s="118"/>
      <c r="AH291" s="118"/>
      <c r="AI291" s="118"/>
      <c r="AJ291" s="118"/>
      <c r="AK291" s="81" t="s">
        <v>979</v>
      </c>
      <c r="AL291" s="340" t="s">
        <v>979</v>
      </c>
      <c r="AM291" s="120" t="s">
        <v>979</v>
      </c>
      <c r="AN291" s="120" t="s">
        <v>979</v>
      </c>
      <c r="AO291" s="120" t="s">
        <v>979</v>
      </c>
      <c r="AP291" s="120"/>
      <c r="AQ291" s="120" t="s">
        <v>979</v>
      </c>
    </row>
    <row r="292" spans="1:43" x14ac:dyDescent="0.25">
      <c r="A292" s="39"/>
      <c r="B292" s="39"/>
      <c r="C292" s="39"/>
      <c r="D292" s="102"/>
      <c r="E292" s="102"/>
      <c r="F292" s="73"/>
      <c r="G292" s="73"/>
      <c r="H292" s="73"/>
      <c r="I292" s="108"/>
      <c r="J292" s="77"/>
      <c r="K292" s="77"/>
      <c r="L292" s="73"/>
      <c r="M292" s="202" t="s">
        <v>979</v>
      </c>
      <c r="N292" s="103"/>
      <c r="O292" s="118"/>
      <c r="P292" s="118"/>
      <c r="Q292" s="184" t="s">
        <v>979</v>
      </c>
      <c r="R292" s="118"/>
      <c r="S292" s="118"/>
      <c r="T292" s="120" t="s">
        <v>979</v>
      </c>
      <c r="U292" s="119" t="s">
        <v>979</v>
      </c>
      <c r="V292" s="118"/>
      <c r="W292" s="118"/>
      <c r="X292" s="120" t="s">
        <v>979</v>
      </c>
      <c r="Y292" s="119" t="s">
        <v>979</v>
      </c>
      <c r="Z292" s="118"/>
      <c r="AA292" s="118"/>
      <c r="AB292" s="120" t="s">
        <v>979</v>
      </c>
      <c r="AC292" s="118"/>
      <c r="AD292" s="118"/>
      <c r="AE292" s="118"/>
      <c r="AF292" s="118"/>
      <c r="AG292" s="118"/>
      <c r="AH292" s="118"/>
      <c r="AI292" s="118"/>
      <c r="AJ292" s="118"/>
      <c r="AK292" s="81" t="s">
        <v>979</v>
      </c>
      <c r="AL292" s="340" t="s">
        <v>979</v>
      </c>
      <c r="AM292" s="120" t="s">
        <v>979</v>
      </c>
      <c r="AN292" s="120" t="s">
        <v>979</v>
      </c>
      <c r="AO292" s="120" t="s">
        <v>979</v>
      </c>
      <c r="AP292" s="120"/>
      <c r="AQ292" s="120" t="s">
        <v>979</v>
      </c>
    </row>
    <row r="293" spans="1:43" x14ac:dyDescent="0.25">
      <c r="A293" s="39"/>
      <c r="B293" s="102"/>
      <c r="C293" s="102"/>
      <c r="D293" s="102"/>
      <c r="E293" s="39"/>
      <c r="F293" s="73"/>
      <c r="G293" s="73"/>
      <c r="H293" s="45"/>
      <c r="I293" s="105"/>
      <c r="J293" s="39"/>
      <c r="K293" s="39"/>
      <c r="L293" s="73"/>
      <c r="M293" s="202" t="s">
        <v>979</v>
      </c>
      <c r="N293" s="103"/>
      <c r="O293" s="118"/>
      <c r="P293" s="118"/>
      <c r="Q293" s="347" t="s">
        <v>979</v>
      </c>
      <c r="R293" s="118"/>
      <c r="S293" s="118"/>
      <c r="T293" s="120" t="s">
        <v>979</v>
      </c>
      <c r="U293" s="119" t="s">
        <v>979</v>
      </c>
      <c r="V293" s="118"/>
      <c r="W293" s="118"/>
      <c r="X293" s="120" t="s">
        <v>979</v>
      </c>
      <c r="Y293" s="119" t="s">
        <v>979</v>
      </c>
      <c r="Z293" s="118"/>
      <c r="AA293" s="118"/>
      <c r="AB293" s="120" t="s">
        <v>979</v>
      </c>
      <c r="AC293" s="118"/>
      <c r="AD293" s="118"/>
      <c r="AE293" s="118"/>
      <c r="AF293" s="118"/>
      <c r="AG293" s="118"/>
      <c r="AH293" s="118"/>
      <c r="AI293" s="118"/>
      <c r="AJ293" s="118"/>
      <c r="AK293" s="81" t="s">
        <v>979</v>
      </c>
      <c r="AL293" s="340" t="s">
        <v>979</v>
      </c>
      <c r="AM293" s="120" t="s">
        <v>979</v>
      </c>
      <c r="AN293" s="120" t="s">
        <v>979</v>
      </c>
      <c r="AO293" s="120" t="s">
        <v>979</v>
      </c>
      <c r="AP293" s="120"/>
      <c r="AQ293" s="120" t="s">
        <v>979</v>
      </c>
    </row>
    <row r="294" spans="1:43" x14ac:dyDescent="0.25">
      <c r="A294" s="39"/>
      <c r="B294" s="39"/>
      <c r="C294" s="39"/>
      <c r="D294" s="102"/>
      <c r="E294" s="39"/>
      <c r="F294" s="73"/>
      <c r="G294" s="73"/>
      <c r="H294" s="73"/>
      <c r="I294" s="108"/>
      <c r="J294" s="106"/>
      <c r="K294" s="106"/>
      <c r="L294" s="73"/>
      <c r="M294" s="202" t="s">
        <v>979</v>
      </c>
      <c r="N294" s="103"/>
      <c r="O294" s="118"/>
      <c r="P294" s="118"/>
      <c r="Q294" s="184" t="s">
        <v>979</v>
      </c>
      <c r="R294" s="118"/>
      <c r="S294" s="118"/>
      <c r="T294" s="120" t="s">
        <v>979</v>
      </c>
      <c r="U294" s="119" t="s">
        <v>979</v>
      </c>
      <c r="V294" s="118"/>
      <c r="W294" s="118"/>
      <c r="X294" s="120" t="s">
        <v>979</v>
      </c>
      <c r="Y294" s="119" t="s">
        <v>979</v>
      </c>
      <c r="Z294" s="118"/>
      <c r="AA294" s="118"/>
      <c r="AB294" s="120" t="s">
        <v>979</v>
      </c>
      <c r="AC294" s="118"/>
      <c r="AD294" s="118"/>
      <c r="AE294" s="118"/>
      <c r="AF294" s="118"/>
      <c r="AG294" s="118"/>
      <c r="AH294" s="118"/>
      <c r="AI294" s="118"/>
      <c r="AJ294" s="118"/>
      <c r="AK294" s="81" t="s">
        <v>979</v>
      </c>
      <c r="AL294" s="340" t="s">
        <v>979</v>
      </c>
      <c r="AM294" s="120" t="s">
        <v>979</v>
      </c>
      <c r="AN294" s="120" t="s">
        <v>979</v>
      </c>
      <c r="AO294" s="120" t="s">
        <v>979</v>
      </c>
      <c r="AP294" s="120"/>
      <c r="AQ294" s="120" t="s">
        <v>979</v>
      </c>
    </row>
    <row r="295" spans="1:43" x14ac:dyDescent="0.25">
      <c r="A295" s="39"/>
      <c r="B295" s="39"/>
      <c r="C295" s="39"/>
      <c r="D295" s="102"/>
      <c r="E295" s="39"/>
      <c r="F295" s="73"/>
      <c r="G295" s="73"/>
      <c r="H295" s="73"/>
      <c r="I295" s="39"/>
      <c r="J295" s="77"/>
      <c r="K295" s="77"/>
      <c r="L295" s="73"/>
      <c r="M295" s="202" t="s">
        <v>979</v>
      </c>
      <c r="N295" s="103"/>
      <c r="O295" s="118"/>
      <c r="P295" s="118"/>
      <c r="Q295" s="184" t="s">
        <v>979</v>
      </c>
      <c r="R295" s="118"/>
      <c r="S295" s="118"/>
      <c r="T295" s="120" t="s">
        <v>979</v>
      </c>
      <c r="U295" s="118" t="s">
        <v>979</v>
      </c>
      <c r="V295" s="118"/>
      <c r="W295" s="118"/>
      <c r="X295" s="120" t="s">
        <v>979</v>
      </c>
      <c r="Y295" s="118" t="s">
        <v>979</v>
      </c>
      <c r="Z295" s="118"/>
      <c r="AA295" s="118"/>
      <c r="AB295" s="120" t="s">
        <v>979</v>
      </c>
      <c r="AC295" s="118"/>
      <c r="AD295" s="118"/>
      <c r="AE295" s="118"/>
      <c r="AF295" s="118"/>
      <c r="AG295" s="118"/>
      <c r="AH295" s="118"/>
      <c r="AI295" s="118"/>
      <c r="AJ295" s="118"/>
      <c r="AK295" s="81" t="s">
        <v>979</v>
      </c>
      <c r="AL295" s="340" t="s">
        <v>979</v>
      </c>
      <c r="AM295" s="120" t="s">
        <v>979</v>
      </c>
      <c r="AN295" s="120" t="s">
        <v>979</v>
      </c>
      <c r="AO295" s="120" t="s">
        <v>979</v>
      </c>
      <c r="AP295" s="120"/>
      <c r="AQ295" s="120" t="s">
        <v>979</v>
      </c>
    </row>
    <row r="296" spans="1:43" x14ac:dyDescent="0.25">
      <c r="A296" s="39"/>
      <c r="B296" s="39"/>
      <c r="C296" s="39"/>
      <c r="D296" s="102"/>
      <c r="E296" s="39"/>
      <c r="F296" s="73"/>
      <c r="G296" s="73"/>
      <c r="H296" s="73"/>
      <c r="I296" s="39"/>
      <c r="J296" s="106"/>
      <c r="K296" s="106"/>
      <c r="L296" s="77"/>
      <c r="M296" s="202" t="s">
        <v>979</v>
      </c>
      <c r="N296" s="103"/>
      <c r="O296" s="118"/>
      <c r="P296" s="118"/>
      <c r="Q296" s="184" t="s">
        <v>979</v>
      </c>
      <c r="R296" s="118"/>
      <c r="S296" s="118"/>
      <c r="T296" s="120" t="s">
        <v>979</v>
      </c>
      <c r="U296" s="119" t="s">
        <v>979</v>
      </c>
      <c r="V296" s="118"/>
      <c r="W296" s="118"/>
      <c r="X296" s="120" t="s">
        <v>979</v>
      </c>
      <c r="Y296" s="119" t="s">
        <v>979</v>
      </c>
      <c r="Z296" s="118"/>
      <c r="AA296" s="118"/>
      <c r="AB296" s="120" t="s">
        <v>979</v>
      </c>
      <c r="AC296" s="118"/>
      <c r="AD296" s="118"/>
      <c r="AE296" s="118"/>
      <c r="AF296" s="118"/>
      <c r="AG296" s="118"/>
      <c r="AH296" s="118"/>
      <c r="AI296" s="118"/>
      <c r="AJ296" s="118"/>
      <c r="AK296" s="81" t="s">
        <v>979</v>
      </c>
      <c r="AL296" s="340" t="s">
        <v>979</v>
      </c>
      <c r="AM296" s="120" t="s">
        <v>979</v>
      </c>
      <c r="AN296" s="120" t="s">
        <v>979</v>
      </c>
      <c r="AO296" s="120" t="s">
        <v>979</v>
      </c>
      <c r="AP296" s="120"/>
      <c r="AQ296" s="120" t="s">
        <v>979</v>
      </c>
    </row>
    <row r="297" spans="1:43" x14ac:dyDescent="0.25">
      <c r="A297" s="39"/>
      <c r="B297" s="39"/>
      <c r="C297" s="39"/>
      <c r="D297" s="102"/>
      <c r="E297" s="39"/>
      <c r="F297" s="77"/>
      <c r="G297" s="39"/>
      <c r="H297" s="73"/>
      <c r="I297" s="39"/>
      <c r="J297" s="77"/>
      <c r="K297" s="77"/>
      <c r="L297" s="73"/>
      <c r="M297" s="202" t="s">
        <v>979</v>
      </c>
      <c r="N297" s="103"/>
      <c r="O297" s="118"/>
      <c r="P297" s="118"/>
      <c r="Q297" s="347" t="s">
        <v>979</v>
      </c>
      <c r="R297" s="118"/>
      <c r="S297" s="118"/>
      <c r="T297" s="120" t="s">
        <v>979</v>
      </c>
      <c r="U297" s="118" t="s">
        <v>979</v>
      </c>
      <c r="V297" s="118"/>
      <c r="W297" s="118"/>
      <c r="X297" s="120" t="s">
        <v>979</v>
      </c>
      <c r="Y297" s="118" t="s">
        <v>979</v>
      </c>
      <c r="Z297" s="118"/>
      <c r="AA297" s="118"/>
      <c r="AB297" s="120" t="s">
        <v>979</v>
      </c>
      <c r="AC297" s="118"/>
      <c r="AD297" s="118"/>
      <c r="AE297" s="118"/>
      <c r="AF297" s="118"/>
      <c r="AG297" s="118"/>
      <c r="AH297" s="118"/>
      <c r="AI297" s="118"/>
      <c r="AJ297" s="118"/>
      <c r="AK297" s="81" t="s">
        <v>979</v>
      </c>
      <c r="AL297" s="340" t="s">
        <v>979</v>
      </c>
      <c r="AM297" s="120" t="s">
        <v>979</v>
      </c>
      <c r="AN297" s="120" t="s">
        <v>979</v>
      </c>
      <c r="AO297" s="120" t="s">
        <v>979</v>
      </c>
      <c r="AP297" s="120"/>
      <c r="AQ297" s="120" t="s">
        <v>979</v>
      </c>
    </row>
    <row r="298" spans="1:43" x14ac:dyDescent="0.25">
      <c r="A298" s="39"/>
      <c r="B298" s="39"/>
      <c r="C298" s="39"/>
      <c r="D298" s="102"/>
      <c r="E298" s="39"/>
      <c r="F298" s="73"/>
      <c r="G298" s="39"/>
      <c r="H298" s="73"/>
      <c r="I298" s="39"/>
      <c r="J298" s="77"/>
      <c r="K298" s="77"/>
      <c r="L298" s="73"/>
      <c r="M298" s="202" t="s">
        <v>979</v>
      </c>
      <c r="N298" s="103"/>
      <c r="O298" s="118"/>
      <c r="P298" s="118"/>
      <c r="Q298" s="347" t="s">
        <v>979</v>
      </c>
      <c r="R298" s="118"/>
      <c r="S298" s="118"/>
      <c r="T298" s="120" t="s">
        <v>979</v>
      </c>
      <c r="U298" s="118" t="s">
        <v>979</v>
      </c>
      <c r="V298" s="118"/>
      <c r="W298" s="118"/>
      <c r="X298" s="120" t="s">
        <v>979</v>
      </c>
      <c r="Y298" s="119" t="s">
        <v>979</v>
      </c>
      <c r="Z298" s="118"/>
      <c r="AA298" s="118"/>
      <c r="AB298" s="120" t="s">
        <v>979</v>
      </c>
      <c r="AC298" s="118"/>
      <c r="AD298" s="118"/>
      <c r="AE298" s="118"/>
      <c r="AF298" s="118"/>
      <c r="AG298" s="118"/>
      <c r="AH298" s="118"/>
      <c r="AI298" s="118"/>
      <c r="AJ298" s="118"/>
      <c r="AK298" s="81" t="s">
        <v>979</v>
      </c>
      <c r="AL298" s="340" t="s">
        <v>979</v>
      </c>
      <c r="AM298" s="120" t="s">
        <v>979</v>
      </c>
      <c r="AN298" s="120" t="s">
        <v>979</v>
      </c>
      <c r="AO298" s="120" t="s">
        <v>979</v>
      </c>
      <c r="AP298" s="120"/>
      <c r="AQ298" s="120" t="s">
        <v>979</v>
      </c>
    </row>
    <row r="299" spans="1:43" x14ac:dyDescent="0.25">
      <c r="A299" s="39"/>
      <c r="B299" s="39"/>
      <c r="C299" s="39"/>
      <c r="D299" s="102"/>
      <c r="E299" s="39"/>
      <c r="F299" s="73"/>
      <c r="G299" s="39"/>
      <c r="H299" s="73"/>
      <c r="I299" s="39"/>
      <c r="J299" s="77"/>
      <c r="K299" s="77"/>
      <c r="L299" s="73"/>
      <c r="M299" s="202" t="s">
        <v>979</v>
      </c>
      <c r="N299" s="103"/>
      <c r="O299" s="118"/>
      <c r="P299" s="118"/>
      <c r="Q299" s="347" t="s">
        <v>979</v>
      </c>
      <c r="R299" s="118"/>
      <c r="S299" s="118"/>
      <c r="T299" s="120" t="s">
        <v>979</v>
      </c>
      <c r="U299" s="118" t="s">
        <v>979</v>
      </c>
      <c r="V299" s="118"/>
      <c r="W299" s="118"/>
      <c r="X299" s="120" t="s">
        <v>979</v>
      </c>
      <c r="Y299" s="119" t="s">
        <v>979</v>
      </c>
      <c r="Z299" s="118"/>
      <c r="AA299" s="118"/>
      <c r="AB299" s="120" t="s">
        <v>979</v>
      </c>
      <c r="AC299" s="118"/>
      <c r="AD299" s="118"/>
      <c r="AE299" s="118"/>
      <c r="AF299" s="118"/>
      <c r="AG299" s="118"/>
      <c r="AH299" s="118"/>
      <c r="AI299" s="118"/>
      <c r="AJ299" s="118"/>
      <c r="AK299" s="81" t="s">
        <v>979</v>
      </c>
      <c r="AL299" s="340" t="s">
        <v>979</v>
      </c>
      <c r="AM299" s="120" t="s">
        <v>979</v>
      </c>
      <c r="AN299" s="120" t="s">
        <v>979</v>
      </c>
      <c r="AO299" s="120" t="s">
        <v>979</v>
      </c>
      <c r="AP299" s="120"/>
      <c r="AQ299" s="120" t="s">
        <v>979</v>
      </c>
    </row>
    <row r="300" spans="1:43" x14ac:dyDescent="0.25">
      <c r="A300" s="39"/>
      <c r="B300" s="39"/>
      <c r="C300" s="39"/>
      <c r="D300" s="102"/>
      <c r="E300" s="39"/>
      <c r="F300" s="73"/>
      <c r="G300" s="73"/>
      <c r="H300" s="73"/>
      <c r="I300" s="39"/>
      <c r="J300" s="106"/>
      <c r="K300" s="106"/>
      <c r="L300" s="73"/>
      <c r="M300" s="202" t="s">
        <v>979</v>
      </c>
      <c r="N300" s="103"/>
      <c r="O300" s="118"/>
      <c r="P300" s="118"/>
      <c r="Q300" s="347" t="s">
        <v>979</v>
      </c>
      <c r="R300" s="118"/>
      <c r="S300" s="118"/>
      <c r="T300" s="120" t="s">
        <v>979</v>
      </c>
      <c r="U300" s="118" t="s">
        <v>979</v>
      </c>
      <c r="V300" s="118"/>
      <c r="W300" s="118"/>
      <c r="X300" s="120" t="s">
        <v>979</v>
      </c>
      <c r="Y300" s="118" t="s">
        <v>979</v>
      </c>
      <c r="Z300" s="118"/>
      <c r="AA300" s="118"/>
      <c r="AB300" s="120" t="s">
        <v>979</v>
      </c>
      <c r="AC300" s="118"/>
      <c r="AD300" s="118"/>
      <c r="AE300" s="118"/>
      <c r="AF300" s="118"/>
      <c r="AG300" s="118"/>
      <c r="AH300" s="118"/>
      <c r="AI300" s="118"/>
      <c r="AJ300" s="118"/>
      <c r="AK300" s="81" t="s">
        <v>979</v>
      </c>
      <c r="AL300" s="340" t="s">
        <v>979</v>
      </c>
      <c r="AM300" s="120" t="s">
        <v>979</v>
      </c>
      <c r="AN300" s="120" t="s">
        <v>979</v>
      </c>
      <c r="AO300" s="120" t="s">
        <v>979</v>
      </c>
      <c r="AP300" s="120"/>
      <c r="AQ300" s="120" t="s">
        <v>979</v>
      </c>
    </row>
    <row r="301" spans="1:43" x14ac:dyDescent="0.25">
      <c r="A301" s="39"/>
      <c r="B301" s="39"/>
      <c r="C301" s="39"/>
      <c r="D301" s="102"/>
      <c r="E301" s="102"/>
      <c r="F301" s="73"/>
      <c r="G301" s="73"/>
      <c r="H301" s="73"/>
      <c r="I301" s="39"/>
      <c r="J301" s="77"/>
      <c r="K301" s="77"/>
      <c r="L301" s="73"/>
      <c r="M301" s="201" t="s">
        <v>979</v>
      </c>
      <c r="N301" s="103"/>
      <c r="O301" s="118"/>
      <c r="P301" s="118"/>
      <c r="Q301" s="347" t="s">
        <v>979</v>
      </c>
      <c r="R301" s="118"/>
      <c r="S301" s="118"/>
      <c r="T301" s="120" t="s">
        <v>979</v>
      </c>
      <c r="U301" s="118" t="s">
        <v>979</v>
      </c>
      <c r="V301" s="119"/>
      <c r="W301" s="118"/>
      <c r="X301" s="120" t="s">
        <v>979</v>
      </c>
      <c r="Y301" s="118" t="s">
        <v>979</v>
      </c>
      <c r="Z301" s="118"/>
      <c r="AA301" s="118"/>
      <c r="AB301" s="120" t="s">
        <v>979</v>
      </c>
      <c r="AC301" s="118"/>
      <c r="AD301" s="118"/>
      <c r="AE301" s="118"/>
      <c r="AF301" s="118"/>
      <c r="AG301" s="118"/>
      <c r="AH301" s="118"/>
      <c r="AI301" s="118"/>
      <c r="AJ301" s="118"/>
      <c r="AK301" s="81" t="s">
        <v>979</v>
      </c>
      <c r="AL301" s="340" t="s">
        <v>979</v>
      </c>
      <c r="AM301" s="120" t="s">
        <v>979</v>
      </c>
      <c r="AN301" s="120" t="s">
        <v>979</v>
      </c>
      <c r="AO301" s="120" t="s">
        <v>979</v>
      </c>
      <c r="AP301" s="120"/>
      <c r="AQ301" s="120" t="s">
        <v>979</v>
      </c>
    </row>
    <row r="302" spans="1:43" x14ac:dyDescent="0.25">
      <c r="A302" s="39"/>
      <c r="B302" s="104"/>
      <c r="C302" s="39"/>
      <c r="D302" s="102"/>
      <c r="E302" s="39"/>
      <c r="F302" s="73"/>
      <c r="G302" s="73"/>
      <c r="H302" s="73"/>
      <c r="I302" s="73"/>
      <c r="J302" s="73"/>
      <c r="K302" s="73"/>
      <c r="L302" s="73"/>
      <c r="M302" s="201" t="s">
        <v>979</v>
      </c>
      <c r="N302" s="103"/>
      <c r="O302" s="118"/>
      <c r="P302" s="118"/>
      <c r="Q302" s="347" t="s">
        <v>979</v>
      </c>
      <c r="R302" s="118"/>
      <c r="S302" s="118"/>
      <c r="T302" s="120" t="s">
        <v>979</v>
      </c>
      <c r="U302" s="118" t="s">
        <v>979</v>
      </c>
      <c r="V302" s="118"/>
      <c r="W302" s="118"/>
      <c r="X302" s="120" t="s">
        <v>979</v>
      </c>
      <c r="Y302" s="118" t="s">
        <v>979</v>
      </c>
      <c r="Z302" s="118"/>
      <c r="AA302" s="118"/>
      <c r="AB302" s="120" t="s">
        <v>979</v>
      </c>
      <c r="AC302" s="118"/>
      <c r="AD302" s="118"/>
      <c r="AE302" s="118"/>
      <c r="AF302" s="118"/>
      <c r="AG302" s="118"/>
      <c r="AH302" s="118"/>
      <c r="AI302" s="118"/>
      <c r="AJ302" s="118"/>
      <c r="AK302" s="81" t="s">
        <v>979</v>
      </c>
      <c r="AL302" s="340" t="s">
        <v>979</v>
      </c>
      <c r="AM302" s="120" t="s">
        <v>979</v>
      </c>
      <c r="AN302" s="120" t="s">
        <v>979</v>
      </c>
      <c r="AO302" s="120" t="s">
        <v>979</v>
      </c>
      <c r="AP302" s="120"/>
      <c r="AQ302" s="120" t="s">
        <v>979</v>
      </c>
    </row>
    <row r="303" spans="1:43" x14ac:dyDescent="0.25">
      <c r="A303" s="104"/>
      <c r="B303" s="39"/>
      <c r="C303" s="39"/>
      <c r="D303" s="102"/>
      <c r="E303" s="102"/>
      <c r="F303" s="73"/>
      <c r="G303" s="73"/>
      <c r="H303" s="73"/>
      <c r="I303" s="73"/>
      <c r="J303" s="73"/>
      <c r="K303" s="73"/>
      <c r="L303" s="73"/>
      <c r="M303" s="201" t="s">
        <v>979</v>
      </c>
      <c r="N303" s="103"/>
      <c r="O303" s="119"/>
      <c r="P303" s="118"/>
      <c r="Q303" s="184" t="s">
        <v>979</v>
      </c>
      <c r="R303" s="119"/>
      <c r="S303" s="119"/>
      <c r="T303" s="121" t="s">
        <v>979</v>
      </c>
      <c r="U303" s="119" t="s">
        <v>979</v>
      </c>
      <c r="V303" s="119"/>
      <c r="W303" s="119"/>
      <c r="X303" s="121" t="s">
        <v>979</v>
      </c>
      <c r="Y303" s="118" t="s">
        <v>979</v>
      </c>
      <c r="Z303" s="118"/>
      <c r="AA303" s="118"/>
      <c r="AB303" s="120" t="s">
        <v>979</v>
      </c>
      <c r="AC303" s="118"/>
      <c r="AD303" s="118"/>
      <c r="AE303" s="118"/>
      <c r="AF303" s="118"/>
      <c r="AG303" s="118"/>
      <c r="AH303" s="118"/>
      <c r="AI303" s="118"/>
      <c r="AJ303" s="118"/>
      <c r="AK303" s="81" t="s">
        <v>979</v>
      </c>
      <c r="AL303" s="340" t="s">
        <v>979</v>
      </c>
      <c r="AM303" s="120" t="s">
        <v>979</v>
      </c>
      <c r="AN303" s="120" t="s">
        <v>979</v>
      </c>
      <c r="AO303" s="120" t="s">
        <v>979</v>
      </c>
      <c r="AP303" s="120"/>
      <c r="AQ303" s="120" t="s">
        <v>979</v>
      </c>
    </row>
    <row r="304" spans="1:43" x14ac:dyDescent="0.25">
      <c r="A304" s="39"/>
      <c r="B304" s="39"/>
      <c r="C304" s="39"/>
      <c r="D304" s="102"/>
      <c r="E304" s="39"/>
      <c r="F304" s="73"/>
      <c r="G304" s="73"/>
      <c r="H304" s="73"/>
      <c r="I304" s="39"/>
      <c r="J304" s="77"/>
      <c r="K304" s="77"/>
      <c r="L304" s="73"/>
      <c r="M304" s="201" t="s">
        <v>979</v>
      </c>
      <c r="N304" s="103"/>
      <c r="O304" s="118"/>
      <c r="P304" s="119"/>
      <c r="Q304" s="184" t="s">
        <v>979</v>
      </c>
      <c r="R304" s="118"/>
      <c r="S304" s="118"/>
      <c r="T304" s="120" t="s">
        <v>979</v>
      </c>
      <c r="U304" s="118" t="s">
        <v>979</v>
      </c>
      <c r="V304" s="118"/>
      <c r="W304" s="118"/>
      <c r="X304" s="120" t="s">
        <v>979</v>
      </c>
      <c r="Y304" s="118" t="s">
        <v>979</v>
      </c>
      <c r="Z304" s="118"/>
      <c r="AA304" s="118"/>
      <c r="AB304" s="120" t="s">
        <v>979</v>
      </c>
      <c r="AC304" s="118"/>
      <c r="AD304" s="118"/>
      <c r="AE304" s="118"/>
      <c r="AF304" s="118"/>
      <c r="AG304" s="118"/>
      <c r="AH304" s="118"/>
      <c r="AI304" s="118"/>
      <c r="AJ304" s="118"/>
      <c r="AK304" s="81" t="s">
        <v>979</v>
      </c>
      <c r="AL304" s="340" t="s">
        <v>979</v>
      </c>
      <c r="AM304" s="120" t="s">
        <v>979</v>
      </c>
      <c r="AN304" s="120" t="s">
        <v>979</v>
      </c>
      <c r="AO304" s="120" t="s">
        <v>979</v>
      </c>
      <c r="AP304" s="120"/>
      <c r="AQ304" s="120" t="s">
        <v>979</v>
      </c>
    </row>
    <row r="305" spans="1:43" x14ac:dyDescent="0.25">
      <c r="A305" s="39"/>
      <c r="B305" s="39"/>
      <c r="C305" s="39"/>
      <c r="D305" s="102"/>
      <c r="E305" s="104"/>
      <c r="F305" s="73"/>
      <c r="G305" s="73"/>
      <c r="H305" s="73"/>
      <c r="I305" s="73"/>
      <c r="J305" s="77"/>
      <c r="K305" s="77"/>
      <c r="L305" s="73"/>
      <c r="M305" s="202" t="s">
        <v>979</v>
      </c>
      <c r="N305" s="105"/>
      <c r="O305" s="118"/>
      <c r="P305" s="118"/>
      <c r="Q305" s="184" t="s">
        <v>979</v>
      </c>
      <c r="R305" s="118"/>
      <c r="S305" s="118"/>
      <c r="T305" s="120" t="s">
        <v>979</v>
      </c>
      <c r="U305" s="119" t="s">
        <v>979</v>
      </c>
      <c r="V305" s="118"/>
      <c r="W305" s="118"/>
      <c r="X305" s="120" t="s">
        <v>979</v>
      </c>
      <c r="Y305" s="118" t="s">
        <v>979</v>
      </c>
      <c r="Z305" s="118"/>
      <c r="AA305" s="118"/>
      <c r="AB305" s="120" t="s">
        <v>979</v>
      </c>
      <c r="AC305" s="118"/>
      <c r="AD305" s="118"/>
      <c r="AE305" s="118"/>
      <c r="AF305" s="118"/>
      <c r="AG305" s="118"/>
      <c r="AH305" s="118"/>
      <c r="AI305" s="118"/>
      <c r="AJ305" s="118"/>
      <c r="AK305" s="81" t="s">
        <v>979</v>
      </c>
      <c r="AL305" s="340" t="s">
        <v>979</v>
      </c>
      <c r="AM305" s="118" t="s">
        <v>979</v>
      </c>
      <c r="AN305" s="124" t="s">
        <v>979</v>
      </c>
      <c r="AO305" s="120" t="s">
        <v>979</v>
      </c>
      <c r="AP305" s="120"/>
      <c r="AQ305" s="120" t="s">
        <v>979</v>
      </c>
    </row>
    <row r="306" spans="1:43" x14ac:dyDescent="0.25">
      <c r="A306" s="39"/>
      <c r="B306" s="39"/>
      <c r="C306" s="39"/>
      <c r="D306" s="102"/>
      <c r="E306" s="39"/>
      <c r="F306" s="73"/>
      <c r="G306" s="73"/>
      <c r="H306" s="73"/>
      <c r="I306" s="39"/>
      <c r="J306" s="77"/>
      <c r="K306" s="77"/>
      <c r="L306" s="73"/>
      <c r="M306" s="202" t="s">
        <v>979</v>
      </c>
      <c r="N306" s="105"/>
      <c r="O306" s="118"/>
      <c r="P306" s="118"/>
      <c r="Q306" s="347" t="s">
        <v>979</v>
      </c>
      <c r="R306" s="118"/>
      <c r="S306" s="118"/>
      <c r="T306" s="120" t="s">
        <v>979</v>
      </c>
      <c r="U306" s="118" t="s">
        <v>979</v>
      </c>
      <c r="V306" s="118"/>
      <c r="W306" s="118"/>
      <c r="X306" s="120" t="s">
        <v>979</v>
      </c>
      <c r="Y306" s="118" t="s">
        <v>979</v>
      </c>
      <c r="Z306" s="118"/>
      <c r="AA306" s="118"/>
      <c r="AB306" s="120" t="s">
        <v>979</v>
      </c>
      <c r="AC306" s="118"/>
      <c r="AD306" s="118"/>
      <c r="AE306" s="118"/>
      <c r="AF306" s="118"/>
      <c r="AG306" s="118"/>
      <c r="AH306" s="118"/>
      <c r="AI306" s="118"/>
      <c r="AJ306" s="118"/>
      <c r="AK306" s="81" t="s">
        <v>979</v>
      </c>
      <c r="AL306" s="340" t="s">
        <v>979</v>
      </c>
      <c r="AM306" s="120" t="s">
        <v>979</v>
      </c>
      <c r="AN306" s="120" t="s">
        <v>979</v>
      </c>
      <c r="AO306" s="120" t="s">
        <v>979</v>
      </c>
      <c r="AP306" s="120"/>
      <c r="AQ306" s="120" t="s">
        <v>979</v>
      </c>
    </row>
    <row r="307" spans="1:43" x14ac:dyDescent="0.25">
      <c r="A307" s="39"/>
      <c r="B307" s="39"/>
      <c r="C307" s="39"/>
      <c r="D307" s="102"/>
      <c r="E307" s="39"/>
      <c r="F307" s="73"/>
      <c r="G307" s="39"/>
      <c r="H307" s="73"/>
      <c r="I307" s="73"/>
      <c r="J307" s="77" t="s">
        <v>979</v>
      </c>
      <c r="K307" s="77"/>
      <c r="L307" s="73"/>
      <c r="M307" s="202" t="s">
        <v>979</v>
      </c>
      <c r="N307" s="105"/>
      <c r="O307" s="118"/>
      <c r="P307" s="118"/>
      <c r="Q307" s="347" t="s">
        <v>979</v>
      </c>
      <c r="R307" s="118"/>
      <c r="S307" s="118"/>
      <c r="T307" s="120" t="s">
        <v>979</v>
      </c>
      <c r="U307" s="118" t="s">
        <v>979</v>
      </c>
      <c r="V307" s="118"/>
      <c r="W307" s="118"/>
      <c r="X307" s="120" t="s">
        <v>979</v>
      </c>
      <c r="Y307" s="118" t="s">
        <v>979</v>
      </c>
      <c r="Z307" s="118"/>
      <c r="AA307" s="118"/>
      <c r="AB307" s="120" t="s">
        <v>979</v>
      </c>
      <c r="AC307" s="118"/>
      <c r="AD307" s="118"/>
      <c r="AE307" s="118"/>
      <c r="AF307" s="118"/>
      <c r="AG307" s="118"/>
      <c r="AH307" s="118"/>
      <c r="AI307" s="118"/>
      <c r="AJ307" s="118"/>
      <c r="AK307" s="81" t="s">
        <v>979</v>
      </c>
      <c r="AL307" s="340" t="s">
        <v>979</v>
      </c>
      <c r="AM307" s="120" t="s">
        <v>979</v>
      </c>
      <c r="AN307" s="120" t="s">
        <v>979</v>
      </c>
      <c r="AO307" s="120" t="s">
        <v>979</v>
      </c>
      <c r="AP307" s="120"/>
      <c r="AQ307" s="120" t="s">
        <v>979</v>
      </c>
    </row>
    <row r="308" spans="1:43" x14ac:dyDescent="0.25">
      <c r="A308" s="39"/>
      <c r="B308" s="39"/>
      <c r="C308" s="39"/>
      <c r="D308" s="102"/>
      <c r="E308" s="39"/>
      <c r="F308" s="73"/>
      <c r="G308" s="39"/>
      <c r="H308" s="73"/>
      <c r="I308" s="73"/>
      <c r="J308" s="77"/>
      <c r="K308" s="77"/>
      <c r="L308" s="73"/>
      <c r="M308" s="202" t="s">
        <v>979</v>
      </c>
      <c r="N308" s="105"/>
      <c r="O308" s="118"/>
      <c r="P308" s="118"/>
      <c r="Q308" s="347" t="s">
        <v>979</v>
      </c>
      <c r="R308" s="118"/>
      <c r="S308" s="118"/>
      <c r="T308" s="120" t="s">
        <v>979</v>
      </c>
      <c r="U308" s="118" t="s">
        <v>979</v>
      </c>
      <c r="V308" s="118"/>
      <c r="W308" s="118"/>
      <c r="X308" s="120" t="s">
        <v>979</v>
      </c>
      <c r="Y308" s="118" t="s">
        <v>979</v>
      </c>
      <c r="Z308" s="118"/>
      <c r="AA308" s="118"/>
      <c r="AB308" s="120" t="s">
        <v>979</v>
      </c>
      <c r="AC308" s="118"/>
      <c r="AD308" s="118"/>
      <c r="AE308" s="118"/>
      <c r="AF308" s="118"/>
      <c r="AG308" s="118"/>
      <c r="AH308" s="118"/>
      <c r="AI308" s="118"/>
      <c r="AJ308" s="118"/>
      <c r="AK308" s="81" t="s">
        <v>979</v>
      </c>
      <c r="AL308" s="340" t="s">
        <v>979</v>
      </c>
      <c r="AM308" s="120" t="s">
        <v>979</v>
      </c>
      <c r="AN308" s="120" t="s">
        <v>979</v>
      </c>
      <c r="AO308" s="120" t="s">
        <v>979</v>
      </c>
      <c r="AP308" s="120"/>
      <c r="AQ308" s="120" t="s">
        <v>979</v>
      </c>
    </row>
    <row r="309" spans="1:43" x14ac:dyDescent="0.25">
      <c r="A309" s="39"/>
      <c r="B309" s="39"/>
      <c r="C309" s="39"/>
      <c r="D309" s="102"/>
      <c r="E309" s="39"/>
      <c r="F309" s="73"/>
      <c r="G309" s="73"/>
      <c r="H309" s="73"/>
      <c r="I309" s="39"/>
      <c r="J309" s="39" t="s">
        <v>979</v>
      </c>
      <c r="K309" s="39"/>
      <c r="L309" s="73"/>
      <c r="M309" s="202" t="s">
        <v>979</v>
      </c>
      <c r="N309" s="105"/>
      <c r="O309" s="118"/>
      <c r="P309" s="118"/>
      <c r="Q309" s="347" t="s">
        <v>979</v>
      </c>
      <c r="R309" s="118"/>
      <c r="S309" s="118"/>
      <c r="T309" s="120" t="s">
        <v>979</v>
      </c>
      <c r="U309" s="118" t="s">
        <v>979</v>
      </c>
      <c r="V309" s="118"/>
      <c r="W309" s="118"/>
      <c r="X309" s="120" t="s">
        <v>979</v>
      </c>
      <c r="Y309" s="118" t="s">
        <v>979</v>
      </c>
      <c r="Z309" s="118"/>
      <c r="AA309" s="118"/>
      <c r="AB309" s="120" t="s">
        <v>979</v>
      </c>
      <c r="AC309" s="118"/>
      <c r="AD309" s="118"/>
      <c r="AE309" s="118"/>
      <c r="AF309" s="118"/>
      <c r="AG309" s="118"/>
      <c r="AH309" s="118"/>
      <c r="AI309" s="118"/>
      <c r="AJ309" s="118"/>
      <c r="AK309" s="81" t="s">
        <v>979</v>
      </c>
      <c r="AL309" s="340" t="s">
        <v>979</v>
      </c>
      <c r="AM309" s="120" t="s">
        <v>979</v>
      </c>
      <c r="AN309" s="120" t="s">
        <v>979</v>
      </c>
      <c r="AO309" s="120" t="s">
        <v>979</v>
      </c>
      <c r="AP309" s="120"/>
      <c r="AQ309" s="120" t="s">
        <v>979</v>
      </c>
    </row>
    <row r="310" spans="1:43" x14ac:dyDescent="0.25">
      <c r="A310" s="39"/>
      <c r="B310" s="39"/>
      <c r="C310" s="39"/>
      <c r="D310" s="102"/>
      <c r="E310" s="39"/>
      <c r="F310" s="73"/>
      <c r="G310" s="73"/>
      <c r="H310" s="73"/>
      <c r="I310" s="39"/>
      <c r="J310" s="77" t="s">
        <v>979</v>
      </c>
      <c r="K310" s="77"/>
      <c r="L310" s="73"/>
      <c r="M310" s="667" t="s">
        <v>979</v>
      </c>
      <c r="N310" s="668"/>
      <c r="O310" s="118"/>
      <c r="P310" s="118"/>
      <c r="Q310" s="347" t="s">
        <v>979</v>
      </c>
      <c r="R310" s="118"/>
      <c r="S310" s="118"/>
      <c r="T310" s="120" t="s">
        <v>979</v>
      </c>
      <c r="U310" s="118" t="s">
        <v>979</v>
      </c>
      <c r="V310" s="118"/>
      <c r="W310" s="118"/>
      <c r="X310" s="120" t="s">
        <v>979</v>
      </c>
      <c r="Y310" s="118" t="s">
        <v>979</v>
      </c>
      <c r="Z310" s="118"/>
      <c r="AA310" s="118"/>
      <c r="AB310" s="120" t="s">
        <v>979</v>
      </c>
      <c r="AC310" s="118"/>
      <c r="AD310" s="118"/>
      <c r="AE310" s="118"/>
      <c r="AF310" s="118"/>
      <c r="AG310" s="118"/>
      <c r="AH310" s="118"/>
      <c r="AI310" s="118"/>
      <c r="AJ310" s="118"/>
      <c r="AK310" s="81" t="s">
        <v>979</v>
      </c>
      <c r="AL310" s="340" t="s">
        <v>979</v>
      </c>
      <c r="AM310" s="120" t="s">
        <v>979</v>
      </c>
      <c r="AN310" s="120" t="s">
        <v>979</v>
      </c>
      <c r="AO310" s="120" t="s">
        <v>979</v>
      </c>
      <c r="AP310" s="120"/>
      <c r="AQ310" s="120" t="s">
        <v>979</v>
      </c>
    </row>
    <row r="311" spans="1:43" x14ac:dyDescent="0.25">
      <c r="A311" s="39"/>
      <c r="B311" s="102"/>
      <c r="C311" s="39"/>
      <c r="D311" s="102"/>
      <c r="E311" s="102"/>
      <c r="F311" s="73"/>
      <c r="G311" s="73"/>
      <c r="H311" s="73"/>
      <c r="I311" s="73"/>
      <c r="J311" s="77" t="s">
        <v>979</v>
      </c>
      <c r="K311" s="77"/>
      <c r="L311" s="73" t="s">
        <v>979</v>
      </c>
      <c r="M311" s="667" t="s">
        <v>979</v>
      </c>
      <c r="N311" s="668"/>
      <c r="O311" s="118"/>
      <c r="P311" s="118"/>
      <c r="Q311" s="347" t="s">
        <v>979</v>
      </c>
      <c r="R311" s="118"/>
      <c r="S311" s="118"/>
      <c r="T311" s="120" t="s">
        <v>979</v>
      </c>
      <c r="U311" s="118" t="s">
        <v>979</v>
      </c>
      <c r="V311" s="118"/>
      <c r="W311" s="118"/>
      <c r="X311" s="121" t="s">
        <v>979</v>
      </c>
      <c r="Y311" s="118" t="s">
        <v>979</v>
      </c>
      <c r="Z311" s="118"/>
      <c r="AA311" s="118"/>
      <c r="AB311" s="120" t="s">
        <v>979</v>
      </c>
      <c r="AC311" s="118"/>
      <c r="AD311" s="118"/>
      <c r="AE311" s="118"/>
      <c r="AF311" s="118"/>
      <c r="AG311" s="118"/>
      <c r="AH311" s="118"/>
      <c r="AI311" s="118"/>
      <c r="AJ311" s="118"/>
      <c r="AK311" s="81" t="s">
        <v>979</v>
      </c>
      <c r="AL311" s="340" t="s">
        <v>979</v>
      </c>
      <c r="AM311" s="120" t="s">
        <v>979</v>
      </c>
      <c r="AN311" s="120" t="s">
        <v>979</v>
      </c>
      <c r="AO311" s="120" t="s">
        <v>979</v>
      </c>
      <c r="AP311" s="120"/>
      <c r="AQ311" s="120" t="s">
        <v>979</v>
      </c>
    </row>
    <row r="312" spans="1:43" x14ac:dyDescent="0.25">
      <c r="A312" s="39"/>
      <c r="B312" s="39"/>
      <c r="C312" s="39"/>
      <c r="D312" s="102"/>
      <c r="E312" s="39"/>
      <c r="F312" s="73"/>
      <c r="G312" s="39"/>
      <c r="H312" s="73"/>
      <c r="I312" s="73"/>
      <c r="J312" s="77"/>
      <c r="K312" s="77"/>
      <c r="L312" s="73"/>
      <c r="M312" s="202" t="s">
        <v>979</v>
      </c>
      <c r="N312" s="105"/>
      <c r="O312" s="118"/>
      <c r="P312" s="118"/>
      <c r="Q312" s="347" t="s">
        <v>979</v>
      </c>
      <c r="R312" s="118"/>
      <c r="S312" s="118"/>
      <c r="T312" s="120" t="s">
        <v>979</v>
      </c>
      <c r="U312" s="118" t="s">
        <v>979</v>
      </c>
      <c r="V312" s="118"/>
      <c r="W312" s="118"/>
      <c r="X312" s="120" t="s">
        <v>979</v>
      </c>
      <c r="Y312" s="118" t="s">
        <v>979</v>
      </c>
      <c r="Z312" s="118"/>
      <c r="AA312" s="118"/>
      <c r="AB312" s="120" t="s">
        <v>979</v>
      </c>
      <c r="AC312" s="118"/>
      <c r="AD312" s="118"/>
      <c r="AE312" s="118"/>
      <c r="AF312" s="118"/>
      <c r="AG312" s="118"/>
      <c r="AH312" s="118"/>
      <c r="AI312" s="118"/>
      <c r="AJ312" s="118"/>
      <c r="AK312" s="81" t="s">
        <v>979</v>
      </c>
      <c r="AL312" s="340" t="s">
        <v>979</v>
      </c>
      <c r="AM312" s="120" t="s">
        <v>979</v>
      </c>
      <c r="AN312" s="120" t="s">
        <v>979</v>
      </c>
      <c r="AO312" s="120" t="s">
        <v>979</v>
      </c>
      <c r="AP312" s="120"/>
      <c r="AQ312" s="120" t="s">
        <v>979</v>
      </c>
    </row>
    <row r="313" spans="1:43" x14ac:dyDescent="0.25">
      <c r="A313" s="39"/>
      <c r="B313" s="39"/>
      <c r="C313" s="39"/>
      <c r="D313" s="102"/>
      <c r="E313" s="39"/>
      <c r="F313" s="73"/>
      <c r="G313" s="39"/>
      <c r="H313" s="73"/>
      <c r="I313" s="39"/>
      <c r="J313" s="77"/>
      <c r="K313" s="77"/>
      <c r="L313" s="73"/>
      <c r="M313" s="202" t="s">
        <v>979</v>
      </c>
      <c r="N313" s="105"/>
      <c r="O313" s="118"/>
      <c r="P313" s="118"/>
      <c r="Q313" s="347" t="s">
        <v>979</v>
      </c>
      <c r="R313" s="118"/>
      <c r="S313" s="118"/>
      <c r="T313" s="120" t="s">
        <v>979</v>
      </c>
      <c r="U313" s="118" t="s">
        <v>979</v>
      </c>
      <c r="V313" s="118"/>
      <c r="W313" s="118"/>
      <c r="X313" s="120" t="s">
        <v>979</v>
      </c>
      <c r="Y313" s="118" t="s">
        <v>979</v>
      </c>
      <c r="Z313" s="118"/>
      <c r="AA313" s="118"/>
      <c r="AB313" s="120" t="s">
        <v>979</v>
      </c>
      <c r="AC313" s="118"/>
      <c r="AD313" s="118"/>
      <c r="AE313" s="118"/>
      <c r="AF313" s="118"/>
      <c r="AG313" s="118"/>
      <c r="AH313" s="118"/>
      <c r="AI313" s="118"/>
      <c r="AJ313" s="118"/>
      <c r="AK313" s="81" t="s">
        <v>979</v>
      </c>
      <c r="AL313" s="340" t="s">
        <v>979</v>
      </c>
      <c r="AM313" s="120" t="s">
        <v>979</v>
      </c>
      <c r="AN313" s="120" t="s">
        <v>979</v>
      </c>
      <c r="AO313" s="120" t="s">
        <v>979</v>
      </c>
      <c r="AP313" s="120"/>
      <c r="AQ313" s="120" t="s">
        <v>979</v>
      </c>
    </row>
    <row r="314" spans="1:43" x14ac:dyDescent="0.25">
      <c r="A314" s="39"/>
      <c r="B314" s="39"/>
      <c r="C314" s="39"/>
      <c r="D314" s="102"/>
      <c r="E314" s="102"/>
      <c r="F314" s="73"/>
      <c r="G314" s="73"/>
      <c r="H314" s="73"/>
      <c r="I314" s="108"/>
      <c r="J314" s="39" t="s">
        <v>979</v>
      </c>
      <c r="K314" s="39"/>
      <c r="L314" s="77"/>
      <c r="M314" s="202" t="s">
        <v>979</v>
      </c>
      <c r="N314" s="105"/>
      <c r="O314" s="118"/>
      <c r="P314" s="119"/>
      <c r="Q314" s="184" t="s">
        <v>979</v>
      </c>
      <c r="R314" s="118"/>
      <c r="S314" s="118"/>
      <c r="T314" s="120" t="s">
        <v>979</v>
      </c>
      <c r="U314" s="119" t="s">
        <v>979</v>
      </c>
      <c r="V314" s="119"/>
      <c r="W314" s="118"/>
      <c r="X314" s="120" t="s">
        <v>979</v>
      </c>
      <c r="Y314" s="118" t="s">
        <v>979</v>
      </c>
      <c r="Z314" s="118"/>
      <c r="AA314" s="118"/>
      <c r="AB314" s="120" t="s">
        <v>979</v>
      </c>
      <c r="AC314" s="118"/>
      <c r="AD314" s="118"/>
      <c r="AE314" s="118"/>
      <c r="AF314" s="118"/>
      <c r="AG314" s="118"/>
      <c r="AH314" s="118"/>
      <c r="AI314" s="118"/>
      <c r="AJ314" s="118"/>
      <c r="AK314" s="81" t="s">
        <v>979</v>
      </c>
      <c r="AL314" s="340" t="s">
        <v>979</v>
      </c>
      <c r="AM314" s="120" t="s">
        <v>979</v>
      </c>
      <c r="AN314" s="120" t="s">
        <v>979</v>
      </c>
      <c r="AO314" s="120" t="s">
        <v>979</v>
      </c>
      <c r="AP314" s="120"/>
      <c r="AQ314" s="120" t="s">
        <v>979</v>
      </c>
    </row>
    <row r="315" spans="1:43" x14ac:dyDescent="0.25">
      <c r="A315" s="39"/>
      <c r="B315" s="39"/>
      <c r="C315" s="39"/>
      <c r="D315" s="102"/>
      <c r="E315" s="39"/>
      <c r="F315" s="73"/>
      <c r="G315" s="73"/>
      <c r="H315" s="73"/>
      <c r="I315" s="39"/>
      <c r="J315" s="39" t="s">
        <v>979</v>
      </c>
      <c r="K315" s="39"/>
      <c r="L315" s="73"/>
      <c r="M315" s="202" t="s">
        <v>979</v>
      </c>
      <c r="N315" s="105"/>
      <c r="O315" s="118"/>
      <c r="P315" s="119"/>
      <c r="Q315" s="184" t="s">
        <v>979</v>
      </c>
      <c r="R315" s="118"/>
      <c r="S315" s="118"/>
      <c r="T315" s="120" t="s">
        <v>979</v>
      </c>
      <c r="U315" s="118" t="s">
        <v>979</v>
      </c>
      <c r="V315" s="118"/>
      <c r="W315" s="118"/>
      <c r="X315" s="120" t="s">
        <v>979</v>
      </c>
      <c r="Y315" s="118" t="s">
        <v>979</v>
      </c>
      <c r="Z315" s="118"/>
      <c r="AA315" s="118"/>
      <c r="AB315" s="120" t="s">
        <v>979</v>
      </c>
      <c r="AC315" s="118"/>
      <c r="AD315" s="118"/>
      <c r="AE315" s="118"/>
      <c r="AF315" s="118"/>
      <c r="AG315" s="118"/>
      <c r="AH315" s="118"/>
      <c r="AI315" s="118"/>
      <c r="AJ315" s="118"/>
      <c r="AK315" s="81" t="s">
        <v>979</v>
      </c>
      <c r="AL315" s="340" t="s">
        <v>979</v>
      </c>
      <c r="AM315" s="120" t="s">
        <v>979</v>
      </c>
      <c r="AN315" s="120" t="s">
        <v>979</v>
      </c>
      <c r="AO315" s="120" t="s">
        <v>979</v>
      </c>
      <c r="AP315" s="120"/>
      <c r="AQ315" s="120" t="s">
        <v>979</v>
      </c>
    </row>
    <row r="316" spans="1:43" x14ac:dyDescent="0.25">
      <c r="A316" s="39"/>
      <c r="B316" s="39"/>
      <c r="C316" s="39"/>
      <c r="D316" s="102"/>
      <c r="E316" s="102"/>
      <c r="F316" s="73"/>
      <c r="G316" s="39"/>
      <c r="H316" s="73"/>
      <c r="I316" s="39"/>
      <c r="J316" s="118" t="s">
        <v>979</v>
      </c>
      <c r="K316" s="118"/>
      <c r="L316" s="73"/>
      <c r="M316" s="201" t="s">
        <v>979</v>
      </c>
      <c r="N316" s="105"/>
      <c r="O316" s="118"/>
      <c r="P316" s="118"/>
      <c r="Q316" s="347" t="s">
        <v>979</v>
      </c>
      <c r="R316" s="118"/>
      <c r="S316" s="118"/>
      <c r="T316" s="120" t="s">
        <v>979</v>
      </c>
      <c r="U316" s="118" t="s">
        <v>979</v>
      </c>
      <c r="V316" s="118"/>
      <c r="W316" s="118"/>
      <c r="X316" s="120" t="s">
        <v>979</v>
      </c>
      <c r="Y316" s="118" t="s">
        <v>979</v>
      </c>
      <c r="Z316" s="118"/>
      <c r="AA316" s="118"/>
      <c r="AB316" s="120" t="s">
        <v>979</v>
      </c>
      <c r="AC316" s="118"/>
      <c r="AD316" s="118"/>
      <c r="AE316" s="118"/>
      <c r="AF316" s="118"/>
      <c r="AG316" s="118"/>
      <c r="AH316" s="118"/>
      <c r="AI316" s="118"/>
      <c r="AJ316" s="118"/>
      <c r="AK316" s="81" t="s">
        <v>979</v>
      </c>
      <c r="AL316" s="340" t="s">
        <v>979</v>
      </c>
      <c r="AM316" s="120" t="s">
        <v>979</v>
      </c>
      <c r="AN316" s="120" t="s">
        <v>979</v>
      </c>
      <c r="AO316" s="120" t="s">
        <v>979</v>
      </c>
      <c r="AP316" s="120"/>
      <c r="AQ316" s="120" t="s">
        <v>979</v>
      </c>
    </row>
    <row r="317" spans="1:43" x14ac:dyDescent="0.25">
      <c r="A317" s="39"/>
      <c r="B317" s="39"/>
      <c r="C317" s="39"/>
      <c r="D317" s="102"/>
      <c r="E317" s="39"/>
      <c r="F317" s="73"/>
      <c r="G317" s="73"/>
      <c r="H317" s="73"/>
      <c r="I317" s="39"/>
      <c r="J317" s="77" t="s">
        <v>979</v>
      </c>
      <c r="K317" s="77"/>
      <c r="L317" s="73"/>
      <c r="M317" s="202" t="s">
        <v>979</v>
      </c>
      <c r="N317" s="105"/>
      <c r="O317" s="118"/>
      <c r="P317" s="118"/>
      <c r="Q317" s="347" t="s">
        <v>979</v>
      </c>
      <c r="R317" s="118"/>
      <c r="S317" s="118"/>
      <c r="T317" s="120" t="s">
        <v>979</v>
      </c>
      <c r="U317" s="118" t="s">
        <v>979</v>
      </c>
      <c r="V317" s="118"/>
      <c r="W317" s="118"/>
      <c r="X317" s="120" t="s">
        <v>979</v>
      </c>
      <c r="Y317" s="118" t="s">
        <v>979</v>
      </c>
      <c r="Z317" s="118"/>
      <c r="AA317" s="118"/>
      <c r="AB317" s="120" t="s">
        <v>979</v>
      </c>
      <c r="AC317" s="118"/>
      <c r="AD317" s="118"/>
      <c r="AE317" s="118"/>
      <c r="AF317" s="118"/>
      <c r="AG317" s="118"/>
      <c r="AH317" s="118"/>
      <c r="AI317" s="118"/>
      <c r="AJ317" s="118"/>
      <c r="AK317" s="81" t="s">
        <v>979</v>
      </c>
      <c r="AL317" s="340" t="s">
        <v>979</v>
      </c>
      <c r="AM317" s="120" t="s">
        <v>979</v>
      </c>
      <c r="AN317" s="120" t="s">
        <v>979</v>
      </c>
      <c r="AO317" s="120" t="s">
        <v>979</v>
      </c>
      <c r="AP317" s="120"/>
      <c r="AQ317" s="120" t="s">
        <v>979</v>
      </c>
    </row>
    <row r="318" spans="1:43" x14ac:dyDescent="0.25">
      <c r="A318" s="39"/>
      <c r="B318" s="39"/>
      <c r="C318" s="39"/>
      <c r="D318" s="102"/>
      <c r="E318" s="39"/>
      <c r="F318" s="73"/>
      <c r="G318" s="73"/>
      <c r="H318" s="73"/>
      <c r="I318" s="39"/>
      <c r="J318" s="116" t="s">
        <v>979</v>
      </c>
      <c r="K318" s="116"/>
      <c r="L318" s="73"/>
      <c r="M318" s="202" t="s">
        <v>979</v>
      </c>
      <c r="N318" s="105"/>
      <c r="O318" s="118"/>
      <c r="P318" s="118"/>
      <c r="Q318" s="347" t="s">
        <v>979</v>
      </c>
      <c r="R318" s="118"/>
      <c r="S318" s="118"/>
      <c r="T318" s="120" t="s">
        <v>979</v>
      </c>
      <c r="U318" s="118" t="s">
        <v>979</v>
      </c>
      <c r="V318" s="118"/>
      <c r="W318" s="118"/>
      <c r="X318" s="120" t="s">
        <v>979</v>
      </c>
      <c r="Y318" s="118" t="s">
        <v>979</v>
      </c>
      <c r="Z318" s="118"/>
      <c r="AA318" s="118"/>
      <c r="AB318" s="120" t="s">
        <v>979</v>
      </c>
      <c r="AC318" s="118"/>
      <c r="AD318" s="118"/>
      <c r="AE318" s="118"/>
      <c r="AF318" s="118"/>
      <c r="AG318" s="118"/>
      <c r="AH318" s="118"/>
      <c r="AI318" s="118"/>
      <c r="AJ318" s="118"/>
      <c r="AK318" s="81" t="s">
        <v>979</v>
      </c>
      <c r="AL318" s="340" t="s">
        <v>979</v>
      </c>
      <c r="AM318" s="120" t="s">
        <v>979</v>
      </c>
      <c r="AN318" s="120" t="s">
        <v>979</v>
      </c>
      <c r="AO318" s="120" t="s">
        <v>979</v>
      </c>
      <c r="AP318" s="120"/>
      <c r="AQ318" s="120" t="s">
        <v>979</v>
      </c>
    </row>
    <row r="319" spans="1:43" x14ac:dyDescent="0.25">
      <c r="A319" s="39"/>
      <c r="B319" s="39"/>
      <c r="C319" s="39"/>
      <c r="D319" s="102"/>
      <c r="E319" s="102"/>
      <c r="F319" s="73"/>
      <c r="G319" s="73"/>
      <c r="H319" s="73"/>
      <c r="I319" s="39"/>
      <c r="J319" s="116" t="s">
        <v>979</v>
      </c>
      <c r="K319" s="116"/>
      <c r="L319" s="73"/>
      <c r="M319" s="201" t="s">
        <v>979</v>
      </c>
      <c r="N319" s="105"/>
      <c r="O319" s="118"/>
      <c r="P319" s="118"/>
      <c r="Q319" s="347" t="s">
        <v>979</v>
      </c>
      <c r="R319" s="118"/>
      <c r="S319" s="118"/>
      <c r="T319" s="120" t="s">
        <v>979</v>
      </c>
      <c r="U319" s="118" t="s">
        <v>979</v>
      </c>
      <c r="V319" s="118"/>
      <c r="W319" s="118"/>
      <c r="X319" s="120" t="s">
        <v>979</v>
      </c>
      <c r="Y319" s="118" t="s">
        <v>979</v>
      </c>
      <c r="Z319" s="118"/>
      <c r="AA319" s="118"/>
      <c r="AB319" s="120" t="s">
        <v>979</v>
      </c>
      <c r="AC319" s="118"/>
      <c r="AD319" s="118"/>
      <c r="AE319" s="118"/>
      <c r="AF319" s="118"/>
      <c r="AG319" s="118"/>
      <c r="AH319" s="118"/>
      <c r="AI319" s="118"/>
      <c r="AJ319" s="118"/>
      <c r="AK319" s="81" t="s">
        <v>979</v>
      </c>
      <c r="AL319" s="340" t="s">
        <v>979</v>
      </c>
      <c r="AM319" s="120" t="s">
        <v>979</v>
      </c>
      <c r="AN319" s="120" t="s">
        <v>979</v>
      </c>
      <c r="AO319" s="120" t="s">
        <v>979</v>
      </c>
      <c r="AP319" s="120"/>
      <c r="AQ319" s="120" t="s">
        <v>979</v>
      </c>
    </row>
    <row r="320" spans="1:43" x14ac:dyDescent="0.25">
      <c r="A320" s="39"/>
      <c r="B320" s="39"/>
      <c r="C320" s="39"/>
      <c r="D320" s="102"/>
      <c r="E320" s="102"/>
      <c r="F320" s="73"/>
      <c r="G320" s="39"/>
      <c r="H320" s="39"/>
      <c r="I320" s="39"/>
      <c r="J320" s="77"/>
      <c r="K320" s="77"/>
      <c r="L320" s="39"/>
      <c r="M320" s="202" t="s">
        <v>979</v>
      </c>
      <c r="N320" s="105"/>
      <c r="O320" s="118"/>
      <c r="P320" s="118"/>
      <c r="Q320" s="347" t="s">
        <v>979</v>
      </c>
      <c r="R320" s="118"/>
      <c r="S320" s="118"/>
      <c r="T320" s="120" t="s">
        <v>979</v>
      </c>
      <c r="U320" s="118" t="s">
        <v>979</v>
      </c>
      <c r="V320" s="118"/>
      <c r="W320" s="118"/>
      <c r="X320" s="120" t="s">
        <v>979</v>
      </c>
      <c r="Y320" s="118" t="s">
        <v>979</v>
      </c>
      <c r="Z320" s="118"/>
      <c r="AA320" s="118"/>
      <c r="AB320" s="120" t="s">
        <v>979</v>
      </c>
      <c r="AC320" s="118"/>
      <c r="AD320" s="118"/>
      <c r="AE320" s="118"/>
      <c r="AF320" s="118"/>
      <c r="AG320" s="118"/>
      <c r="AH320" s="118"/>
      <c r="AI320" s="118"/>
      <c r="AJ320" s="118"/>
      <c r="AK320" s="39" t="s">
        <v>979</v>
      </c>
      <c r="AL320" s="341"/>
      <c r="AM320" s="125" t="s">
        <v>979</v>
      </c>
      <c r="AN320" s="118"/>
      <c r="AO320" s="118"/>
      <c r="AP320" s="118"/>
      <c r="AQ320" s="118"/>
    </row>
    <row r="321" spans="1:43" x14ac:dyDescent="0.25">
      <c r="A321" s="39"/>
      <c r="M321" s="203" t="s">
        <v>979</v>
      </c>
      <c r="O321" s="118"/>
      <c r="P321" s="118"/>
      <c r="Q321" s="347" t="s">
        <v>979</v>
      </c>
      <c r="R321" s="118"/>
      <c r="S321" s="118"/>
      <c r="T321" s="120" t="s">
        <v>979</v>
      </c>
      <c r="U321" s="118" t="s">
        <v>979</v>
      </c>
      <c r="V321" s="118"/>
      <c r="W321" s="118"/>
      <c r="X321" s="120" t="s">
        <v>979</v>
      </c>
      <c r="Y321" s="118" t="s">
        <v>979</v>
      </c>
      <c r="Z321" s="118"/>
      <c r="AA321" s="118"/>
      <c r="AB321" s="120" t="s">
        <v>979</v>
      </c>
      <c r="AC321" s="118"/>
      <c r="AD321" s="118"/>
      <c r="AE321" s="118"/>
      <c r="AF321" s="118"/>
      <c r="AG321" s="118"/>
      <c r="AH321" s="118"/>
      <c r="AI321" s="118"/>
      <c r="AJ321" s="118"/>
      <c r="AL321" s="341"/>
      <c r="AM321" s="118"/>
      <c r="AN321" s="118"/>
      <c r="AO321" s="118"/>
      <c r="AP321" s="118"/>
      <c r="AQ321" s="118"/>
    </row>
    <row r="322" spans="1:43" x14ac:dyDescent="0.25">
      <c r="M322" s="203" t="s">
        <v>979</v>
      </c>
      <c r="O322" s="118"/>
      <c r="P322" s="118"/>
      <c r="Q322" s="347" t="s">
        <v>979</v>
      </c>
      <c r="R322" s="118"/>
      <c r="S322" s="118"/>
      <c r="T322" s="120" t="s">
        <v>979</v>
      </c>
      <c r="U322" s="118" t="s">
        <v>979</v>
      </c>
      <c r="V322" s="118"/>
      <c r="W322" s="118"/>
      <c r="X322" s="120" t="s">
        <v>979</v>
      </c>
      <c r="Y322" s="118" t="s">
        <v>979</v>
      </c>
      <c r="Z322" s="118"/>
      <c r="AA322" s="118"/>
      <c r="AB322" s="120" t="s">
        <v>979</v>
      </c>
      <c r="AC322" s="118"/>
      <c r="AD322" s="118"/>
      <c r="AE322" s="118"/>
      <c r="AF322" s="118"/>
      <c r="AG322" s="118"/>
      <c r="AH322" s="118"/>
      <c r="AI322" s="118"/>
      <c r="AJ322" s="118"/>
      <c r="AL322" s="341"/>
      <c r="AM322" s="118"/>
      <c r="AN322" s="118"/>
      <c r="AO322" s="118"/>
      <c r="AP322" s="118"/>
      <c r="AQ322" s="118"/>
    </row>
    <row r="323" spans="1:43" x14ac:dyDescent="0.25">
      <c r="M323" s="203" t="s">
        <v>979</v>
      </c>
      <c r="O323" s="118"/>
      <c r="P323" s="118"/>
      <c r="Q323" s="347" t="s">
        <v>979</v>
      </c>
      <c r="R323" s="118"/>
      <c r="S323" s="118"/>
      <c r="T323" s="120" t="s">
        <v>979</v>
      </c>
      <c r="U323" s="118" t="s">
        <v>979</v>
      </c>
      <c r="V323" s="118"/>
      <c r="W323" s="118"/>
      <c r="X323" s="120" t="s">
        <v>979</v>
      </c>
      <c r="Y323" s="118" t="s">
        <v>979</v>
      </c>
      <c r="Z323" s="118"/>
      <c r="AA323" s="118"/>
      <c r="AB323" s="120" t="s">
        <v>979</v>
      </c>
      <c r="AC323" s="118"/>
      <c r="AD323" s="118"/>
      <c r="AE323" s="118"/>
      <c r="AF323" s="118"/>
      <c r="AG323" s="118"/>
      <c r="AH323" s="118"/>
      <c r="AI323" s="118"/>
      <c r="AJ323" s="118"/>
      <c r="AL323" s="341"/>
      <c r="AM323" s="118"/>
      <c r="AN323" s="118"/>
      <c r="AO323" s="118"/>
      <c r="AP323" s="118"/>
      <c r="AQ323" s="118"/>
    </row>
    <row r="324" spans="1:43" x14ac:dyDescent="0.25">
      <c r="M324" s="203" t="s">
        <v>979</v>
      </c>
      <c r="O324" s="118"/>
      <c r="P324" s="118"/>
      <c r="Q324" s="347" t="s">
        <v>979</v>
      </c>
      <c r="R324" s="118"/>
      <c r="S324" s="118"/>
      <c r="T324" s="120" t="s">
        <v>979</v>
      </c>
      <c r="U324" s="118" t="s">
        <v>979</v>
      </c>
      <c r="V324" s="118"/>
      <c r="W324" s="118"/>
      <c r="X324" s="120" t="s">
        <v>979</v>
      </c>
      <c r="Y324" s="118" t="s">
        <v>979</v>
      </c>
      <c r="Z324" s="118"/>
      <c r="AA324" s="118"/>
      <c r="AB324" s="120" t="s">
        <v>979</v>
      </c>
      <c r="AC324" s="118"/>
      <c r="AD324" s="118"/>
      <c r="AE324" s="118"/>
      <c r="AF324" s="118"/>
      <c r="AG324" s="118"/>
      <c r="AH324" s="118"/>
      <c r="AI324" s="118"/>
      <c r="AJ324" s="118"/>
      <c r="AL324" s="341"/>
      <c r="AM324" s="118"/>
      <c r="AN324" s="118"/>
      <c r="AO324" s="118"/>
      <c r="AP324" s="118"/>
      <c r="AQ324" s="118"/>
    </row>
    <row r="325" spans="1:43" x14ac:dyDescent="0.25">
      <c r="M325" s="203" t="s">
        <v>979</v>
      </c>
      <c r="O325" s="118"/>
      <c r="P325" s="118"/>
      <c r="Q325" s="347" t="s">
        <v>979</v>
      </c>
      <c r="R325" s="118"/>
      <c r="S325" s="118"/>
      <c r="T325" s="120" t="s">
        <v>979</v>
      </c>
      <c r="U325" s="118" t="s">
        <v>979</v>
      </c>
      <c r="V325" s="118"/>
      <c r="W325" s="118"/>
      <c r="X325" s="120" t="s">
        <v>979</v>
      </c>
      <c r="Y325" s="118" t="s">
        <v>979</v>
      </c>
      <c r="Z325" s="118"/>
      <c r="AA325" s="118"/>
      <c r="AB325" s="120" t="s">
        <v>979</v>
      </c>
      <c r="AC325" s="118"/>
      <c r="AD325" s="118"/>
      <c r="AE325" s="118"/>
      <c r="AF325" s="118"/>
      <c r="AG325" s="118"/>
      <c r="AH325" s="118"/>
      <c r="AI325" s="118"/>
      <c r="AJ325" s="118"/>
      <c r="AL325" s="341"/>
      <c r="AM325" s="118"/>
      <c r="AN325" s="118"/>
      <c r="AO325" s="118"/>
      <c r="AP325" s="118"/>
      <c r="AQ325" s="118"/>
    </row>
    <row r="326" spans="1:43" x14ac:dyDescent="0.25">
      <c r="M326" s="203" t="s">
        <v>979</v>
      </c>
      <c r="O326" s="118"/>
      <c r="P326" s="118"/>
      <c r="Q326" s="347" t="s">
        <v>979</v>
      </c>
      <c r="R326" s="118"/>
      <c r="S326" s="118"/>
      <c r="T326" s="120" t="s">
        <v>979</v>
      </c>
      <c r="U326" s="118" t="s">
        <v>979</v>
      </c>
      <c r="V326" s="118"/>
      <c r="W326" s="118"/>
      <c r="X326" s="120" t="s">
        <v>979</v>
      </c>
      <c r="Y326" s="118" t="s">
        <v>979</v>
      </c>
      <c r="Z326" s="118"/>
      <c r="AA326" s="118"/>
      <c r="AB326" s="120" t="s">
        <v>979</v>
      </c>
      <c r="AC326" s="118"/>
      <c r="AD326" s="118"/>
      <c r="AE326" s="118"/>
      <c r="AF326" s="118"/>
      <c r="AG326" s="118"/>
      <c r="AH326" s="118"/>
      <c r="AI326" s="118"/>
      <c r="AJ326" s="118"/>
      <c r="AL326" s="341"/>
      <c r="AM326" s="118"/>
      <c r="AN326" s="118"/>
      <c r="AO326" s="118"/>
      <c r="AP326" s="118"/>
      <c r="AQ326" s="118"/>
    </row>
    <row r="327" spans="1:43" x14ac:dyDescent="0.25">
      <c r="M327" s="203" t="s">
        <v>979</v>
      </c>
      <c r="O327" s="118"/>
      <c r="P327" s="118"/>
      <c r="Q327" s="347" t="s">
        <v>979</v>
      </c>
      <c r="R327" s="118"/>
      <c r="S327" s="118"/>
      <c r="T327" s="120" t="s">
        <v>979</v>
      </c>
      <c r="U327" s="118" t="s">
        <v>979</v>
      </c>
      <c r="V327" s="118"/>
      <c r="W327" s="118"/>
      <c r="X327" s="120" t="s">
        <v>979</v>
      </c>
      <c r="Y327" s="118" t="s">
        <v>979</v>
      </c>
      <c r="Z327" s="118"/>
      <c r="AA327" s="118"/>
      <c r="AB327" s="120" t="s">
        <v>979</v>
      </c>
      <c r="AC327" s="118"/>
      <c r="AD327" s="118"/>
      <c r="AE327" s="118"/>
      <c r="AF327" s="118"/>
      <c r="AG327" s="118"/>
      <c r="AH327" s="118"/>
      <c r="AI327" s="118"/>
      <c r="AJ327" s="118"/>
      <c r="AL327" s="341"/>
      <c r="AM327" s="118"/>
      <c r="AN327" s="118"/>
      <c r="AO327" s="118"/>
      <c r="AP327" s="118"/>
      <c r="AQ327" s="118"/>
    </row>
    <row r="328" spans="1:43" x14ac:dyDescent="0.25">
      <c r="M328" s="203" t="s">
        <v>979</v>
      </c>
      <c r="O328" s="118"/>
      <c r="P328" s="118"/>
      <c r="Q328" s="347" t="s">
        <v>979</v>
      </c>
      <c r="R328" s="118"/>
      <c r="S328" s="118"/>
      <c r="T328" s="120" t="s">
        <v>979</v>
      </c>
      <c r="U328" s="118" t="s">
        <v>979</v>
      </c>
      <c r="V328" s="118"/>
      <c r="W328" s="118"/>
      <c r="X328" s="120" t="s">
        <v>979</v>
      </c>
      <c r="Y328" s="118" t="s">
        <v>979</v>
      </c>
      <c r="Z328" s="118"/>
      <c r="AA328" s="118"/>
      <c r="AB328" s="120" t="s">
        <v>979</v>
      </c>
      <c r="AC328" s="118"/>
      <c r="AD328" s="118"/>
      <c r="AE328" s="118"/>
      <c r="AF328" s="118"/>
      <c r="AG328" s="118"/>
      <c r="AH328" s="118"/>
      <c r="AI328" s="118"/>
      <c r="AJ328" s="118"/>
      <c r="AL328" s="341"/>
      <c r="AM328" s="118"/>
      <c r="AN328" s="118"/>
      <c r="AO328" s="118"/>
      <c r="AP328" s="118"/>
      <c r="AQ328" s="118"/>
    </row>
    <row r="329" spans="1:43" x14ac:dyDescent="0.25">
      <c r="M329" s="203" t="s">
        <v>979</v>
      </c>
      <c r="O329" s="118"/>
      <c r="P329" s="118"/>
      <c r="Q329" s="347" t="s">
        <v>979</v>
      </c>
      <c r="R329" s="118"/>
      <c r="S329" s="118"/>
      <c r="T329" s="120" t="s">
        <v>979</v>
      </c>
      <c r="U329" s="118" t="s">
        <v>979</v>
      </c>
      <c r="V329" s="118"/>
      <c r="W329" s="118"/>
      <c r="X329" s="120" t="s">
        <v>979</v>
      </c>
      <c r="Y329" s="118" t="s">
        <v>979</v>
      </c>
      <c r="Z329" s="118"/>
      <c r="AA329" s="118"/>
      <c r="AB329" s="120" t="s">
        <v>979</v>
      </c>
      <c r="AC329" s="118"/>
      <c r="AD329" s="118"/>
      <c r="AE329" s="118"/>
      <c r="AF329" s="118"/>
      <c r="AG329" s="118"/>
      <c r="AH329" s="118"/>
      <c r="AI329" s="118"/>
      <c r="AJ329" s="118"/>
      <c r="AL329" s="341"/>
      <c r="AM329" s="118"/>
      <c r="AN329" s="118"/>
      <c r="AO329" s="118"/>
      <c r="AP329" s="118"/>
      <c r="AQ329" s="118"/>
    </row>
    <row r="330" spans="1:43" x14ac:dyDescent="0.25">
      <c r="M330" s="203" t="s">
        <v>979</v>
      </c>
      <c r="O330" s="118"/>
      <c r="P330" s="118"/>
      <c r="Q330" s="347" t="s">
        <v>979</v>
      </c>
      <c r="R330" s="118"/>
      <c r="S330" s="118"/>
      <c r="T330" s="120" t="s">
        <v>979</v>
      </c>
      <c r="U330" s="118" t="s">
        <v>979</v>
      </c>
      <c r="V330" s="118"/>
      <c r="W330" s="118"/>
      <c r="X330" s="120" t="s">
        <v>979</v>
      </c>
      <c r="Y330" s="118" t="s">
        <v>979</v>
      </c>
      <c r="Z330" s="118"/>
      <c r="AA330" s="118"/>
      <c r="AB330" s="120" t="s">
        <v>979</v>
      </c>
      <c r="AC330" s="118"/>
      <c r="AD330" s="118"/>
      <c r="AE330" s="118"/>
      <c r="AF330" s="118"/>
      <c r="AG330" s="118"/>
      <c r="AH330" s="118"/>
      <c r="AI330" s="118"/>
      <c r="AJ330" s="118"/>
      <c r="AL330" s="341"/>
      <c r="AM330" s="118"/>
      <c r="AN330" s="118"/>
      <c r="AO330" s="118"/>
      <c r="AP330" s="118"/>
      <c r="AQ330" s="118"/>
    </row>
    <row r="331" spans="1:43" x14ac:dyDescent="0.25">
      <c r="M331" s="203" t="s">
        <v>979</v>
      </c>
      <c r="O331" s="118"/>
      <c r="P331" s="118"/>
      <c r="Q331" s="347" t="s">
        <v>979</v>
      </c>
      <c r="R331" s="118"/>
      <c r="S331" s="118"/>
      <c r="T331" s="120" t="s">
        <v>979</v>
      </c>
      <c r="U331" s="118" t="s">
        <v>979</v>
      </c>
      <c r="V331" s="118"/>
      <c r="W331" s="118"/>
      <c r="X331" s="120" t="s">
        <v>979</v>
      </c>
      <c r="Y331" s="118" t="s">
        <v>979</v>
      </c>
      <c r="Z331" s="118"/>
      <c r="AA331" s="118"/>
      <c r="AB331" s="120" t="s">
        <v>979</v>
      </c>
      <c r="AC331" s="118"/>
      <c r="AD331" s="118"/>
      <c r="AE331" s="118"/>
      <c r="AF331" s="118"/>
      <c r="AG331" s="118"/>
      <c r="AH331" s="118"/>
      <c r="AI331" s="118"/>
      <c r="AJ331" s="118"/>
      <c r="AL331" s="341"/>
      <c r="AM331" s="118"/>
      <c r="AN331" s="118"/>
      <c r="AO331" s="118"/>
      <c r="AP331" s="118"/>
      <c r="AQ331" s="118"/>
    </row>
    <row r="332" spans="1:43" x14ac:dyDescent="0.25">
      <c r="M332" s="203" t="s">
        <v>979</v>
      </c>
      <c r="O332" s="118"/>
      <c r="P332" s="118"/>
      <c r="Q332" s="347" t="s">
        <v>979</v>
      </c>
      <c r="R332" s="118"/>
      <c r="S332" s="118"/>
      <c r="T332" s="120" t="s">
        <v>979</v>
      </c>
      <c r="U332" s="118" t="s">
        <v>979</v>
      </c>
      <c r="V332" s="118"/>
      <c r="W332" s="118"/>
      <c r="X332" s="120" t="s">
        <v>979</v>
      </c>
      <c r="Y332" s="118" t="s">
        <v>979</v>
      </c>
      <c r="Z332" s="118"/>
      <c r="AA332" s="118"/>
      <c r="AB332" s="120" t="s">
        <v>979</v>
      </c>
      <c r="AC332" s="118"/>
      <c r="AD332" s="118"/>
      <c r="AE332" s="118"/>
      <c r="AF332" s="118"/>
      <c r="AG332" s="118"/>
      <c r="AH332" s="118"/>
      <c r="AI332" s="118"/>
      <c r="AJ332" s="118"/>
      <c r="AL332" s="341"/>
      <c r="AM332" s="118"/>
      <c r="AN332" s="118"/>
      <c r="AO332" s="118"/>
      <c r="AP332" s="118"/>
      <c r="AQ332" s="118"/>
    </row>
    <row r="333" spans="1:43" x14ac:dyDescent="0.25">
      <c r="M333" s="203" t="s">
        <v>979</v>
      </c>
      <c r="O333" s="118"/>
      <c r="P333" s="118"/>
      <c r="Q333" s="347" t="s">
        <v>979</v>
      </c>
      <c r="R333" s="118"/>
      <c r="S333" s="118"/>
      <c r="T333" s="120" t="s">
        <v>979</v>
      </c>
      <c r="U333" s="118" t="s">
        <v>979</v>
      </c>
      <c r="V333" s="118"/>
      <c r="W333" s="118"/>
      <c r="X333" s="120" t="s">
        <v>979</v>
      </c>
      <c r="Y333" s="118" t="s">
        <v>979</v>
      </c>
      <c r="Z333" s="118"/>
      <c r="AA333" s="118"/>
      <c r="AB333" s="120" t="s">
        <v>979</v>
      </c>
      <c r="AC333" s="118"/>
      <c r="AD333" s="118"/>
      <c r="AE333" s="118"/>
      <c r="AF333" s="118"/>
      <c r="AG333" s="118"/>
      <c r="AH333" s="118"/>
      <c r="AI333" s="118"/>
      <c r="AJ333" s="118"/>
      <c r="AL333" s="341"/>
      <c r="AM333" s="118"/>
      <c r="AN333" s="118"/>
      <c r="AO333" s="118"/>
      <c r="AP333" s="118"/>
      <c r="AQ333" s="118"/>
    </row>
    <row r="334" spans="1:43" x14ac:dyDescent="0.25">
      <c r="M334" s="203" t="s">
        <v>979</v>
      </c>
      <c r="O334" s="118"/>
      <c r="P334" s="118"/>
      <c r="Q334" s="347" t="s">
        <v>979</v>
      </c>
      <c r="R334" s="118"/>
      <c r="S334" s="118"/>
      <c r="T334" s="120" t="s">
        <v>979</v>
      </c>
      <c r="U334" s="118" t="s">
        <v>979</v>
      </c>
      <c r="V334" s="118"/>
      <c r="W334" s="118"/>
      <c r="X334" s="120" t="s">
        <v>979</v>
      </c>
      <c r="Y334" s="118" t="s">
        <v>979</v>
      </c>
      <c r="Z334" s="118"/>
      <c r="AA334" s="118"/>
      <c r="AB334" s="120" t="s">
        <v>979</v>
      </c>
      <c r="AC334" s="118"/>
      <c r="AD334" s="118"/>
      <c r="AE334" s="118"/>
      <c r="AF334" s="118"/>
      <c r="AG334" s="118"/>
      <c r="AH334" s="118"/>
      <c r="AI334" s="118"/>
      <c r="AJ334" s="118"/>
      <c r="AL334" s="341"/>
      <c r="AM334" s="118"/>
      <c r="AN334" s="118"/>
      <c r="AO334" s="118"/>
      <c r="AP334" s="118"/>
      <c r="AQ334" s="118"/>
    </row>
    <row r="335" spans="1:43" x14ac:dyDescent="0.25">
      <c r="M335" s="203" t="s">
        <v>979</v>
      </c>
      <c r="O335" s="118"/>
      <c r="P335" s="118"/>
      <c r="Q335" s="347" t="s">
        <v>979</v>
      </c>
      <c r="R335" s="118"/>
      <c r="S335" s="118"/>
      <c r="T335" s="120" t="s">
        <v>979</v>
      </c>
      <c r="U335" s="118" t="s">
        <v>979</v>
      </c>
      <c r="V335" s="118"/>
      <c r="W335" s="118"/>
      <c r="X335" s="120" t="s">
        <v>979</v>
      </c>
      <c r="Y335" s="118" t="s">
        <v>979</v>
      </c>
      <c r="Z335" s="118"/>
      <c r="AA335" s="118"/>
      <c r="AB335" s="120" t="s">
        <v>979</v>
      </c>
      <c r="AC335" s="118"/>
      <c r="AD335" s="118"/>
      <c r="AE335" s="118"/>
      <c r="AF335" s="118"/>
      <c r="AG335" s="118"/>
      <c r="AH335" s="118"/>
      <c r="AI335" s="118"/>
      <c r="AJ335" s="118"/>
      <c r="AL335" s="341"/>
      <c r="AM335" s="118"/>
      <c r="AN335" s="118"/>
      <c r="AO335" s="118"/>
      <c r="AP335" s="118"/>
      <c r="AQ335" s="118"/>
    </row>
    <row r="336" spans="1:43" x14ac:dyDescent="0.25">
      <c r="M336" s="203" t="s">
        <v>979</v>
      </c>
      <c r="O336" s="118"/>
      <c r="P336" s="118"/>
      <c r="Q336" s="347" t="s">
        <v>979</v>
      </c>
      <c r="R336" s="118"/>
      <c r="S336" s="118"/>
      <c r="T336" s="120" t="s">
        <v>979</v>
      </c>
      <c r="U336" s="118" t="s">
        <v>979</v>
      </c>
      <c r="V336" s="118"/>
      <c r="W336" s="118"/>
      <c r="X336" s="120" t="s">
        <v>979</v>
      </c>
      <c r="Y336" s="118" t="s">
        <v>979</v>
      </c>
      <c r="Z336" s="118"/>
      <c r="AA336" s="118"/>
      <c r="AB336" s="120" t="s">
        <v>979</v>
      </c>
      <c r="AC336" s="118"/>
      <c r="AD336" s="118"/>
      <c r="AE336" s="118"/>
      <c r="AF336" s="118"/>
      <c r="AG336" s="118"/>
      <c r="AH336" s="118"/>
      <c r="AI336" s="118"/>
      <c r="AJ336" s="118"/>
      <c r="AL336" s="341"/>
      <c r="AM336" s="118"/>
      <c r="AN336" s="118"/>
      <c r="AO336" s="118"/>
      <c r="AP336" s="118"/>
      <c r="AQ336" s="118"/>
    </row>
    <row r="337" spans="5:43" x14ac:dyDescent="0.25">
      <c r="M337" s="203" t="s">
        <v>979</v>
      </c>
      <c r="O337" s="118"/>
      <c r="P337" s="118"/>
      <c r="Q337" s="347" t="s">
        <v>979</v>
      </c>
      <c r="R337" s="118"/>
      <c r="S337" s="118"/>
      <c r="T337" s="120" t="s">
        <v>979</v>
      </c>
      <c r="U337" s="118" t="s">
        <v>979</v>
      </c>
      <c r="V337" s="118"/>
      <c r="W337" s="118"/>
      <c r="X337" s="120" t="s">
        <v>979</v>
      </c>
      <c r="Y337" s="118" t="s">
        <v>979</v>
      </c>
      <c r="Z337" s="118"/>
      <c r="AA337" s="118"/>
      <c r="AB337" s="120" t="s">
        <v>979</v>
      </c>
      <c r="AC337" s="118"/>
      <c r="AD337" s="118"/>
      <c r="AE337" s="118"/>
      <c r="AF337" s="118"/>
      <c r="AG337" s="118"/>
      <c r="AH337" s="118"/>
      <c r="AI337" s="118"/>
      <c r="AJ337" s="118"/>
      <c r="AL337" s="341"/>
      <c r="AM337" s="118"/>
      <c r="AN337" s="118"/>
      <c r="AO337" s="118"/>
      <c r="AP337" s="118"/>
      <c r="AQ337" s="118"/>
    </row>
    <row r="338" spans="5:43" x14ac:dyDescent="0.25">
      <c r="M338" s="203" t="s">
        <v>979</v>
      </c>
      <c r="O338" s="118"/>
      <c r="P338" s="118"/>
      <c r="Q338" s="347" t="s">
        <v>979</v>
      </c>
      <c r="R338" s="118"/>
      <c r="S338" s="118"/>
      <c r="T338" s="120" t="s">
        <v>979</v>
      </c>
      <c r="U338" s="118" t="s">
        <v>979</v>
      </c>
      <c r="V338" s="118"/>
      <c r="W338" s="118"/>
      <c r="X338" s="120" t="s">
        <v>979</v>
      </c>
      <c r="Y338" s="118" t="s">
        <v>979</v>
      </c>
      <c r="Z338" s="118"/>
      <c r="AA338" s="118"/>
      <c r="AB338" s="120" t="s">
        <v>979</v>
      </c>
      <c r="AC338" s="118"/>
      <c r="AD338" s="118"/>
      <c r="AE338" s="118"/>
      <c r="AF338" s="118"/>
      <c r="AG338" s="118"/>
      <c r="AH338" s="118"/>
      <c r="AI338" s="118"/>
      <c r="AJ338" s="118"/>
      <c r="AL338" s="341"/>
      <c r="AM338" s="118"/>
      <c r="AN338" s="118"/>
      <c r="AO338" s="118"/>
      <c r="AP338" s="118"/>
      <c r="AQ338" s="118"/>
    </row>
    <row r="339" spans="5:43" x14ac:dyDescent="0.25">
      <c r="M339" s="203" t="s">
        <v>979</v>
      </c>
      <c r="O339" s="118"/>
      <c r="P339" s="118"/>
      <c r="Q339" s="347" t="s">
        <v>979</v>
      </c>
      <c r="R339" s="118"/>
      <c r="S339" s="118"/>
      <c r="T339" s="120" t="s">
        <v>979</v>
      </c>
      <c r="U339" s="118" t="s">
        <v>979</v>
      </c>
      <c r="V339" s="118"/>
      <c r="W339" s="118"/>
      <c r="X339" s="120" t="s">
        <v>979</v>
      </c>
      <c r="Y339" s="118" t="s">
        <v>979</v>
      </c>
      <c r="Z339" s="118"/>
      <c r="AA339" s="118"/>
      <c r="AB339" s="120" t="s">
        <v>979</v>
      </c>
      <c r="AC339" s="118"/>
      <c r="AD339" s="118"/>
      <c r="AE339" s="118"/>
      <c r="AF339" s="118"/>
      <c r="AG339" s="118"/>
      <c r="AH339" s="118"/>
      <c r="AI339" s="118"/>
      <c r="AJ339" s="118"/>
      <c r="AL339" s="341"/>
      <c r="AM339" s="118"/>
      <c r="AN339" s="118"/>
      <c r="AO339" s="118"/>
      <c r="AP339" s="118"/>
      <c r="AQ339" s="118"/>
    </row>
    <row r="340" spans="5:43" x14ac:dyDescent="0.25">
      <c r="M340" s="203" t="s">
        <v>979</v>
      </c>
      <c r="O340" s="118"/>
      <c r="P340" s="118"/>
      <c r="Q340" s="347" t="s">
        <v>979</v>
      </c>
      <c r="R340" s="118"/>
      <c r="S340" s="118"/>
      <c r="T340" s="120" t="s">
        <v>979</v>
      </c>
      <c r="U340" s="118" t="s">
        <v>979</v>
      </c>
      <c r="V340" s="118"/>
      <c r="W340" s="118"/>
      <c r="X340" s="120" t="s">
        <v>979</v>
      </c>
      <c r="Y340" s="118" t="s">
        <v>979</v>
      </c>
      <c r="Z340" s="118"/>
      <c r="AA340" s="118"/>
      <c r="AB340" s="120" t="s">
        <v>979</v>
      </c>
      <c r="AC340" s="118"/>
      <c r="AD340" s="118"/>
      <c r="AE340" s="118"/>
      <c r="AF340" s="118"/>
      <c r="AG340" s="118"/>
      <c r="AH340" s="118"/>
      <c r="AI340" s="118"/>
      <c r="AJ340" s="118"/>
      <c r="AL340" s="341"/>
      <c r="AM340" s="118"/>
      <c r="AN340" s="118"/>
      <c r="AO340" s="118"/>
      <c r="AP340" s="118"/>
      <c r="AQ340" s="118"/>
    </row>
    <row r="341" spans="5:43" x14ac:dyDescent="0.25">
      <c r="M341" s="203" t="s">
        <v>979</v>
      </c>
      <c r="O341" s="118"/>
      <c r="P341" s="118"/>
      <c r="Q341" s="347" t="s">
        <v>979</v>
      </c>
      <c r="R341" s="118"/>
      <c r="S341" s="118"/>
      <c r="T341" s="120" t="s">
        <v>979</v>
      </c>
      <c r="U341" s="118" t="s">
        <v>979</v>
      </c>
      <c r="V341" s="118"/>
      <c r="W341" s="118"/>
      <c r="X341" s="120" t="s">
        <v>979</v>
      </c>
      <c r="Y341" s="118" t="s">
        <v>979</v>
      </c>
      <c r="Z341" s="118"/>
      <c r="AA341" s="118"/>
      <c r="AB341" s="120" t="s">
        <v>979</v>
      </c>
      <c r="AC341" s="118"/>
      <c r="AD341" s="118"/>
      <c r="AE341" s="118"/>
      <c r="AF341" s="118"/>
      <c r="AG341" s="118"/>
      <c r="AH341" s="118"/>
      <c r="AI341" s="118"/>
      <c r="AJ341" s="118"/>
      <c r="AL341" s="341"/>
      <c r="AM341" s="118"/>
      <c r="AN341" s="118"/>
      <c r="AO341" s="118"/>
      <c r="AP341" s="118"/>
      <c r="AQ341" s="118"/>
    </row>
    <row r="342" spans="5:43" x14ac:dyDescent="0.25">
      <c r="M342" s="203" t="s">
        <v>979</v>
      </c>
      <c r="O342" s="118"/>
      <c r="P342" s="118"/>
      <c r="Q342" s="347" t="s">
        <v>979</v>
      </c>
      <c r="R342" s="118"/>
      <c r="S342" s="118"/>
      <c r="T342" s="120" t="s">
        <v>979</v>
      </c>
      <c r="U342" s="118" t="s">
        <v>979</v>
      </c>
      <c r="V342" s="118"/>
      <c r="W342" s="118"/>
      <c r="X342" s="120" t="s">
        <v>979</v>
      </c>
      <c r="Y342" s="118" t="s">
        <v>979</v>
      </c>
      <c r="Z342" s="118"/>
      <c r="AA342" s="118"/>
      <c r="AB342" s="120" t="s">
        <v>979</v>
      </c>
      <c r="AC342" s="118"/>
      <c r="AD342" s="118"/>
      <c r="AE342" s="118"/>
      <c r="AF342" s="118"/>
      <c r="AG342" s="118"/>
      <c r="AH342" s="118"/>
      <c r="AI342" s="118"/>
      <c r="AJ342" s="118"/>
      <c r="AL342" s="341"/>
      <c r="AM342" s="118"/>
      <c r="AN342" s="118"/>
      <c r="AO342" s="118"/>
      <c r="AP342" s="118"/>
      <c r="AQ342" s="118"/>
    </row>
    <row r="343" spans="5:43" x14ac:dyDescent="0.25">
      <c r="M343" s="203" t="s">
        <v>979</v>
      </c>
      <c r="O343" s="118"/>
      <c r="P343" s="118"/>
      <c r="Q343" s="347" t="s">
        <v>979</v>
      </c>
      <c r="R343" s="118"/>
      <c r="S343" s="118"/>
      <c r="T343" s="120" t="s">
        <v>979</v>
      </c>
      <c r="U343" s="118" t="s">
        <v>979</v>
      </c>
      <c r="V343" s="118"/>
      <c r="W343" s="118"/>
      <c r="X343" s="120" t="s">
        <v>979</v>
      </c>
      <c r="Y343" s="118" t="s">
        <v>979</v>
      </c>
      <c r="Z343" s="118"/>
      <c r="AA343" s="118"/>
      <c r="AB343" s="120" t="s">
        <v>979</v>
      </c>
      <c r="AC343" s="118"/>
      <c r="AD343" s="118"/>
      <c r="AE343" s="118"/>
      <c r="AF343" s="118"/>
      <c r="AG343" s="118"/>
      <c r="AH343" s="118"/>
      <c r="AI343" s="118"/>
      <c r="AJ343" s="118"/>
      <c r="AL343" s="341"/>
      <c r="AM343" s="118"/>
      <c r="AN343" s="118"/>
      <c r="AO343" s="118"/>
      <c r="AP343" s="118"/>
      <c r="AQ343" s="118"/>
    </row>
    <row r="344" spans="5:43" x14ac:dyDescent="0.25">
      <c r="E344" s="24" t="s">
        <v>979</v>
      </c>
      <c r="M344" s="203" t="s">
        <v>979</v>
      </c>
      <c r="O344" s="118"/>
      <c r="P344" s="118"/>
      <c r="Q344" s="347" t="s">
        <v>979</v>
      </c>
      <c r="R344" s="118"/>
      <c r="S344" s="118"/>
      <c r="T344" s="120" t="s">
        <v>979</v>
      </c>
      <c r="U344" s="118" t="s">
        <v>979</v>
      </c>
      <c r="V344" s="118"/>
      <c r="W344" s="118"/>
      <c r="X344" s="120" t="s">
        <v>979</v>
      </c>
      <c r="Y344" s="118" t="s">
        <v>979</v>
      </c>
      <c r="Z344" s="118"/>
      <c r="AA344" s="118"/>
      <c r="AB344" s="120" t="s">
        <v>979</v>
      </c>
      <c r="AC344" s="118"/>
      <c r="AD344" s="118"/>
      <c r="AE344" s="118"/>
      <c r="AF344" s="118"/>
      <c r="AG344" s="118"/>
      <c r="AH344" s="118"/>
      <c r="AI344" s="118"/>
      <c r="AJ344" s="118"/>
      <c r="AL344" s="341"/>
      <c r="AM344" s="118"/>
      <c r="AN344" s="118"/>
      <c r="AO344" s="118"/>
      <c r="AP344" s="118"/>
      <c r="AQ344" s="118"/>
    </row>
  </sheetData>
  <mergeCells count="6">
    <mergeCell ref="AG1:AJ1"/>
    <mergeCell ref="Y1:AB1"/>
    <mergeCell ref="Q1:T1"/>
    <mergeCell ref="U1:X1"/>
    <mergeCell ref="M1:P1"/>
    <mergeCell ref="AC1:AF1"/>
  </mergeCells>
  <phoneticPr fontId="5" type="noConversion"/>
  <conditionalFormatting sqref="K131:K132">
    <cfRule type="timePeriod" dxfId="17" priority="3" timePeriod="nextWeek">
      <formula>AND(ROUNDDOWN(K131,0)-TODAY()&gt;(7-WEEKDAY(TODAY())),ROUNDDOWN(K131,0)-TODAY()&lt;(15-WEEKDAY(TODAY())))</formula>
    </cfRule>
    <cfRule type="timePeriod" dxfId="16" priority="4" timePeriod="thisWeek">
      <formula>AND(TODAY()-ROUNDDOWN(K131,0)&lt;=WEEKDAY(TODAY())-1,ROUNDDOWN(K131,0)-TODAY()&lt;=7-WEEKDAY(TODAY()))</formula>
    </cfRule>
  </conditionalFormatting>
  <conditionalFormatting sqref="L60 M87:M91">
    <cfRule type="timePeriod" dxfId="15" priority="7" timePeriod="nextWeek">
      <formula>AND(ROUNDDOWN(L60,0)-TODAY()&gt;(7-WEEKDAY(TODAY())),ROUNDDOWN(L60,0)-TODAY()&lt;(15-WEEKDAY(TODAY())))</formula>
    </cfRule>
    <cfRule type="timePeriod" dxfId="14" priority="8" timePeriod="thisWeek">
      <formula>AND(TODAY()-ROUNDDOWN(L60,0)&lt;=WEEKDAY(TODAY())-1,ROUNDDOWN(L60,0)-TODAY()&lt;=7-WEEKDAY(TODAY()))</formula>
    </cfRule>
  </conditionalFormatting>
  <conditionalFormatting sqref="L141:L164">
    <cfRule type="timePeriod" dxfId="13" priority="5" timePeriod="nextWeek">
      <formula>AND(ROUNDDOWN(L141,0)-TODAY()&gt;(7-WEEKDAY(TODAY())),ROUNDDOWN(L141,0)-TODAY()&lt;(15-WEEKDAY(TODAY())))</formula>
    </cfRule>
    <cfRule type="timePeriod" dxfId="12" priority="6" timePeriod="thisWeek">
      <formula>AND(TODAY()-ROUNDDOWN(L141,0)&lt;=WEEKDAY(TODAY())-1,ROUNDDOWN(L141,0)-TODAY()&lt;=7-WEEKDAY(TODAY()))</formula>
    </cfRule>
  </conditionalFormatting>
  <conditionalFormatting sqref="L174:L175">
    <cfRule type="timePeriod" dxfId="11" priority="1" timePeriod="nextWeek">
      <formula>AND(ROUNDDOWN(L174,0)-TODAY()&gt;(7-WEEKDAY(TODAY())),ROUNDDOWN(L174,0)-TODAY()&lt;(15-WEEKDAY(TODAY())))</formula>
    </cfRule>
    <cfRule type="timePeriod" dxfId="10" priority="2" timePeriod="thisWeek">
      <formula>AND(TODAY()-ROUNDDOWN(L174,0)&lt;=WEEKDAY(TODAY())-1,ROUNDDOWN(L174,0)-TODAY()&lt;=7-WEEKDAY(TODAY()))</formula>
    </cfRule>
  </conditionalFormatting>
  <dataValidations count="2">
    <dataValidation type="list" allowBlank="1" showInputMessage="1" showErrorMessage="1" sqref="AK89:AK93 AK35:AK54 AK61:AK69 AK71:AK86 AK3:AK33 AK176:AK184" xr:uid="{025463DE-CEFE-407A-A4AE-3C83FA31A222}">
      <formula1>"Helix,Millennia,Dawood,Shactee, LWS"</formula1>
    </dataValidation>
    <dataValidation type="list" allowBlank="1" showInputMessage="1" showErrorMessage="1" sqref="AK34" xr:uid="{5DC696AE-6CA7-44F8-9E8D-EF823F3E6AEA}">
      <formula1>"Helix,Millennia,Dawood,Shactee,AGL"</formula1>
    </dataValidation>
  </dataValidations>
  <pageMargins left="0.7" right="0.7" top="0.75" bottom="0.75" header="0.3" footer="0.3"/>
  <pageSetup orientation="portrait" horizontalDpi="300" verticalDpi="0"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521ADEFF-3A85-4F7F-8857-F53B330B9359}">
          <x14:formula1>
            <xm:f>Data!$D$3:$D$15</xm:f>
          </x14:formula1>
          <xm:sqref>A3:A1048576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A112-C50B-4A51-8008-6D03F025A24D}">
  <sheetPr codeName="Sheet1"/>
  <dimension ref="A1:BM294"/>
  <sheetViews>
    <sheetView zoomScale="80" zoomScaleNormal="80" workbookViewId="0">
      <selection activeCell="G268" sqref="G268"/>
    </sheetView>
  </sheetViews>
  <sheetFormatPr defaultColWidth="9.140625" defaultRowHeight="15" customHeight="1" x14ac:dyDescent="0.25"/>
  <cols>
    <col min="1" max="1" width="4.42578125" style="1" bestFit="1" customWidth="1"/>
    <col min="2" max="2" width="11.140625" style="1" customWidth="1"/>
    <col min="3" max="3" width="13.5703125" style="1" customWidth="1"/>
    <col min="4" max="4" width="9.85546875" style="2" bestFit="1" customWidth="1"/>
    <col min="5" max="5" width="16.5703125" style="2" bestFit="1" customWidth="1"/>
    <col min="6" max="6" width="27.85546875" style="15" bestFit="1" customWidth="1"/>
    <col min="7" max="7" width="27.85546875" style="15" customWidth="1"/>
    <col min="8" max="8" width="11.42578125" style="1" bestFit="1" customWidth="1"/>
    <col min="9" max="9" width="13.140625" style="1" customWidth="1"/>
    <col min="10" max="10" width="13.42578125" style="1" bestFit="1" customWidth="1"/>
    <col min="11" max="11" width="14.140625" style="1" customWidth="1"/>
    <col min="12" max="12" width="14" style="1" customWidth="1"/>
    <col min="13" max="13" width="12" style="1" customWidth="1"/>
    <col min="14" max="14" width="16" style="1" customWidth="1"/>
    <col min="15" max="15" width="16.7109375" style="1" customWidth="1"/>
    <col min="16" max="16" width="14.5703125" style="1" customWidth="1"/>
    <col min="17" max="17" width="11" style="1" customWidth="1"/>
    <col min="18" max="18" width="18" style="1" customWidth="1"/>
    <col min="19" max="19" width="12.85546875" style="1" customWidth="1"/>
    <col min="20" max="20" width="13.85546875" style="1" customWidth="1"/>
    <col min="21" max="21" width="11.140625" style="16" customWidth="1"/>
    <col min="22" max="22" width="11.28515625" style="16" customWidth="1"/>
    <col min="23" max="23" width="12.140625" style="16" customWidth="1"/>
    <col min="24" max="24" width="14.42578125" style="17" customWidth="1"/>
    <col min="25" max="25" width="12.42578125" style="5" customWidth="1"/>
    <col min="26" max="26" width="12.7109375" style="7" customWidth="1"/>
    <col min="27" max="27" width="12.7109375" style="5" customWidth="1"/>
    <col min="28" max="28" width="13.85546875" customWidth="1"/>
    <col min="29" max="29" width="12.7109375" style="14" customWidth="1"/>
    <col min="30" max="30" width="12.7109375" style="18" customWidth="1"/>
    <col min="31" max="31" width="12.7109375" style="14" customWidth="1"/>
    <col min="32" max="32" width="12.42578125" style="1" customWidth="1"/>
    <col min="33" max="33" width="12.7109375" style="5" customWidth="1"/>
    <col min="34" max="34" width="12.7109375" style="7" customWidth="1"/>
    <col min="35" max="35" width="12.7109375" style="5" customWidth="1"/>
    <col min="36" max="36" width="12.85546875" style="1" customWidth="1"/>
    <col min="37" max="37" width="12.85546875" style="5" customWidth="1"/>
    <col min="38" max="38" width="12.7109375" style="7" customWidth="1"/>
    <col min="39" max="39" width="12.42578125" style="5" customWidth="1"/>
    <col min="40" max="40" width="13.28515625" style="1" customWidth="1"/>
    <col min="41" max="41" width="12.7109375" style="5" customWidth="1"/>
    <col min="42" max="42" width="12.7109375" style="7" customWidth="1"/>
    <col min="43" max="43" width="12.7109375" style="5" customWidth="1"/>
    <col min="44" max="44" width="12.85546875" style="1" customWidth="1"/>
    <col min="45" max="45" width="12.7109375" style="5" customWidth="1"/>
    <col min="46" max="46" width="12.7109375" style="7" customWidth="1"/>
    <col min="47" max="51" width="12.7109375" style="5" customWidth="1"/>
    <col min="52" max="52" width="13.28515625" style="39" customWidth="1"/>
    <col min="53" max="53" width="22" style="39" customWidth="1"/>
    <col min="54" max="54" width="14.85546875" style="44" bestFit="1" customWidth="1"/>
    <col min="55" max="55" width="14.85546875" style="44" customWidth="1"/>
    <col min="56" max="56" width="19.140625" style="44" customWidth="1"/>
    <col min="57" max="57" width="13" style="44" bestFit="1" customWidth="1"/>
    <col min="58" max="59" width="13.42578125" style="44" bestFit="1" customWidth="1"/>
    <col min="60" max="60" width="14.140625" style="44" customWidth="1"/>
    <col min="61" max="61" width="12.42578125" style="1" customWidth="1"/>
    <col min="62" max="62" width="12.5703125" style="1" bestFit="1" customWidth="1"/>
    <col min="63" max="63" width="15.28515625" style="7" bestFit="1" customWidth="1"/>
    <col min="64" max="16384" width="9.140625" style="1"/>
  </cols>
  <sheetData>
    <row r="1" spans="1:63" x14ac:dyDescent="0.25">
      <c r="X1" s="544" t="s">
        <v>1195</v>
      </c>
      <c r="Y1" s="539"/>
      <c r="Z1" s="539"/>
      <c r="AA1" s="539"/>
      <c r="AB1" s="539" t="s">
        <v>937</v>
      </c>
      <c r="AC1" s="539"/>
      <c r="AD1" s="539"/>
      <c r="AE1" s="539"/>
      <c r="AF1" s="539" t="s">
        <v>808</v>
      </c>
      <c r="AG1" s="539"/>
      <c r="AH1" s="539"/>
      <c r="AI1" s="539"/>
      <c r="AJ1" s="542" t="s">
        <v>938</v>
      </c>
      <c r="AK1" s="542"/>
      <c r="AL1" s="542"/>
      <c r="AM1" s="542"/>
      <c r="AN1" s="539" t="s">
        <v>939</v>
      </c>
      <c r="AO1" s="542"/>
      <c r="AP1" s="539"/>
      <c r="AQ1" s="542"/>
      <c r="AR1" s="543" t="s">
        <v>1196</v>
      </c>
      <c r="AS1" s="541"/>
      <c r="AT1" s="543"/>
      <c r="AU1" s="541"/>
      <c r="AV1" s="541" t="s">
        <v>940</v>
      </c>
      <c r="AW1" s="541"/>
      <c r="AX1" s="541"/>
      <c r="AY1" s="541"/>
      <c r="BA1" s="44"/>
      <c r="BK1" s="1"/>
    </row>
    <row r="2" spans="1:63" s="48" customFormat="1" ht="45.75" customHeight="1" x14ac:dyDescent="0.25">
      <c r="A2" s="86" t="s">
        <v>861</v>
      </c>
      <c r="B2" s="48" t="s">
        <v>0</v>
      </c>
      <c r="C2" s="48" t="s">
        <v>1</v>
      </c>
      <c r="D2" s="48" t="s">
        <v>2</v>
      </c>
      <c r="E2" s="48" t="s">
        <v>3</v>
      </c>
      <c r="F2" s="48" t="s">
        <v>4</v>
      </c>
      <c r="G2" s="48" t="s">
        <v>862</v>
      </c>
      <c r="H2" s="48" t="s">
        <v>863</v>
      </c>
      <c r="I2" s="48" t="s">
        <v>864</v>
      </c>
      <c r="J2" s="48" t="s">
        <v>865</v>
      </c>
      <c r="K2" s="48" t="s">
        <v>9</v>
      </c>
      <c r="L2" s="48" t="s">
        <v>866</v>
      </c>
      <c r="M2" s="48" t="s">
        <v>1197</v>
      </c>
      <c r="N2" s="48" t="s">
        <v>868</v>
      </c>
      <c r="O2" s="48" t="s">
        <v>869</v>
      </c>
      <c r="P2" s="48" t="s">
        <v>870</v>
      </c>
      <c r="Q2" s="48" t="s">
        <v>871</v>
      </c>
      <c r="R2" s="48" t="s">
        <v>872</v>
      </c>
      <c r="S2" s="48" t="s">
        <v>873</v>
      </c>
      <c r="T2" s="48" t="s">
        <v>10</v>
      </c>
      <c r="U2" s="87" t="s">
        <v>18</v>
      </c>
      <c r="V2" s="87" t="s">
        <v>1198</v>
      </c>
      <c r="W2" s="87" t="s">
        <v>1199</v>
      </c>
      <c r="X2" s="49" t="s">
        <v>1200</v>
      </c>
      <c r="Y2" s="51" t="s">
        <v>1201</v>
      </c>
      <c r="Z2" s="63" t="s">
        <v>1202</v>
      </c>
      <c r="AA2" s="69" t="s">
        <v>1203</v>
      </c>
      <c r="AB2" s="50" t="s">
        <v>941</v>
      </c>
      <c r="AC2" s="51" t="s">
        <v>942</v>
      </c>
      <c r="AD2" s="63" t="s">
        <v>943</v>
      </c>
      <c r="AE2" s="69" t="s">
        <v>1204</v>
      </c>
      <c r="AF2" s="50" t="s">
        <v>945</v>
      </c>
      <c r="AG2" s="51" t="s">
        <v>946</v>
      </c>
      <c r="AH2" s="63" t="s">
        <v>947</v>
      </c>
      <c r="AI2" s="69" t="s">
        <v>1205</v>
      </c>
      <c r="AJ2" s="50" t="s">
        <v>949</v>
      </c>
      <c r="AK2" s="51" t="s">
        <v>950</v>
      </c>
      <c r="AL2" s="63" t="s">
        <v>951</v>
      </c>
      <c r="AM2" s="69" t="s">
        <v>1206</v>
      </c>
      <c r="AN2" s="50" t="s">
        <v>953</v>
      </c>
      <c r="AO2" s="51" t="s">
        <v>954</v>
      </c>
      <c r="AP2" s="63" t="s">
        <v>955</v>
      </c>
      <c r="AQ2" s="69" t="s">
        <v>1207</v>
      </c>
      <c r="AR2" s="52" t="s">
        <v>1208</v>
      </c>
      <c r="AS2" s="71" t="s">
        <v>1209</v>
      </c>
      <c r="AT2" s="62" t="s">
        <v>1210</v>
      </c>
      <c r="AU2" s="70" t="s">
        <v>1211</v>
      </c>
      <c r="AV2" s="52" t="s">
        <v>1212</v>
      </c>
      <c r="AW2" s="71" t="s">
        <v>962</v>
      </c>
      <c r="AX2" s="62" t="s">
        <v>963</v>
      </c>
      <c r="AY2" s="70" t="s">
        <v>964</v>
      </c>
      <c r="AZ2" s="53" t="s">
        <v>12</v>
      </c>
      <c r="BA2" s="54" t="s">
        <v>891</v>
      </c>
      <c r="BB2" s="55" t="s">
        <v>1213</v>
      </c>
      <c r="BC2" s="56" t="s">
        <v>1214</v>
      </c>
      <c r="BD2" s="56" t="s">
        <v>1215</v>
      </c>
      <c r="BE2" s="56" t="s">
        <v>1216</v>
      </c>
      <c r="BF2" s="56" t="s">
        <v>969</v>
      </c>
      <c r="BG2" s="56" t="s">
        <v>1217</v>
      </c>
      <c r="BH2" s="57" t="s">
        <v>1218</v>
      </c>
    </row>
    <row r="3" spans="1:63" s="9" customFormat="1" ht="15" hidden="1" customHeight="1" x14ac:dyDescent="0.25">
      <c r="A3" s="102">
        <v>1</v>
      </c>
      <c r="B3" s="39" t="s">
        <v>281</v>
      </c>
      <c r="C3" s="39" t="s">
        <v>1219</v>
      </c>
      <c r="D3" s="39">
        <v>120595</v>
      </c>
      <c r="E3" s="39" t="s">
        <v>1220</v>
      </c>
      <c r="F3" s="102" t="s">
        <v>111</v>
      </c>
      <c r="G3" s="39" t="s">
        <v>850</v>
      </c>
      <c r="H3" s="73">
        <v>44292</v>
      </c>
      <c r="I3" s="73">
        <v>44294</v>
      </c>
      <c r="J3" s="73">
        <v>44298</v>
      </c>
      <c r="K3" s="73">
        <v>44326</v>
      </c>
      <c r="L3" s="96" t="s">
        <v>170</v>
      </c>
      <c r="M3" s="96" t="s">
        <v>170</v>
      </c>
      <c r="N3" s="96" t="s">
        <v>170</v>
      </c>
      <c r="O3" s="96" t="s">
        <v>170</v>
      </c>
      <c r="P3" s="73">
        <v>44306</v>
      </c>
      <c r="Q3" s="73" t="s">
        <v>897</v>
      </c>
      <c r="R3" s="73" t="s">
        <v>1221</v>
      </c>
      <c r="S3" s="73">
        <v>44327</v>
      </c>
      <c r="T3" s="73">
        <v>44327</v>
      </c>
      <c r="U3" s="103">
        <v>44327</v>
      </c>
      <c r="V3" s="103" t="s">
        <v>26</v>
      </c>
      <c r="W3" s="103">
        <v>44927</v>
      </c>
      <c r="X3" s="83" t="s">
        <v>897</v>
      </c>
      <c r="Y3" s="73">
        <v>44295</v>
      </c>
      <c r="Z3" s="44" t="s">
        <v>1222</v>
      </c>
      <c r="AA3" s="76"/>
      <c r="AB3" s="78"/>
      <c r="AC3" s="73"/>
      <c r="AD3" s="44"/>
      <c r="AE3" s="76"/>
      <c r="AF3" s="78"/>
      <c r="AG3" s="73"/>
      <c r="AH3" s="44"/>
      <c r="AI3" s="76"/>
      <c r="AJ3" s="78"/>
      <c r="AK3" s="73"/>
      <c r="AL3" s="44"/>
      <c r="AM3" s="76"/>
      <c r="AN3" s="78"/>
      <c r="AO3" s="73"/>
      <c r="AP3" s="44"/>
      <c r="AQ3" s="76"/>
      <c r="AR3" s="79"/>
      <c r="AS3" s="73"/>
      <c r="AT3" s="44"/>
      <c r="AU3" s="80"/>
      <c r="AV3" s="85"/>
      <c r="AW3" s="77"/>
      <c r="AX3" s="77"/>
      <c r="AY3" s="77"/>
      <c r="AZ3" s="81" t="s">
        <v>1223</v>
      </c>
      <c r="BA3" s="82" t="str">
        <f>IF(Table13[[#This Row],[Contractor Selected]]="Atlas",Z3,IF(AZ3="DLZ",AD3,IF(AZ3="Helix",Table13[[#This Row],[Cost Helix]],IF(AZ3="Millennia",Table13[[#This Row],[Cost Millennia]],IF(AZ3="Dawood",Table13[[#This Row],[Cost Dawood]],IF(Table13[[#This Row],[Contractor Selected]]="Accurate",Table13[[#This Row],[Cost Accurate]],"NO SELECTION"))))))</f>
        <v>Unknown</v>
      </c>
      <c r="BB3" s="58">
        <f t="shared" ref="BB3:BB43" si="0">IF(AZ3="Helix",BA3,0)</f>
        <v>0</v>
      </c>
      <c r="BC3" s="59">
        <f t="shared" ref="BC3:BC43" si="1">IF(AZ3="Millennia",BA3,0)</f>
        <v>0</v>
      </c>
      <c r="BD3" s="59">
        <f t="shared" ref="BD3:BD43" si="2">IF(AZ3="DLZ",BA3,0)</f>
        <v>0</v>
      </c>
      <c r="BE3" s="59" t="str">
        <f t="shared" ref="BE3:BE34" si="3">IF(AZ3="Atlas",BA3,0)</f>
        <v>Unknown</v>
      </c>
      <c r="BF3" s="60">
        <f t="shared" ref="BF3:BF34" si="4">IF(AZ3="Dawood",BA3,0)</f>
        <v>0</v>
      </c>
      <c r="BG3" s="60">
        <f>IF(Table13[[#This Row],[Contractor Selected]]="Accrate",Table13[[#This Row],[Amount]],0)</f>
        <v>0</v>
      </c>
      <c r="BH3" s="61">
        <f>IF(Table13[[#This Row],[Contractor Selected]]="LWS",Table13[[#This Row],[Amount]],0)</f>
        <v>0</v>
      </c>
    </row>
    <row r="4" spans="1:63" s="9" customFormat="1" ht="15" hidden="1" customHeight="1" x14ac:dyDescent="0.25">
      <c r="A4" s="102">
        <v>2</v>
      </c>
      <c r="B4" s="39" t="s">
        <v>281</v>
      </c>
      <c r="C4" s="39" t="s">
        <v>1224</v>
      </c>
      <c r="D4" s="39">
        <v>120571</v>
      </c>
      <c r="E4" s="39" t="s">
        <v>1225</v>
      </c>
      <c r="F4" s="102" t="s">
        <v>1226</v>
      </c>
      <c r="G4" s="39" t="s">
        <v>850</v>
      </c>
      <c r="H4" s="73">
        <v>44321</v>
      </c>
      <c r="I4" s="73">
        <v>44323</v>
      </c>
      <c r="J4" s="73">
        <v>44327</v>
      </c>
      <c r="K4" s="73">
        <v>44341</v>
      </c>
      <c r="L4" s="73">
        <v>44327</v>
      </c>
      <c r="M4" s="73">
        <v>44327</v>
      </c>
      <c r="N4" s="73">
        <v>44327</v>
      </c>
      <c r="O4" s="73">
        <v>44329</v>
      </c>
      <c r="P4" s="73">
        <v>44329</v>
      </c>
      <c r="Q4" s="73" t="s">
        <v>897</v>
      </c>
      <c r="R4" s="73" t="s">
        <v>1227</v>
      </c>
      <c r="S4" s="73">
        <v>44344</v>
      </c>
      <c r="T4" s="73">
        <v>44344</v>
      </c>
      <c r="U4" s="103">
        <v>44344</v>
      </c>
      <c r="V4" s="103"/>
      <c r="W4" s="103">
        <v>44927</v>
      </c>
      <c r="X4" s="84"/>
      <c r="Y4" s="73"/>
      <c r="Z4" s="44"/>
      <c r="AA4" s="76"/>
      <c r="AB4" s="75"/>
      <c r="AC4" s="73"/>
      <c r="AD4" s="44"/>
      <c r="AE4" s="76"/>
      <c r="AF4" s="75"/>
      <c r="AG4" s="73"/>
      <c r="AH4" s="44"/>
      <c r="AI4" s="76"/>
      <c r="AJ4" s="88" t="s">
        <v>897</v>
      </c>
      <c r="AK4" s="73">
        <v>44323</v>
      </c>
      <c r="AL4" s="44">
        <v>22044</v>
      </c>
      <c r="AM4" s="76">
        <v>44344</v>
      </c>
      <c r="AN4" s="78"/>
      <c r="AO4" s="73"/>
      <c r="AP4" s="44"/>
      <c r="AQ4" s="76"/>
      <c r="AR4" s="79"/>
      <c r="AS4" s="73"/>
      <c r="AT4" s="44"/>
      <c r="AU4" s="80"/>
      <c r="AV4" s="77"/>
      <c r="AW4" s="77"/>
      <c r="AX4" s="77"/>
      <c r="AY4" s="77"/>
      <c r="AZ4" s="81" t="s">
        <v>938</v>
      </c>
      <c r="BA4" s="82">
        <f>IF(Table13[[#This Row],[Contractor Selected]]="Atlas",Z4,IF(AZ4="DLZ",AD4,IF(AZ4="Helix",Table13[[#This Row],[Cost Helix]],IF(AZ4="Millennia",Table13[[#This Row],[Cost Millennia]],IF(AZ4="Dawood",Table13[[#This Row],[Cost Dawood]],IF(Table13[[#This Row],[Contractor Selected]]="Accurate",Table13[[#This Row],[Cost Accurate]],"NO SELECTION"))))))</f>
        <v>22044</v>
      </c>
      <c r="BB4" s="58">
        <f t="shared" si="0"/>
        <v>0</v>
      </c>
      <c r="BC4" s="59">
        <f t="shared" si="1"/>
        <v>22044</v>
      </c>
      <c r="BD4" s="59">
        <f t="shared" si="2"/>
        <v>0</v>
      </c>
      <c r="BE4" s="59">
        <f t="shared" si="3"/>
        <v>0</v>
      </c>
      <c r="BF4" s="60">
        <f t="shared" si="4"/>
        <v>0</v>
      </c>
      <c r="BG4" s="60">
        <f>IF(Table13[[#This Row],[Contractor Selected]]="Accrate",Table13[[#This Row],[Amount]],0)</f>
        <v>0</v>
      </c>
      <c r="BH4" s="61">
        <f>IF(Table13[[#This Row],[Contractor Selected]]="LWS",Table13[[#This Row],[Amount]],0)</f>
        <v>0</v>
      </c>
    </row>
    <row r="5" spans="1:63" s="9" customFormat="1" ht="15" hidden="1" customHeight="1" x14ac:dyDescent="0.25">
      <c r="A5" s="102">
        <v>3</v>
      </c>
      <c r="B5" s="39" t="s">
        <v>323</v>
      </c>
      <c r="C5" s="39" t="s">
        <v>1228</v>
      </c>
      <c r="D5" s="39">
        <v>102154</v>
      </c>
      <c r="E5" s="39" t="s">
        <v>1229</v>
      </c>
      <c r="F5" s="102" t="s">
        <v>1230</v>
      </c>
      <c r="G5" s="39"/>
      <c r="H5" s="73">
        <v>44322</v>
      </c>
      <c r="I5" s="73">
        <v>44326</v>
      </c>
      <c r="J5" s="73">
        <v>44333</v>
      </c>
      <c r="K5" s="73">
        <v>44354</v>
      </c>
      <c r="L5" s="73">
        <v>44328</v>
      </c>
      <c r="M5" s="73">
        <v>44328</v>
      </c>
      <c r="N5" s="73">
        <v>44329</v>
      </c>
      <c r="O5" s="73">
        <v>44333</v>
      </c>
      <c r="P5" s="73">
        <v>44334</v>
      </c>
      <c r="Q5" s="73"/>
      <c r="R5" s="73"/>
      <c r="S5" s="73">
        <v>44355</v>
      </c>
      <c r="T5" s="73">
        <v>44354</v>
      </c>
      <c r="U5" s="103">
        <v>44354</v>
      </c>
      <c r="V5" s="103"/>
      <c r="W5" s="103">
        <v>44927</v>
      </c>
      <c r="X5" s="83"/>
      <c r="Y5" s="73"/>
      <c r="Z5" s="44"/>
      <c r="AA5" s="76"/>
      <c r="AB5" s="78"/>
      <c r="AC5" s="73"/>
      <c r="AD5" s="44"/>
      <c r="AE5" s="76"/>
      <c r="AF5" s="78" t="s">
        <v>897</v>
      </c>
      <c r="AG5" s="73">
        <v>44327</v>
      </c>
      <c r="AH5" s="44">
        <v>6750</v>
      </c>
      <c r="AI5" s="76">
        <v>44355</v>
      </c>
      <c r="AJ5" s="78" t="s">
        <v>897</v>
      </c>
      <c r="AK5" s="73">
        <v>44328</v>
      </c>
      <c r="AL5" s="44">
        <v>8920</v>
      </c>
      <c r="AM5" s="76">
        <v>44355</v>
      </c>
      <c r="AN5" s="78"/>
      <c r="AO5" s="73"/>
      <c r="AP5" s="44"/>
      <c r="AQ5" s="76"/>
      <c r="AR5" s="79"/>
      <c r="AS5" s="73"/>
      <c r="AT5" s="44"/>
      <c r="AU5" s="80"/>
      <c r="AV5" s="77"/>
      <c r="AW5" s="77"/>
      <c r="AX5" s="77"/>
      <c r="AY5" s="77"/>
      <c r="AZ5" s="81" t="s">
        <v>808</v>
      </c>
      <c r="BA5" s="82">
        <f>IF(Table13[[#This Row],[Contractor Selected]]="Atlas",Table13[[#This Row],[Cost AEG]],IF(AZ5="DLZ",Table13[[#This Row],[Cost DLZ]],IF(AZ5="Helix",Table13[[#This Row],[Cost Helix]],IF(AZ5="Millennia",Table13[[#This Row],[Cost Millennia]],IF(AZ5="Dawood",Table13[[#This Row],[Cost Dawood]],IF(Table13[[#This Row],[Contractor Selected]]="Accurate",Table13[[#This Row],[Cost Accurate]],"NO SELECTION"))))))</f>
        <v>6750</v>
      </c>
      <c r="BB5" s="58">
        <f t="shared" si="0"/>
        <v>6750</v>
      </c>
      <c r="BC5" s="59">
        <f t="shared" si="1"/>
        <v>0</v>
      </c>
      <c r="BD5" s="59">
        <f t="shared" si="2"/>
        <v>0</v>
      </c>
      <c r="BE5" s="59">
        <f t="shared" si="3"/>
        <v>0</v>
      </c>
      <c r="BF5" s="60">
        <f t="shared" si="4"/>
        <v>0</v>
      </c>
      <c r="BG5" s="60">
        <f>IF(Table13[[#This Row],[Contractor Selected]]="Accrate",Table13[[#This Row],[Amount]],0)</f>
        <v>0</v>
      </c>
      <c r="BH5" s="61">
        <f>IF(Table13[[#This Row],[Contractor Selected]]="LWS",Table13[[#This Row],[Amount]],0)</f>
        <v>0</v>
      </c>
    </row>
    <row r="6" spans="1:63" s="9" customFormat="1" ht="15" hidden="1" customHeight="1" x14ac:dyDescent="0.25">
      <c r="A6" s="102">
        <v>4</v>
      </c>
      <c r="B6" s="39" t="s">
        <v>323</v>
      </c>
      <c r="C6" s="39" t="s">
        <v>1231</v>
      </c>
      <c r="D6" s="39">
        <v>101205</v>
      </c>
      <c r="E6" s="39" t="s">
        <v>1232</v>
      </c>
      <c r="F6" s="102" t="s">
        <v>1230</v>
      </c>
      <c r="G6" s="39"/>
      <c r="H6" s="73">
        <v>44322</v>
      </c>
      <c r="I6" s="73">
        <v>44326</v>
      </c>
      <c r="J6" s="73">
        <v>44333</v>
      </c>
      <c r="K6" s="73">
        <v>44354</v>
      </c>
      <c r="L6" s="73">
        <v>44328</v>
      </c>
      <c r="M6" s="73">
        <v>44328</v>
      </c>
      <c r="N6" s="73">
        <v>44329</v>
      </c>
      <c r="O6" s="73">
        <v>44333</v>
      </c>
      <c r="P6" s="73">
        <v>44334</v>
      </c>
      <c r="Q6" s="73"/>
      <c r="R6" s="73"/>
      <c r="S6" s="73">
        <v>44355</v>
      </c>
      <c r="T6" s="73">
        <v>44354</v>
      </c>
      <c r="U6" s="103">
        <v>44354</v>
      </c>
      <c r="V6" s="103"/>
      <c r="W6" s="103">
        <v>44927</v>
      </c>
      <c r="X6" s="83"/>
      <c r="Y6" s="73"/>
      <c r="Z6" s="44"/>
      <c r="AA6" s="76"/>
      <c r="AB6" s="78"/>
      <c r="AC6" s="73"/>
      <c r="AD6" s="44"/>
      <c r="AE6" s="76"/>
      <c r="AF6" s="78" t="s">
        <v>897</v>
      </c>
      <c r="AG6" s="73">
        <v>44327</v>
      </c>
      <c r="AH6" s="44">
        <v>6750</v>
      </c>
      <c r="AI6" s="76">
        <v>44355</v>
      </c>
      <c r="AJ6" s="78" t="s">
        <v>897</v>
      </c>
      <c r="AK6" s="73">
        <v>44328</v>
      </c>
      <c r="AL6" s="44">
        <v>8610</v>
      </c>
      <c r="AM6" s="76">
        <v>44355</v>
      </c>
      <c r="AN6" s="78"/>
      <c r="AO6" s="73"/>
      <c r="AP6" s="44"/>
      <c r="AQ6" s="76"/>
      <c r="AR6" s="79"/>
      <c r="AS6" s="73"/>
      <c r="AT6" s="44"/>
      <c r="AU6" s="80"/>
      <c r="AV6" s="77"/>
      <c r="AW6" s="77"/>
      <c r="AX6" s="77"/>
      <c r="AY6" s="77"/>
      <c r="AZ6" s="81" t="s">
        <v>808</v>
      </c>
      <c r="BA6" s="82">
        <f>IF(Table13[[#This Row],[Contractor Selected]]="Atlas",Table13[[#This Row],[Cost AEG]],IF(AZ6="DLZ",Table13[[#This Row],[Cost DLZ]],IF(AZ6="Helix",Table13[[#This Row],[Cost Helix]],IF(AZ6="Millennia",Table13[[#This Row],[Cost Millennia]],IF(AZ6="Dawood",Table13[[#This Row],[Cost Dawood]],IF(Table13[[#This Row],[Contractor Selected]]="Accurate",Table13[[#This Row],[Cost Accurate]],"NO SELECTION"))))))</f>
        <v>6750</v>
      </c>
      <c r="BB6" s="58">
        <f t="shared" si="0"/>
        <v>6750</v>
      </c>
      <c r="BC6" s="59">
        <f t="shared" si="1"/>
        <v>0</v>
      </c>
      <c r="BD6" s="59">
        <f t="shared" si="2"/>
        <v>0</v>
      </c>
      <c r="BE6" s="59">
        <f t="shared" si="3"/>
        <v>0</v>
      </c>
      <c r="BF6" s="60">
        <f t="shared" si="4"/>
        <v>0</v>
      </c>
      <c r="BG6" s="60">
        <f>IF(Table13[[#This Row],[Contractor Selected]]="Accrate",Table13[[#This Row],[Amount]],0)</f>
        <v>0</v>
      </c>
      <c r="BH6" s="61">
        <f>IF(Table13[[#This Row],[Contractor Selected]]="LWS",Table13[[#This Row],[Amount]],0)</f>
        <v>0</v>
      </c>
    </row>
    <row r="7" spans="1:63" s="9" customFormat="1" ht="15" hidden="1" customHeight="1" x14ac:dyDescent="0.25">
      <c r="A7" s="102">
        <v>5</v>
      </c>
      <c r="B7" s="39" t="s">
        <v>323</v>
      </c>
      <c r="C7" s="39" t="s">
        <v>1233</v>
      </c>
      <c r="D7" s="39">
        <v>101206</v>
      </c>
      <c r="E7" s="39" t="s">
        <v>1234</v>
      </c>
      <c r="F7" s="102" t="s">
        <v>1230</v>
      </c>
      <c r="G7" s="39"/>
      <c r="H7" s="73">
        <v>44322</v>
      </c>
      <c r="I7" s="73">
        <v>44326</v>
      </c>
      <c r="J7" s="73">
        <v>44333</v>
      </c>
      <c r="K7" s="73">
        <v>44354</v>
      </c>
      <c r="L7" s="73">
        <v>44328</v>
      </c>
      <c r="M7" s="73">
        <v>44328</v>
      </c>
      <c r="N7" s="73">
        <v>44329</v>
      </c>
      <c r="O7" s="73">
        <v>44333</v>
      </c>
      <c r="P7" s="73">
        <v>44334</v>
      </c>
      <c r="Q7" s="73"/>
      <c r="R7" s="73"/>
      <c r="S7" s="73">
        <v>44355</v>
      </c>
      <c r="T7" s="73">
        <v>44354</v>
      </c>
      <c r="U7" s="103">
        <v>44354</v>
      </c>
      <c r="V7" s="103"/>
      <c r="W7" s="103">
        <v>44927</v>
      </c>
      <c r="X7" s="83"/>
      <c r="Y7" s="73"/>
      <c r="Z7" s="44"/>
      <c r="AA7" s="76"/>
      <c r="AB7" s="78"/>
      <c r="AC7" s="73"/>
      <c r="AD7" s="44"/>
      <c r="AE7" s="76"/>
      <c r="AF7" s="78" t="s">
        <v>897</v>
      </c>
      <c r="AG7" s="73">
        <v>44327</v>
      </c>
      <c r="AH7" s="44">
        <v>6750</v>
      </c>
      <c r="AI7" s="76">
        <v>44355</v>
      </c>
      <c r="AJ7" s="78" t="s">
        <v>897</v>
      </c>
      <c r="AK7" s="73">
        <v>44328</v>
      </c>
      <c r="AL7" s="44">
        <v>8830</v>
      </c>
      <c r="AM7" s="76">
        <v>44355</v>
      </c>
      <c r="AN7" s="78"/>
      <c r="AO7" s="73"/>
      <c r="AP7" s="44"/>
      <c r="AQ7" s="76"/>
      <c r="AR7" s="79"/>
      <c r="AS7" s="73"/>
      <c r="AT7" s="44"/>
      <c r="AU7" s="80"/>
      <c r="AV7" s="77"/>
      <c r="AW7" s="77"/>
      <c r="AX7" s="77"/>
      <c r="AY7" s="77"/>
      <c r="AZ7" s="81" t="s">
        <v>808</v>
      </c>
      <c r="BA7" s="82">
        <f>IF(Table13[[#This Row],[Contractor Selected]]="Atlas",Table13[[#This Row],[Cost AEG]],IF(AZ7="DLZ",Table13[[#This Row],[Cost DLZ]],IF(AZ7="Helix",Table13[[#This Row],[Cost Helix]],IF(AZ7="Millennia",Table13[[#This Row],[Cost Millennia]],IF(AZ7="Dawood",Table13[[#This Row],[Cost Dawood]],IF(Table13[[#This Row],[Contractor Selected]]="Accurate",Table13[[#This Row],[Cost Accurate]],"NO SELECTION"))))))</f>
        <v>6750</v>
      </c>
      <c r="BB7" s="58">
        <f t="shared" si="0"/>
        <v>6750</v>
      </c>
      <c r="BC7" s="59">
        <f t="shared" si="1"/>
        <v>0</v>
      </c>
      <c r="BD7" s="59">
        <f t="shared" si="2"/>
        <v>0</v>
      </c>
      <c r="BE7" s="59">
        <f t="shared" si="3"/>
        <v>0</v>
      </c>
      <c r="BF7" s="60">
        <f t="shared" si="4"/>
        <v>0</v>
      </c>
      <c r="BG7" s="60">
        <f>IF(Table13[[#This Row],[Contractor Selected]]="Accrate",Table13[[#This Row],[Amount]],0)</f>
        <v>0</v>
      </c>
      <c r="BH7" s="61">
        <f>IF(Table13[[#This Row],[Contractor Selected]]="LWS",Table13[[#This Row],[Amount]],0)</f>
        <v>0</v>
      </c>
    </row>
    <row r="8" spans="1:63" s="9" customFormat="1" ht="15" hidden="1" customHeight="1" x14ac:dyDescent="0.25">
      <c r="A8" s="102">
        <v>6</v>
      </c>
      <c r="B8" s="39" t="s">
        <v>323</v>
      </c>
      <c r="C8" s="39" t="s">
        <v>1235</v>
      </c>
      <c r="D8" s="39">
        <v>102155</v>
      </c>
      <c r="E8" s="39" t="s">
        <v>1075</v>
      </c>
      <c r="F8" s="102" t="s">
        <v>1236</v>
      </c>
      <c r="G8" s="39"/>
      <c r="H8" s="73">
        <v>44323</v>
      </c>
      <c r="I8" s="73">
        <v>44327</v>
      </c>
      <c r="J8" s="73">
        <v>44334</v>
      </c>
      <c r="K8" s="73">
        <v>44355</v>
      </c>
      <c r="L8" s="96" t="s">
        <v>170</v>
      </c>
      <c r="M8" s="96" t="s">
        <v>170</v>
      </c>
      <c r="N8" s="96" t="s">
        <v>170</v>
      </c>
      <c r="O8" s="96">
        <v>44333</v>
      </c>
      <c r="P8" s="73">
        <v>44334</v>
      </c>
      <c r="Q8" s="73" t="s">
        <v>897</v>
      </c>
      <c r="R8" s="73"/>
      <c r="S8" s="73">
        <v>44355</v>
      </c>
      <c r="T8" s="73">
        <v>44355</v>
      </c>
      <c r="U8" s="103">
        <v>44355</v>
      </c>
      <c r="V8" s="103"/>
      <c r="W8" s="103">
        <v>44927</v>
      </c>
      <c r="X8" s="84" t="s">
        <v>897</v>
      </c>
      <c r="Y8" s="73">
        <v>44327</v>
      </c>
      <c r="Z8" s="44">
        <v>9680</v>
      </c>
      <c r="AA8" s="76">
        <f>Table13[[#This Row],[Planned NTP]]+21</f>
        <v>44355</v>
      </c>
      <c r="AB8" s="75"/>
      <c r="AC8" s="73"/>
      <c r="AD8" s="44"/>
      <c r="AE8" s="76"/>
      <c r="AF8" s="75"/>
      <c r="AG8" s="73"/>
      <c r="AH8" s="44"/>
      <c r="AI8" s="76"/>
      <c r="AJ8" s="75" t="s">
        <v>897</v>
      </c>
      <c r="AK8" s="73">
        <v>44328</v>
      </c>
      <c r="AL8" s="44">
        <v>29430</v>
      </c>
      <c r="AM8" s="76">
        <v>44358</v>
      </c>
      <c r="AN8" s="78"/>
      <c r="AO8" s="73"/>
      <c r="AP8" s="44"/>
      <c r="AQ8" s="76"/>
      <c r="AR8" s="79"/>
      <c r="AS8" s="73"/>
      <c r="AT8" s="44"/>
      <c r="AU8" s="80"/>
      <c r="AV8" s="77"/>
      <c r="AW8" s="77"/>
      <c r="AX8" s="77"/>
      <c r="AY8" s="77"/>
      <c r="AZ8" s="81" t="s">
        <v>1223</v>
      </c>
      <c r="BA8" s="82">
        <f>IF(Table13[[#This Row],[Contractor Selected]]="Atlas",Table13[[#This Row],[Cost AEG]],IF(AZ8="DLZ",Table13[[#This Row],[Cost DLZ]],IF(AZ8="Helix",Table13[[#This Row],[Cost Helix]],IF(AZ8="Millennia",Table13[[#This Row],[Cost Millennia]],IF(AZ8="Dawood",Table13[[#This Row],[Cost Dawood]],IF(Table13[[#This Row],[Contractor Selected]]="Accurate",Table13[[#This Row],[Cost Accurate]],"NO SELECTION"))))))</f>
        <v>9680</v>
      </c>
      <c r="BB8" s="58">
        <f t="shared" si="0"/>
        <v>0</v>
      </c>
      <c r="BC8" s="59">
        <f t="shared" si="1"/>
        <v>0</v>
      </c>
      <c r="BD8" s="59">
        <f t="shared" si="2"/>
        <v>0</v>
      </c>
      <c r="BE8" s="59">
        <f t="shared" si="3"/>
        <v>9680</v>
      </c>
      <c r="BF8" s="60">
        <f t="shared" si="4"/>
        <v>0</v>
      </c>
      <c r="BG8" s="60">
        <f>IF(Table13[[#This Row],[Contractor Selected]]="Accrate",Table13[[#This Row],[Amount]],0)</f>
        <v>0</v>
      </c>
      <c r="BH8" s="61">
        <f>IF(Table13[[#This Row],[Contractor Selected]]="LWS",Table13[[#This Row],[Amount]],0)</f>
        <v>0</v>
      </c>
    </row>
    <row r="9" spans="1:63" s="9" customFormat="1" ht="15" hidden="1" customHeight="1" x14ac:dyDescent="0.25">
      <c r="A9" s="102">
        <v>8</v>
      </c>
      <c r="B9" s="39" t="s">
        <v>81</v>
      </c>
      <c r="C9" s="39" t="s">
        <v>1237</v>
      </c>
      <c r="D9" s="39">
        <v>140780</v>
      </c>
      <c r="E9" s="39" t="s">
        <v>919</v>
      </c>
      <c r="F9" s="102" t="s">
        <v>1226</v>
      </c>
      <c r="G9" s="39" t="s">
        <v>850</v>
      </c>
      <c r="H9" s="73">
        <v>44329</v>
      </c>
      <c r="I9" s="73">
        <v>44333</v>
      </c>
      <c r="J9" s="73">
        <v>44335</v>
      </c>
      <c r="K9" s="96" t="s">
        <v>170</v>
      </c>
      <c r="L9" s="96">
        <v>44335</v>
      </c>
      <c r="M9" s="96">
        <v>44335</v>
      </c>
      <c r="N9" s="96"/>
      <c r="O9" s="96"/>
      <c r="P9" s="73">
        <v>44337</v>
      </c>
      <c r="Q9" s="39" t="s">
        <v>897</v>
      </c>
      <c r="R9" s="104" t="s">
        <v>1238</v>
      </c>
      <c r="S9" s="73">
        <v>44363</v>
      </c>
      <c r="T9" s="73">
        <v>44358</v>
      </c>
      <c r="U9" s="103">
        <v>44358</v>
      </c>
      <c r="V9" s="105" t="s">
        <v>26</v>
      </c>
      <c r="W9" s="103">
        <v>44927</v>
      </c>
      <c r="X9" s="83" t="s">
        <v>897</v>
      </c>
      <c r="Y9" s="73">
        <v>44333</v>
      </c>
      <c r="Z9" s="44">
        <v>18850</v>
      </c>
      <c r="AA9" s="76">
        <f>21+Table13[[#This Row],[Actual NTP]]</f>
        <v>44358</v>
      </c>
      <c r="AB9" s="78" t="s">
        <v>897</v>
      </c>
      <c r="AC9" s="73"/>
      <c r="AD9" s="44">
        <v>43500</v>
      </c>
      <c r="AE9" s="76">
        <v>44363</v>
      </c>
      <c r="AF9" s="78" t="s">
        <v>897</v>
      </c>
      <c r="AG9" s="73">
        <v>44333</v>
      </c>
      <c r="AH9" s="44">
        <v>17850</v>
      </c>
      <c r="AI9" s="76">
        <v>44348</v>
      </c>
      <c r="AJ9" s="78" t="s">
        <v>897</v>
      </c>
      <c r="AK9" s="73">
        <v>44334</v>
      </c>
      <c r="AL9" s="44">
        <v>38120</v>
      </c>
      <c r="AM9" s="76">
        <v>44372</v>
      </c>
      <c r="AN9" s="78"/>
      <c r="AO9" s="73"/>
      <c r="AP9" s="44"/>
      <c r="AQ9" s="76"/>
      <c r="AR9" s="79"/>
      <c r="AS9" s="73"/>
      <c r="AT9" s="44"/>
      <c r="AU9" s="80"/>
      <c r="AV9" s="77"/>
      <c r="AW9" s="77"/>
      <c r="AX9" s="77"/>
      <c r="AY9" s="77"/>
      <c r="AZ9" s="81" t="s">
        <v>937</v>
      </c>
      <c r="BA9" s="82">
        <f>IF(Table13[[#This Row],[Contractor Selected]]="Atlas",Table13[[#This Row],[Cost AEG]],IF(AZ9="DLZ",Table13[[#This Row],[Cost DLZ]],IF(AZ9="Helix",Table13[[#This Row],[Cost Helix]],IF(AZ9="Millennia",Table13[[#This Row],[Cost Millennia]],IF(AZ9="Dawood",Table13[[#This Row],[Cost Dawood]],IF(Table13[[#This Row],[Contractor Selected]]="Accurate",Table13[[#This Row],[Cost Accurate]],"NO SELECTION"))))))</f>
        <v>43500</v>
      </c>
      <c r="BB9" s="58">
        <f t="shared" si="0"/>
        <v>0</v>
      </c>
      <c r="BC9" s="59">
        <f t="shared" si="1"/>
        <v>0</v>
      </c>
      <c r="BD9" s="59">
        <f t="shared" si="2"/>
        <v>43500</v>
      </c>
      <c r="BE9" s="59">
        <f t="shared" si="3"/>
        <v>0</v>
      </c>
      <c r="BF9" s="60">
        <f t="shared" si="4"/>
        <v>0</v>
      </c>
      <c r="BG9" s="60">
        <f>IF(Table13[[#This Row],[Contractor Selected]]="Accrate",Table13[[#This Row],[Amount]],0)</f>
        <v>0</v>
      </c>
      <c r="BH9" s="61">
        <f>IF(Table13[[#This Row],[Contractor Selected]]="LWS",Table13[[#This Row],[Amount]],0)</f>
        <v>0</v>
      </c>
    </row>
    <row r="10" spans="1:63" s="9" customFormat="1" ht="15" hidden="1" customHeight="1" x14ac:dyDescent="0.25">
      <c r="A10" s="102">
        <v>7</v>
      </c>
      <c r="B10" s="39" t="s">
        <v>81</v>
      </c>
      <c r="C10" s="39" t="s">
        <v>1239</v>
      </c>
      <c r="D10" s="39">
        <v>135740</v>
      </c>
      <c r="E10" s="39" t="s">
        <v>1089</v>
      </c>
      <c r="F10" s="102" t="s">
        <v>1240</v>
      </c>
      <c r="G10" s="39" t="s">
        <v>850</v>
      </c>
      <c r="H10" s="73">
        <v>44326</v>
      </c>
      <c r="I10" s="73">
        <v>44329</v>
      </c>
      <c r="J10" s="73">
        <v>44335</v>
      </c>
      <c r="K10" s="73">
        <v>44365</v>
      </c>
      <c r="L10" s="73">
        <v>44333</v>
      </c>
      <c r="M10" s="89" t="s">
        <v>170</v>
      </c>
      <c r="N10" s="73">
        <v>44333</v>
      </c>
      <c r="O10" s="96" t="s">
        <v>170</v>
      </c>
      <c r="P10" s="73">
        <v>44340</v>
      </c>
      <c r="Q10" s="73" t="s">
        <v>897</v>
      </c>
      <c r="R10" s="104" t="s">
        <v>1241</v>
      </c>
      <c r="S10" s="73">
        <v>44365</v>
      </c>
      <c r="T10" s="73">
        <v>44365</v>
      </c>
      <c r="U10" s="103">
        <v>44365</v>
      </c>
      <c r="V10" s="105" t="s">
        <v>26</v>
      </c>
      <c r="W10" s="103">
        <v>44927</v>
      </c>
      <c r="X10" s="83"/>
      <c r="Y10" s="73"/>
      <c r="Z10" s="44"/>
      <c r="AA10" s="76"/>
      <c r="AB10" s="78"/>
      <c r="AC10" s="73"/>
      <c r="AD10" s="44"/>
      <c r="AE10" s="76"/>
      <c r="AF10" s="78"/>
      <c r="AG10" s="73"/>
      <c r="AH10" s="44"/>
      <c r="AI10" s="76"/>
      <c r="AJ10" s="78" t="s">
        <v>897</v>
      </c>
      <c r="AK10" s="73">
        <v>44330</v>
      </c>
      <c r="AL10" s="44">
        <v>21550</v>
      </c>
      <c r="AM10" s="76">
        <v>44365</v>
      </c>
      <c r="AN10" s="78"/>
      <c r="AO10" s="73"/>
      <c r="AP10" s="44"/>
      <c r="AQ10" s="76"/>
      <c r="AR10" s="79"/>
      <c r="AS10" s="73"/>
      <c r="AT10" s="44"/>
      <c r="AU10" s="80"/>
      <c r="AV10" s="77"/>
      <c r="AW10" s="77"/>
      <c r="AX10" s="77"/>
      <c r="AY10" s="77"/>
      <c r="AZ10" s="81" t="s">
        <v>938</v>
      </c>
      <c r="BA10" s="82">
        <f>IF(Table13[[#This Row],[Contractor Selected]]="Atlas",Table13[[#This Row],[Cost AEG]],IF(AZ10="DLZ",Table13[[#This Row],[Cost DLZ]],IF(AZ10="Helix",Table13[[#This Row],[Cost Helix]],IF(AZ10="Millennia",Table13[[#This Row],[Cost Millennia]],IF(AZ10="Dawood",Table13[[#This Row],[Cost Dawood]],IF(Table13[[#This Row],[Contractor Selected]]="Accurate",Table13[[#This Row],[Cost Accurate]],"NO SELECTION"))))))</f>
        <v>21550</v>
      </c>
      <c r="BB10" s="58">
        <f t="shared" si="0"/>
        <v>0</v>
      </c>
      <c r="BC10" s="59">
        <f t="shared" si="1"/>
        <v>21550</v>
      </c>
      <c r="BD10" s="59">
        <f t="shared" si="2"/>
        <v>0</v>
      </c>
      <c r="BE10" s="59">
        <f t="shared" si="3"/>
        <v>0</v>
      </c>
      <c r="BF10" s="60">
        <f t="shared" si="4"/>
        <v>0</v>
      </c>
      <c r="BG10" s="60">
        <f>IF(Table13[[#This Row],[Contractor Selected]]="Accrate",Table13[[#This Row],[Amount]],0)</f>
        <v>0</v>
      </c>
      <c r="BH10" s="61">
        <f>IF(Table13[[#This Row],[Contractor Selected]]="LWS",Table13[[#This Row],[Amount]],0)</f>
        <v>0</v>
      </c>
    </row>
    <row r="11" spans="1:63" s="9" customFormat="1" ht="15" hidden="1" customHeight="1" x14ac:dyDescent="0.25">
      <c r="A11" s="102">
        <v>9</v>
      </c>
      <c r="B11" s="39" t="s">
        <v>323</v>
      </c>
      <c r="C11" s="39" t="s">
        <v>1242</v>
      </c>
      <c r="D11" s="39">
        <v>1010219</v>
      </c>
      <c r="E11" s="39" t="s">
        <v>1129</v>
      </c>
      <c r="F11" s="102" t="s">
        <v>1230</v>
      </c>
      <c r="G11" s="39"/>
      <c r="H11" s="73">
        <v>44354</v>
      </c>
      <c r="I11" s="73">
        <v>44356</v>
      </c>
      <c r="J11" s="73">
        <v>44363</v>
      </c>
      <c r="K11" s="73">
        <v>44384</v>
      </c>
      <c r="L11" s="96">
        <v>44361</v>
      </c>
      <c r="M11" s="96">
        <v>44361</v>
      </c>
      <c r="N11" s="96">
        <v>44362</v>
      </c>
      <c r="O11" s="96">
        <v>44363</v>
      </c>
      <c r="P11" s="73">
        <v>44363</v>
      </c>
      <c r="Q11" s="73" t="s">
        <v>897</v>
      </c>
      <c r="R11" s="73"/>
      <c r="S11" s="73">
        <v>44384</v>
      </c>
      <c r="T11" s="73">
        <v>44389</v>
      </c>
      <c r="U11" s="103">
        <v>44389</v>
      </c>
      <c r="V11" s="103"/>
      <c r="W11" s="103">
        <v>44927</v>
      </c>
      <c r="X11" s="83"/>
      <c r="Y11" s="73"/>
      <c r="Z11" s="44"/>
      <c r="AA11" s="76"/>
      <c r="AB11" s="78"/>
      <c r="AC11" s="73"/>
      <c r="AD11" s="44"/>
      <c r="AE11" s="76"/>
      <c r="AF11" s="78" t="s">
        <v>897</v>
      </c>
      <c r="AG11" s="73">
        <v>44355</v>
      </c>
      <c r="AH11" s="44">
        <v>7000</v>
      </c>
      <c r="AI11" s="76">
        <v>44384</v>
      </c>
      <c r="AJ11" s="78" t="s">
        <v>897</v>
      </c>
      <c r="AK11" s="73">
        <v>44356</v>
      </c>
      <c r="AL11" s="44">
        <v>10500</v>
      </c>
      <c r="AM11" s="76">
        <v>44384</v>
      </c>
      <c r="AN11" s="78"/>
      <c r="AO11" s="73"/>
      <c r="AP11" s="44"/>
      <c r="AQ11" s="76"/>
      <c r="AR11" s="79"/>
      <c r="AS11" s="73"/>
      <c r="AT11" s="44"/>
      <c r="AU11" s="80"/>
      <c r="AV11" s="77"/>
      <c r="AW11" s="77"/>
      <c r="AX11" s="77"/>
      <c r="AY11" s="77"/>
      <c r="AZ11" s="81" t="s">
        <v>808</v>
      </c>
      <c r="BA11" s="82">
        <f>IF(Table13[[#This Row],[Contractor Selected]]="Atlas",Table13[[#This Row],[Cost AEG]],IF(AZ11="DLZ",Table13[[#This Row],[Cost DLZ]],IF(AZ11="Helix",Table13[[#This Row],[Cost Helix]],IF(AZ11="Millennia",Table13[[#This Row],[Cost Millennia]],IF(AZ11="Dawood",Table13[[#This Row],[Cost Dawood]],IF(Table13[[#This Row],[Contractor Selected]]="Accurate",Table13[[#This Row],[Cost Accurate]],"NO SELECTION"))))))</f>
        <v>7000</v>
      </c>
      <c r="BB11" s="58">
        <f t="shared" si="0"/>
        <v>7000</v>
      </c>
      <c r="BC11" s="59">
        <f t="shared" si="1"/>
        <v>0</v>
      </c>
      <c r="BD11" s="59">
        <f t="shared" si="2"/>
        <v>0</v>
      </c>
      <c r="BE11" s="59">
        <f t="shared" si="3"/>
        <v>0</v>
      </c>
      <c r="BF11" s="60">
        <f t="shared" si="4"/>
        <v>0</v>
      </c>
      <c r="BG11" s="60">
        <f>IF(Table13[[#This Row],[Contractor Selected]]="Accrate",Table13[[#This Row],[Amount]],0)</f>
        <v>0</v>
      </c>
      <c r="BH11" s="61">
        <f>IF(Table13[[#This Row],[Contractor Selected]]="LWS",Table13[[#This Row],[Amount]],0)</f>
        <v>0</v>
      </c>
    </row>
    <row r="12" spans="1:63" s="9" customFormat="1" ht="15" hidden="1" customHeight="1" x14ac:dyDescent="0.25">
      <c r="A12" s="102">
        <v>10</v>
      </c>
      <c r="B12" s="39" t="s">
        <v>323</v>
      </c>
      <c r="C12" s="39" t="s">
        <v>1243</v>
      </c>
      <c r="D12" s="39">
        <v>1010232</v>
      </c>
      <c r="E12" s="39" t="s">
        <v>1244</v>
      </c>
      <c r="F12" s="102" t="s">
        <v>1230</v>
      </c>
      <c r="G12" s="39"/>
      <c r="H12" s="73">
        <v>44354</v>
      </c>
      <c r="I12" s="73">
        <v>44356</v>
      </c>
      <c r="J12" s="73">
        <v>44363</v>
      </c>
      <c r="K12" s="73">
        <v>44384</v>
      </c>
      <c r="L12" s="96">
        <v>44362</v>
      </c>
      <c r="M12" s="96">
        <v>44362</v>
      </c>
      <c r="N12" s="96">
        <v>44362</v>
      </c>
      <c r="O12" s="96">
        <v>44363</v>
      </c>
      <c r="P12" s="73">
        <v>44363</v>
      </c>
      <c r="Q12" s="39" t="s">
        <v>897</v>
      </c>
      <c r="R12" s="39"/>
      <c r="S12" s="73">
        <v>44384</v>
      </c>
      <c r="T12" s="73">
        <v>44389</v>
      </c>
      <c r="U12" s="103">
        <v>44389</v>
      </c>
      <c r="V12" s="103"/>
      <c r="W12" s="103">
        <v>44927</v>
      </c>
      <c r="X12" s="83"/>
      <c r="Y12" s="73"/>
      <c r="Z12" s="44"/>
      <c r="AA12" s="76"/>
      <c r="AB12" s="78"/>
      <c r="AC12" s="73"/>
      <c r="AD12" s="44"/>
      <c r="AE12" s="76"/>
      <c r="AF12" s="78" t="s">
        <v>897</v>
      </c>
      <c r="AG12" s="73">
        <v>44354</v>
      </c>
      <c r="AH12" s="44">
        <v>6750</v>
      </c>
      <c r="AI12" s="76">
        <v>44384</v>
      </c>
      <c r="AJ12" s="78" t="s">
        <v>897</v>
      </c>
      <c r="AK12" s="73">
        <v>44356</v>
      </c>
      <c r="AL12" s="44">
        <v>8750</v>
      </c>
      <c r="AM12" s="76">
        <v>44384</v>
      </c>
      <c r="AN12" s="78"/>
      <c r="AO12" s="73"/>
      <c r="AP12" s="44"/>
      <c r="AQ12" s="76"/>
      <c r="AR12" s="79"/>
      <c r="AS12" s="73"/>
      <c r="AT12" s="44"/>
      <c r="AU12" s="80"/>
      <c r="AV12" s="77"/>
      <c r="AW12" s="77"/>
      <c r="AX12" s="77"/>
      <c r="AY12" s="77"/>
      <c r="AZ12" s="81" t="s">
        <v>808</v>
      </c>
      <c r="BA12" s="82">
        <f>IF(Table13[[#This Row],[Contractor Selected]]="Atlas",Table13[[#This Row],[Cost AEG]],IF(AZ12="DLZ",Table13[[#This Row],[Cost DLZ]],IF(AZ12="Helix",Table13[[#This Row],[Cost Helix]],IF(AZ12="Millennia",Table13[[#This Row],[Cost Millennia]],IF(AZ12="Dawood",Table13[[#This Row],[Cost Dawood]],IF(Table13[[#This Row],[Contractor Selected]]="Accurate",Table13[[#This Row],[Cost Accurate]],"NO SELECTION"))))))</f>
        <v>6750</v>
      </c>
      <c r="BB12" s="58">
        <f t="shared" si="0"/>
        <v>6750</v>
      </c>
      <c r="BC12" s="59">
        <f t="shared" si="1"/>
        <v>0</v>
      </c>
      <c r="BD12" s="59">
        <f t="shared" si="2"/>
        <v>0</v>
      </c>
      <c r="BE12" s="59">
        <f t="shared" si="3"/>
        <v>0</v>
      </c>
      <c r="BF12" s="60">
        <f t="shared" si="4"/>
        <v>0</v>
      </c>
      <c r="BG12" s="60">
        <f>IF(Table13[[#This Row],[Contractor Selected]]="Accrate",Table13[[#This Row],[Amount]],0)</f>
        <v>0</v>
      </c>
      <c r="BH12" s="61">
        <f>IF(Table13[[#This Row],[Contractor Selected]]="LWS",Table13[[#This Row],[Amount]],0)</f>
        <v>0</v>
      </c>
    </row>
    <row r="13" spans="1:63" s="9" customFormat="1" ht="15" hidden="1" customHeight="1" x14ac:dyDescent="0.25">
      <c r="A13" s="102">
        <v>11</v>
      </c>
      <c r="B13" s="39" t="s">
        <v>323</v>
      </c>
      <c r="C13" s="39" t="s">
        <v>1245</v>
      </c>
      <c r="D13" s="39">
        <v>1010234</v>
      </c>
      <c r="E13" s="39" t="s">
        <v>1246</v>
      </c>
      <c r="F13" s="102" t="s">
        <v>1230</v>
      </c>
      <c r="G13" s="39"/>
      <c r="H13" s="73">
        <v>44354</v>
      </c>
      <c r="I13" s="73">
        <v>44356</v>
      </c>
      <c r="J13" s="73">
        <v>44363</v>
      </c>
      <c r="K13" s="73">
        <v>44384</v>
      </c>
      <c r="L13" s="96">
        <v>44362</v>
      </c>
      <c r="M13" s="96">
        <v>44362</v>
      </c>
      <c r="N13" s="96">
        <v>44362</v>
      </c>
      <c r="O13" s="96">
        <v>44363</v>
      </c>
      <c r="P13" s="73">
        <v>44363</v>
      </c>
      <c r="Q13" s="73" t="s">
        <v>897</v>
      </c>
      <c r="R13" s="73"/>
      <c r="S13" s="73">
        <v>44384</v>
      </c>
      <c r="T13" s="73">
        <v>44389</v>
      </c>
      <c r="U13" s="103">
        <v>44389</v>
      </c>
      <c r="V13" s="103"/>
      <c r="W13" s="103">
        <v>44927</v>
      </c>
      <c r="X13" s="83"/>
      <c r="Y13" s="73"/>
      <c r="Z13" s="44"/>
      <c r="AA13" s="76"/>
      <c r="AB13" s="78"/>
      <c r="AC13" s="73"/>
      <c r="AD13" s="44"/>
      <c r="AE13" s="76"/>
      <c r="AF13" s="78" t="s">
        <v>897</v>
      </c>
      <c r="AG13" s="73">
        <v>44355</v>
      </c>
      <c r="AH13" s="44">
        <v>6750</v>
      </c>
      <c r="AI13" s="76">
        <v>44384</v>
      </c>
      <c r="AJ13" s="78" t="s">
        <v>897</v>
      </c>
      <c r="AK13" s="73">
        <v>44356</v>
      </c>
      <c r="AL13" s="44">
        <v>8991</v>
      </c>
      <c r="AM13" s="76">
        <v>44384</v>
      </c>
      <c r="AN13" s="78"/>
      <c r="AO13" s="73"/>
      <c r="AP13" s="44"/>
      <c r="AQ13" s="76"/>
      <c r="AR13" s="79"/>
      <c r="AS13" s="73"/>
      <c r="AT13" s="44"/>
      <c r="AU13" s="80"/>
      <c r="AV13" s="77"/>
      <c r="AW13" s="77"/>
      <c r="AX13" s="77"/>
      <c r="AY13" s="77"/>
      <c r="AZ13" s="81" t="s">
        <v>808</v>
      </c>
      <c r="BA13" s="82">
        <f>IF(Table13[[#This Row],[Contractor Selected]]="Atlas",Table13[[#This Row],[Cost AEG]],IF(AZ13="DLZ",Table13[[#This Row],[Cost DLZ]],IF(AZ13="Helix",Table13[[#This Row],[Cost Helix]],IF(AZ13="Millennia",Table13[[#This Row],[Cost Millennia]],IF(AZ13="Dawood",Table13[[#This Row],[Cost Dawood]],IF(Table13[[#This Row],[Contractor Selected]]="Accurate",Table13[[#This Row],[Cost Accurate]],"NO SELECTION"))))))</f>
        <v>6750</v>
      </c>
      <c r="BB13" s="58">
        <f t="shared" si="0"/>
        <v>6750</v>
      </c>
      <c r="BC13" s="59">
        <f t="shared" si="1"/>
        <v>0</v>
      </c>
      <c r="BD13" s="59">
        <f t="shared" si="2"/>
        <v>0</v>
      </c>
      <c r="BE13" s="59">
        <f t="shared" si="3"/>
        <v>0</v>
      </c>
      <c r="BF13" s="60">
        <f t="shared" si="4"/>
        <v>0</v>
      </c>
      <c r="BG13" s="60">
        <f>IF(Table13[[#This Row],[Contractor Selected]]="Accrate",Table13[[#This Row],[Amount]],0)</f>
        <v>0</v>
      </c>
      <c r="BH13" s="61">
        <f>IF(Table13[[#This Row],[Contractor Selected]]="LWS",Table13[[#This Row],[Amount]],0)</f>
        <v>0</v>
      </c>
    </row>
    <row r="14" spans="1:63" s="9" customFormat="1" ht="15" hidden="1" customHeight="1" x14ac:dyDescent="0.25">
      <c r="A14" s="102">
        <v>12</v>
      </c>
      <c r="B14" s="39" t="s">
        <v>81</v>
      </c>
      <c r="C14" s="39" t="s">
        <v>1247</v>
      </c>
      <c r="D14" s="39">
        <v>1410323</v>
      </c>
      <c r="E14" s="39" t="s">
        <v>1032</v>
      </c>
      <c r="F14" s="102" t="s">
        <v>1240</v>
      </c>
      <c r="G14" s="102" t="s">
        <v>849</v>
      </c>
      <c r="H14" s="73">
        <v>44361</v>
      </c>
      <c r="I14" s="73">
        <v>44363</v>
      </c>
      <c r="J14" s="73">
        <v>44370</v>
      </c>
      <c r="K14" s="73">
        <v>44392</v>
      </c>
      <c r="L14" s="96">
        <v>44363</v>
      </c>
      <c r="M14" s="96">
        <v>44364</v>
      </c>
      <c r="N14" s="96">
        <v>44364</v>
      </c>
      <c r="O14" s="96">
        <v>44369</v>
      </c>
      <c r="P14" s="73">
        <v>44369</v>
      </c>
      <c r="Q14" s="73"/>
      <c r="R14" s="104" t="s">
        <v>1248</v>
      </c>
      <c r="S14" s="73">
        <v>44392</v>
      </c>
      <c r="T14" s="73">
        <v>44397</v>
      </c>
      <c r="U14" s="103">
        <v>44397</v>
      </c>
      <c r="V14" s="105" t="s">
        <v>26</v>
      </c>
      <c r="W14" s="103">
        <v>44927</v>
      </c>
      <c r="X14" s="83"/>
      <c r="Y14" s="73"/>
      <c r="Z14" s="44"/>
      <c r="AA14" s="76"/>
      <c r="AB14" s="78" t="s">
        <v>897</v>
      </c>
      <c r="AC14" s="73"/>
      <c r="AD14" s="44">
        <v>6250</v>
      </c>
      <c r="AE14" s="76">
        <v>44392</v>
      </c>
      <c r="AF14" s="78"/>
      <c r="AG14" s="73"/>
      <c r="AH14" s="44"/>
      <c r="AI14" s="76"/>
      <c r="AJ14" s="78"/>
      <c r="AK14" s="73"/>
      <c r="AL14" s="44"/>
      <c r="AM14" s="76"/>
      <c r="AN14" s="78"/>
      <c r="AO14" s="73"/>
      <c r="AP14" s="44"/>
      <c r="AQ14" s="76"/>
      <c r="AR14" s="79"/>
      <c r="AS14" s="73"/>
      <c r="AT14" s="44"/>
      <c r="AU14" s="80"/>
      <c r="AV14" s="77"/>
      <c r="AW14" s="77"/>
      <c r="AX14" s="77"/>
      <c r="AY14" s="77"/>
      <c r="AZ14" s="81" t="s">
        <v>937</v>
      </c>
      <c r="BA14" s="82">
        <f>IF(Table13[[#This Row],[Contractor Selected]]="Atlas",Table13[[#This Row],[Cost AEG]],IF(AZ14="DLZ",Table13[[#This Row],[Cost DLZ]],IF(AZ14="Helix",Table13[[#This Row],[Cost Helix]],IF(AZ14="Millennia",Table13[[#This Row],[Cost Millennia]],IF(AZ14="Dawood",Table13[[#This Row],[Cost Dawood]],IF(Table13[[#This Row],[Contractor Selected]]="Accurate",Table13[[#This Row],[Cost Accurate]],"NO SELECTION"))))))</f>
        <v>6250</v>
      </c>
      <c r="BB14" s="58">
        <f t="shared" si="0"/>
        <v>0</v>
      </c>
      <c r="BC14" s="59">
        <f t="shared" si="1"/>
        <v>0</v>
      </c>
      <c r="BD14" s="59">
        <f t="shared" si="2"/>
        <v>6250</v>
      </c>
      <c r="BE14" s="59">
        <f t="shared" si="3"/>
        <v>0</v>
      </c>
      <c r="BF14" s="60">
        <f t="shared" si="4"/>
        <v>0</v>
      </c>
      <c r="BG14" s="60">
        <f>IF(Table13[[#This Row],[Contractor Selected]]="Accrate",Table13[[#This Row],[Amount]],0)</f>
        <v>0</v>
      </c>
      <c r="BH14" s="61">
        <f>IF(Table13[[#This Row],[Contractor Selected]]="LWS",Table13[[#This Row],[Amount]],0)</f>
        <v>0</v>
      </c>
    </row>
    <row r="15" spans="1:63" s="9" customFormat="1" ht="15" hidden="1" customHeight="1" x14ac:dyDescent="0.25">
      <c r="A15" s="102">
        <v>13</v>
      </c>
      <c r="B15" s="39" t="s">
        <v>281</v>
      </c>
      <c r="C15" s="39" t="s">
        <v>1249</v>
      </c>
      <c r="D15" s="39">
        <v>1210371</v>
      </c>
      <c r="E15" s="39" t="s">
        <v>935</v>
      </c>
      <c r="F15" s="102" t="s">
        <v>1250</v>
      </c>
      <c r="G15" s="39" t="s">
        <v>850</v>
      </c>
      <c r="H15" s="73">
        <v>44376</v>
      </c>
      <c r="I15" s="73">
        <v>44376</v>
      </c>
      <c r="J15" s="73">
        <v>44379</v>
      </c>
      <c r="K15" s="73">
        <v>44393</v>
      </c>
      <c r="L15" s="96">
        <v>44371</v>
      </c>
      <c r="M15" s="96">
        <v>44372</v>
      </c>
      <c r="N15" s="96">
        <v>44378</v>
      </c>
      <c r="O15" s="96">
        <v>44379</v>
      </c>
      <c r="P15" s="73">
        <v>44379</v>
      </c>
      <c r="Q15" s="73" t="s">
        <v>897</v>
      </c>
      <c r="R15" s="73" t="s">
        <v>1251</v>
      </c>
      <c r="S15" s="73">
        <v>44396</v>
      </c>
      <c r="T15" s="73">
        <v>44412</v>
      </c>
      <c r="U15" s="103">
        <v>44412</v>
      </c>
      <c r="V15" s="103"/>
      <c r="W15" s="103">
        <v>44927</v>
      </c>
      <c r="X15" s="83"/>
      <c r="Y15" s="73"/>
      <c r="Z15" s="44"/>
      <c r="AA15" s="76"/>
      <c r="AB15" s="78"/>
      <c r="AC15" s="73"/>
      <c r="AD15" s="44"/>
      <c r="AE15" s="76"/>
      <c r="AF15" s="78" t="s">
        <v>897</v>
      </c>
      <c r="AG15" s="73">
        <v>44376</v>
      </c>
      <c r="AH15" s="44">
        <v>28750</v>
      </c>
      <c r="AI15" s="76">
        <v>44393</v>
      </c>
      <c r="AJ15" s="78" t="s">
        <v>897</v>
      </c>
      <c r="AK15" s="73">
        <v>44372</v>
      </c>
      <c r="AL15" s="44">
        <v>48600</v>
      </c>
      <c r="AM15" s="76">
        <v>44398</v>
      </c>
      <c r="AN15" s="78"/>
      <c r="AO15" s="73"/>
      <c r="AP15" s="44"/>
      <c r="AQ15" s="76"/>
      <c r="AR15" s="79"/>
      <c r="AS15" s="73"/>
      <c r="AT15" s="44"/>
      <c r="AU15" s="80"/>
      <c r="AV15" s="77"/>
      <c r="AW15" s="77"/>
      <c r="AX15" s="77"/>
      <c r="AY15" s="77"/>
      <c r="AZ15" s="81" t="s">
        <v>808</v>
      </c>
      <c r="BA15" s="82">
        <f>IF(Table13[[#This Row],[Contractor Selected]]="Atlas",Table13[[#This Row],[Cost AEG]],IF(AZ15="DLZ",Table13[[#This Row],[Cost DLZ]],IF(AZ15="Helix",Table13[[#This Row],[Cost Helix]],IF(AZ15="Millennia",Table13[[#This Row],[Cost Millennia]],IF(AZ15="Dawood",Table13[[#This Row],[Cost Dawood]],IF(Table13[[#This Row],[Contractor Selected]]="Accurate",Table13[[#This Row],[Cost Accurate]],"NO SELECTION"))))))</f>
        <v>28750</v>
      </c>
      <c r="BB15" s="58">
        <f t="shared" si="0"/>
        <v>28750</v>
      </c>
      <c r="BC15" s="59">
        <f t="shared" si="1"/>
        <v>0</v>
      </c>
      <c r="BD15" s="59">
        <f t="shared" si="2"/>
        <v>0</v>
      </c>
      <c r="BE15" s="59">
        <f t="shared" si="3"/>
        <v>0</v>
      </c>
      <c r="BF15" s="60">
        <f t="shared" si="4"/>
        <v>0</v>
      </c>
      <c r="BG15" s="60">
        <f>IF(Table13[[#This Row],[Contractor Selected]]="Accrate",Table13[[#This Row],[Amount]],0)</f>
        <v>0</v>
      </c>
      <c r="BH15" s="61">
        <f>IF(Table13[[#This Row],[Contractor Selected]]="LWS",Table13[[#This Row],[Amount]],0)</f>
        <v>0</v>
      </c>
    </row>
    <row r="16" spans="1:63" s="9" customFormat="1" ht="15" hidden="1" customHeight="1" x14ac:dyDescent="0.25">
      <c r="A16" s="102">
        <v>15</v>
      </c>
      <c r="B16" s="39" t="s">
        <v>281</v>
      </c>
      <c r="C16" s="39" t="s">
        <v>1252</v>
      </c>
      <c r="D16" s="39">
        <v>1310429</v>
      </c>
      <c r="E16" s="39" t="s">
        <v>1253</v>
      </c>
      <c r="F16" s="102" t="s">
        <v>774</v>
      </c>
      <c r="G16" s="102" t="s">
        <v>852</v>
      </c>
      <c r="H16" s="73">
        <v>44396</v>
      </c>
      <c r="I16" s="73">
        <v>44397</v>
      </c>
      <c r="J16" s="73">
        <v>44400</v>
      </c>
      <c r="K16" s="73">
        <v>44421</v>
      </c>
      <c r="L16" s="96">
        <v>44399</v>
      </c>
      <c r="M16" s="96">
        <v>44399</v>
      </c>
      <c r="N16" s="96">
        <v>44400</v>
      </c>
      <c r="O16" s="96">
        <v>44403</v>
      </c>
      <c r="P16" s="73">
        <v>44403</v>
      </c>
      <c r="Q16" s="73" t="s">
        <v>897</v>
      </c>
      <c r="R16" s="96" t="s">
        <v>1254</v>
      </c>
      <c r="S16" s="73">
        <v>44414</v>
      </c>
      <c r="T16" s="73">
        <v>44414</v>
      </c>
      <c r="U16" s="103">
        <v>44414</v>
      </c>
      <c r="V16" s="103"/>
      <c r="W16" s="103">
        <v>44927</v>
      </c>
      <c r="X16" s="83"/>
      <c r="Y16" s="73"/>
      <c r="Z16" s="44"/>
      <c r="AA16" s="76"/>
      <c r="AB16" s="78" t="s">
        <v>897</v>
      </c>
      <c r="AC16" s="73">
        <v>44399</v>
      </c>
      <c r="AD16" s="44">
        <v>29350</v>
      </c>
      <c r="AE16" s="76"/>
      <c r="AF16" s="78"/>
      <c r="AG16" s="73"/>
      <c r="AH16" s="44"/>
      <c r="AI16" s="76"/>
      <c r="AJ16" s="78" t="s">
        <v>897</v>
      </c>
      <c r="AK16" s="73"/>
      <c r="AL16" s="44"/>
      <c r="AM16" s="76">
        <v>44414</v>
      </c>
      <c r="AN16" s="78"/>
      <c r="AO16" s="73"/>
      <c r="AP16" s="44"/>
      <c r="AQ16" s="76"/>
      <c r="AR16" s="79"/>
      <c r="AS16" s="73"/>
      <c r="AT16" s="44"/>
      <c r="AU16" s="80"/>
      <c r="AV16" s="77"/>
      <c r="AW16" s="77"/>
      <c r="AX16" s="77"/>
      <c r="AY16" s="77"/>
      <c r="AZ16" s="81" t="s">
        <v>937</v>
      </c>
      <c r="BA16" s="82">
        <f>IF(Table13[[#This Row],[Contractor Selected]]="Atlas",Table13[[#This Row],[Cost AEG]],IF(AZ16="DLZ",Table13[[#This Row],[Cost DLZ]],IF(AZ16="Helix",Table13[[#This Row],[Cost Helix]],IF(AZ16="Millennia",Table13[[#This Row],[Cost Millennia]],IF(AZ16="Dawood",Table13[[#This Row],[Cost Dawood]],IF(Table13[[#This Row],[Contractor Selected]]="Accurate",Table13[[#This Row],[Cost Accurate]],"NO SELECTION"))))))</f>
        <v>29350</v>
      </c>
      <c r="BB16" s="58">
        <f t="shared" si="0"/>
        <v>0</v>
      </c>
      <c r="BC16" s="59">
        <f t="shared" si="1"/>
        <v>0</v>
      </c>
      <c r="BD16" s="59">
        <f t="shared" si="2"/>
        <v>29350</v>
      </c>
      <c r="BE16" s="59">
        <f t="shared" si="3"/>
        <v>0</v>
      </c>
      <c r="BF16" s="60">
        <f t="shared" si="4"/>
        <v>0</v>
      </c>
      <c r="BG16" s="60">
        <f>IF(Table13[[#This Row],[Contractor Selected]]="Accrate",Table13[[#This Row],[Amount]],0)</f>
        <v>0</v>
      </c>
      <c r="BH16" s="61">
        <f>IF(Table13[[#This Row],[Contractor Selected]]="LWS",Table13[[#This Row],[Amount]],0)</f>
        <v>0</v>
      </c>
    </row>
    <row r="17" spans="1:60" s="9" customFormat="1" ht="15" hidden="1" customHeight="1" x14ac:dyDescent="0.25">
      <c r="A17" s="102">
        <v>14</v>
      </c>
      <c r="B17" s="39" t="s">
        <v>281</v>
      </c>
      <c r="C17" s="39" t="s">
        <v>1255</v>
      </c>
      <c r="D17" s="39">
        <v>1210760</v>
      </c>
      <c r="E17" s="39" t="s">
        <v>501</v>
      </c>
      <c r="F17" s="102" t="s">
        <v>1230</v>
      </c>
      <c r="G17" s="102" t="s">
        <v>852</v>
      </c>
      <c r="H17" s="96">
        <v>44383</v>
      </c>
      <c r="I17" s="96" t="s">
        <v>170</v>
      </c>
      <c r="J17" s="96" t="s">
        <v>170</v>
      </c>
      <c r="K17" s="96" t="s">
        <v>170</v>
      </c>
      <c r="L17" s="96" t="s">
        <v>170</v>
      </c>
      <c r="M17" s="96" t="s">
        <v>170</v>
      </c>
      <c r="N17" s="96" t="s">
        <v>170</v>
      </c>
      <c r="O17" s="96" t="s">
        <v>170</v>
      </c>
      <c r="P17" s="96">
        <v>44390</v>
      </c>
      <c r="Q17" s="96" t="s">
        <v>170</v>
      </c>
      <c r="R17" s="96" t="s">
        <v>1256</v>
      </c>
      <c r="S17" s="96">
        <v>44417</v>
      </c>
      <c r="T17" s="73">
        <v>44417</v>
      </c>
      <c r="U17" s="103">
        <v>44417</v>
      </c>
      <c r="V17" s="103"/>
      <c r="W17" s="103">
        <v>44927</v>
      </c>
      <c r="X17" s="83"/>
      <c r="Y17" s="73"/>
      <c r="Z17" s="44"/>
      <c r="AA17" s="76"/>
      <c r="AB17" s="78"/>
      <c r="AC17" s="73"/>
      <c r="AD17" s="44"/>
      <c r="AE17" s="76"/>
      <c r="AF17" s="78"/>
      <c r="AG17" s="73"/>
      <c r="AH17" s="44"/>
      <c r="AI17" s="76"/>
      <c r="AJ17" s="78" t="s">
        <v>897</v>
      </c>
      <c r="AK17" s="73">
        <v>44379</v>
      </c>
      <c r="AL17" s="44">
        <v>45170</v>
      </c>
      <c r="AM17" s="76">
        <v>44417</v>
      </c>
      <c r="AN17" s="78"/>
      <c r="AO17" s="73"/>
      <c r="AP17" s="44"/>
      <c r="AQ17" s="76"/>
      <c r="AR17" s="79"/>
      <c r="AS17" s="73"/>
      <c r="AT17" s="44"/>
      <c r="AU17" s="80"/>
      <c r="AV17" s="77"/>
      <c r="AW17" s="77"/>
      <c r="AX17" s="77"/>
      <c r="AY17" s="77"/>
      <c r="AZ17" s="81" t="s">
        <v>938</v>
      </c>
      <c r="BA17" s="82">
        <f>IF(Table13[[#This Row],[Contractor Selected]]="Atlas",Table13[[#This Row],[Cost AEG]],IF(AZ17="DLZ",Table13[[#This Row],[Cost DLZ]],IF(AZ17="Helix",Table13[[#This Row],[Cost Helix]],IF(AZ17="Millennia",Table13[[#This Row],[Cost Millennia]],IF(AZ17="Dawood",Table13[[#This Row],[Cost Dawood]],IF(Table13[[#This Row],[Contractor Selected]]="Accurate",Table13[[#This Row],[Cost Accurate]],"NO SELECTION"))))))</f>
        <v>45170</v>
      </c>
      <c r="BB17" s="58">
        <f t="shared" si="0"/>
        <v>0</v>
      </c>
      <c r="BC17" s="59">
        <f t="shared" si="1"/>
        <v>45170</v>
      </c>
      <c r="BD17" s="59">
        <f t="shared" si="2"/>
        <v>0</v>
      </c>
      <c r="BE17" s="59">
        <f t="shared" si="3"/>
        <v>0</v>
      </c>
      <c r="BF17" s="60">
        <f t="shared" si="4"/>
        <v>0</v>
      </c>
      <c r="BG17" s="60">
        <f>IF(Table13[[#This Row],[Contractor Selected]]="Accrate",Table13[[#This Row],[Amount]],0)</f>
        <v>0</v>
      </c>
      <c r="BH17" s="61">
        <f>IF(Table13[[#This Row],[Contractor Selected]]="LWS",Table13[[#This Row],[Amount]],0)</f>
        <v>0</v>
      </c>
    </row>
    <row r="18" spans="1:60" s="9" customFormat="1" ht="15" hidden="1" customHeight="1" x14ac:dyDescent="0.25">
      <c r="A18" s="102">
        <v>21</v>
      </c>
      <c r="B18" s="39" t="s">
        <v>81</v>
      </c>
      <c r="C18" s="39" t="s">
        <v>1257</v>
      </c>
      <c r="D18" s="39">
        <v>1210511</v>
      </c>
      <c r="E18" s="39" t="s">
        <v>1258</v>
      </c>
      <c r="F18" s="102" t="s">
        <v>1240</v>
      </c>
      <c r="G18" s="102" t="s">
        <v>849</v>
      </c>
      <c r="H18" s="73">
        <v>44419</v>
      </c>
      <c r="I18" s="73">
        <v>44420</v>
      </c>
      <c r="J18" s="73">
        <v>44424</v>
      </c>
      <c r="K18" s="73">
        <v>44431</v>
      </c>
      <c r="L18" s="73">
        <v>44421</v>
      </c>
      <c r="M18" s="73">
        <v>44421</v>
      </c>
      <c r="N18" s="73">
        <v>44424</v>
      </c>
      <c r="O18" s="73">
        <v>44425</v>
      </c>
      <c r="P18" s="73">
        <v>44425</v>
      </c>
      <c r="Q18" s="73">
        <v>44425</v>
      </c>
      <c r="R18" s="104" t="s">
        <v>1259</v>
      </c>
      <c r="S18" s="73">
        <v>44435</v>
      </c>
      <c r="T18" s="73">
        <v>44434</v>
      </c>
      <c r="U18" s="103">
        <v>44434</v>
      </c>
      <c r="V18" s="105" t="s">
        <v>26</v>
      </c>
      <c r="W18" s="103">
        <v>44927</v>
      </c>
      <c r="X18" s="83"/>
      <c r="Y18" s="73"/>
      <c r="Z18" s="44"/>
      <c r="AA18" s="76"/>
      <c r="AB18" s="78" t="s">
        <v>897</v>
      </c>
      <c r="AC18" s="73">
        <v>44420</v>
      </c>
      <c r="AD18" s="44">
        <v>11560</v>
      </c>
      <c r="AE18" s="76" t="s">
        <v>187</v>
      </c>
      <c r="AF18" s="78"/>
      <c r="AG18" s="73"/>
      <c r="AH18" s="44"/>
      <c r="AI18" s="76"/>
      <c r="AJ18" s="78"/>
      <c r="AK18" s="73"/>
      <c r="AL18" s="44"/>
      <c r="AM18" s="76"/>
      <c r="AN18" s="78"/>
      <c r="AO18" s="73"/>
      <c r="AP18" s="44"/>
      <c r="AQ18" s="76"/>
      <c r="AR18" s="79"/>
      <c r="AS18" s="73"/>
      <c r="AT18" s="44"/>
      <c r="AU18" s="80"/>
      <c r="AV18" s="77"/>
      <c r="AW18" s="77"/>
      <c r="AX18" s="77"/>
      <c r="AY18" s="77"/>
      <c r="AZ18" s="81" t="s">
        <v>937</v>
      </c>
      <c r="BA18" s="82">
        <f>IF(Table13[[#This Row],[Contractor Selected]]="Atlas",Table13[[#This Row],[Cost AEG]],IF(AZ18="DLZ",Table13[[#This Row],[Cost DLZ]],IF(AZ18="Helix",Table13[[#This Row],[Cost Helix]],IF(AZ18="Millennia",Table13[[#This Row],[Cost Millennia]],IF(AZ18="Dawood",Table13[[#This Row],[Cost Dawood]],IF(Table13[[#This Row],[Contractor Selected]]="Accurate",Table13[[#This Row],[Cost Accurate]],"NO SELECTION"))))))</f>
        <v>11560</v>
      </c>
      <c r="BB18" s="58">
        <f t="shared" si="0"/>
        <v>0</v>
      </c>
      <c r="BC18" s="59">
        <f t="shared" si="1"/>
        <v>0</v>
      </c>
      <c r="BD18" s="59">
        <f t="shared" si="2"/>
        <v>11560</v>
      </c>
      <c r="BE18" s="59">
        <f t="shared" si="3"/>
        <v>0</v>
      </c>
      <c r="BF18" s="60">
        <f t="shared" si="4"/>
        <v>0</v>
      </c>
      <c r="BG18" s="60">
        <f>IF(Table13[[#This Row],[Contractor Selected]]="Accrate",Table13[[#This Row],[Amount]],0)</f>
        <v>0</v>
      </c>
      <c r="BH18" s="61">
        <f>IF(Table13[[#This Row],[Contractor Selected]]="LWS",Table13[[#This Row],[Amount]],0)</f>
        <v>0</v>
      </c>
    </row>
    <row r="19" spans="1:60" s="9" customFormat="1" ht="15" hidden="1" customHeight="1" x14ac:dyDescent="0.25">
      <c r="A19" s="102">
        <v>18</v>
      </c>
      <c r="B19" s="39" t="s">
        <v>323</v>
      </c>
      <c r="C19" s="39" t="s">
        <v>1260</v>
      </c>
      <c r="D19" s="39">
        <v>1010410</v>
      </c>
      <c r="E19" s="39" t="s">
        <v>1261</v>
      </c>
      <c r="F19" s="102" t="s">
        <v>1230</v>
      </c>
      <c r="G19" s="102"/>
      <c r="H19" s="73">
        <v>44399</v>
      </c>
      <c r="I19" s="73">
        <v>44403</v>
      </c>
      <c r="J19" s="73">
        <v>44410</v>
      </c>
      <c r="K19" s="73">
        <v>44431</v>
      </c>
      <c r="L19" s="73">
        <v>44404</v>
      </c>
      <c r="M19" s="73">
        <v>44404</v>
      </c>
      <c r="N19" s="73">
        <v>44406</v>
      </c>
      <c r="O19" s="73">
        <v>44419</v>
      </c>
      <c r="P19" s="73">
        <v>44420</v>
      </c>
      <c r="Q19" s="73" t="s">
        <v>897</v>
      </c>
      <c r="R19" s="73"/>
      <c r="S19" s="73">
        <v>44440</v>
      </c>
      <c r="T19" s="73">
        <v>44439</v>
      </c>
      <c r="U19" s="103">
        <v>44439</v>
      </c>
      <c r="V19" s="103"/>
      <c r="W19" s="103">
        <v>44927</v>
      </c>
      <c r="X19" s="83"/>
      <c r="Y19" s="73"/>
      <c r="Z19" s="44"/>
      <c r="AA19" s="76"/>
      <c r="AB19" s="78"/>
      <c r="AC19" s="73"/>
      <c r="AD19" s="44"/>
      <c r="AE19" s="76"/>
      <c r="AF19" s="78" t="s">
        <v>897</v>
      </c>
      <c r="AG19" s="73">
        <v>44404</v>
      </c>
      <c r="AH19" s="44">
        <v>8000</v>
      </c>
      <c r="AI19" s="76">
        <v>44431</v>
      </c>
      <c r="AJ19" s="78" t="s">
        <v>897</v>
      </c>
      <c r="AK19" s="73">
        <v>44404</v>
      </c>
      <c r="AL19" s="44">
        <v>8950</v>
      </c>
      <c r="AM19" s="76">
        <v>44431</v>
      </c>
      <c r="AN19" s="78"/>
      <c r="AO19" s="73"/>
      <c r="AP19" s="44"/>
      <c r="AQ19" s="76"/>
      <c r="AR19" s="79"/>
      <c r="AS19" s="73"/>
      <c r="AT19" s="44"/>
      <c r="AU19" s="80"/>
      <c r="AV19" s="77"/>
      <c r="AW19" s="77"/>
      <c r="AX19" s="77"/>
      <c r="AY19" s="77"/>
      <c r="AZ19" s="81" t="s">
        <v>938</v>
      </c>
      <c r="BA19" s="82">
        <f>IF(Table13[[#This Row],[Contractor Selected]]="Atlas",Table13[[#This Row],[Cost AEG]],IF(AZ19="DLZ",Table13[[#This Row],[Cost DLZ]],IF(AZ19="Helix",Table13[[#This Row],[Cost Helix]],IF(AZ19="Millennia",Table13[[#This Row],[Cost Millennia]],IF(AZ19="Dawood",Table13[[#This Row],[Cost Dawood]],IF(Table13[[#This Row],[Contractor Selected]]="Accurate",Table13[[#This Row],[Cost Accurate]],"NO SELECTION"))))))</f>
        <v>8950</v>
      </c>
      <c r="BB19" s="58">
        <f t="shared" si="0"/>
        <v>0</v>
      </c>
      <c r="BC19" s="59">
        <f t="shared" si="1"/>
        <v>8950</v>
      </c>
      <c r="BD19" s="59">
        <f t="shared" si="2"/>
        <v>0</v>
      </c>
      <c r="BE19" s="409">
        <f t="shared" si="3"/>
        <v>0</v>
      </c>
      <c r="BF19" s="60">
        <f t="shared" si="4"/>
        <v>0</v>
      </c>
      <c r="BG19" s="60">
        <f>IF(Table13[[#This Row],[Contractor Selected]]="Accrate",Table13[[#This Row],[Amount]],0)</f>
        <v>0</v>
      </c>
      <c r="BH19" s="61">
        <f>IF(Table13[[#This Row],[Contractor Selected]]="LWS",Table13[[#This Row],[Amount]],0)</f>
        <v>0</v>
      </c>
    </row>
    <row r="20" spans="1:60" s="13" customFormat="1" ht="15" hidden="1" customHeight="1" x14ac:dyDescent="0.25">
      <c r="A20" s="102">
        <v>17</v>
      </c>
      <c r="B20" s="39" t="s">
        <v>323</v>
      </c>
      <c r="C20" s="39" t="s">
        <v>1262</v>
      </c>
      <c r="D20" s="39">
        <v>1010408</v>
      </c>
      <c r="E20" s="39" t="s">
        <v>319</v>
      </c>
      <c r="F20" s="102" t="s">
        <v>1230</v>
      </c>
      <c r="G20" s="102"/>
      <c r="H20" s="73">
        <v>44399</v>
      </c>
      <c r="I20" s="73">
        <v>44403</v>
      </c>
      <c r="J20" s="73">
        <v>44410</v>
      </c>
      <c r="K20" s="73">
        <v>44431</v>
      </c>
      <c r="L20" s="73">
        <v>44404</v>
      </c>
      <c r="M20" s="73">
        <v>44404</v>
      </c>
      <c r="N20" s="73">
        <v>44406</v>
      </c>
      <c r="O20" s="73">
        <v>44419</v>
      </c>
      <c r="P20" s="73">
        <v>44420</v>
      </c>
      <c r="Q20" s="73" t="s">
        <v>897</v>
      </c>
      <c r="R20" s="73"/>
      <c r="S20" s="73">
        <v>44440</v>
      </c>
      <c r="T20" s="73">
        <v>44440</v>
      </c>
      <c r="U20" s="103">
        <v>44440</v>
      </c>
      <c r="V20" s="103"/>
      <c r="W20" s="103">
        <v>44927</v>
      </c>
      <c r="X20" s="83"/>
      <c r="Y20" s="73"/>
      <c r="Z20" s="44"/>
      <c r="AA20" s="76"/>
      <c r="AB20" s="78"/>
      <c r="AC20" s="73"/>
      <c r="AD20" s="44"/>
      <c r="AE20" s="76"/>
      <c r="AF20" s="78" t="s">
        <v>897</v>
      </c>
      <c r="AG20" s="73">
        <v>44404</v>
      </c>
      <c r="AH20" s="44">
        <v>12500</v>
      </c>
      <c r="AI20" s="76">
        <v>44431</v>
      </c>
      <c r="AJ20" s="78" t="s">
        <v>897</v>
      </c>
      <c r="AK20" s="73">
        <v>44404</v>
      </c>
      <c r="AL20" s="44">
        <v>8765</v>
      </c>
      <c r="AM20" s="76">
        <v>44431</v>
      </c>
      <c r="AN20" s="78"/>
      <c r="AO20" s="73"/>
      <c r="AP20" s="44"/>
      <c r="AQ20" s="76"/>
      <c r="AR20" s="79"/>
      <c r="AS20" s="73"/>
      <c r="AT20" s="44"/>
      <c r="AU20" s="80"/>
      <c r="AV20" s="77"/>
      <c r="AW20" s="77"/>
      <c r="AX20" s="77"/>
      <c r="AY20" s="77"/>
      <c r="AZ20" s="81" t="s">
        <v>938</v>
      </c>
      <c r="BA20" s="82">
        <f>IF(Table13[[#This Row],[Contractor Selected]]="Atlas",Table13[[#This Row],[Cost AEG]],IF(AZ20="DLZ",Table13[[#This Row],[Cost DLZ]],IF(AZ20="Helix",Table13[[#This Row],[Cost Helix]],IF(AZ20="Millennia",Table13[[#This Row],[Cost Millennia]],IF(AZ20="Dawood",Table13[[#This Row],[Cost Dawood]],IF(Table13[[#This Row],[Contractor Selected]]="Accurate",Table13[[#This Row],[Cost Accurate]],"NO SELECTION"))))))</f>
        <v>8765</v>
      </c>
      <c r="BB20" s="58">
        <f t="shared" si="0"/>
        <v>0</v>
      </c>
      <c r="BC20" s="59">
        <f t="shared" si="1"/>
        <v>8765</v>
      </c>
      <c r="BD20" s="59">
        <f t="shared" si="2"/>
        <v>0</v>
      </c>
      <c r="BE20" s="409">
        <f t="shared" si="3"/>
        <v>0</v>
      </c>
      <c r="BF20" s="60">
        <f t="shared" si="4"/>
        <v>0</v>
      </c>
      <c r="BG20" s="60">
        <f>IF(Table13[[#This Row],[Contractor Selected]]="Accrate",Table13[[#This Row],[Amount]],0)</f>
        <v>0</v>
      </c>
      <c r="BH20" s="61">
        <f>IF(Table13[[#This Row],[Contractor Selected]]="LWS",Table13[[#This Row],[Amount]],0)</f>
        <v>0</v>
      </c>
    </row>
    <row r="21" spans="1:60" s="13" customFormat="1" ht="15" hidden="1" customHeight="1" x14ac:dyDescent="0.25">
      <c r="A21" s="102">
        <v>16</v>
      </c>
      <c r="B21" s="39" t="s">
        <v>323</v>
      </c>
      <c r="C21" s="39" t="s">
        <v>1263</v>
      </c>
      <c r="D21" s="39">
        <v>1010405</v>
      </c>
      <c r="E21" s="39" t="s">
        <v>1068</v>
      </c>
      <c r="F21" s="102" t="s">
        <v>1230</v>
      </c>
      <c r="G21" s="102"/>
      <c r="H21" s="73">
        <v>44399</v>
      </c>
      <c r="I21" s="73">
        <v>44403</v>
      </c>
      <c r="J21" s="73">
        <v>44410</v>
      </c>
      <c r="K21" s="73">
        <v>44431</v>
      </c>
      <c r="L21" s="73">
        <v>44404</v>
      </c>
      <c r="M21" s="73">
        <v>44404</v>
      </c>
      <c r="N21" s="73">
        <v>44406</v>
      </c>
      <c r="O21" s="73">
        <v>44419</v>
      </c>
      <c r="P21" s="73">
        <v>44420</v>
      </c>
      <c r="Q21" s="73" t="s">
        <v>897</v>
      </c>
      <c r="R21" s="73"/>
      <c r="S21" s="73">
        <v>44440</v>
      </c>
      <c r="T21" s="73">
        <v>44442</v>
      </c>
      <c r="U21" s="103">
        <v>44442</v>
      </c>
      <c r="V21" s="103"/>
      <c r="W21" s="103">
        <v>44927</v>
      </c>
      <c r="X21" s="83"/>
      <c r="Y21" s="73"/>
      <c r="Z21" s="44"/>
      <c r="AA21" s="76"/>
      <c r="AB21" s="78"/>
      <c r="AC21" s="73"/>
      <c r="AD21" s="44"/>
      <c r="AE21" s="76"/>
      <c r="AF21" s="78" t="s">
        <v>897</v>
      </c>
      <c r="AG21" s="73">
        <v>44404</v>
      </c>
      <c r="AH21" s="44">
        <v>8000</v>
      </c>
      <c r="AI21" s="76">
        <v>44431</v>
      </c>
      <c r="AJ21" s="78" t="s">
        <v>897</v>
      </c>
      <c r="AK21" s="73">
        <v>44404</v>
      </c>
      <c r="AL21" s="44">
        <v>9525</v>
      </c>
      <c r="AM21" s="76">
        <v>44431</v>
      </c>
      <c r="AN21" s="78"/>
      <c r="AO21" s="73"/>
      <c r="AP21" s="44"/>
      <c r="AQ21" s="76"/>
      <c r="AR21" s="79"/>
      <c r="AS21" s="73"/>
      <c r="AT21" s="44"/>
      <c r="AU21" s="80"/>
      <c r="AV21" s="77"/>
      <c r="AW21" s="77"/>
      <c r="AX21" s="77"/>
      <c r="AY21" s="77"/>
      <c r="AZ21" s="81" t="s">
        <v>938</v>
      </c>
      <c r="BA21" s="82">
        <f>IF(Table13[[#This Row],[Contractor Selected]]="Atlas",Table13[[#This Row],[Cost AEG]],IF(AZ21="DLZ",Table13[[#This Row],[Cost DLZ]],IF(AZ21="Helix",Table13[[#This Row],[Cost Helix]],IF(AZ21="Millennia",Table13[[#This Row],[Cost Millennia]],IF(AZ21="Dawood",Table13[[#This Row],[Cost Dawood]],IF(Table13[[#This Row],[Contractor Selected]]="Accurate",Table13[[#This Row],[Cost Accurate]],"NO SELECTION"))))))</f>
        <v>9525</v>
      </c>
      <c r="BB21" s="58">
        <f t="shared" si="0"/>
        <v>0</v>
      </c>
      <c r="BC21" s="59">
        <f t="shared" si="1"/>
        <v>9525</v>
      </c>
      <c r="BD21" s="59">
        <f t="shared" si="2"/>
        <v>0</v>
      </c>
      <c r="BE21" s="409">
        <f t="shared" si="3"/>
        <v>0</v>
      </c>
      <c r="BF21" s="60">
        <f t="shared" si="4"/>
        <v>0</v>
      </c>
      <c r="BG21" s="60">
        <f>IF(Table13[[#This Row],[Contractor Selected]]="Accrate",Table13[[#This Row],[Amount]],0)</f>
        <v>0</v>
      </c>
      <c r="BH21" s="61">
        <f>IF(Table13[[#This Row],[Contractor Selected]]="LWS",Table13[[#This Row],[Amount]],0)</f>
        <v>0</v>
      </c>
    </row>
    <row r="22" spans="1:60" s="13" customFormat="1" ht="15" hidden="1" customHeight="1" x14ac:dyDescent="0.25">
      <c r="A22" s="102">
        <v>20</v>
      </c>
      <c r="B22" s="39" t="s">
        <v>281</v>
      </c>
      <c r="C22" s="39" t="s">
        <v>1264</v>
      </c>
      <c r="D22" s="39">
        <v>168700</v>
      </c>
      <c r="E22" s="39" t="s">
        <v>1265</v>
      </c>
      <c r="F22" s="102" t="s">
        <v>1240</v>
      </c>
      <c r="G22" s="102" t="s">
        <v>852</v>
      </c>
      <c r="H22" s="73">
        <v>44414</v>
      </c>
      <c r="I22" s="73">
        <v>44418</v>
      </c>
      <c r="J22" s="73">
        <v>44424</v>
      </c>
      <c r="K22" s="73">
        <v>44452</v>
      </c>
      <c r="L22" s="73">
        <v>44419</v>
      </c>
      <c r="M22" s="73">
        <v>44419</v>
      </c>
      <c r="N22" s="73">
        <v>44420</v>
      </c>
      <c r="O22" s="73">
        <v>44424</v>
      </c>
      <c r="P22" s="73">
        <v>44425</v>
      </c>
      <c r="Q22" s="73" t="s">
        <v>897</v>
      </c>
      <c r="R22" s="73" t="s">
        <v>1266</v>
      </c>
      <c r="S22" s="73">
        <v>44452</v>
      </c>
      <c r="T22" s="73">
        <v>44452</v>
      </c>
      <c r="U22" s="103">
        <v>44452</v>
      </c>
      <c r="V22" s="103"/>
      <c r="W22" s="103">
        <v>44927</v>
      </c>
      <c r="X22" s="83"/>
      <c r="Y22" s="73"/>
      <c r="Z22" s="44"/>
      <c r="AA22" s="76"/>
      <c r="AB22" s="78" t="s">
        <v>897</v>
      </c>
      <c r="AC22" s="73">
        <v>44418</v>
      </c>
      <c r="AD22" s="44">
        <v>17999</v>
      </c>
      <c r="AE22" s="76">
        <v>44452</v>
      </c>
      <c r="AF22" s="78" t="s">
        <v>897</v>
      </c>
      <c r="AG22" s="73">
        <v>44417</v>
      </c>
      <c r="AH22" s="44">
        <v>9000</v>
      </c>
      <c r="AI22" s="76">
        <v>44452</v>
      </c>
      <c r="AJ22" s="78" t="s">
        <v>897</v>
      </c>
      <c r="AK22" s="73"/>
      <c r="AL22" s="44"/>
      <c r="AM22" s="76"/>
      <c r="AN22" s="78"/>
      <c r="AO22" s="73"/>
      <c r="AP22" s="44"/>
      <c r="AQ22" s="76"/>
      <c r="AR22" s="79"/>
      <c r="AS22" s="73"/>
      <c r="AT22" s="44"/>
      <c r="AU22" s="80"/>
      <c r="AV22" s="77"/>
      <c r="AW22" s="77"/>
      <c r="AX22" s="77"/>
      <c r="AY22" s="77"/>
      <c r="AZ22" s="81" t="s">
        <v>808</v>
      </c>
      <c r="BA22" s="82">
        <f>IF(Table13[[#This Row],[Contractor Selected]]="Atlas",Table13[[#This Row],[Cost AEG]],IF(AZ22="DLZ",Table13[[#This Row],[Cost DLZ]],IF(AZ22="Helix",Table13[[#This Row],[Cost Helix]],IF(AZ22="Millennia",Table13[[#This Row],[Cost Millennia]],IF(AZ22="Dawood",Table13[[#This Row],[Cost Dawood]],IF(Table13[[#This Row],[Contractor Selected]]="Accurate",Table13[[#This Row],[Cost Accurate]],"NO SELECTION"))))))</f>
        <v>9000</v>
      </c>
      <c r="BB22" s="58">
        <f t="shared" si="0"/>
        <v>9000</v>
      </c>
      <c r="BC22" s="59">
        <f t="shared" si="1"/>
        <v>0</v>
      </c>
      <c r="BD22" s="59">
        <f t="shared" si="2"/>
        <v>0</v>
      </c>
      <c r="BE22" s="59">
        <f t="shared" si="3"/>
        <v>0</v>
      </c>
      <c r="BF22" s="60">
        <f t="shared" si="4"/>
        <v>0</v>
      </c>
      <c r="BG22" s="60">
        <f>IF(Table13[[#This Row],[Contractor Selected]]="Accrate",Table13[[#This Row],[Amount]],0)</f>
        <v>0</v>
      </c>
      <c r="BH22" s="61">
        <f>IF(Table13[[#This Row],[Contractor Selected]]="LWS",Table13[[#This Row],[Amount]],0)</f>
        <v>0</v>
      </c>
    </row>
    <row r="23" spans="1:60" s="13" customFormat="1" ht="15" hidden="1" customHeight="1" x14ac:dyDescent="0.25">
      <c r="A23" s="102">
        <v>22</v>
      </c>
      <c r="B23" s="39" t="s">
        <v>323</v>
      </c>
      <c r="C23" s="39" t="s">
        <v>1267</v>
      </c>
      <c r="D23" s="39">
        <v>1010502</v>
      </c>
      <c r="E23" s="39" t="s">
        <v>1268</v>
      </c>
      <c r="F23" s="102" t="s">
        <v>1230</v>
      </c>
      <c r="G23" s="102"/>
      <c r="H23" s="73">
        <v>44420</v>
      </c>
      <c r="I23" s="73">
        <v>44424</v>
      </c>
      <c r="J23" s="73">
        <v>44431</v>
      </c>
      <c r="K23" s="73">
        <v>44452</v>
      </c>
      <c r="L23" s="73">
        <v>44427</v>
      </c>
      <c r="M23" s="73">
        <v>44427</v>
      </c>
      <c r="N23" s="73">
        <v>44431</v>
      </c>
      <c r="O23" s="73">
        <v>44441</v>
      </c>
      <c r="P23" s="73">
        <v>44442</v>
      </c>
      <c r="Q23" s="73" t="s">
        <v>897</v>
      </c>
      <c r="R23" s="73"/>
      <c r="S23" s="73">
        <v>44452</v>
      </c>
      <c r="T23" s="73">
        <v>44454</v>
      </c>
      <c r="U23" s="103">
        <v>44454</v>
      </c>
      <c r="V23" s="103"/>
      <c r="W23" s="103">
        <v>44927</v>
      </c>
      <c r="X23" s="83"/>
      <c r="Y23" s="73"/>
      <c r="Z23" s="44"/>
      <c r="AA23" s="76"/>
      <c r="AB23" s="78"/>
      <c r="AC23" s="73"/>
      <c r="AD23" s="44"/>
      <c r="AE23" s="76"/>
      <c r="AF23" s="78" t="s">
        <v>897</v>
      </c>
      <c r="AG23" s="73">
        <v>44424</v>
      </c>
      <c r="AH23" s="44">
        <v>6300</v>
      </c>
      <c r="AI23" s="76">
        <v>44452</v>
      </c>
      <c r="AJ23" s="78" t="s">
        <v>897</v>
      </c>
      <c r="AK23" s="73">
        <v>44425</v>
      </c>
      <c r="AL23" s="44">
        <v>7885</v>
      </c>
      <c r="AM23" s="76">
        <v>44455</v>
      </c>
      <c r="AN23" s="78"/>
      <c r="AO23" s="73"/>
      <c r="AP23" s="44"/>
      <c r="AQ23" s="76"/>
      <c r="AR23" s="79"/>
      <c r="AS23" s="73"/>
      <c r="AT23" s="44"/>
      <c r="AU23" s="80"/>
      <c r="AV23" s="77"/>
      <c r="AW23" s="77"/>
      <c r="AX23" s="77"/>
      <c r="AY23" s="77"/>
      <c r="AZ23" s="81" t="s">
        <v>808</v>
      </c>
      <c r="BA23" s="82">
        <f>IF(Table13[[#This Row],[Contractor Selected]]="Atlas",Table13[[#This Row],[Cost AEG]],IF(AZ23="DLZ",Table13[[#This Row],[Cost DLZ]],IF(AZ23="Helix",Table13[[#This Row],[Cost Helix]],IF(AZ23="Millennia",Table13[[#This Row],[Cost Millennia]],IF(AZ23="Dawood",Table13[[#This Row],[Cost Dawood]],IF(Table13[[#This Row],[Contractor Selected]]="Accurate",Table13[[#This Row],[Cost Accurate]],"NO SELECTION"))))))</f>
        <v>6300</v>
      </c>
      <c r="BB23" s="58">
        <f t="shared" si="0"/>
        <v>6300</v>
      </c>
      <c r="BC23" s="59">
        <f t="shared" si="1"/>
        <v>0</v>
      </c>
      <c r="BD23" s="59">
        <f t="shared" si="2"/>
        <v>0</v>
      </c>
      <c r="BE23" s="59">
        <f t="shared" si="3"/>
        <v>0</v>
      </c>
      <c r="BF23" s="60">
        <f t="shared" si="4"/>
        <v>0</v>
      </c>
      <c r="BG23" s="60">
        <f>IF(Table13[[#This Row],[Contractor Selected]]="Accrate",Table13[[#This Row],[Amount]],0)</f>
        <v>0</v>
      </c>
      <c r="BH23" s="61">
        <f>IF(Table13[[#This Row],[Contractor Selected]]="LWS",Table13[[#This Row],[Amount]],0)</f>
        <v>0</v>
      </c>
    </row>
    <row r="24" spans="1:60" s="13" customFormat="1" ht="15" hidden="1" customHeight="1" x14ac:dyDescent="0.25">
      <c r="A24" s="102">
        <v>23</v>
      </c>
      <c r="B24" s="39" t="s">
        <v>323</v>
      </c>
      <c r="C24" s="39" t="s">
        <v>1269</v>
      </c>
      <c r="D24" s="39">
        <v>1010503</v>
      </c>
      <c r="E24" s="39" t="s">
        <v>1270</v>
      </c>
      <c r="F24" s="102" t="s">
        <v>1230</v>
      </c>
      <c r="G24" s="102"/>
      <c r="H24" s="73">
        <v>44420</v>
      </c>
      <c r="I24" s="73">
        <v>44424</v>
      </c>
      <c r="J24" s="73">
        <v>44431</v>
      </c>
      <c r="K24" s="73">
        <v>44452</v>
      </c>
      <c r="L24" s="73">
        <v>44427</v>
      </c>
      <c r="M24" s="73">
        <v>44427</v>
      </c>
      <c r="N24" s="73">
        <v>44432</v>
      </c>
      <c r="O24" s="73">
        <v>44438</v>
      </c>
      <c r="P24" s="73">
        <v>44438</v>
      </c>
      <c r="Q24" s="73" t="s">
        <v>897</v>
      </c>
      <c r="R24" s="73"/>
      <c r="S24" s="73">
        <v>44452</v>
      </c>
      <c r="T24" s="73">
        <v>44454</v>
      </c>
      <c r="U24" s="103">
        <v>44454</v>
      </c>
      <c r="V24" s="103"/>
      <c r="W24" s="103">
        <v>44927</v>
      </c>
      <c r="X24" s="83"/>
      <c r="Y24" s="73"/>
      <c r="Z24" s="44"/>
      <c r="AA24" s="76"/>
      <c r="AB24" s="78"/>
      <c r="AC24" s="73"/>
      <c r="AD24" s="44"/>
      <c r="AE24" s="76"/>
      <c r="AF24" s="78" t="s">
        <v>897</v>
      </c>
      <c r="AG24" s="73">
        <v>44424</v>
      </c>
      <c r="AH24" s="44">
        <v>6300</v>
      </c>
      <c r="AI24" s="76">
        <v>44452</v>
      </c>
      <c r="AJ24" s="78" t="s">
        <v>897</v>
      </c>
      <c r="AK24" s="73">
        <v>44425</v>
      </c>
      <c r="AL24" s="44">
        <v>8435</v>
      </c>
      <c r="AM24" s="76">
        <v>44455</v>
      </c>
      <c r="AN24" s="78"/>
      <c r="AO24" s="73"/>
      <c r="AP24" s="44"/>
      <c r="AQ24" s="76"/>
      <c r="AR24" s="79"/>
      <c r="AS24" s="73"/>
      <c r="AT24" s="44"/>
      <c r="AU24" s="80"/>
      <c r="AV24" s="77"/>
      <c r="AW24" s="77"/>
      <c r="AX24" s="77"/>
      <c r="AY24" s="77"/>
      <c r="AZ24" s="81" t="s">
        <v>808</v>
      </c>
      <c r="BA24" s="82">
        <f>IF(Table13[[#This Row],[Contractor Selected]]="Atlas",Table13[[#This Row],[Cost AEG]],IF(AZ24="DLZ",Table13[[#This Row],[Cost DLZ]],IF(AZ24="Helix",Table13[[#This Row],[Cost Helix]],IF(AZ24="Millennia",Table13[[#This Row],[Cost Millennia]],IF(AZ24="Dawood",Table13[[#This Row],[Cost Dawood]],IF(Table13[[#This Row],[Contractor Selected]]="Accurate",Table13[[#This Row],[Cost Accurate]],"NO SELECTION"))))))</f>
        <v>6300</v>
      </c>
      <c r="BB24" s="58">
        <f t="shared" si="0"/>
        <v>6300</v>
      </c>
      <c r="BC24" s="59">
        <f t="shared" si="1"/>
        <v>0</v>
      </c>
      <c r="BD24" s="59">
        <f t="shared" si="2"/>
        <v>0</v>
      </c>
      <c r="BE24" s="59">
        <f t="shared" si="3"/>
        <v>0</v>
      </c>
      <c r="BF24" s="60">
        <f t="shared" si="4"/>
        <v>0</v>
      </c>
      <c r="BG24" s="60">
        <f>IF(Table13[[#This Row],[Contractor Selected]]="Accrate",Table13[[#This Row],[Amount]],0)</f>
        <v>0</v>
      </c>
      <c r="BH24" s="61">
        <f>IF(Table13[[#This Row],[Contractor Selected]]="LWS",Table13[[#This Row],[Amount]],0)</f>
        <v>0</v>
      </c>
    </row>
    <row r="25" spans="1:60" s="13" customFormat="1" ht="15" hidden="1" customHeight="1" x14ac:dyDescent="0.25">
      <c r="A25" s="102">
        <v>24</v>
      </c>
      <c r="B25" s="39" t="s">
        <v>323</v>
      </c>
      <c r="C25" s="39" t="s">
        <v>1271</v>
      </c>
      <c r="D25" s="39">
        <v>1010504</v>
      </c>
      <c r="E25" s="39" t="s">
        <v>1272</v>
      </c>
      <c r="F25" s="102" t="s">
        <v>1230</v>
      </c>
      <c r="G25" s="102"/>
      <c r="H25" s="73">
        <v>44420</v>
      </c>
      <c r="I25" s="73">
        <v>44424</v>
      </c>
      <c r="J25" s="73">
        <v>44431</v>
      </c>
      <c r="K25" s="73">
        <v>44452</v>
      </c>
      <c r="L25" s="73">
        <v>44427</v>
      </c>
      <c r="M25" s="73">
        <v>44427</v>
      </c>
      <c r="N25" s="73">
        <v>44432</v>
      </c>
      <c r="O25" s="73">
        <v>44438</v>
      </c>
      <c r="P25" s="73">
        <v>44438</v>
      </c>
      <c r="Q25" s="73" t="s">
        <v>897</v>
      </c>
      <c r="R25" s="73"/>
      <c r="S25" s="73">
        <v>44452</v>
      </c>
      <c r="T25" s="73">
        <v>44454</v>
      </c>
      <c r="U25" s="103">
        <v>44454</v>
      </c>
      <c r="V25" s="103"/>
      <c r="W25" s="103">
        <v>44927</v>
      </c>
      <c r="X25" s="83"/>
      <c r="Y25" s="73"/>
      <c r="Z25" s="44"/>
      <c r="AA25" s="76"/>
      <c r="AB25" s="78"/>
      <c r="AC25" s="73"/>
      <c r="AD25" s="44"/>
      <c r="AE25" s="76"/>
      <c r="AF25" s="78" t="s">
        <v>897</v>
      </c>
      <c r="AG25" s="73">
        <v>44424</v>
      </c>
      <c r="AH25" s="44">
        <v>6300</v>
      </c>
      <c r="AI25" s="76">
        <v>44452</v>
      </c>
      <c r="AJ25" s="78" t="s">
        <v>897</v>
      </c>
      <c r="AK25" s="73">
        <v>44425</v>
      </c>
      <c r="AL25" s="44">
        <v>8845</v>
      </c>
      <c r="AM25" s="76">
        <v>44455</v>
      </c>
      <c r="AN25" s="78"/>
      <c r="AO25" s="73"/>
      <c r="AP25" s="44"/>
      <c r="AQ25" s="76"/>
      <c r="AR25" s="79"/>
      <c r="AS25" s="73"/>
      <c r="AT25" s="44"/>
      <c r="AU25" s="80"/>
      <c r="AV25" s="77"/>
      <c r="AW25" s="77"/>
      <c r="AX25" s="77"/>
      <c r="AY25" s="77"/>
      <c r="AZ25" s="81" t="s">
        <v>808</v>
      </c>
      <c r="BA25" s="82">
        <f>IF(Table13[[#This Row],[Contractor Selected]]="Atlas",Table13[[#This Row],[Cost AEG]],IF(AZ25="DLZ",Table13[[#This Row],[Cost DLZ]],IF(AZ25="Helix",Table13[[#This Row],[Cost Helix]],IF(AZ25="Millennia",Table13[[#This Row],[Cost Millennia]],IF(AZ25="Dawood",Table13[[#This Row],[Cost Dawood]],IF(Table13[[#This Row],[Contractor Selected]]="Accurate",Table13[[#This Row],[Cost Accurate]],"NO SELECTION"))))))</f>
        <v>6300</v>
      </c>
      <c r="BB25" s="58">
        <f t="shared" si="0"/>
        <v>6300</v>
      </c>
      <c r="BC25" s="59">
        <f t="shared" si="1"/>
        <v>0</v>
      </c>
      <c r="BD25" s="59">
        <f t="shared" si="2"/>
        <v>0</v>
      </c>
      <c r="BE25" s="59">
        <f t="shared" si="3"/>
        <v>0</v>
      </c>
      <c r="BF25" s="60">
        <f t="shared" si="4"/>
        <v>0</v>
      </c>
      <c r="BG25" s="60">
        <f>IF(Table13[[#This Row],[Contractor Selected]]="Accrate",Table13[[#This Row],[Amount]],0)</f>
        <v>0</v>
      </c>
      <c r="BH25" s="61">
        <f>IF(Table13[[#This Row],[Contractor Selected]]="LWS",Table13[[#This Row],[Amount]],0)</f>
        <v>0</v>
      </c>
    </row>
    <row r="26" spans="1:60" s="13" customFormat="1" ht="15" hidden="1" customHeight="1" x14ac:dyDescent="0.25">
      <c r="A26" s="102">
        <v>19</v>
      </c>
      <c r="B26" s="39" t="s">
        <v>281</v>
      </c>
      <c r="C26" s="39" t="s">
        <v>1273</v>
      </c>
      <c r="D26" s="39">
        <v>1210489</v>
      </c>
      <c r="E26" s="39" t="s">
        <v>1274</v>
      </c>
      <c r="F26" s="102" t="s">
        <v>1226</v>
      </c>
      <c r="G26" s="102" t="s">
        <v>850</v>
      </c>
      <c r="H26" s="73">
        <v>44413</v>
      </c>
      <c r="I26" s="73">
        <v>44417</v>
      </c>
      <c r="J26" s="73">
        <v>44421</v>
      </c>
      <c r="K26" s="73">
        <v>44442</v>
      </c>
      <c r="L26" s="73">
        <v>44418</v>
      </c>
      <c r="M26" s="73">
        <v>44418</v>
      </c>
      <c r="N26" s="73">
        <v>44418</v>
      </c>
      <c r="O26" s="73">
        <v>44420</v>
      </c>
      <c r="P26" s="73">
        <v>44420</v>
      </c>
      <c r="Q26" s="73" t="s">
        <v>897</v>
      </c>
      <c r="R26" s="73" t="s">
        <v>1275</v>
      </c>
      <c r="S26" s="73">
        <v>44449</v>
      </c>
      <c r="T26" s="73">
        <v>44456</v>
      </c>
      <c r="U26" s="103">
        <v>44456</v>
      </c>
      <c r="V26" s="103"/>
      <c r="W26" s="103">
        <v>44927</v>
      </c>
      <c r="X26" s="83"/>
      <c r="Y26" s="73"/>
      <c r="Z26" s="44"/>
      <c r="AA26" s="76"/>
      <c r="AB26" s="78" t="s">
        <v>897</v>
      </c>
      <c r="AC26" s="73" t="s">
        <v>982</v>
      </c>
      <c r="AD26" s="66" t="s">
        <v>170</v>
      </c>
      <c r="AE26" s="90" t="s">
        <v>170</v>
      </c>
      <c r="AF26" s="78"/>
      <c r="AG26" s="73"/>
      <c r="AH26" s="44"/>
      <c r="AI26" s="76"/>
      <c r="AJ26" s="78" t="s">
        <v>897</v>
      </c>
      <c r="AK26" s="73">
        <v>44417</v>
      </c>
      <c r="AL26" s="44">
        <f>58709+34769</f>
        <v>93478</v>
      </c>
      <c r="AM26" s="76">
        <v>44449</v>
      </c>
      <c r="AN26" s="78"/>
      <c r="AO26" s="73"/>
      <c r="AP26" s="44"/>
      <c r="AQ26" s="76"/>
      <c r="AR26" s="79"/>
      <c r="AS26" s="73"/>
      <c r="AT26" s="44"/>
      <c r="AU26" s="80"/>
      <c r="AV26" s="77"/>
      <c r="AW26" s="77"/>
      <c r="AX26" s="77"/>
      <c r="AY26" s="77"/>
      <c r="AZ26" s="81" t="s">
        <v>938</v>
      </c>
      <c r="BA26" s="82">
        <f>IF(Table13[[#This Row],[Contractor Selected]]="Atlas",Table13[[#This Row],[Cost AEG]],IF(AZ26="DLZ",Table13[[#This Row],[Cost DLZ]],IF(AZ26="Helix",Table13[[#This Row],[Cost Helix]],IF(AZ26="Millennia",Table13[[#This Row],[Cost Millennia]],IF(AZ26="Dawood",Table13[[#This Row],[Cost Dawood]],IF(Table13[[#This Row],[Contractor Selected]]="Accurate",Table13[[#This Row],[Cost Accurate]],"NO SELECTION"))))))</f>
        <v>93478</v>
      </c>
      <c r="BB26" s="58">
        <f t="shared" si="0"/>
        <v>0</v>
      </c>
      <c r="BC26" s="59">
        <f t="shared" si="1"/>
        <v>93478</v>
      </c>
      <c r="BD26" s="59">
        <f t="shared" si="2"/>
        <v>0</v>
      </c>
      <c r="BE26" s="409">
        <f t="shared" si="3"/>
        <v>0</v>
      </c>
      <c r="BF26" s="60">
        <f t="shared" si="4"/>
        <v>0</v>
      </c>
      <c r="BG26" s="60">
        <f>IF(Table13[[#This Row],[Contractor Selected]]="Accrate",Table13[[#This Row],[Amount]],0)</f>
        <v>0</v>
      </c>
      <c r="BH26" s="61">
        <f>IF(Table13[[#This Row],[Contractor Selected]]="LWS",Table13[[#This Row],[Amount]],0)</f>
        <v>0</v>
      </c>
    </row>
    <row r="27" spans="1:60" s="13" customFormat="1" ht="15" hidden="1" customHeight="1" x14ac:dyDescent="0.25">
      <c r="A27" s="102">
        <v>25</v>
      </c>
      <c r="B27" s="39" t="s">
        <v>323</v>
      </c>
      <c r="C27" s="39" t="s">
        <v>1276</v>
      </c>
      <c r="D27" s="39">
        <v>1010505</v>
      </c>
      <c r="E27" s="39" t="s">
        <v>1277</v>
      </c>
      <c r="F27" s="102" t="s">
        <v>1230</v>
      </c>
      <c r="G27" s="102"/>
      <c r="H27" s="73">
        <v>44420</v>
      </c>
      <c r="I27" s="73">
        <v>44424</v>
      </c>
      <c r="J27" s="73">
        <v>44431</v>
      </c>
      <c r="K27" s="73">
        <v>44452</v>
      </c>
      <c r="L27" s="73">
        <v>44427</v>
      </c>
      <c r="M27" s="73">
        <v>44427</v>
      </c>
      <c r="N27" s="73">
        <v>44432</v>
      </c>
      <c r="O27" s="73">
        <v>44438</v>
      </c>
      <c r="P27" s="73">
        <v>44438</v>
      </c>
      <c r="Q27" s="73" t="s">
        <v>897</v>
      </c>
      <c r="R27" s="73"/>
      <c r="S27" s="73">
        <v>44452</v>
      </c>
      <c r="T27" s="73">
        <v>44456</v>
      </c>
      <c r="U27" s="103">
        <v>44456</v>
      </c>
      <c r="V27" s="103"/>
      <c r="W27" s="103">
        <v>44927</v>
      </c>
      <c r="X27" s="83"/>
      <c r="Y27" s="73"/>
      <c r="Z27" s="44"/>
      <c r="AA27" s="76"/>
      <c r="AB27" s="78"/>
      <c r="AC27" s="73"/>
      <c r="AD27" s="44"/>
      <c r="AE27" s="76"/>
      <c r="AF27" s="78" t="s">
        <v>897</v>
      </c>
      <c r="AG27" s="73">
        <v>44424</v>
      </c>
      <c r="AH27" s="44">
        <v>6300</v>
      </c>
      <c r="AI27" s="76">
        <v>44452</v>
      </c>
      <c r="AJ27" s="78" t="s">
        <v>897</v>
      </c>
      <c r="AK27" s="73">
        <v>44425</v>
      </c>
      <c r="AL27" s="44">
        <v>9125</v>
      </c>
      <c r="AM27" s="76">
        <v>44455</v>
      </c>
      <c r="AN27" s="78"/>
      <c r="AO27" s="73"/>
      <c r="AP27" s="44"/>
      <c r="AQ27" s="76"/>
      <c r="AR27" s="79"/>
      <c r="AS27" s="73"/>
      <c r="AT27" s="44"/>
      <c r="AU27" s="80"/>
      <c r="AV27" s="77"/>
      <c r="AW27" s="77"/>
      <c r="AX27" s="77"/>
      <c r="AY27" s="77"/>
      <c r="AZ27" s="81" t="s">
        <v>808</v>
      </c>
      <c r="BA27" s="82">
        <f>IF(Table13[[#This Row],[Contractor Selected]]="Atlas",Table13[[#This Row],[Cost AEG]],IF(AZ27="DLZ",Table13[[#This Row],[Cost DLZ]],IF(AZ27="Helix",Table13[[#This Row],[Cost Helix]],IF(AZ27="Millennia",Table13[[#This Row],[Cost Millennia]],IF(AZ27="Dawood",Table13[[#This Row],[Cost Dawood]],IF(Table13[[#This Row],[Contractor Selected]]="Accurate",Table13[[#This Row],[Cost Accurate]],"NO SELECTION"))))))</f>
        <v>6300</v>
      </c>
      <c r="BB27" s="58">
        <f t="shared" si="0"/>
        <v>6300</v>
      </c>
      <c r="BC27" s="59">
        <f t="shared" si="1"/>
        <v>0</v>
      </c>
      <c r="BD27" s="59">
        <f t="shared" si="2"/>
        <v>0</v>
      </c>
      <c r="BE27" s="59">
        <f t="shared" si="3"/>
        <v>0</v>
      </c>
      <c r="BF27" s="60">
        <f t="shared" si="4"/>
        <v>0</v>
      </c>
      <c r="BG27" s="60">
        <f>IF(Table13[[#This Row],[Contractor Selected]]="Accrate",Table13[[#This Row],[Amount]],0)</f>
        <v>0</v>
      </c>
      <c r="BH27" s="61">
        <f>IF(Table13[[#This Row],[Contractor Selected]]="LWS",Table13[[#This Row],[Amount]],0)</f>
        <v>0</v>
      </c>
    </row>
    <row r="28" spans="1:60" s="13" customFormat="1" ht="15" hidden="1" customHeight="1" x14ac:dyDescent="0.25">
      <c r="A28" s="102">
        <v>26</v>
      </c>
      <c r="B28" s="39" t="s">
        <v>323</v>
      </c>
      <c r="C28" s="39" t="s">
        <v>1278</v>
      </c>
      <c r="D28" s="39">
        <v>1010506</v>
      </c>
      <c r="E28" s="39" t="s">
        <v>1279</v>
      </c>
      <c r="F28" s="102" t="s">
        <v>1230</v>
      </c>
      <c r="G28" s="102"/>
      <c r="H28" s="73">
        <v>44420</v>
      </c>
      <c r="I28" s="73">
        <v>44424</v>
      </c>
      <c r="J28" s="73">
        <v>44431</v>
      </c>
      <c r="K28" s="73">
        <v>44452</v>
      </c>
      <c r="L28" s="73">
        <v>44427</v>
      </c>
      <c r="M28" s="73">
        <v>44427</v>
      </c>
      <c r="N28" s="73">
        <v>44432</v>
      </c>
      <c r="O28" s="73">
        <v>44438</v>
      </c>
      <c r="P28" s="73">
        <v>44438</v>
      </c>
      <c r="Q28" s="73" t="s">
        <v>897</v>
      </c>
      <c r="R28" s="73"/>
      <c r="S28" s="73">
        <v>44452</v>
      </c>
      <c r="T28" s="73">
        <v>44456</v>
      </c>
      <c r="U28" s="103">
        <v>44456</v>
      </c>
      <c r="V28" s="103"/>
      <c r="W28" s="103">
        <v>44927</v>
      </c>
      <c r="X28" s="83"/>
      <c r="Y28" s="73"/>
      <c r="Z28" s="44"/>
      <c r="AA28" s="76"/>
      <c r="AB28" s="78"/>
      <c r="AC28" s="73"/>
      <c r="AD28" s="44"/>
      <c r="AE28" s="76"/>
      <c r="AF28" s="78" t="s">
        <v>897</v>
      </c>
      <c r="AG28" s="73">
        <v>44424</v>
      </c>
      <c r="AH28" s="44">
        <v>6300</v>
      </c>
      <c r="AI28" s="76">
        <v>44452</v>
      </c>
      <c r="AJ28" s="78" t="s">
        <v>897</v>
      </c>
      <c r="AK28" s="73">
        <v>44425</v>
      </c>
      <c r="AL28" s="44">
        <v>8925</v>
      </c>
      <c r="AM28" s="76">
        <v>44455</v>
      </c>
      <c r="AN28" s="78"/>
      <c r="AO28" s="73"/>
      <c r="AP28" s="44"/>
      <c r="AQ28" s="76"/>
      <c r="AR28" s="79"/>
      <c r="AS28" s="73"/>
      <c r="AT28" s="44"/>
      <c r="AU28" s="80"/>
      <c r="AV28" s="77"/>
      <c r="AW28" s="77"/>
      <c r="AX28" s="77"/>
      <c r="AY28" s="77"/>
      <c r="AZ28" s="81" t="s">
        <v>808</v>
      </c>
      <c r="BA28" s="82">
        <f>IF(Table13[[#This Row],[Contractor Selected]]="Atlas",Table13[[#This Row],[Cost AEG]],IF(AZ28="DLZ",Table13[[#This Row],[Cost DLZ]],IF(AZ28="Helix",Table13[[#This Row],[Cost Helix]],IF(AZ28="Millennia",Table13[[#This Row],[Cost Millennia]],IF(AZ28="Dawood",Table13[[#This Row],[Cost Dawood]],IF(Table13[[#This Row],[Contractor Selected]]="Accurate",Table13[[#This Row],[Cost Accurate]],"NO SELECTION"))))))</f>
        <v>6300</v>
      </c>
      <c r="BB28" s="58">
        <f t="shared" si="0"/>
        <v>6300</v>
      </c>
      <c r="BC28" s="59">
        <f t="shared" si="1"/>
        <v>0</v>
      </c>
      <c r="BD28" s="59">
        <f t="shared" si="2"/>
        <v>0</v>
      </c>
      <c r="BE28" s="59">
        <f t="shared" si="3"/>
        <v>0</v>
      </c>
      <c r="BF28" s="60">
        <f t="shared" si="4"/>
        <v>0</v>
      </c>
      <c r="BG28" s="60">
        <f>IF(Table13[[#This Row],[Contractor Selected]]="Accrate",Table13[[#This Row],[Amount]],0)</f>
        <v>0</v>
      </c>
      <c r="BH28" s="61">
        <f>IF(Table13[[#This Row],[Contractor Selected]]="LWS",Table13[[#This Row],[Amount]],0)</f>
        <v>0</v>
      </c>
    </row>
    <row r="29" spans="1:60" s="13" customFormat="1" ht="15" hidden="1" customHeight="1" x14ac:dyDescent="0.25">
      <c r="A29" s="102">
        <v>27</v>
      </c>
      <c r="B29" s="39" t="s">
        <v>281</v>
      </c>
      <c r="C29" s="39" t="s">
        <v>1280</v>
      </c>
      <c r="D29" s="39">
        <v>1910574</v>
      </c>
      <c r="E29" s="39" t="s">
        <v>1281</v>
      </c>
      <c r="F29" s="102" t="s">
        <v>1230</v>
      </c>
      <c r="G29" s="102" t="s">
        <v>850</v>
      </c>
      <c r="H29" s="73">
        <v>44431</v>
      </c>
      <c r="I29" s="73">
        <v>44433</v>
      </c>
      <c r="J29" s="73">
        <v>44438</v>
      </c>
      <c r="K29" s="73">
        <v>44449</v>
      </c>
      <c r="L29" s="73">
        <v>44433</v>
      </c>
      <c r="M29" s="73">
        <v>44434</v>
      </c>
      <c r="N29" s="73">
        <v>44438</v>
      </c>
      <c r="O29" s="73">
        <v>44446</v>
      </c>
      <c r="P29" s="73">
        <v>44446</v>
      </c>
      <c r="Q29" s="73" t="s">
        <v>897</v>
      </c>
      <c r="R29" s="73" t="s">
        <v>1282</v>
      </c>
      <c r="S29" s="73">
        <v>44456</v>
      </c>
      <c r="T29" s="73">
        <v>44461</v>
      </c>
      <c r="U29" s="103">
        <v>44461</v>
      </c>
      <c r="V29" s="103"/>
      <c r="W29" s="103">
        <v>44927</v>
      </c>
      <c r="X29" s="83"/>
      <c r="Y29" s="73"/>
      <c r="Z29" s="44"/>
      <c r="AA29" s="76"/>
      <c r="AB29" s="78"/>
      <c r="AC29" s="73"/>
      <c r="AD29" s="44"/>
      <c r="AE29" s="76"/>
      <c r="AF29" s="78" t="s">
        <v>897</v>
      </c>
      <c r="AG29" s="73">
        <v>44432</v>
      </c>
      <c r="AH29" s="44">
        <v>8250</v>
      </c>
      <c r="AI29" s="76">
        <v>44449</v>
      </c>
      <c r="AJ29" s="78"/>
      <c r="AK29" s="73"/>
      <c r="AL29" s="44"/>
      <c r="AM29" s="76"/>
      <c r="AN29" s="78"/>
      <c r="AO29" s="73"/>
      <c r="AP29" s="44"/>
      <c r="AQ29" s="76"/>
      <c r="AR29" s="79"/>
      <c r="AS29" s="73"/>
      <c r="AT29" s="44"/>
      <c r="AU29" s="80"/>
      <c r="AV29" s="77"/>
      <c r="AW29" s="77"/>
      <c r="AX29" s="77"/>
      <c r="AY29" s="77"/>
      <c r="AZ29" s="81" t="s">
        <v>808</v>
      </c>
      <c r="BA29" s="82">
        <f>IF(Table13[[#This Row],[Contractor Selected]]="Atlas",Table13[[#This Row],[Cost AEG]],IF(AZ29="DLZ",Table13[[#This Row],[Cost DLZ]],IF(AZ29="Helix",Table13[[#This Row],[Cost Helix]],IF(AZ29="Millennia",Table13[[#This Row],[Cost Millennia]],IF(AZ29="Dawood",Table13[[#This Row],[Cost Dawood]],IF(Table13[[#This Row],[Contractor Selected]]="Accurate",Table13[[#This Row],[Cost Accurate]],"NO SELECTION"))))))</f>
        <v>8250</v>
      </c>
      <c r="BB29" s="58">
        <f t="shared" si="0"/>
        <v>8250</v>
      </c>
      <c r="BC29" s="59">
        <f t="shared" si="1"/>
        <v>0</v>
      </c>
      <c r="BD29" s="59">
        <f t="shared" si="2"/>
        <v>0</v>
      </c>
      <c r="BE29" s="59">
        <f t="shared" si="3"/>
        <v>0</v>
      </c>
      <c r="BF29" s="60">
        <f t="shared" si="4"/>
        <v>0</v>
      </c>
      <c r="BG29" s="60">
        <f>IF(Table13[[#This Row],[Contractor Selected]]="Accrate",Table13[[#This Row],[Amount]],0)</f>
        <v>0</v>
      </c>
      <c r="BH29" s="61">
        <f>IF(Table13[[#This Row],[Contractor Selected]]="LWS",Table13[[#This Row],[Amount]],0)</f>
        <v>0</v>
      </c>
    </row>
    <row r="30" spans="1:60" s="13" customFormat="1" ht="15" hidden="1" customHeight="1" x14ac:dyDescent="0.25">
      <c r="A30" s="102">
        <v>28</v>
      </c>
      <c r="B30" s="39" t="s">
        <v>323</v>
      </c>
      <c r="C30" s="39" t="s">
        <v>1283</v>
      </c>
      <c r="D30" s="39">
        <v>102083</v>
      </c>
      <c r="E30" s="39" t="s">
        <v>1284</v>
      </c>
      <c r="F30" s="102" t="s">
        <v>1226</v>
      </c>
      <c r="G30" s="102" t="s">
        <v>850</v>
      </c>
      <c r="H30" s="73">
        <v>44433</v>
      </c>
      <c r="I30" s="73">
        <v>44435</v>
      </c>
      <c r="J30" s="73">
        <v>44441</v>
      </c>
      <c r="K30" s="73">
        <v>44470</v>
      </c>
      <c r="L30" s="73">
        <v>44440</v>
      </c>
      <c r="M30" s="73">
        <v>44440</v>
      </c>
      <c r="N30" s="73">
        <v>44440</v>
      </c>
      <c r="O30" s="73">
        <v>44442</v>
      </c>
      <c r="P30" s="73">
        <v>44446</v>
      </c>
      <c r="Q30" s="73" t="s">
        <v>897</v>
      </c>
      <c r="R30" s="104" t="s">
        <v>1285</v>
      </c>
      <c r="S30" s="73">
        <v>44475</v>
      </c>
      <c r="T30" s="73">
        <v>44481</v>
      </c>
      <c r="U30" s="103">
        <v>44481</v>
      </c>
      <c r="V30" s="103"/>
      <c r="W30" s="103">
        <v>44927</v>
      </c>
      <c r="X30" s="83"/>
      <c r="Y30" s="73"/>
      <c r="Z30" s="44"/>
      <c r="AA30" s="76"/>
      <c r="AB30" s="78" t="s">
        <v>897</v>
      </c>
      <c r="AC30" s="73"/>
      <c r="AD30" s="44"/>
      <c r="AE30" s="76"/>
      <c r="AF30" s="78" t="s">
        <v>897</v>
      </c>
      <c r="AG30" s="73">
        <v>44438</v>
      </c>
      <c r="AH30" s="44">
        <v>31750</v>
      </c>
      <c r="AI30" s="76">
        <v>44475</v>
      </c>
      <c r="AJ30" s="78" t="s">
        <v>897</v>
      </c>
      <c r="AK30" s="73"/>
      <c r="AL30" s="44"/>
      <c r="AM30" s="76"/>
      <c r="AN30" s="78"/>
      <c r="AO30" s="73"/>
      <c r="AP30" s="44"/>
      <c r="AQ30" s="76"/>
      <c r="AR30" s="79"/>
      <c r="AS30" s="73"/>
      <c r="AT30" s="44"/>
      <c r="AU30" s="80"/>
      <c r="AV30" s="77"/>
      <c r="AW30" s="77"/>
      <c r="AX30" s="77"/>
      <c r="AY30" s="77"/>
      <c r="AZ30" s="81" t="s">
        <v>808</v>
      </c>
      <c r="BA30" s="82">
        <f>IF(Table13[[#This Row],[Contractor Selected]]="Atlas",Table13[[#This Row],[Cost AEG]],IF(AZ30="DLZ",Table13[[#This Row],[Cost DLZ]],IF(AZ30="Helix",Table13[[#This Row],[Cost Helix]],IF(AZ30="Millennia",Table13[[#This Row],[Cost Millennia]],IF(AZ30="Dawood",Table13[[#This Row],[Cost Dawood]],IF(Table13[[#This Row],[Contractor Selected]]="Accurate",Table13[[#This Row],[Cost Accurate]],"NO SELECTION"))))))</f>
        <v>31750</v>
      </c>
      <c r="BB30" s="58">
        <f t="shared" si="0"/>
        <v>31750</v>
      </c>
      <c r="BC30" s="59">
        <f t="shared" si="1"/>
        <v>0</v>
      </c>
      <c r="BD30" s="59">
        <f t="shared" si="2"/>
        <v>0</v>
      </c>
      <c r="BE30" s="59">
        <f t="shared" si="3"/>
        <v>0</v>
      </c>
      <c r="BF30" s="60">
        <f t="shared" si="4"/>
        <v>0</v>
      </c>
      <c r="BG30" s="60">
        <f>IF(Table13[[#This Row],[Contractor Selected]]="Accrate",Table13[[#This Row],[Amount]],0)</f>
        <v>0</v>
      </c>
      <c r="BH30" s="61">
        <f>IF(Table13[[#This Row],[Contractor Selected]]="LWS",Table13[[#This Row],[Amount]],0)</f>
        <v>0</v>
      </c>
    </row>
    <row r="31" spans="1:60" s="13" customFormat="1" ht="15" hidden="1" customHeight="1" x14ac:dyDescent="0.25">
      <c r="A31" s="102">
        <v>29</v>
      </c>
      <c r="B31" s="39" t="s">
        <v>323</v>
      </c>
      <c r="C31" s="39" t="s">
        <v>1286</v>
      </c>
      <c r="D31" s="39">
        <v>3210573</v>
      </c>
      <c r="E31" s="39" t="s">
        <v>1164</v>
      </c>
      <c r="F31" s="102" t="s">
        <v>843</v>
      </c>
      <c r="G31" s="102" t="s">
        <v>848</v>
      </c>
      <c r="H31" s="73">
        <v>44442</v>
      </c>
      <c r="I31" s="73">
        <v>44447</v>
      </c>
      <c r="J31" s="73">
        <v>44454</v>
      </c>
      <c r="K31" s="73">
        <v>44475</v>
      </c>
      <c r="L31" s="96">
        <v>44473</v>
      </c>
      <c r="M31" s="96" t="s">
        <v>1287</v>
      </c>
      <c r="N31" s="96">
        <v>44473</v>
      </c>
      <c r="O31" s="96">
        <v>44476</v>
      </c>
      <c r="P31" s="73">
        <v>44476</v>
      </c>
      <c r="Q31" s="73" t="s">
        <v>897</v>
      </c>
      <c r="R31" s="73" t="s">
        <v>1288</v>
      </c>
      <c r="S31" s="73">
        <v>44484</v>
      </c>
      <c r="T31" s="73">
        <v>44485</v>
      </c>
      <c r="U31" s="103">
        <v>44485</v>
      </c>
      <c r="V31" s="103"/>
      <c r="W31" s="103">
        <v>44927</v>
      </c>
      <c r="X31" s="83"/>
      <c r="Y31" s="73"/>
      <c r="Z31" s="44"/>
      <c r="AA31" s="76"/>
      <c r="AB31" s="78" t="s">
        <v>170</v>
      </c>
      <c r="AC31" s="73">
        <v>44448</v>
      </c>
      <c r="AD31" s="44">
        <v>41750</v>
      </c>
      <c r="AE31" s="76">
        <v>44468</v>
      </c>
      <c r="AF31" s="78"/>
      <c r="AG31" s="73"/>
      <c r="AH31" s="44"/>
      <c r="AI31" s="76"/>
      <c r="AJ31" s="78" t="s">
        <v>897</v>
      </c>
      <c r="AK31" s="73">
        <v>44470</v>
      </c>
      <c r="AL31" s="44">
        <v>2725</v>
      </c>
      <c r="AM31" s="76">
        <v>44484</v>
      </c>
      <c r="AN31" s="78"/>
      <c r="AO31" s="73"/>
      <c r="AP31" s="44"/>
      <c r="AQ31" s="76"/>
      <c r="AR31" s="79"/>
      <c r="AS31" s="73"/>
      <c r="AT31" s="44"/>
      <c r="AU31" s="80"/>
      <c r="AV31" s="77"/>
      <c r="AW31" s="77"/>
      <c r="AX31" s="77"/>
      <c r="AY31" s="77"/>
      <c r="AZ31" s="81" t="s">
        <v>938</v>
      </c>
      <c r="BA31" s="82">
        <f>IF(Table13[[#This Row],[Contractor Selected]]="Atlas",Table13[[#This Row],[Cost AEG]],IF(AZ31="DLZ",Table13[[#This Row],[Cost DLZ]],IF(AZ31="Helix",Table13[[#This Row],[Cost Helix]],IF(AZ31="Millennia",Table13[[#This Row],[Cost Millennia]],IF(AZ31="Dawood",Table13[[#This Row],[Cost Dawood]],IF(Table13[[#This Row],[Contractor Selected]]="Accurate",Table13[[#This Row],[Cost Accurate]],"NO SELECTION"))))))</f>
        <v>2725</v>
      </c>
      <c r="BB31" s="58">
        <f t="shared" si="0"/>
        <v>0</v>
      </c>
      <c r="BC31" s="59">
        <f t="shared" si="1"/>
        <v>2725</v>
      </c>
      <c r="BD31" s="59">
        <f t="shared" si="2"/>
        <v>0</v>
      </c>
      <c r="BE31" s="59">
        <f t="shared" si="3"/>
        <v>0</v>
      </c>
      <c r="BF31" s="60">
        <f t="shared" si="4"/>
        <v>0</v>
      </c>
      <c r="BG31" s="60">
        <f>IF(Table13[[#This Row],[Contractor Selected]]="Accrate",Table13[[#This Row],[Amount]],0)</f>
        <v>0</v>
      </c>
      <c r="BH31" s="61">
        <f>IF(Table13[[#This Row],[Contractor Selected]]="LWS",Table13[[#This Row],[Amount]],0)</f>
        <v>0</v>
      </c>
    </row>
    <row r="32" spans="1:60" s="13" customFormat="1" ht="15" hidden="1" customHeight="1" x14ac:dyDescent="0.25">
      <c r="A32" s="102">
        <v>30</v>
      </c>
      <c r="B32" s="39" t="s">
        <v>281</v>
      </c>
      <c r="C32" s="39" t="s">
        <v>1289</v>
      </c>
      <c r="D32" s="39">
        <v>1210460</v>
      </c>
      <c r="E32" s="39" t="s">
        <v>606</v>
      </c>
      <c r="F32" s="102" t="s">
        <v>1226</v>
      </c>
      <c r="G32" s="102" t="s">
        <v>852</v>
      </c>
      <c r="H32" s="73">
        <v>44448</v>
      </c>
      <c r="I32" s="73">
        <v>44452</v>
      </c>
      <c r="J32" s="73" t="s">
        <v>170</v>
      </c>
      <c r="K32" s="73">
        <v>44498</v>
      </c>
      <c r="L32" s="73">
        <v>44470</v>
      </c>
      <c r="M32" s="73">
        <v>44473</v>
      </c>
      <c r="N32" s="73">
        <v>44473</v>
      </c>
      <c r="O32" s="73">
        <v>44477</v>
      </c>
      <c r="P32" s="73">
        <v>44477</v>
      </c>
      <c r="Q32" s="73" t="s">
        <v>897</v>
      </c>
      <c r="R32" s="73" t="s">
        <v>1290</v>
      </c>
      <c r="S32" s="73">
        <v>44498</v>
      </c>
      <c r="T32" s="73">
        <v>44488</v>
      </c>
      <c r="U32" s="103">
        <v>44488</v>
      </c>
      <c r="V32" s="103"/>
      <c r="W32" s="103">
        <v>44927</v>
      </c>
      <c r="X32" s="83"/>
      <c r="Y32" s="73"/>
      <c r="Z32" s="44"/>
      <c r="AA32" s="76"/>
      <c r="AB32" s="78" t="s">
        <v>897</v>
      </c>
      <c r="AC32" s="73">
        <v>44488</v>
      </c>
      <c r="AD32" s="44">
        <v>51200</v>
      </c>
      <c r="AE32" s="76">
        <v>44498</v>
      </c>
      <c r="AF32" s="78"/>
      <c r="AG32" s="73"/>
      <c r="AH32" s="44"/>
      <c r="AI32" s="76"/>
      <c r="AJ32" s="78"/>
      <c r="AK32" s="73"/>
      <c r="AL32" s="44"/>
      <c r="AM32" s="76"/>
      <c r="AN32" s="78"/>
      <c r="AO32" s="73"/>
      <c r="AP32" s="44"/>
      <c r="AQ32" s="76"/>
      <c r="AR32" s="79"/>
      <c r="AS32" s="73"/>
      <c r="AT32" s="44"/>
      <c r="AU32" s="80"/>
      <c r="AV32" s="77"/>
      <c r="AW32" s="77"/>
      <c r="AX32" s="77"/>
      <c r="AY32" s="77"/>
      <c r="AZ32" s="81" t="s">
        <v>937</v>
      </c>
      <c r="BA32" s="82">
        <f>IF(Table13[[#This Row],[Contractor Selected]]="Atlas",Table13[[#This Row],[Cost AEG]],IF(AZ32="DLZ",Table13[[#This Row],[Cost DLZ]],IF(AZ32="Helix",Table13[[#This Row],[Cost Helix]],IF(AZ32="Millennia",Table13[[#This Row],[Cost Millennia]],IF(AZ32="Dawood",Table13[[#This Row],[Cost Dawood]],IF(Table13[[#This Row],[Contractor Selected]]="Accurate",Table13[[#This Row],[Cost Accurate]],"NO SELECTION"))))))</f>
        <v>51200</v>
      </c>
      <c r="BB32" s="58">
        <f t="shared" si="0"/>
        <v>0</v>
      </c>
      <c r="BC32" s="59">
        <f t="shared" si="1"/>
        <v>0</v>
      </c>
      <c r="BD32" s="59">
        <f t="shared" si="2"/>
        <v>51200</v>
      </c>
      <c r="BE32" s="59">
        <f t="shared" si="3"/>
        <v>0</v>
      </c>
      <c r="BF32" s="60">
        <f t="shared" si="4"/>
        <v>0</v>
      </c>
      <c r="BG32" s="60">
        <f>IF(Table13[[#This Row],[Contractor Selected]]="Accrate",Table13[[#This Row],[Amount]],0)</f>
        <v>0</v>
      </c>
      <c r="BH32" s="61">
        <f>IF(Table13[[#This Row],[Contractor Selected]]="LWS",Table13[[#This Row],[Amount]],0)</f>
        <v>0</v>
      </c>
    </row>
    <row r="33" spans="1:63" s="13" customFormat="1" ht="15" hidden="1" customHeight="1" x14ac:dyDescent="0.25">
      <c r="A33" s="102">
        <v>34</v>
      </c>
      <c r="B33" s="39" t="s">
        <v>281</v>
      </c>
      <c r="C33" s="39" t="s">
        <v>1291</v>
      </c>
      <c r="D33" s="39">
        <v>1410708</v>
      </c>
      <c r="E33" s="39" t="s">
        <v>1292</v>
      </c>
      <c r="F33" s="102" t="s">
        <v>111</v>
      </c>
      <c r="G33" s="102" t="s">
        <v>852</v>
      </c>
      <c r="H33" s="73">
        <v>44482</v>
      </c>
      <c r="I33" s="73">
        <v>44484</v>
      </c>
      <c r="J33" s="73">
        <v>44491</v>
      </c>
      <c r="K33" s="73">
        <v>44517</v>
      </c>
      <c r="L33" s="96">
        <v>44490</v>
      </c>
      <c r="M33" s="96">
        <v>44491</v>
      </c>
      <c r="N33" s="96">
        <v>44491</v>
      </c>
      <c r="O33" s="96">
        <v>44491</v>
      </c>
      <c r="P33" s="73">
        <v>44494</v>
      </c>
      <c r="Q33" s="73" t="s">
        <v>897</v>
      </c>
      <c r="R33" s="73" t="s">
        <v>1293</v>
      </c>
      <c r="S33" s="73">
        <v>44517</v>
      </c>
      <c r="T33" s="73">
        <v>44517</v>
      </c>
      <c r="U33" s="103">
        <v>44501</v>
      </c>
      <c r="V33" s="103" t="s">
        <v>39</v>
      </c>
      <c r="W33" s="103">
        <v>44927</v>
      </c>
      <c r="X33" s="83" t="s">
        <v>897</v>
      </c>
      <c r="Y33" s="73">
        <v>44487</v>
      </c>
      <c r="Z33" s="44">
        <v>27875</v>
      </c>
      <c r="AA33" s="76">
        <v>44517</v>
      </c>
      <c r="AB33" s="78" t="s">
        <v>897</v>
      </c>
      <c r="AC33" s="73">
        <v>44489</v>
      </c>
      <c r="AD33" s="44">
        <v>52500</v>
      </c>
      <c r="AE33" s="76">
        <v>44537</v>
      </c>
      <c r="AF33" s="78" t="s">
        <v>897</v>
      </c>
      <c r="AG33" s="73">
        <v>44487</v>
      </c>
      <c r="AH33" s="44">
        <v>32125</v>
      </c>
      <c r="AI33" s="76">
        <v>44517</v>
      </c>
      <c r="AJ33" s="78" t="s">
        <v>897</v>
      </c>
      <c r="AK33" s="73">
        <v>44487</v>
      </c>
      <c r="AL33" s="44">
        <f>10970+48919</f>
        <v>59889</v>
      </c>
      <c r="AM33" s="76">
        <v>44517</v>
      </c>
      <c r="AN33" s="78"/>
      <c r="AO33" s="73"/>
      <c r="AP33" s="44"/>
      <c r="AQ33" s="76"/>
      <c r="AR33" s="79"/>
      <c r="AS33" s="73"/>
      <c r="AT33" s="44"/>
      <c r="AU33" s="80"/>
      <c r="AV33" s="77"/>
      <c r="AW33" s="77"/>
      <c r="AX33" s="77"/>
      <c r="AY33" s="77"/>
      <c r="AZ33" s="81" t="s">
        <v>938</v>
      </c>
      <c r="BA33" s="82">
        <f>IF(Table13[[#This Row],[Contractor Selected]]="Atlas",Table13[[#This Row],[Cost AEG]],IF(AZ33="DLZ",Table13[[#This Row],[Cost DLZ]],IF(AZ33="Helix",Table13[[#This Row],[Cost Helix]],IF(AZ33="Millennia",Table13[[#This Row],[Cost Millennia]],IF(AZ33="Dawood",Table13[[#This Row],[Cost Dawood]],IF(Table13[[#This Row],[Contractor Selected]]="Accurate",Table13[[#This Row],[Cost Accurate]],"NO SELECTION"))))))</f>
        <v>59889</v>
      </c>
      <c r="BB33" s="58">
        <f t="shared" si="0"/>
        <v>0</v>
      </c>
      <c r="BC33" s="59">
        <f t="shared" si="1"/>
        <v>59889</v>
      </c>
      <c r="BD33" s="59">
        <f t="shared" si="2"/>
        <v>0</v>
      </c>
      <c r="BE33" s="59">
        <f t="shared" si="3"/>
        <v>0</v>
      </c>
      <c r="BF33" s="60">
        <f t="shared" si="4"/>
        <v>0</v>
      </c>
      <c r="BG33" s="60">
        <f>IF(Table13[[#This Row],[Contractor Selected]]="Accrate",Table13[[#This Row],[Amount]],0)</f>
        <v>0</v>
      </c>
      <c r="BH33" s="61">
        <f>IF(Table13[[#This Row],[Contractor Selected]]="LWS",Table13[[#This Row],[Amount]],0)</f>
        <v>0</v>
      </c>
    </row>
    <row r="34" spans="1:63" s="13" customFormat="1" ht="15" hidden="1" customHeight="1" x14ac:dyDescent="0.25">
      <c r="A34" s="102">
        <v>32</v>
      </c>
      <c r="B34" s="39" t="s">
        <v>281</v>
      </c>
      <c r="C34" s="39" t="s">
        <v>1294</v>
      </c>
      <c r="D34" s="39">
        <v>1210692</v>
      </c>
      <c r="E34" s="39" t="s">
        <v>404</v>
      </c>
      <c r="F34" s="102" t="s">
        <v>111</v>
      </c>
      <c r="G34" s="102" t="s">
        <v>850</v>
      </c>
      <c r="H34" s="73">
        <v>44481</v>
      </c>
      <c r="I34" s="73">
        <v>44483</v>
      </c>
      <c r="J34" s="73">
        <v>44488</v>
      </c>
      <c r="K34" s="73">
        <v>44502</v>
      </c>
      <c r="L34" s="96">
        <v>44483</v>
      </c>
      <c r="M34" s="96">
        <v>44487</v>
      </c>
      <c r="N34" s="96">
        <v>44488</v>
      </c>
      <c r="O34" s="96">
        <v>44491</v>
      </c>
      <c r="P34" s="73">
        <v>44491</v>
      </c>
      <c r="Q34" s="73" t="s">
        <v>897</v>
      </c>
      <c r="R34" s="73" t="s">
        <v>1295</v>
      </c>
      <c r="S34" s="73">
        <v>44519</v>
      </c>
      <c r="T34" s="73">
        <v>44512</v>
      </c>
      <c r="U34" s="103">
        <v>44501</v>
      </c>
      <c r="V34" s="103" t="s">
        <v>39</v>
      </c>
      <c r="W34" s="103">
        <v>44927</v>
      </c>
      <c r="X34" s="83"/>
      <c r="Y34" s="73"/>
      <c r="Z34" s="44"/>
      <c r="AA34" s="76"/>
      <c r="AB34" s="78" t="s">
        <v>897</v>
      </c>
      <c r="AC34" s="73">
        <v>44483</v>
      </c>
      <c r="AD34" s="44">
        <v>36500</v>
      </c>
      <c r="AE34" s="76">
        <v>44515</v>
      </c>
      <c r="AF34" s="78"/>
      <c r="AG34" s="73"/>
      <c r="AH34" s="44"/>
      <c r="AI34" s="76"/>
      <c r="AJ34" s="78"/>
      <c r="AK34" s="73"/>
      <c r="AL34" s="44"/>
      <c r="AM34" s="76"/>
      <c r="AN34" s="78"/>
      <c r="AO34" s="73"/>
      <c r="AP34" s="44"/>
      <c r="AQ34" s="76"/>
      <c r="AR34" s="79"/>
      <c r="AS34" s="73"/>
      <c r="AT34" s="44"/>
      <c r="AU34" s="80"/>
      <c r="AV34" s="77"/>
      <c r="AW34" s="77"/>
      <c r="AX34" s="77"/>
      <c r="AY34" s="77"/>
      <c r="AZ34" s="81" t="s">
        <v>937</v>
      </c>
      <c r="BA34" s="82">
        <f>IF(Table13[[#This Row],[Contractor Selected]]="Atlas",Table13[[#This Row],[Cost AEG]],IF(AZ34="DLZ",Table13[[#This Row],[Cost DLZ]],IF(AZ34="Helix",Table13[[#This Row],[Cost Helix]],IF(AZ34="Millennia",Table13[[#This Row],[Cost Millennia]],IF(AZ34="Dawood",Table13[[#This Row],[Cost Dawood]],IF(Table13[[#This Row],[Contractor Selected]]="Accurate",Table13[[#This Row],[Cost Accurate]],"NO SELECTION"))))))</f>
        <v>36500</v>
      </c>
      <c r="BB34" s="58">
        <f t="shared" si="0"/>
        <v>0</v>
      </c>
      <c r="BC34" s="59">
        <f t="shared" si="1"/>
        <v>0</v>
      </c>
      <c r="BD34" s="59">
        <f t="shared" si="2"/>
        <v>36500</v>
      </c>
      <c r="BE34" s="59">
        <f t="shared" si="3"/>
        <v>0</v>
      </c>
      <c r="BF34" s="60">
        <f t="shared" si="4"/>
        <v>0</v>
      </c>
      <c r="BG34" s="60">
        <f>IF(Table13[[#This Row],[Contractor Selected]]="Accrate",Table13[[#This Row],[Amount]],0)</f>
        <v>0</v>
      </c>
      <c r="BH34" s="61">
        <f>IF(Table13[[#This Row],[Contractor Selected]]="LWS",Table13[[#This Row],[Amount]],0)</f>
        <v>0</v>
      </c>
    </row>
    <row r="35" spans="1:63" ht="15" hidden="1" customHeight="1" x14ac:dyDescent="0.25">
      <c r="A35" s="102">
        <v>38</v>
      </c>
      <c r="B35" s="39" t="s">
        <v>323</v>
      </c>
      <c r="C35" s="39" t="s">
        <v>1296</v>
      </c>
      <c r="D35" s="39">
        <v>1010728</v>
      </c>
      <c r="E35" s="39" t="s">
        <v>1297</v>
      </c>
      <c r="F35" s="102" t="s">
        <v>1230</v>
      </c>
      <c r="G35" s="39"/>
      <c r="H35" s="73">
        <v>44490</v>
      </c>
      <c r="I35" s="73">
        <v>44494</v>
      </c>
      <c r="J35" s="73">
        <v>44498</v>
      </c>
      <c r="K35" s="73">
        <v>44519</v>
      </c>
      <c r="L35" s="73">
        <v>44495</v>
      </c>
      <c r="M35" s="73">
        <v>44496</v>
      </c>
      <c r="N35" s="73">
        <v>44496</v>
      </c>
      <c r="O35" s="73">
        <v>44501</v>
      </c>
      <c r="P35" s="73">
        <v>44501</v>
      </c>
      <c r="Q35" s="73" t="s">
        <v>897</v>
      </c>
      <c r="R35" s="73"/>
      <c r="S35" s="73">
        <v>44519</v>
      </c>
      <c r="T35" s="73">
        <v>44519</v>
      </c>
      <c r="U35" s="103">
        <v>44519</v>
      </c>
      <c r="V35" s="103"/>
      <c r="W35" s="103">
        <v>44927</v>
      </c>
      <c r="X35" s="83"/>
      <c r="Y35" s="73"/>
      <c r="Z35" s="44"/>
      <c r="AA35" s="76"/>
      <c r="AB35" s="78"/>
      <c r="AC35" s="73"/>
      <c r="AD35" s="44"/>
      <c r="AE35" s="76"/>
      <c r="AF35" s="78" t="s">
        <v>897</v>
      </c>
      <c r="AG35" s="73">
        <v>44494</v>
      </c>
      <c r="AH35" s="44">
        <v>17150</v>
      </c>
      <c r="AI35" s="76">
        <v>44519</v>
      </c>
      <c r="AJ35" s="78" t="s">
        <v>897</v>
      </c>
      <c r="AK35" s="73" t="s">
        <v>982</v>
      </c>
      <c r="AL35" s="44"/>
      <c r="AM35" s="76"/>
      <c r="AN35" s="78"/>
      <c r="AO35" s="73"/>
      <c r="AP35" s="44"/>
      <c r="AQ35" s="76"/>
      <c r="AR35" s="79"/>
      <c r="AS35" s="73"/>
      <c r="AT35" s="44"/>
      <c r="AU35" s="80"/>
      <c r="AV35" s="77"/>
      <c r="AW35" s="77"/>
      <c r="AX35" s="77"/>
      <c r="AY35" s="77"/>
      <c r="AZ35" s="81" t="s">
        <v>808</v>
      </c>
      <c r="BA35" s="82">
        <f>IF(Table13[[#This Row],[Contractor Selected]]="Atlas",Table13[[#This Row],[Cost AEG]],IF(AZ35="DLZ",Table13[[#This Row],[Cost DLZ]],IF(AZ35="Helix",Table13[[#This Row],[Cost Helix]],IF(AZ35="Millennia",Table13[[#This Row],[Cost Millennia]],IF(AZ35="Dawood",Table13[[#This Row],[Cost Dawood]],IF(Table13[[#This Row],[Contractor Selected]]="Accurate",Table13[[#This Row],[Cost Accurate]],"NO SELECTION"))))))</f>
        <v>17150</v>
      </c>
      <c r="BB35" s="58">
        <f t="shared" si="0"/>
        <v>17150</v>
      </c>
      <c r="BC35" s="59">
        <f t="shared" si="1"/>
        <v>0</v>
      </c>
      <c r="BD35" s="59">
        <f t="shared" si="2"/>
        <v>0</v>
      </c>
      <c r="BE35" s="59">
        <f t="shared" ref="BE35:BE66" si="5">IF(AZ35="Atlas",BA35,0)</f>
        <v>0</v>
      </c>
      <c r="BF35" s="60">
        <f t="shared" ref="BF35:BF66" si="6">IF(AZ35="Dawood",BA35,0)</f>
        <v>0</v>
      </c>
      <c r="BG35" s="60">
        <f>IF(Table13[[#This Row],[Contractor Selected]]="Accrate",Table13[[#This Row],[Amount]],0)</f>
        <v>0</v>
      </c>
      <c r="BH35" s="61">
        <f>IF(Table13[[#This Row],[Contractor Selected]]="LWS",Table13[[#This Row],[Amount]],0)</f>
        <v>0</v>
      </c>
      <c r="BK35" s="1"/>
    </row>
    <row r="36" spans="1:63" ht="15" hidden="1" customHeight="1" x14ac:dyDescent="0.25">
      <c r="A36" s="102">
        <v>37</v>
      </c>
      <c r="B36" s="39" t="s">
        <v>323</v>
      </c>
      <c r="C36" s="39" t="s">
        <v>1298</v>
      </c>
      <c r="D36" s="39">
        <v>1010732</v>
      </c>
      <c r="E36" s="39" t="s">
        <v>999</v>
      </c>
      <c r="F36" s="102" t="s">
        <v>37</v>
      </c>
      <c r="G36" s="39" t="s">
        <v>850</v>
      </c>
      <c r="H36" s="73">
        <v>44490</v>
      </c>
      <c r="I36" s="73">
        <v>44494</v>
      </c>
      <c r="J36" s="73">
        <v>44498</v>
      </c>
      <c r="K36" s="73">
        <v>44519</v>
      </c>
      <c r="L36" s="73">
        <v>44496</v>
      </c>
      <c r="M36" s="73">
        <v>44496</v>
      </c>
      <c r="N36" s="73">
        <v>44496</v>
      </c>
      <c r="O36" s="73">
        <v>44498</v>
      </c>
      <c r="P36" s="73">
        <v>44498</v>
      </c>
      <c r="Q36" s="73" t="s">
        <v>897</v>
      </c>
      <c r="R36" s="73" t="s">
        <v>1299</v>
      </c>
      <c r="S36" s="73">
        <v>44519</v>
      </c>
      <c r="T36" s="73">
        <v>44522</v>
      </c>
      <c r="U36" s="103">
        <v>44522</v>
      </c>
      <c r="V36" s="103"/>
      <c r="W36" s="103">
        <v>44927</v>
      </c>
      <c r="X36" s="83" t="s">
        <v>897</v>
      </c>
      <c r="Y36" s="73">
        <v>44495</v>
      </c>
      <c r="Z36" s="44">
        <v>32400</v>
      </c>
      <c r="AA36" s="76">
        <v>44519</v>
      </c>
      <c r="AB36" s="78" t="s">
        <v>897</v>
      </c>
      <c r="AC36" s="73" t="s">
        <v>982</v>
      </c>
      <c r="AD36" s="44" t="s">
        <v>170</v>
      </c>
      <c r="AE36" s="76" t="s">
        <v>170</v>
      </c>
      <c r="AF36" s="78" t="s">
        <v>897</v>
      </c>
      <c r="AG36" s="73">
        <v>44494</v>
      </c>
      <c r="AH36" s="44">
        <v>29355</v>
      </c>
      <c r="AI36" s="76">
        <v>44519</v>
      </c>
      <c r="AJ36" s="78" t="s">
        <v>897</v>
      </c>
      <c r="AK36" s="73" t="s">
        <v>982</v>
      </c>
      <c r="AL36" s="44"/>
      <c r="AM36" s="76"/>
      <c r="AN36" s="78"/>
      <c r="AO36" s="73"/>
      <c r="AP36" s="44"/>
      <c r="AQ36" s="76"/>
      <c r="AR36" s="79"/>
      <c r="AS36" s="73"/>
      <c r="AT36" s="44"/>
      <c r="AU36" s="80"/>
      <c r="AV36" s="77"/>
      <c r="AW36" s="77"/>
      <c r="AX36" s="77"/>
      <c r="AY36" s="77"/>
      <c r="AZ36" s="81" t="s">
        <v>808</v>
      </c>
      <c r="BA36" s="82">
        <f>IF(Table13[[#This Row],[Contractor Selected]]="Atlas",Table13[[#This Row],[Cost AEG]],IF(AZ36="DLZ",Table13[[#This Row],[Cost DLZ]],IF(AZ36="Helix",Table13[[#This Row],[Cost Helix]],IF(AZ36="Millennia",Table13[[#This Row],[Cost Millennia]],IF(AZ36="Dawood",Table13[[#This Row],[Cost Dawood]],IF(Table13[[#This Row],[Contractor Selected]]="Accurate",Table13[[#This Row],[Cost Accurate]],"NO SELECTION"))))))</f>
        <v>29355</v>
      </c>
      <c r="BB36" s="58">
        <f t="shared" si="0"/>
        <v>29355</v>
      </c>
      <c r="BC36" s="59">
        <f t="shared" si="1"/>
        <v>0</v>
      </c>
      <c r="BD36" s="59">
        <f t="shared" si="2"/>
        <v>0</v>
      </c>
      <c r="BE36" s="59">
        <f t="shared" si="5"/>
        <v>0</v>
      </c>
      <c r="BF36" s="60">
        <f t="shared" si="6"/>
        <v>0</v>
      </c>
      <c r="BG36" s="60">
        <f>IF(Table13[[#This Row],[Contractor Selected]]="Accrate",Table13[[#This Row],[Amount]],0)</f>
        <v>0</v>
      </c>
      <c r="BH36" s="61">
        <f>IF(Table13[[#This Row],[Contractor Selected]]="LWS",Table13[[#This Row],[Amount]],0)</f>
        <v>0</v>
      </c>
      <c r="BK36" s="1"/>
    </row>
    <row r="37" spans="1:63" ht="15" hidden="1" customHeight="1" x14ac:dyDescent="0.25">
      <c r="A37" s="102">
        <v>36</v>
      </c>
      <c r="B37" s="39" t="s">
        <v>81</v>
      </c>
      <c r="C37" s="104" t="s">
        <v>1300</v>
      </c>
      <c r="D37" s="39">
        <v>1310739</v>
      </c>
      <c r="E37" s="39" t="s">
        <v>1301</v>
      </c>
      <c r="F37" s="102" t="s">
        <v>774</v>
      </c>
      <c r="G37" s="102" t="s">
        <v>849</v>
      </c>
      <c r="H37" s="73">
        <v>44483</v>
      </c>
      <c r="I37" s="73">
        <v>44490</v>
      </c>
      <c r="J37" s="73">
        <v>44495</v>
      </c>
      <c r="K37" s="73"/>
      <c r="L37" s="73">
        <v>44489</v>
      </c>
      <c r="M37" s="73">
        <v>44490</v>
      </c>
      <c r="N37" s="73">
        <v>44490</v>
      </c>
      <c r="O37" s="73">
        <v>44496</v>
      </c>
      <c r="P37" s="73">
        <v>44496</v>
      </c>
      <c r="Q37" s="73" t="s">
        <v>897</v>
      </c>
      <c r="R37" s="104" t="s">
        <v>1302</v>
      </c>
      <c r="S37" s="73">
        <v>44524</v>
      </c>
      <c r="T37" s="73">
        <v>44524</v>
      </c>
      <c r="U37" s="103">
        <v>44524</v>
      </c>
      <c r="V37" s="105" t="s">
        <v>26</v>
      </c>
      <c r="W37" s="103">
        <v>44927</v>
      </c>
      <c r="X37" s="83"/>
      <c r="Y37" s="73"/>
      <c r="Z37" s="44"/>
      <c r="AA37" s="76"/>
      <c r="AB37" s="78" t="s">
        <v>897</v>
      </c>
      <c r="AC37" s="73">
        <v>44489</v>
      </c>
      <c r="AD37" s="44">
        <v>28900</v>
      </c>
      <c r="AE37" s="76"/>
      <c r="AF37" s="78"/>
      <c r="AG37" s="73"/>
      <c r="AH37" s="44"/>
      <c r="AI37" s="76"/>
      <c r="AJ37" s="78" t="s">
        <v>897</v>
      </c>
      <c r="AK37" s="73" t="s">
        <v>1303</v>
      </c>
      <c r="AL37" s="44"/>
      <c r="AM37" s="76"/>
      <c r="AN37" s="78"/>
      <c r="AO37" s="73"/>
      <c r="AP37" s="44"/>
      <c r="AQ37" s="76"/>
      <c r="AR37" s="79"/>
      <c r="AS37" s="73"/>
      <c r="AT37" s="44"/>
      <c r="AU37" s="80"/>
      <c r="AV37" s="77"/>
      <c r="AW37" s="77"/>
      <c r="AX37" s="77"/>
      <c r="AY37" s="77"/>
      <c r="AZ37" s="81" t="s">
        <v>937</v>
      </c>
      <c r="BA37" s="82">
        <f>IF(Table13[[#This Row],[Contractor Selected]]="Atlas",Table13[[#This Row],[Cost AEG]],IF(AZ37="DLZ",Table13[[#This Row],[Cost DLZ]],IF(AZ37="Helix",Table13[[#This Row],[Cost Helix]],IF(AZ37="Millennia",Table13[[#This Row],[Cost Millennia]],IF(AZ37="Dawood",Table13[[#This Row],[Cost Dawood]],IF(Table13[[#This Row],[Contractor Selected]]="Accurate",Table13[[#This Row],[Cost Accurate]],"NO SELECTION"))))))</f>
        <v>28900</v>
      </c>
      <c r="BB37" s="58">
        <f t="shared" si="0"/>
        <v>0</v>
      </c>
      <c r="BC37" s="59">
        <f t="shared" si="1"/>
        <v>0</v>
      </c>
      <c r="BD37" s="59">
        <f t="shared" si="2"/>
        <v>28900</v>
      </c>
      <c r="BE37" s="59">
        <f t="shared" si="5"/>
        <v>0</v>
      </c>
      <c r="BF37" s="60">
        <f t="shared" si="6"/>
        <v>0</v>
      </c>
      <c r="BG37" s="60">
        <f>IF(Table13[[#This Row],[Contractor Selected]]="Accrate",Table13[[#This Row],[Amount]],0)</f>
        <v>0</v>
      </c>
      <c r="BH37" s="61">
        <f>IF(Table13[[#This Row],[Contractor Selected]]="LWS",Table13[[#This Row],[Amount]],0)</f>
        <v>0</v>
      </c>
      <c r="BK37" s="1"/>
    </row>
    <row r="38" spans="1:63" ht="15" hidden="1" customHeight="1" x14ac:dyDescent="0.25">
      <c r="A38" s="102">
        <v>40</v>
      </c>
      <c r="B38" s="39" t="s">
        <v>281</v>
      </c>
      <c r="C38" s="39" t="s">
        <v>1304</v>
      </c>
      <c r="D38" s="39">
        <v>1410797</v>
      </c>
      <c r="E38" s="39" t="s">
        <v>1305</v>
      </c>
      <c r="F38" s="102" t="s">
        <v>843</v>
      </c>
      <c r="G38" s="39" t="s">
        <v>850</v>
      </c>
      <c r="H38" s="73">
        <v>44523</v>
      </c>
      <c r="I38" s="73">
        <v>44530</v>
      </c>
      <c r="J38" s="73">
        <v>44537</v>
      </c>
      <c r="K38" s="73">
        <v>44572</v>
      </c>
      <c r="L38" s="73">
        <v>44536</v>
      </c>
      <c r="M38" s="73">
        <v>44536</v>
      </c>
      <c r="N38" s="73">
        <v>44537</v>
      </c>
      <c r="O38" s="73">
        <v>44544</v>
      </c>
      <c r="P38" s="73">
        <v>44544</v>
      </c>
      <c r="Q38" s="73" t="s">
        <v>897</v>
      </c>
      <c r="R38" s="73" t="s">
        <v>1306</v>
      </c>
      <c r="S38" s="73">
        <v>44579</v>
      </c>
      <c r="T38" s="73">
        <v>44579</v>
      </c>
      <c r="U38" s="103">
        <v>44579</v>
      </c>
      <c r="V38" s="103"/>
      <c r="W38" s="103">
        <v>44927</v>
      </c>
      <c r="X38" s="83"/>
      <c r="Y38" s="73">
        <v>44523</v>
      </c>
      <c r="Z38" s="44">
        <v>18200</v>
      </c>
      <c r="AA38" s="76">
        <v>44572</v>
      </c>
      <c r="AB38" s="78" t="s">
        <v>897</v>
      </c>
      <c r="AC38" s="73">
        <v>44533</v>
      </c>
      <c r="AD38" s="44">
        <v>53890</v>
      </c>
      <c r="AE38" s="76">
        <v>44579</v>
      </c>
      <c r="AF38" s="78"/>
      <c r="AG38" s="73">
        <v>44530</v>
      </c>
      <c r="AH38" s="44">
        <v>22250</v>
      </c>
      <c r="AI38" s="76">
        <v>44572</v>
      </c>
      <c r="AJ38" s="78"/>
      <c r="AK38" s="73">
        <v>44532</v>
      </c>
      <c r="AL38" s="44">
        <v>33920</v>
      </c>
      <c r="AM38" s="76">
        <v>44593</v>
      </c>
      <c r="AN38" s="78"/>
      <c r="AO38" s="73"/>
      <c r="AP38" s="44"/>
      <c r="AQ38" s="76"/>
      <c r="AR38" s="79"/>
      <c r="AS38" s="73"/>
      <c r="AT38" s="44"/>
      <c r="AU38" s="80"/>
      <c r="AV38" s="77"/>
      <c r="AW38" s="77"/>
      <c r="AX38" s="77"/>
      <c r="AY38" s="77"/>
      <c r="AZ38" s="81" t="s">
        <v>937</v>
      </c>
      <c r="BA38" s="82">
        <f>IF(Table13[[#This Row],[Contractor Selected]]="Atlas",Table13[[#This Row],[Cost AEG]],IF(AZ38="DLZ",Table13[[#This Row],[Cost DLZ]],IF(AZ38="Helix",Table13[[#This Row],[Cost Helix]],IF(AZ38="Millennia",Table13[[#This Row],[Cost Millennia]],IF(AZ38="Dawood",Table13[[#This Row],[Cost Dawood]],IF(Table13[[#This Row],[Contractor Selected]]="Accurate",Table13[[#This Row],[Cost Accurate]],"NO SELECTION"))))))</f>
        <v>53890</v>
      </c>
      <c r="BB38" s="58">
        <f t="shared" si="0"/>
        <v>0</v>
      </c>
      <c r="BC38" s="59">
        <f t="shared" si="1"/>
        <v>0</v>
      </c>
      <c r="BD38" s="59">
        <f t="shared" si="2"/>
        <v>53890</v>
      </c>
      <c r="BE38" s="59">
        <f t="shared" si="5"/>
        <v>0</v>
      </c>
      <c r="BF38" s="60">
        <f t="shared" si="6"/>
        <v>0</v>
      </c>
      <c r="BG38" s="60">
        <f>IF(Table13[[#This Row],[Contractor Selected]]="Accrate",Table13[[#This Row],[Amount]],0)</f>
        <v>0</v>
      </c>
      <c r="BH38" s="61">
        <f>IF(Table13[[#This Row],[Contractor Selected]]="LWS",Table13[[#This Row],[Amount]],0)</f>
        <v>0</v>
      </c>
      <c r="BK38" s="1"/>
    </row>
    <row r="39" spans="1:63" ht="15" hidden="1" customHeight="1" x14ac:dyDescent="0.25">
      <c r="A39" s="102">
        <v>41</v>
      </c>
      <c r="B39" s="39" t="s">
        <v>281</v>
      </c>
      <c r="C39" s="39" t="s">
        <v>1307</v>
      </c>
      <c r="D39" s="39">
        <v>1410798</v>
      </c>
      <c r="E39" s="39" t="s">
        <v>1308</v>
      </c>
      <c r="F39" s="102" t="s">
        <v>843</v>
      </c>
      <c r="G39" s="102" t="s">
        <v>852</v>
      </c>
      <c r="H39" s="73">
        <v>44523</v>
      </c>
      <c r="I39" s="73">
        <v>44530</v>
      </c>
      <c r="J39" s="73">
        <v>44537</v>
      </c>
      <c r="K39" s="73">
        <v>44572</v>
      </c>
      <c r="L39" s="73">
        <v>44536</v>
      </c>
      <c r="M39" s="73">
        <v>44536</v>
      </c>
      <c r="N39" s="73">
        <v>44537</v>
      </c>
      <c r="O39" s="73">
        <v>44544</v>
      </c>
      <c r="P39" s="73">
        <v>44544</v>
      </c>
      <c r="Q39" s="73" t="s">
        <v>897</v>
      </c>
      <c r="R39" s="73" t="s">
        <v>1309</v>
      </c>
      <c r="S39" s="73">
        <v>44579</v>
      </c>
      <c r="T39" s="73">
        <v>44579</v>
      </c>
      <c r="U39" s="103">
        <v>44579</v>
      </c>
      <c r="V39" s="103"/>
      <c r="W39" s="103">
        <v>44927</v>
      </c>
      <c r="X39" s="83"/>
      <c r="Y39" s="73">
        <v>44523</v>
      </c>
      <c r="Z39" s="44">
        <v>29900</v>
      </c>
      <c r="AA39" s="76">
        <v>44572</v>
      </c>
      <c r="AB39" s="78" t="s">
        <v>897</v>
      </c>
      <c r="AC39" s="73">
        <v>44533</v>
      </c>
      <c r="AD39" s="44">
        <v>32510</v>
      </c>
      <c r="AE39" s="76">
        <v>44579</v>
      </c>
      <c r="AF39" s="78"/>
      <c r="AG39" s="73">
        <v>44530</v>
      </c>
      <c r="AH39" s="44">
        <v>21500</v>
      </c>
      <c r="AI39" s="76">
        <v>44572</v>
      </c>
      <c r="AJ39" s="78"/>
      <c r="AK39" s="73">
        <v>44532</v>
      </c>
      <c r="AL39" s="44">
        <v>29850</v>
      </c>
      <c r="AM39" s="76">
        <v>44593</v>
      </c>
      <c r="AN39" s="78"/>
      <c r="AO39" s="73"/>
      <c r="AP39" s="44"/>
      <c r="AQ39" s="76"/>
      <c r="AR39" s="79"/>
      <c r="AS39" s="73"/>
      <c r="AT39" s="44"/>
      <c r="AU39" s="80"/>
      <c r="AV39" s="77"/>
      <c r="AW39" s="77"/>
      <c r="AX39" s="77"/>
      <c r="AY39" s="77"/>
      <c r="AZ39" s="81" t="s">
        <v>937</v>
      </c>
      <c r="BA39" s="82">
        <f>IF(Table13[[#This Row],[Contractor Selected]]="Atlas",Table13[[#This Row],[Cost AEG]],IF(AZ39="DLZ",Table13[[#This Row],[Cost DLZ]],IF(AZ39="Helix",Table13[[#This Row],[Cost Helix]],IF(AZ39="Millennia",Table13[[#This Row],[Cost Millennia]],IF(AZ39="Dawood",Table13[[#This Row],[Cost Dawood]],IF(Table13[[#This Row],[Contractor Selected]]="Accurate",Table13[[#This Row],[Cost Accurate]],"NO SELECTION"))))))</f>
        <v>32510</v>
      </c>
      <c r="BB39" s="58">
        <f t="shared" si="0"/>
        <v>0</v>
      </c>
      <c r="BC39" s="59">
        <f t="shared" si="1"/>
        <v>0</v>
      </c>
      <c r="BD39" s="59">
        <f t="shared" si="2"/>
        <v>32510</v>
      </c>
      <c r="BE39" s="59">
        <f t="shared" si="5"/>
        <v>0</v>
      </c>
      <c r="BF39" s="60">
        <f t="shared" si="6"/>
        <v>0</v>
      </c>
      <c r="BG39" s="60">
        <f>IF(Table13[[#This Row],[Contractor Selected]]="Accrate",Table13[[#This Row],[Amount]],0)</f>
        <v>0</v>
      </c>
      <c r="BH39" s="61">
        <f>IF(Table13[[#This Row],[Contractor Selected]]="LWS",Table13[[#This Row],[Amount]],0)</f>
        <v>0</v>
      </c>
      <c r="BK39" s="1"/>
    </row>
    <row r="40" spans="1:63" ht="15" hidden="1" customHeight="1" x14ac:dyDescent="0.25">
      <c r="A40" s="102">
        <v>45</v>
      </c>
      <c r="B40" s="104" t="s">
        <v>323</v>
      </c>
      <c r="C40" s="104" t="s">
        <v>1310</v>
      </c>
      <c r="D40" s="39">
        <v>1210876</v>
      </c>
      <c r="E40" s="39" t="s">
        <v>1311</v>
      </c>
      <c r="F40" s="102" t="s">
        <v>37</v>
      </c>
      <c r="G40" s="102" t="s">
        <v>848</v>
      </c>
      <c r="H40" s="73">
        <v>44558</v>
      </c>
      <c r="I40" s="73">
        <v>44566</v>
      </c>
      <c r="J40" s="73">
        <v>44573</v>
      </c>
      <c r="K40" s="73">
        <v>44594</v>
      </c>
      <c r="L40" s="73">
        <v>44567</v>
      </c>
      <c r="M40" s="73">
        <v>44567</v>
      </c>
      <c r="N40" s="73">
        <v>44571</v>
      </c>
      <c r="O40" s="73">
        <v>44574</v>
      </c>
      <c r="P40" s="73">
        <v>44574</v>
      </c>
      <c r="Q40" s="73" t="s">
        <v>897</v>
      </c>
      <c r="R40" s="73" t="s">
        <v>1312</v>
      </c>
      <c r="S40" s="73">
        <v>44594</v>
      </c>
      <c r="T40" s="73">
        <v>44585</v>
      </c>
      <c r="U40" s="103">
        <v>44585</v>
      </c>
      <c r="V40" s="103"/>
      <c r="W40" s="103">
        <v>44927</v>
      </c>
      <c r="X40" s="83" t="s">
        <v>897</v>
      </c>
      <c r="Y40" s="73">
        <v>44566</v>
      </c>
      <c r="Z40" s="44">
        <v>3600</v>
      </c>
      <c r="AA40" s="76">
        <v>44594</v>
      </c>
      <c r="AB40" s="78" t="s">
        <v>897</v>
      </c>
      <c r="AC40" s="73">
        <v>44566</v>
      </c>
      <c r="AD40" s="44">
        <v>1875</v>
      </c>
      <c r="AE40" s="76">
        <v>44594</v>
      </c>
      <c r="AF40" s="78" t="s">
        <v>897</v>
      </c>
      <c r="AG40" s="73">
        <v>44566</v>
      </c>
      <c r="AH40" s="44">
        <v>3000</v>
      </c>
      <c r="AI40" s="76">
        <v>44594</v>
      </c>
      <c r="AJ40" s="78" t="s">
        <v>897</v>
      </c>
      <c r="AK40" s="73" t="s">
        <v>982</v>
      </c>
      <c r="AL40" s="44"/>
      <c r="AM40" s="76"/>
      <c r="AN40" s="78"/>
      <c r="AO40" s="73"/>
      <c r="AP40" s="44"/>
      <c r="AQ40" s="76"/>
      <c r="AR40" s="79"/>
      <c r="AS40" s="73"/>
      <c r="AT40" s="44"/>
      <c r="AU40" s="80"/>
      <c r="AV40" s="77"/>
      <c r="AW40" s="77"/>
      <c r="AX40" s="77"/>
      <c r="AY40" s="77"/>
      <c r="AZ40" s="81" t="s">
        <v>937</v>
      </c>
      <c r="BA40" s="82">
        <f>IF(Table13[[#This Row],[Contractor Selected]]="Atlas",Table13[[#This Row],[Cost AEG]],IF(AZ40="DLZ",Table13[[#This Row],[Cost DLZ]],IF(AZ40="Helix",Table13[[#This Row],[Cost Helix]],IF(AZ40="Millennia",Table13[[#This Row],[Cost Millennia]],IF(AZ40="Dawood",Table13[[#This Row],[Cost Dawood]],IF(Table13[[#This Row],[Contractor Selected]]="Accurate",Table13[[#This Row],[Cost Accurate]],"NO SELECTION"))))))</f>
        <v>1875</v>
      </c>
      <c r="BB40" s="58">
        <f t="shared" si="0"/>
        <v>0</v>
      </c>
      <c r="BC40" s="59">
        <f t="shared" si="1"/>
        <v>0</v>
      </c>
      <c r="BD40" s="59">
        <f t="shared" si="2"/>
        <v>1875</v>
      </c>
      <c r="BE40" s="59">
        <f t="shared" si="5"/>
        <v>0</v>
      </c>
      <c r="BF40" s="60">
        <f t="shared" si="6"/>
        <v>0</v>
      </c>
      <c r="BG40" s="60">
        <f>IF(Table13[[#This Row],[Contractor Selected]]="Accrate",Table13[[#This Row],[Amount]],0)</f>
        <v>0</v>
      </c>
      <c r="BH40" s="61">
        <f>IF(Table13[[#This Row],[Contractor Selected]]="LWS",Table13[[#This Row],[Amount]],0)</f>
        <v>0</v>
      </c>
      <c r="BK40" s="1"/>
    </row>
    <row r="41" spans="1:63" ht="15" hidden="1" customHeight="1" x14ac:dyDescent="0.25">
      <c r="A41" s="102">
        <v>42</v>
      </c>
      <c r="B41" s="39" t="s">
        <v>281</v>
      </c>
      <c r="C41" s="39" t="s">
        <v>1313</v>
      </c>
      <c r="D41" s="39">
        <v>1410799</v>
      </c>
      <c r="E41" s="39" t="s">
        <v>1308</v>
      </c>
      <c r="F41" s="102" t="s">
        <v>843</v>
      </c>
      <c r="G41" s="102" t="s">
        <v>852</v>
      </c>
      <c r="H41" s="73">
        <v>44523</v>
      </c>
      <c r="I41" s="73">
        <v>44530</v>
      </c>
      <c r="J41" s="73">
        <v>44537</v>
      </c>
      <c r="K41" s="73">
        <v>44572</v>
      </c>
      <c r="L41" s="73">
        <v>44536</v>
      </c>
      <c r="M41" s="73">
        <v>44536</v>
      </c>
      <c r="N41" s="73">
        <v>44537</v>
      </c>
      <c r="O41" s="73">
        <v>44544</v>
      </c>
      <c r="P41" s="73">
        <v>44544</v>
      </c>
      <c r="Q41" s="73" t="s">
        <v>897</v>
      </c>
      <c r="R41" s="73" t="s">
        <v>1314</v>
      </c>
      <c r="S41" s="73">
        <v>44586</v>
      </c>
      <c r="T41" s="73">
        <v>44586</v>
      </c>
      <c r="U41" s="103">
        <v>44586</v>
      </c>
      <c r="V41" s="103"/>
      <c r="W41" s="103">
        <v>44927</v>
      </c>
      <c r="X41" s="83"/>
      <c r="Y41" s="73">
        <v>44523</v>
      </c>
      <c r="Z41" s="44">
        <v>44750</v>
      </c>
      <c r="AA41" s="76">
        <v>44572</v>
      </c>
      <c r="AB41" s="78" t="s">
        <v>897</v>
      </c>
      <c r="AC41" s="73">
        <v>44533</v>
      </c>
      <c r="AD41" s="44">
        <v>55300</v>
      </c>
      <c r="AE41" s="76">
        <v>44586</v>
      </c>
      <c r="AF41" s="78"/>
      <c r="AG41" s="73">
        <v>44530</v>
      </c>
      <c r="AH41" s="44">
        <v>40500</v>
      </c>
      <c r="AI41" s="76">
        <v>44572</v>
      </c>
      <c r="AJ41" s="78"/>
      <c r="AK41" s="73">
        <v>44532</v>
      </c>
      <c r="AL41" s="44">
        <v>34150</v>
      </c>
      <c r="AM41" s="76">
        <v>44593</v>
      </c>
      <c r="AN41" s="78"/>
      <c r="AO41" s="73"/>
      <c r="AP41" s="44"/>
      <c r="AQ41" s="76"/>
      <c r="AR41" s="79"/>
      <c r="AS41" s="73"/>
      <c r="AT41" s="44"/>
      <c r="AU41" s="80"/>
      <c r="AV41" s="77"/>
      <c r="AW41" s="77"/>
      <c r="AX41" s="77"/>
      <c r="AY41" s="77"/>
      <c r="AZ41" s="81" t="s">
        <v>937</v>
      </c>
      <c r="BA41" s="82">
        <f>IF(Table13[[#This Row],[Contractor Selected]]="Atlas",Table13[[#This Row],[Cost AEG]],IF(AZ41="DLZ",Table13[[#This Row],[Cost DLZ]],IF(AZ41="Helix",Table13[[#This Row],[Cost Helix]],IF(AZ41="Millennia",Table13[[#This Row],[Cost Millennia]],IF(AZ41="Dawood",Table13[[#This Row],[Cost Dawood]],IF(Table13[[#This Row],[Contractor Selected]]="Accurate",Table13[[#This Row],[Cost Accurate]],"NO SELECTION"))))))</f>
        <v>55300</v>
      </c>
      <c r="BB41" s="58">
        <f t="shared" si="0"/>
        <v>0</v>
      </c>
      <c r="BC41" s="59">
        <f t="shared" si="1"/>
        <v>0</v>
      </c>
      <c r="BD41" s="59">
        <f t="shared" si="2"/>
        <v>55300</v>
      </c>
      <c r="BE41" s="59">
        <f t="shared" si="5"/>
        <v>0</v>
      </c>
      <c r="BF41" s="60">
        <f t="shared" si="6"/>
        <v>0</v>
      </c>
      <c r="BG41" s="60">
        <f>IF(Table13[[#This Row],[Contractor Selected]]="Accrate",Table13[[#This Row],[Amount]],0)</f>
        <v>0</v>
      </c>
      <c r="BH41" s="61">
        <f>IF(Table13[[#This Row],[Contractor Selected]]="LWS",Table13[[#This Row],[Amount]],0)</f>
        <v>0</v>
      </c>
      <c r="BK41" s="1"/>
    </row>
    <row r="42" spans="1:63" ht="15" hidden="1" customHeight="1" x14ac:dyDescent="0.25">
      <c r="A42" s="102">
        <v>43</v>
      </c>
      <c r="B42" s="39" t="s">
        <v>281</v>
      </c>
      <c r="C42" s="39" t="s">
        <v>1315</v>
      </c>
      <c r="D42" s="39">
        <v>1410800</v>
      </c>
      <c r="E42" s="39" t="s">
        <v>1308</v>
      </c>
      <c r="F42" s="102" t="s">
        <v>843</v>
      </c>
      <c r="G42" s="102" t="s">
        <v>852</v>
      </c>
      <c r="H42" s="73">
        <v>44523</v>
      </c>
      <c r="I42" s="73">
        <v>44530</v>
      </c>
      <c r="J42" s="73">
        <v>44537</v>
      </c>
      <c r="K42" s="73">
        <v>44572</v>
      </c>
      <c r="L42" s="73">
        <v>44536</v>
      </c>
      <c r="M42" s="73">
        <v>44536</v>
      </c>
      <c r="N42" s="73">
        <v>44537</v>
      </c>
      <c r="O42" s="73">
        <v>44544</v>
      </c>
      <c r="P42" s="73">
        <v>44544</v>
      </c>
      <c r="Q42" s="73" t="s">
        <v>897</v>
      </c>
      <c r="R42" s="73" t="s">
        <v>1316</v>
      </c>
      <c r="S42" s="73">
        <v>44586</v>
      </c>
      <c r="T42" s="73">
        <v>44586</v>
      </c>
      <c r="U42" s="103">
        <v>44586</v>
      </c>
      <c r="V42" s="103"/>
      <c r="W42" s="103">
        <v>44927</v>
      </c>
      <c r="X42" s="83"/>
      <c r="Y42" s="73">
        <v>44523</v>
      </c>
      <c r="Z42" s="44">
        <v>34100</v>
      </c>
      <c r="AA42" s="76">
        <v>44572</v>
      </c>
      <c r="AB42" s="78" t="s">
        <v>897</v>
      </c>
      <c r="AC42" s="73">
        <v>44533</v>
      </c>
      <c r="AD42" s="44">
        <v>51050</v>
      </c>
      <c r="AE42" s="76">
        <v>44586</v>
      </c>
      <c r="AF42" s="78"/>
      <c r="AG42" s="73">
        <v>44530</v>
      </c>
      <c r="AH42" s="44">
        <v>28500</v>
      </c>
      <c r="AI42" s="76">
        <v>44572</v>
      </c>
      <c r="AJ42" s="78"/>
      <c r="AK42" s="73">
        <v>44532</v>
      </c>
      <c r="AL42" s="44">
        <v>37570</v>
      </c>
      <c r="AM42" s="76">
        <v>44593</v>
      </c>
      <c r="AN42" s="78"/>
      <c r="AO42" s="73"/>
      <c r="AP42" s="44"/>
      <c r="AQ42" s="76"/>
      <c r="AR42" s="79"/>
      <c r="AS42" s="73"/>
      <c r="AT42" s="44"/>
      <c r="AU42" s="80"/>
      <c r="AV42" s="77"/>
      <c r="AW42" s="77"/>
      <c r="AX42" s="77"/>
      <c r="AY42" s="77"/>
      <c r="AZ42" s="81" t="s">
        <v>937</v>
      </c>
      <c r="BA42" s="82">
        <f>IF(Table13[[#This Row],[Contractor Selected]]="Atlas",Table13[[#This Row],[Cost AEG]],IF(AZ42="DLZ",Table13[[#This Row],[Cost DLZ]],IF(AZ42="Helix",Table13[[#This Row],[Cost Helix]],IF(AZ42="Millennia",Table13[[#This Row],[Cost Millennia]],IF(AZ42="Dawood",Table13[[#This Row],[Cost Dawood]],IF(Table13[[#This Row],[Contractor Selected]]="Accurate",Table13[[#This Row],[Cost Accurate]],"NO SELECTION"))))))</f>
        <v>51050</v>
      </c>
      <c r="BB42" s="58">
        <f t="shared" si="0"/>
        <v>0</v>
      </c>
      <c r="BC42" s="59">
        <f t="shared" si="1"/>
        <v>0</v>
      </c>
      <c r="BD42" s="59">
        <f t="shared" si="2"/>
        <v>51050</v>
      </c>
      <c r="BE42" s="59">
        <f t="shared" si="5"/>
        <v>0</v>
      </c>
      <c r="BF42" s="60">
        <f t="shared" si="6"/>
        <v>0</v>
      </c>
      <c r="BG42" s="60">
        <f>IF(Table13[[#This Row],[Contractor Selected]]="Accrate",Table13[[#This Row],[Amount]],0)</f>
        <v>0</v>
      </c>
      <c r="BH42" s="61">
        <f>IF(Table13[[#This Row],[Contractor Selected]]="LWS",Table13[[#This Row],[Amount]],0)</f>
        <v>0</v>
      </c>
      <c r="BK42" s="1"/>
    </row>
    <row r="43" spans="1:63" s="6" customFormat="1" ht="15" hidden="1" customHeight="1" x14ac:dyDescent="0.25">
      <c r="A43" s="102">
        <v>48</v>
      </c>
      <c r="B43" s="39" t="s">
        <v>281</v>
      </c>
      <c r="C43" s="104" t="s">
        <v>1317</v>
      </c>
      <c r="D43" s="39">
        <v>1210792</v>
      </c>
      <c r="E43" s="39" t="s">
        <v>1318</v>
      </c>
      <c r="F43" s="102" t="s">
        <v>1319</v>
      </c>
      <c r="G43" s="39" t="s">
        <v>850</v>
      </c>
      <c r="H43" s="73">
        <v>44567</v>
      </c>
      <c r="I43" s="73">
        <v>44568</v>
      </c>
      <c r="J43" s="73">
        <v>44575</v>
      </c>
      <c r="K43" s="73">
        <v>44589</v>
      </c>
      <c r="L43" s="73">
        <v>44568</v>
      </c>
      <c r="M43" s="73">
        <v>44568</v>
      </c>
      <c r="N43" s="73">
        <v>44571</v>
      </c>
      <c r="O43" s="73">
        <v>44572</v>
      </c>
      <c r="P43" s="73">
        <v>44572</v>
      </c>
      <c r="Q43" s="73" t="s">
        <v>897</v>
      </c>
      <c r="R43" s="73" t="s">
        <v>1320</v>
      </c>
      <c r="S43" s="73">
        <v>44589</v>
      </c>
      <c r="T43" s="73">
        <v>44586</v>
      </c>
      <c r="U43" s="103">
        <v>44586</v>
      </c>
      <c r="V43" s="103"/>
      <c r="W43" s="103">
        <v>44927</v>
      </c>
      <c r="X43" s="83"/>
      <c r="Y43" s="73"/>
      <c r="Z43" s="44"/>
      <c r="AA43" s="76"/>
      <c r="AB43" s="78" t="s">
        <v>897</v>
      </c>
      <c r="AC43" s="73">
        <v>44568</v>
      </c>
      <c r="AD43" s="44">
        <v>4300</v>
      </c>
      <c r="AE43" s="76">
        <v>44589</v>
      </c>
      <c r="AF43" s="78"/>
      <c r="AG43" s="73"/>
      <c r="AH43" s="44"/>
      <c r="AI43" s="76"/>
      <c r="AJ43" s="78" t="s">
        <v>897</v>
      </c>
      <c r="AK43" s="73" t="s">
        <v>995</v>
      </c>
      <c r="AL43" s="44"/>
      <c r="AM43" s="76"/>
      <c r="AN43" s="78"/>
      <c r="AO43" s="73"/>
      <c r="AP43" s="44"/>
      <c r="AQ43" s="76"/>
      <c r="AR43" s="79"/>
      <c r="AS43" s="73"/>
      <c r="AT43" s="44"/>
      <c r="AU43" s="80"/>
      <c r="AV43" s="77"/>
      <c r="AW43" s="77"/>
      <c r="AX43" s="77"/>
      <c r="AY43" s="77"/>
      <c r="AZ43" s="81" t="s">
        <v>937</v>
      </c>
      <c r="BA43" s="82">
        <f>IF(Table13[[#This Row],[Contractor Selected]]="Atlas",Table13[[#This Row],[Cost AEG]],IF(AZ43="DLZ",Table13[[#This Row],[Cost DLZ]],IF(AZ43="Helix",Table13[[#This Row],[Cost Helix]],IF(AZ43="Millennia",Table13[[#This Row],[Cost Millennia]],IF(AZ43="Dawood",Table13[[#This Row],[Cost Dawood]],IF(Table13[[#This Row],[Contractor Selected]]="Accurate",Table13[[#This Row],[Cost Accurate]],"NO SELECTION"))))))</f>
        <v>4300</v>
      </c>
      <c r="BB43" s="58">
        <f t="shared" si="0"/>
        <v>0</v>
      </c>
      <c r="BC43" s="59">
        <f t="shared" si="1"/>
        <v>0</v>
      </c>
      <c r="BD43" s="59">
        <f t="shared" si="2"/>
        <v>4300</v>
      </c>
      <c r="BE43" s="59">
        <f t="shared" si="5"/>
        <v>0</v>
      </c>
      <c r="BF43" s="60">
        <f t="shared" si="6"/>
        <v>0</v>
      </c>
      <c r="BG43" s="60">
        <f>IF(Table13[[#This Row],[Contractor Selected]]="Accrate",Table13[[#This Row],[Amount]],0)</f>
        <v>0</v>
      </c>
      <c r="BH43" s="61">
        <f>IF(Table13[[#This Row],[Contractor Selected]]="LWS",Table13[[#This Row],[Amount]],0)</f>
        <v>0</v>
      </c>
    </row>
    <row r="44" spans="1:63" s="6" customFormat="1" ht="15" hidden="1" customHeight="1" x14ac:dyDescent="0.25">
      <c r="A44" s="102">
        <v>44</v>
      </c>
      <c r="B44" s="39" t="s">
        <v>281</v>
      </c>
      <c r="C44" s="39" t="s">
        <v>1321</v>
      </c>
      <c r="D44" s="39">
        <v>1611126</v>
      </c>
      <c r="E44" s="39" t="s">
        <v>1322</v>
      </c>
      <c r="F44" s="102" t="s">
        <v>37</v>
      </c>
      <c r="G44" s="102" t="s">
        <v>854</v>
      </c>
      <c r="H44" s="73">
        <v>44547</v>
      </c>
      <c r="I44" s="73">
        <v>44551</v>
      </c>
      <c r="J44" s="73">
        <v>44559</v>
      </c>
      <c r="K44" s="73">
        <v>44580</v>
      </c>
      <c r="L44" s="73">
        <v>44552</v>
      </c>
      <c r="M44" s="73">
        <v>44552</v>
      </c>
      <c r="N44" s="73">
        <v>44557</v>
      </c>
      <c r="O44" s="73">
        <v>44579</v>
      </c>
      <c r="P44" s="73">
        <v>44579</v>
      </c>
      <c r="Q44" s="73" t="s">
        <v>897</v>
      </c>
      <c r="R44" s="73" t="s">
        <v>1323</v>
      </c>
      <c r="S44" s="73">
        <v>44215</v>
      </c>
      <c r="T44" s="73">
        <v>44601</v>
      </c>
      <c r="U44" s="103">
        <v>44593</v>
      </c>
      <c r="V44" s="103" t="s">
        <v>39</v>
      </c>
      <c r="W44" s="103">
        <v>44927</v>
      </c>
      <c r="X44" s="83" t="s">
        <v>897</v>
      </c>
      <c r="Y44" s="73">
        <v>44552</v>
      </c>
      <c r="Z44" s="44">
        <v>36297</v>
      </c>
      <c r="AA44" s="76">
        <v>44580</v>
      </c>
      <c r="AB44" s="78" t="s">
        <v>897</v>
      </c>
      <c r="AC44" s="73" t="s">
        <v>982</v>
      </c>
      <c r="AD44" s="44" t="s">
        <v>170</v>
      </c>
      <c r="AE44" s="76" t="s">
        <v>170</v>
      </c>
      <c r="AF44" s="78" t="s">
        <v>897</v>
      </c>
      <c r="AG44" s="73">
        <v>44551</v>
      </c>
      <c r="AH44" s="44">
        <v>31250</v>
      </c>
      <c r="AI44" s="76">
        <v>44215</v>
      </c>
      <c r="AJ44" s="78" t="s">
        <v>897</v>
      </c>
      <c r="AK44" s="73" t="s">
        <v>982</v>
      </c>
      <c r="AL44" s="44" t="s">
        <v>170</v>
      </c>
      <c r="AM44" s="76" t="s">
        <v>170</v>
      </c>
      <c r="AN44" s="78"/>
      <c r="AO44" s="73"/>
      <c r="AP44" s="44"/>
      <c r="AQ44" s="76"/>
      <c r="AR44" s="79"/>
      <c r="AS44" s="73"/>
      <c r="AT44" s="44"/>
      <c r="AU44" s="80"/>
      <c r="AV44" s="77"/>
      <c r="AW44" s="77"/>
      <c r="AX44" s="77"/>
      <c r="AY44" s="77"/>
      <c r="AZ44" s="81" t="s">
        <v>1223</v>
      </c>
      <c r="BA44" s="82">
        <f>IF(Table13[[#This Row],[Contractor Selected]]="Atlas",Table13[[#This Row],[Cost AEG]],IF(AZ44="DLZ",Table13[[#This Row],[Cost DLZ]],IF(AZ44="Helix",Table13[[#This Row],[Cost Helix]],IF(AZ44="Millennia",Table13[[#This Row],[Cost Millennia]],IF(AZ44="Dawood",Table13[[#This Row],[Cost Dawood]],IF(Table13[[#This Row],[Contractor Selected]]="Accurate",Table13[[#This Row],[Cost Accurate]],"NO SELECTION"))))))</f>
        <v>36297</v>
      </c>
      <c r="BB44" s="58" t="s">
        <v>170</v>
      </c>
      <c r="BC44" s="59" t="s">
        <v>170</v>
      </c>
      <c r="BD44" s="59" t="s">
        <v>170</v>
      </c>
      <c r="BE44" s="59">
        <f t="shared" si="5"/>
        <v>36297</v>
      </c>
      <c r="BF44" s="60">
        <f t="shared" si="6"/>
        <v>0</v>
      </c>
      <c r="BG44" s="60">
        <f>IF(Table13[[#This Row],[Contractor Selected]]="Accrate",Table13[[#This Row],[Amount]],0)</f>
        <v>0</v>
      </c>
      <c r="BH44" s="61">
        <f>IF(Table13[[#This Row],[Contractor Selected]]="LWS",Table13[[#This Row],[Amount]],0)</f>
        <v>0</v>
      </c>
    </row>
    <row r="45" spans="1:63" s="6" customFormat="1" ht="15" hidden="1" customHeight="1" x14ac:dyDescent="0.25">
      <c r="A45" s="102">
        <v>49</v>
      </c>
      <c r="B45" s="104" t="s">
        <v>323</v>
      </c>
      <c r="C45" s="104" t="s">
        <v>1324</v>
      </c>
      <c r="D45" s="39">
        <v>3210900</v>
      </c>
      <c r="E45" s="39" t="s">
        <v>1325</v>
      </c>
      <c r="F45" s="102" t="s">
        <v>1319</v>
      </c>
      <c r="G45" s="39" t="s">
        <v>848</v>
      </c>
      <c r="H45" s="73">
        <v>44573</v>
      </c>
      <c r="I45" s="73">
        <v>44575</v>
      </c>
      <c r="J45" s="73">
        <v>44585</v>
      </c>
      <c r="K45" s="73">
        <v>44606</v>
      </c>
      <c r="L45" s="73">
        <v>44578</v>
      </c>
      <c r="M45" s="73">
        <v>44578</v>
      </c>
      <c r="N45" s="73">
        <v>44579</v>
      </c>
      <c r="O45" s="73">
        <v>44580</v>
      </c>
      <c r="P45" s="73">
        <v>44580</v>
      </c>
      <c r="Q45" s="73" t="s">
        <v>897</v>
      </c>
      <c r="R45" s="73"/>
      <c r="S45" s="73">
        <v>44606</v>
      </c>
      <c r="T45" s="73">
        <v>44595</v>
      </c>
      <c r="U45" s="103">
        <v>44595</v>
      </c>
      <c r="V45" s="103"/>
      <c r="W45" s="103">
        <v>44927</v>
      </c>
      <c r="X45" s="83"/>
      <c r="Y45" s="73"/>
      <c r="Z45" s="44"/>
      <c r="AA45" s="76"/>
      <c r="AB45" s="78" t="s">
        <v>897</v>
      </c>
      <c r="AC45" s="73">
        <v>44576</v>
      </c>
      <c r="AD45" s="44">
        <v>1625</v>
      </c>
      <c r="AE45" s="76">
        <v>44606</v>
      </c>
      <c r="AF45" s="78"/>
      <c r="AG45" s="73"/>
      <c r="AH45" s="44"/>
      <c r="AI45" s="76"/>
      <c r="AJ45" s="78"/>
      <c r="AK45" s="73"/>
      <c r="AL45" s="44"/>
      <c r="AM45" s="76"/>
      <c r="AN45" s="78"/>
      <c r="AO45" s="73"/>
      <c r="AP45" s="44"/>
      <c r="AQ45" s="76"/>
      <c r="AR45" s="79"/>
      <c r="AS45" s="73"/>
      <c r="AT45" s="44"/>
      <c r="AU45" s="80"/>
      <c r="AV45" s="77"/>
      <c r="AW45" s="77"/>
      <c r="AX45" s="77"/>
      <c r="AY45" s="77"/>
      <c r="AZ45" s="81" t="s">
        <v>937</v>
      </c>
      <c r="BA45" s="82">
        <f>IF(Table13[[#This Row],[Contractor Selected]]="Atlas",Table13[[#This Row],[Cost AEG]],IF(AZ45="DLZ",Table13[[#This Row],[Cost DLZ]],IF(AZ45="Helix",Table13[[#This Row],[Cost Helix]],IF(AZ45="Millennia",Table13[[#This Row],[Cost Millennia]],IF(AZ45="Dawood",Table13[[#This Row],[Cost Dawood]],IF(Table13[[#This Row],[Contractor Selected]]="Accurate",Table13[[#This Row],[Cost Accurate]],"NO SELECTION"))))))</f>
        <v>1625</v>
      </c>
      <c r="BB45" s="58">
        <f t="shared" ref="BB45:BB76" si="7">IF(AZ45="Helix",BA45,0)</f>
        <v>0</v>
      </c>
      <c r="BC45" s="59">
        <f t="shared" ref="BC45:BC76" si="8">IF(AZ45="Millennia",BA45,0)</f>
        <v>0</v>
      </c>
      <c r="BD45" s="59">
        <f t="shared" ref="BD45:BD76" si="9">IF(AZ45="DLZ",BA45,0)</f>
        <v>1625</v>
      </c>
      <c r="BE45" s="59">
        <f t="shared" si="5"/>
        <v>0</v>
      </c>
      <c r="BF45" s="60">
        <f t="shared" si="6"/>
        <v>0</v>
      </c>
      <c r="BG45" s="60">
        <f>IF(Table13[[#This Row],[Contractor Selected]]="Accrate",Table13[[#This Row],[Amount]],0)</f>
        <v>0</v>
      </c>
      <c r="BH45" s="61">
        <f>IF(Table13[[#This Row],[Contractor Selected]]="LWS",Table13[[#This Row],[Amount]],0)</f>
        <v>0</v>
      </c>
    </row>
    <row r="46" spans="1:63" s="6" customFormat="1" ht="15" hidden="1" customHeight="1" x14ac:dyDescent="0.25">
      <c r="A46" s="102">
        <v>50</v>
      </c>
      <c r="B46" s="104" t="s">
        <v>323</v>
      </c>
      <c r="C46" s="104" t="s">
        <v>1326</v>
      </c>
      <c r="D46" s="39">
        <v>3210894</v>
      </c>
      <c r="E46" s="39" t="s">
        <v>1327</v>
      </c>
      <c r="F46" s="102" t="s">
        <v>37</v>
      </c>
      <c r="G46" s="39" t="s">
        <v>848</v>
      </c>
      <c r="H46" s="73">
        <v>44574</v>
      </c>
      <c r="I46" s="73">
        <v>44578</v>
      </c>
      <c r="J46" s="73">
        <v>44586</v>
      </c>
      <c r="K46" s="73">
        <v>44607</v>
      </c>
      <c r="L46" s="73">
        <v>44579</v>
      </c>
      <c r="M46" s="73">
        <v>44580</v>
      </c>
      <c r="N46" s="73">
        <v>44581</v>
      </c>
      <c r="O46" s="73">
        <v>44585</v>
      </c>
      <c r="P46" s="73">
        <v>44585</v>
      </c>
      <c r="Q46" s="73" t="s">
        <v>897</v>
      </c>
      <c r="R46" s="73" t="s">
        <v>1328</v>
      </c>
      <c r="S46" s="73">
        <v>44607</v>
      </c>
      <c r="T46" s="73">
        <v>44595</v>
      </c>
      <c r="U46" s="103">
        <v>44595</v>
      </c>
      <c r="V46" s="103"/>
      <c r="W46" s="103">
        <v>44927</v>
      </c>
      <c r="X46" s="83" t="s">
        <v>897</v>
      </c>
      <c r="Y46" s="73">
        <v>44578</v>
      </c>
      <c r="Z46" s="44">
        <v>3200</v>
      </c>
      <c r="AA46" s="76">
        <v>44607</v>
      </c>
      <c r="AB46" s="78" t="s">
        <v>897</v>
      </c>
      <c r="AC46" s="73">
        <v>44578</v>
      </c>
      <c r="AD46" s="44">
        <v>1350</v>
      </c>
      <c r="AE46" s="76">
        <v>44607</v>
      </c>
      <c r="AF46" s="78" t="s">
        <v>897</v>
      </c>
      <c r="AG46" s="73">
        <v>44578</v>
      </c>
      <c r="AH46" s="44">
        <v>2000</v>
      </c>
      <c r="AI46" s="76">
        <v>44607</v>
      </c>
      <c r="AJ46" s="78" t="s">
        <v>897</v>
      </c>
      <c r="AK46" s="73">
        <v>44578</v>
      </c>
      <c r="AL46" s="44">
        <v>3840</v>
      </c>
      <c r="AM46" s="76">
        <v>44607</v>
      </c>
      <c r="AN46" s="78"/>
      <c r="AO46" s="73"/>
      <c r="AP46" s="44"/>
      <c r="AQ46" s="76"/>
      <c r="AR46" s="79"/>
      <c r="AS46" s="73"/>
      <c r="AT46" s="44"/>
      <c r="AU46" s="80"/>
      <c r="AV46" s="77"/>
      <c r="AW46" s="77"/>
      <c r="AX46" s="77"/>
      <c r="AY46" s="77"/>
      <c r="AZ46" s="81" t="s">
        <v>937</v>
      </c>
      <c r="BA46" s="82">
        <f>IF(Table13[[#This Row],[Contractor Selected]]="Atlas",Table13[[#This Row],[Cost AEG]],IF(AZ46="DLZ",Table13[[#This Row],[Cost DLZ]],IF(AZ46="Helix",Table13[[#This Row],[Cost Helix]],IF(AZ46="Millennia",Table13[[#This Row],[Cost Millennia]],IF(AZ46="Dawood",Table13[[#This Row],[Cost Dawood]],IF(Table13[[#This Row],[Contractor Selected]]="Accurate",Table13[[#This Row],[Cost Accurate]],"NO SELECTION"))))))</f>
        <v>1350</v>
      </c>
      <c r="BB46" s="58">
        <f t="shared" si="7"/>
        <v>0</v>
      </c>
      <c r="BC46" s="59">
        <f t="shared" si="8"/>
        <v>0</v>
      </c>
      <c r="BD46" s="59">
        <f t="shared" si="9"/>
        <v>1350</v>
      </c>
      <c r="BE46" s="59">
        <f t="shared" si="5"/>
        <v>0</v>
      </c>
      <c r="BF46" s="60">
        <f t="shared" si="6"/>
        <v>0</v>
      </c>
      <c r="BG46" s="60">
        <f>IF(Table13[[#This Row],[Contractor Selected]]="Accrate",Table13[[#This Row],[Amount]],0)</f>
        <v>0</v>
      </c>
      <c r="BH46" s="61">
        <f>IF(Table13[[#This Row],[Contractor Selected]]="LWS",Table13[[#This Row],[Amount]],0)</f>
        <v>0</v>
      </c>
    </row>
    <row r="47" spans="1:63" s="6" customFormat="1" ht="15" hidden="1" customHeight="1" x14ac:dyDescent="0.25">
      <c r="A47" s="102">
        <v>46</v>
      </c>
      <c r="B47" s="39" t="s">
        <v>281</v>
      </c>
      <c r="C47" s="39" t="s">
        <v>1329</v>
      </c>
      <c r="D47" s="39">
        <v>1410850</v>
      </c>
      <c r="E47" s="39" t="s">
        <v>1330</v>
      </c>
      <c r="F47" s="102" t="s">
        <v>1230</v>
      </c>
      <c r="G47" s="102" t="s">
        <v>852</v>
      </c>
      <c r="H47" s="73">
        <v>44564</v>
      </c>
      <c r="I47" s="73">
        <v>44566</v>
      </c>
      <c r="J47" s="73">
        <v>44571</v>
      </c>
      <c r="K47" s="73">
        <v>44587</v>
      </c>
      <c r="L47" s="73">
        <v>44567</v>
      </c>
      <c r="M47" s="73">
        <v>44567</v>
      </c>
      <c r="N47" s="73">
        <v>44571</v>
      </c>
      <c r="O47" s="73">
        <v>44574</v>
      </c>
      <c r="P47" s="73">
        <v>44574</v>
      </c>
      <c r="Q47" s="73" t="s">
        <v>897</v>
      </c>
      <c r="R47" s="73" t="s">
        <v>1331</v>
      </c>
      <c r="S47" s="73">
        <v>44587</v>
      </c>
      <c r="T47" s="73">
        <v>44599</v>
      </c>
      <c r="U47" s="103">
        <v>44599</v>
      </c>
      <c r="V47" s="103"/>
      <c r="W47" s="103">
        <v>44927</v>
      </c>
      <c r="X47" s="83" t="s">
        <v>897</v>
      </c>
      <c r="Y47" s="73">
        <v>44566</v>
      </c>
      <c r="Z47" s="44">
        <v>23279</v>
      </c>
      <c r="AA47" s="76">
        <v>44587</v>
      </c>
      <c r="AB47" s="78"/>
      <c r="AC47" s="73">
        <v>44568</v>
      </c>
      <c r="AD47" s="44">
        <v>19800</v>
      </c>
      <c r="AE47" s="76">
        <v>44613</v>
      </c>
      <c r="AF47" s="78"/>
      <c r="AG47" s="73">
        <v>44566</v>
      </c>
      <c r="AH47" s="44">
        <v>29600</v>
      </c>
      <c r="AI47" s="76">
        <v>44587</v>
      </c>
      <c r="AJ47" s="78"/>
      <c r="AK47" s="73">
        <v>44566</v>
      </c>
      <c r="AL47" s="44">
        <v>34300</v>
      </c>
      <c r="AM47" s="76">
        <v>44601</v>
      </c>
      <c r="AN47" s="78"/>
      <c r="AO47" s="73"/>
      <c r="AP47" s="44"/>
      <c r="AQ47" s="76"/>
      <c r="AR47" s="79"/>
      <c r="AS47" s="73"/>
      <c r="AT47" s="44"/>
      <c r="AU47" s="80"/>
      <c r="AV47" s="77"/>
      <c r="AW47" s="77"/>
      <c r="AX47" s="77"/>
      <c r="AY47" s="77"/>
      <c r="AZ47" s="81" t="s">
        <v>1223</v>
      </c>
      <c r="BA47" s="82">
        <f>IF(Table13[[#This Row],[Contractor Selected]]="Atlas",Table13[[#This Row],[Cost AEG]],IF(AZ47="DLZ",Table13[[#This Row],[Cost DLZ]],IF(AZ47="Helix",Table13[[#This Row],[Cost Helix]],IF(AZ47="Millennia",Table13[[#This Row],[Cost Millennia]],IF(AZ47="Dawood",Table13[[#This Row],[Cost Dawood]],IF(Table13[[#This Row],[Contractor Selected]]="Accurate",Table13[[#This Row],[Cost Accurate]],"NO SELECTION"))))))</f>
        <v>23279</v>
      </c>
      <c r="BB47" s="58">
        <f t="shared" si="7"/>
        <v>0</v>
      </c>
      <c r="BC47" s="59">
        <f t="shared" si="8"/>
        <v>0</v>
      </c>
      <c r="BD47" s="59">
        <f t="shared" si="9"/>
        <v>0</v>
      </c>
      <c r="BE47" s="59">
        <f t="shared" si="5"/>
        <v>23279</v>
      </c>
      <c r="BF47" s="60">
        <f t="shared" si="6"/>
        <v>0</v>
      </c>
      <c r="BG47" s="60">
        <f>IF(Table13[[#This Row],[Contractor Selected]]="Accrate",Table13[[#This Row],[Amount]],0)</f>
        <v>0</v>
      </c>
      <c r="BH47" s="61">
        <f>IF(Table13[[#This Row],[Contractor Selected]]="LWS",Table13[[#This Row],[Amount]],0)</f>
        <v>0</v>
      </c>
    </row>
    <row r="48" spans="1:63" s="6" customFormat="1" ht="15" hidden="1" customHeight="1" x14ac:dyDescent="0.25">
      <c r="A48" s="102">
        <v>55</v>
      </c>
      <c r="B48" s="39" t="s">
        <v>323</v>
      </c>
      <c r="C48" s="104" t="s">
        <v>1332</v>
      </c>
      <c r="D48" s="39">
        <v>1010985</v>
      </c>
      <c r="E48" s="39" t="s">
        <v>1333</v>
      </c>
      <c r="F48" s="102" t="s">
        <v>1230</v>
      </c>
      <c r="G48" s="39"/>
      <c r="H48" s="73">
        <v>44592</v>
      </c>
      <c r="I48" s="73">
        <v>44594</v>
      </c>
      <c r="J48" s="73">
        <v>44599</v>
      </c>
      <c r="K48" s="73">
        <v>44620</v>
      </c>
      <c r="L48" s="73">
        <v>44595</v>
      </c>
      <c r="M48" s="73">
        <v>44595</v>
      </c>
      <c r="N48" s="73">
        <v>44599</v>
      </c>
      <c r="O48" s="73">
        <v>44600</v>
      </c>
      <c r="P48" s="73">
        <v>44600</v>
      </c>
      <c r="Q48" s="73" t="s">
        <v>897</v>
      </c>
      <c r="R48" s="73" t="s">
        <v>1334</v>
      </c>
      <c r="S48" s="73">
        <v>44620</v>
      </c>
      <c r="T48" s="73">
        <v>44616</v>
      </c>
      <c r="U48" s="103">
        <v>44616</v>
      </c>
      <c r="V48" s="103"/>
      <c r="W48" s="103">
        <v>44927</v>
      </c>
      <c r="X48" s="83" t="s">
        <v>897</v>
      </c>
      <c r="Y48" s="73">
        <v>44594</v>
      </c>
      <c r="Z48" s="44">
        <v>10690</v>
      </c>
      <c r="AA48" s="76">
        <v>44620</v>
      </c>
      <c r="AB48" s="78" t="s">
        <v>897</v>
      </c>
      <c r="AC48" s="73">
        <v>44594</v>
      </c>
      <c r="AD48" s="44">
        <v>16750</v>
      </c>
      <c r="AE48" s="76">
        <v>44620</v>
      </c>
      <c r="AF48" s="78" t="s">
        <v>897</v>
      </c>
      <c r="AG48" s="73">
        <v>44594</v>
      </c>
      <c r="AH48" s="44">
        <v>11500</v>
      </c>
      <c r="AI48" s="76">
        <v>44620</v>
      </c>
      <c r="AJ48" s="78" t="s">
        <v>897</v>
      </c>
      <c r="AK48" s="73">
        <v>44595</v>
      </c>
      <c r="AL48" s="44">
        <v>32220</v>
      </c>
      <c r="AM48" s="76">
        <v>44636</v>
      </c>
      <c r="AN48" s="78"/>
      <c r="AO48" s="73"/>
      <c r="AP48" s="44"/>
      <c r="AQ48" s="76"/>
      <c r="AR48" s="79"/>
      <c r="AS48" s="73"/>
      <c r="AT48" s="44"/>
      <c r="AU48" s="80"/>
      <c r="AV48" s="77"/>
      <c r="AW48" s="77"/>
      <c r="AX48" s="77"/>
      <c r="AY48" s="77"/>
      <c r="AZ48" s="81" t="s">
        <v>937</v>
      </c>
      <c r="BA48" s="82">
        <f>IF(Table13[[#This Row],[Contractor Selected]]="Atlas",Table13[[#This Row],[Cost AEG]],IF(AZ48="DLZ",Table13[[#This Row],[Cost DLZ]],IF(AZ48="Helix",Table13[[#This Row],[Cost Helix]],IF(AZ48="Millennia",Table13[[#This Row],[Cost Millennia]],IF(AZ48="Dawood",Table13[[#This Row],[Cost Dawood]],IF(Table13[[#This Row],[Contractor Selected]]="Accurate",Table13[[#This Row],[Cost Accurate]],"NO SELECTION"))))))</f>
        <v>16750</v>
      </c>
      <c r="BB48" s="58">
        <f t="shared" si="7"/>
        <v>0</v>
      </c>
      <c r="BC48" s="59">
        <f t="shared" si="8"/>
        <v>0</v>
      </c>
      <c r="BD48" s="59">
        <f t="shared" si="9"/>
        <v>16750</v>
      </c>
      <c r="BE48" s="59">
        <f t="shared" si="5"/>
        <v>0</v>
      </c>
      <c r="BF48" s="60">
        <f t="shared" si="6"/>
        <v>0</v>
      </c>
      <c r="BG48" s="60">
        <f>IF(Table13[[#This Row],[Contractor Selected]]="Accrate",Table13[[#This Row],[Amount]],0)</f>
        <v>0</v>
      </c>
      <c r="BH48" s="61">
        <f>IF(Table13[[#This Row],[Contractor Selected]]="LWS",Table13[[#This Row],[Amount]],0)</f>
        <v>0</v>
      </c>
    </row>
    <row r="49" spans="1:63" ht="15" hidden="1" customHeight="1" x14ac:dyDescent="0.25">
      <c r="A49" s="102">
        <v>56</v>
      </c>
      <c r="B49" s="39" t="s">
        <v>323</v>
      </c>
      <c r="C49" s="104" t="s">
        <v>1335</v>
      </c>
      <c r="D49" s="39">
        <v>1010976</v>
      </c>
      <c r="E49" s="39" t="s">
        <v>1336</v>
      </c>
      <c r="F49" s="102" t="s">
        <v>1319</v>
      </c>
      <c r="G49" s="39" t="s">
        <v>850</v>
      </c>
      <c r="H49" s="73">
        <v>44592</v>
      </c>
      <c r="I49" s="73">
        <v>44594</v>
      </c>
      <c r="J49" s="73">
        <v>44599</v>
      </c>
      <c r="K49" s="73">
        <v>44620</v>
      </c>
      <c r="L49" s="73">
        <v>44595</v>
      </c>
      <c r="M49" s="73">
        <v>44595</v>
      </c>
      <c r="N49" s="73">
        <v>44596</v>
      </c>
      <c r="O49" s="73">
        <v>44600</v>
      </c>
      <c r="P49" s="73">
        <v>44600</v>
      </c>
      <c r="Q49" s="73" t="s">
        <v>897</v>
      </c>
      <c r="R49" s="73" t="s">
        <v>1337</v>
      </c>
      <c r="S49" s="73">
        <v>44620</v>
      </c>
      <c r="T49" s="73">
        <v>44620</v>
      </c>
      <c r="U49" s="103">
        <v>44620</v>
      </c>
      <c r="V49" s="103"/>
      <c r="W49" s="103">
        <v>44927</v>
      </c>
      <c r="X49" s="83" t="s">
        <v>897</v>
      </c>
      <c r="Y49" s="73">
        <v>44594</v>
      </c>
      <c r="Z49" s="44">
        <v>8400</v>
      </c>
      <c r="AA49" s="76">
        <v>44620</v>
      </c>
      <c r="AB49" s="78" t="s">
        <v>897</v>
      </c>
      <c r="AC49" s="73">
        <v>44594</v>
      </c>
      <c r="AD49" s="44">
        <v>17400</v>
      </c>
      <c r="AE49" s="76">
        <v>44620</v>
      </c>
      <c r="AF49" s="78" t="s">
        <v>897</v>
      </c>
      <c r="AG49" s="73">
        <v>44594</v>
      </c>
      <c r="AH49" s="44">
        <v>14250</v>
      </c>
      <c r="AI49" s="76"/>
      <c r="AJ49" s="78" t="s">
        <v>897</v>
      </c>
      <c r="AK49" s="73"/>
      <c r="AL49" s="44"/>
      <c r="AM49" s="76"/>
      <c r="AN49" s="78"/>
      <c r="AO49" s="73"/>
      <c r="AP49" s="44"/>
      <c r="AQ49" s="76"/>
      <c r="AR49" s="79"/>
      <c r="AS49" s="73"/>
      <c r="AT49" s="44"/>
      <c r="AU49" s="80"/>
      <c r="AV49" s="77"/>
      <c r="AW49" s="77"/>
      <c r="AX49" s="77"/>
      <c r="AY49" s="77"/>
      <c r="AZ49" s="81" t="s">
        <v>1223</v>
      </c>
      <c r="BA49" s="82">
        <f>IF(Table13[[#This Row],[Contractor Selected]]="Atlas",Table13[[#This Row],[Cost AEG]],IF(AZ49="DLZ",Table13[[#This Row],[Cost DLZ]],IF(AZ49="Helix",Table13[[#This Row],[Cost Helix]],IF(AZ49="Millennia",Table13[[#This Row],[Cost Millennia]],IF(AZ49="Dawood",Table13[[#This Row],[Cost Dawood]],IF(Table13[[#This Row],[Contractor Selected]]="Accurate",Table13[[#This Row],[Cost Accurate]],"NO SELECTION"))))))</f>
        <v>8400</v>
      </c>
      <c r="BB49" s="58">
        <f t="shared" si="7"/>
        <v>0</v>
      </c>
      <c r="BC49" s="59">
        <f t="shared" si="8"/>
        <v>0</v>
      </c>
      <c r="BD49" s="59">
        <f t="shared" si="9"/>
        <v>0</v>
      </c>
      <c r="BE49" s="59">
        <f t="shared" si="5"/>
        <v>8400</v>
      </c>
      <c r="BF49" s="60">
        <f t="shared" si="6"/>
        <v>0</v>
      </c>
      <c r="BG49" s="60">
        <f>IF(Table13[[#This Row],[Contractor Selected]]="Accrate",Table13[[#This Row],[Amount]],0)</f>
        <v>0</v>
      </c>
      <c r="BH49" s="61">
        <f>IF(Table13[[#This Row],[Contractor Selected]]="LWS",Table13[[#This Row],[Amount]],0)</f>
        <v>0</v>
      </c>
      <c r="BK49" s="1"/>
    </row>
    <row r="50" spans="1:63" ht="15" hidden="1" customHeight="1" x14ac:dyDescent="0.25">
      <c r="A50" s="102">
        <v>52</v>
      </c>
      <c r="B50" s="39" t="s">
        <v>323</v>
      </c>
      <c r="C50" s="104" t="s">
        <v>1296</v>
      </c>
      <c r="D50" s="39">
        <v>1010728</v>
      </c>
      <c r="E50" s="39" t="s">
        <v>1297</v>
      </c>
      <c r="F50" s="102" t="s">
        <v>1230</v>
      </c>
      <c r="G50" s="39"/>
      <c r="H50" s="73">
        <v>44586</v>
      </c>
      <c r="I50" s="73">
        <v>44588</v>
      </c>
      <c r="J50" s="73">
        <v>44592</v>
      </c>
      <c r="K50" s="73">
        <v>44617</v>
      </c>
      <c r="L50" s="73">
        <v>44589</v>
      </c>
      <c r="M50" s="73">
        <v>44592</v>
      </c>
      <c r="N50" s="73">
        <v>44592</v>
      </c>
      <c r="O50" s="73">
        <v>44595</v>
      </c>
      <c r="P50" s="73">
        <v>44595</v>
      </c>
      <c r="Q50" s="73" t="s">
        <v>897</v>
      </c>
      <c r="R50" s="73" t="s">
        <v>1338</v>
      </c>
      <c r="S50" s="73">
        <v>44617</v>
      </c>
      <c r="T50" s="73">
        <v>44621</v>
      </c>
      <c r="U50" s="103">
        <v>44621</v>
      </c>
      <c r="V50" s="103"/>
      <c r="W50" s="103">
        <v>44927</v>
      </c>
      <c r="X50" s="83"/>
      <c r="Y50" s="73"/>
      <c r="Z50" s="44"/>
      <c r="AA50" s="76"/>
      <c r="AB50" s="78"/>
      <c r="AC50" s="73"/>
      <c r="AD50" s="44"/>
      <c r="AE50" s="76"/>
      <c r="AF50" s="78" t="s">
        <v>897</v>
      </c>
      <c r="AG50" s="73">
        <v>44588</v>
      </c>
      <c r="AH50" s="44">
        <v>29000</v>
      </c>
      <c r="AI50" s="76">
        <v>44617</v>
      </c>
      <c r="AJ50" s="78"/>
      <c r="AK50" s="73"/>
      <c r="AL50" s="44"/>
      <c r="AM50" s="76"/>
      <c r="AN50" s="78"/>
      <c r="AO50" s="73"/>
      <c r="AP50" s="44"/>
      <c r="AQ50" s="76"/>
      <c r="AR50" s="79"/>
      <c r="AS50" s="73"/>
      <c r="AT50" s="44"/>
      <c r="AU50" s="80"/>
      <c r="AV50" s="77"/>
      <c r="AW50" s="77"/>
      <c r="AX50" s="77"/>
      <c r="AY50" s="77"/>
      <c r="AZ50" s="81" t="s">
        <v>808</v>
      </c>
      <c r="BA50" s="82">
        <f>IF(Table13[[#This Row],[Contractor Selected]]="Atlas",Table13[[#This Row],[Cost AEG]],IF(AZ50="DLZ",Table13[[#This Row],[Cost DLZ]],IF(AZ50="Helix",Table13[[#This Row],[Cost Helix]],IF(AZ50="Millennia",Table13[[#This Row],[Cost Millennia]],IF(AZ50="Dawood",Table13[[#This Row],[Cost Dawood]],IF(Table13[[#This Row],[Contractor Selected]]="Accurate",Table13[[#This Row],[Cost Accurate]],"NO SELECTION"))))))</f>
        <v>29000</v>
      </c>
      <c r="BB50" s="58">
        <f t="shared" si="7"/>
        <v>29000</v>
      </c>
      <c r="BC50" s="59">
        <f t="shared" si="8"/>
        <v>0</v>
      </c>
      <c r="BD50" s="59">
        <f t="shared" si="9"/>
        <v>0</v>
      </c>
      <c r="BE50" s="59">
        <f t="shared" si="5"/>
        <v>0</v>
      </c>
      <c r="BF50" s="60">
        <f t="shared" si="6"/>
        <v>0</v>
      </c>
      <c r="BG50" s="60">
        <f>IF(Table13[[#This Row],[Contractor Selected]]="Accrate",Table13[[#This Row],[Amount]],0)</f>
        <v>0</v>
      </c>
      <c r="BH50" s="61">
        <f>IF(Table13[[#This Row],[Contractor Selected]]="LWS",Table13[[#This Row],[Amount]],0)</f>
        <v>0</v>
      </c>
      <c r="BK50" s="1"/>
    </row>
    <row r="51" spans="1:63" ht="15" hidden="1" customHeight="1" x14ac:dyDescent="0.25">
      <c r="A51" s="102">
        <v>54</v>
      </c>
      <c r="B51" s="39" t="s">
        <v>323</v>
      </c>
      <c r="C51" s="104" t="s">
        <v>1339</v>
      </c>
      <c r="D51" s="39">
        <v>1010960</v>
      </c>
      <c r="E51" s="39" t="s">
        <v>596</v>
      </c>
      <c r="F51" s="102" t="s">
        <v>1236</v>
      </c>
      <c r="G51" s="39"/>
      <c r="H51" s="73">
        <v>44592</v>
      </c>
      <c r="I51" s="73">
        <v>44594</v>
      </c>
      <c r="J51" s="73">
        <v>44599</v>
      </c>
      <c r="K51" s="73">
        <v>44617</v>
      </c>
      <c r="L51" s="73">
        <v>44595</v>
      </c>
      <c r="M51" s="73">
        <v>44595</v>
      </c>
      <c r="N51" s="73">
        <v>44598</v>
      </c>
      <c r="O51" s="73">
        <v>44600</v>
      </c>
      <c r="P51" s="73">
        <v>44600</v>
      </c>
      <c r="Q51" s="73" t="s">
        <v>897</v>
      </c>
      <c r="R51" s="73" t="s">
        <v>1340</v>
      </c>
      <c r="S51" s="73">
        <v>44623</v>
      </c>
      <c r="T51" s="73">
        <v>44623</v>
      </c>
      <c r="U51" s="103">
        <v>44623</v>
      </c>
      <c r="V51" s="103"/>
      <c r="W51" s="103">
        <v>44927</v>
      </c>
      <c r="X51" s="83" t="s">
        <v>897</v>
      </c>
      <c r="Y51" s="73">
        <v>44594</v>
      </c>
      <c r="Z51" s="44">
        <v>21400</v>
      </c>
      <c r="AA51" s="76">
        <v>44617</v>
      </c>
      <c r="AB51" s="78" t="s">
        <v>897</v>
      </c>
      <c r="AC51" s="73">
        <v>44594</v>
      </c>
      <c r="AD51" s="44">
        <v>58650</v>
      </c>
      <c r="AE51" s="76">
        <v>44617</v>
      </c>
      <c r="AF51" s="78" t="s">
        <v>897</v>
      </c>
      <c r="AG51" s="73">
        <v>44594</v>
      </c>
      <c r="AH51" s="44">
        <v>21750</v>
      </c>
      <c r="AI51" s="76">
        <v>44623</v>
      </c>
      <c r="AJ51" s="78" t="s">
        <v>897</v>
      </c>
      <c r="AK51" s="73" t="s">
        <v>170</v>
      </c>
      <c r="AL51" s="44">
        <v>0</v>
      </c>
      <c r="AM51" s="76" t="s">
        <v>170</v>
      </c>
      <c r="AN51" s="78"/>
      <c r="AO51" s="73"/>
      <c r="AP51" s="44"/>
      <c r="AQ51" s="76"/>
      <c r="AR51" s="79"/>
      <c r="AS51" s="73"/>
      <c r="AT51" s="44"/>
      <c r="AU51" s="80"/>
      <c r="AV51" s="77"/>
      <c r="AW51" s="77"/>
      <c r="AX51" s="77"/>
      <c r="AY51" s="77"/>
      <c r="AZ51" s="81" t="s">
        <v>808</v>
      </c>
      <c r="BA51" s="82">
        <f>IF(Table13[[#This Row],[Contractor Selected]]="Atlas",Table13[[#This Row],[Cost AEG]],IF(AZ51="DLZ",Table13[[#This Row],[Cost DLZ]],IF(AZ51="Helix",Table13[[#This Row],[Cost Helix]],IF(AZ51="Millennia",Table13[[#This Row],[Cost Millennia]],IF(AZ51="Dawood",Table13[[#This Row],[Cost Dawood]],IF(Table13[[#This Row],[Contractor Selected]]="Accurate",Table13[[#This Row],[Cost Accurate]],"NO SELECTION"))))))</f>
        <v>21750</v>
      </c>
      <c r="BB51" s="58">
        <f t="shared" si="7"/>
        <v>21750</v>
      </c>
      <c r="BC51" s="59">
        <f t="shared" si="8"/>
        <v>0</v>
      </c>
      <c r="BD51" s="59">
        <f t="shared" si="9"/>
        <v>0</v>
      </c>
      <c r="BE51" s="59">
        <f t="shared" si="5"/>
        <v>0</v>
      </c>
      <c r="BF51" s="60">
        <f t="shared" si="6"/>
        <v>0</v>
      </c>
      <c r="BG51" s="60">
        <f>IF(Table13[[#This Row],[Contractor Selected]]="Accrate",Table13[[#This Row],[Amount]],0)</f>
        <v>0</v>
      </c>
      <c r="BH51" s="61">
        <f>IF(Table13[[#This Row],[Contractor Selected]]="LWS",Table13[[#This Row],[Amount]],0)</f>
        <v>0</v>
      </c>
      <c r="BK51" s="1"/>
    </row>
    <row r="52" spans="1:63" ht="15" hidden="1" customHeight="1" x14ac:dyDescent="0.25">
      <c r="A52" s="102">
        <v>53</v>
      </c>
      <c r="B52" s="39" t="s">
        <v>323</v>
      </c>
      <c r="C52" s="104" t="s">
        <v>1341</v>
      </c>
      <c r="D52" s="39">
        <v>1010971</v>
      </c>
      <c r="E52" s="39" t="s">
        <v>1342</v>
      </c>
      <c r="F52" s="102" t="s">
        <v>37</v>
      </c>
      <c r="G52" s="39" t="s">
        <v>850</v>
      </c>
      <c r="H52" s="73">
        <v>44592</v>
      </c>
      <c r="I52" s="73">
        <v>44594</v>
      </c>
      <c r="J52" s="73">
        <v>44600</v>
      </c>
      <c r="K52" s="73">
        <v>44621</v>
      </c>
      <c r="L52" s="73">
        <v>44595</v>
      </c>
      <c r="M52" s="73">
        <v>44595</v>
      </c>
      <c r="N52" s="73">
        <v>44595</v>
      </c>
      <c r="O52" s="73">
        <v>44600</v>
      </c>
      <c r="P52" s="73">
        <v>44600</v>
      </c>
      <c r="Q52" s="73" t="s">
        <v>897</v>
      </c>
      <c r="R52" s="73" t="s">
        <v>1343</v>
      </c>
      <c r="S52" s="73">
        <v>44623</v>
      </c>
      <c r="T52" s="73">
        <v>44627</v>
      </c>
      <c r="U52" s="103">
        <v>44627</v>
      </c>
      <c r="V52" s="103"/>
      <c r="W52" s="103">
        <v>44927</v>
      </c>
      <c r="X52" s="83" t="s">
        <v>897</v>
      </c>
      <c r="Y52" s="73">
        <v>44594</v>
      </c>
      <c r="Z52" s="44">
        <v>10300</v>
      </c>
      <c r="AA52" s="76">
        <v>44621</v>
      </c>
      <c r="AB52" s="78" t="s">
        <v>897</v>
      </c>
      <c r="AC52" s="73">
        <v>44594</v>
      </c>
      <c r="AD52" s="44">
        <v>12750</v>
      </c>
      <c r="AE52" s="76">
        <v>44621</v>
      </c>
      <c r="AF52" s="78" t="s">
        <v>897</v>
      </c>
      <c r="AG52" s="73">
        <v>44594</v>
      </c>
      <c r="AH52" s="44">
        <v>10750</v>
      </c>
      <c r="AI52" s="76">
        <v>44623</v>
      </c>
      <c r="AJ52" s="78" t="s">
        <v>897</v>
      </c>
      <c r="AK52" s="73">
        <v>44594</v>
      </c>
      <c r="AL52" s="44">
        <v>24190</v>
      </c>
      <c r="AM52" s="76">
        <v>44631</v>
      </c>
      <c r="AN52" s="78"/>
      <c r="AO52" s="73"/>
      <c r="AP52" s="44"/>
      <c r="AQ52" s="76"/>
      <c r="AR52" s="79"/>
      <c r="AS52" s="73"/>
      <c r="AT52" s="44"/>
      <c r="AU52" s="80"/>
      <c r="AV52" s="77"/>
      <c r="AW52" s="77"/>
      <c r="AX52" s="77"/>
      <c r="AY52" s="77"/>
      <c r="AZ52" s="81" t="s">
        <v>808</v>
      </c>
      <c r="BA52" s="82">
        <f>IF(Table13[[#This Row],[Contractor Selected]]="Atlas",Table13[[#This Row],[Cost AEG]],IF(AZ52="DLZ",Table13[[#This Row],[Cost DLZ]],IF(AZ52="Helix",Table13[[#This Row],[Cost Helix]],IF(AZ52="Millennia",Table13[[#This Row],[Cost Millennia]],IF(AZ52="Dawood",Table13[[#This Row],[Cost Dawood]],IF(Table13[[#This Row],[Contractor Selected]]="Accurate",Table13[[#This Row],[Cost Accurate]],"NO SELECTION"))))))</f>
        <v>10750</v>
      </c>
      <c r="BB52" s="58">
        <f t="shared" si="7"/>
        <v>10750</v>
      </c>
      <c r="BC52" s="59">
        <f t="shared" si="8"/>
        <v>0</v>
      </c>
      <c r="BD52" s="59">
        <f t="shared" si="9"/>
        <v>0</v>
      </c>
      <c r="BE52" s="59">
        <f t="shared" si="5"/>
        <v>0</v>
      </c>
      <c r="BF52" s="60">
        <f t="shared" si="6"/>
        <v>0</v>
      </c>
      <c r="BG52" s="60">
        <f>IF(Table13[[#This Row],[Contractor Selected]]="Accrate",Table13[[#This Row],[Amount]],0)</f>
        <v>0</v>
      </c>
      <c r="BH52" s="61">
        <f>IF(Table13[[#This Row],[Contractor Selected]]="LWS",Table13[[#This Row],[Amount]],0)</f>
        <v>0</v>
      </c>
      <c r="BK52" s="1"/>
    </row>
    <row r="53" spans="1:63" ht="15" hidden="1" customHeight="1" x14ac:dyDescent="0.25">
      <c r="A53" s="102">
        <v>47</v>
      </c>
      <c r="B53" s="39" t="s">
        <v>81</v>
      </c>
      <c r="C53" s="104" t="s">
        <v>1344</v>
      </c>
      <c r="D53" s="39">
        <v>1010941</v>
      </c>
      <c r="E53" s="39" t="s">
        <v>1345</v>
      </c>
      <c r="F53" s="102" t="s">
        <v>774</v>
      </c>
      <c r="G53" s="39" t="s">
        <v>854</v>
      </c>
      <c r="H53" s="73">
        <v>44566</v>
      </c>
      <c r="I53" s="73">
        <v>44571</v>
      </c>
      <c r="J53" s="73">
        <v>44578</v>
      </c>
      <c r="K53" s="73">
        <v>44593</v>
      </c>
      <c r="L53" s="73">
        <v>44574</v>
      </c>
      <c r="M53" s="73">
        <v>44574</v>
      </c>
      <c r="N53" s="73">
        <v>44579</v>
      </c>
      <c r="O53" s="73">
        <v>44579</v>
      </c>
      <c r="P53" s="73">
        <v>44581</v>
      </c>
      <c r="Q53" s="73" t="s">
        <v>897</v>
      </c>
      <c r="R53" s="104" t="s">
        <v>1346</v>
      </c>
      <c r="S53" s="73">
        <v>44627</v>
      </c>
      <c r="T53" s="73">
        <v>44627</v>
      </c>
      <c r="U53" s="103">
        <v>44627</v>
      </c>
      <c r="V53" s="105" t="s">
        <v>26</v>
      </c>
      <c r="W53" s="103">
        <v>44927</v>
      </c>
      <c r="X53" s="83"/>
      <c r="Y53" s="73"/>
      <c r="Z53" s="44"/>
      <c r="AA53" s="76"/>
      <c r="AB53" s="78" t="s">
        <v>897</v>
      </c>
      <c r="AC53" s="73">
        <v>44571</v>
      </c>
      <c r="AD53" s="44">
        <v>18250</v>
      </c>
      <c r="AE53" s="76"/>
      <c r="AF53" s="78"/>
      <c r="AG53" s="73"/>
      <c r="AH53" s="44"/>
      <c r="AI53" s="76"/>
      <c r="AJ53" s="78" t="s">
        <v>897</v>
      </c>
      <c r="AK53" s="73">
        <v>44571</v>
      </c>
      <c r="AL53" s="44">
        <v>15845</v>
      </c>
      <c r="AM53" s="76">
        <v>44593</v>
      </c>
      <c r="AN53" s="78"/>
      <c r="AO53" s="73"/>
      <c r="AP53" s="44"/>
      <c r="AQ53" s="76"/>
      <c r="AR53" s="79"/>
      <c r="AS53" s="73"/>
      <c r="AT53" s="44"/>
      <c r="AU53" s="80"/>
      <c r="AV53" s="77"/>
      <c r="AW53" s="77"/>
      <c r="AX53" s="77"/>
      <c r="AY53" s="77"/>
      <c r="AZ53" s="81" t="s">
        <v>938</v>
      </c>
      <c r="BA53" s="82">
        <f>IF(Table13[[#This Row],[Contractor Selected]]="Atlas",Table13[[#This Row],[Cost AEG]],IF(AZ53="DLZ",Table13[[#This Row],[Cost DLZ]],IF(AZ53="Helix",Table13[[#This Row],[Cost Helix]],IF(AZ53="Millennia",Table13[[#This Row],[Cost Millennia]],IF(AZ53="Dawood",Table13[[#This Row],[Cost Dawood]],IF(Table13[[#This Row],[Contractor Selected]]="Accurate",Table13[[#This Row],[Cost Accurate]],"NO SELECTION"))))))</f>
        <v>15845</v>
      </c>
      <c r="BB53" s="58">
        <f t="shared" si="7"/>
        <v>0</v>
      </c>
      <c r="BC53" s="59">
        <f t="shared" si="8"/>
        <v>15845</v>
      </c>
      <c r="BD53" s="59">
        <f t="shared" si="9"/>
        <v>0</v>
      </c>
      <c r="BE53" s="59">
        <f t="shared" si="5"/>
        <v>0</v>
      </c>
      <c r="BF53" s="60">
        <f t="shared" si="6"/>
        <v>0</v>
      </c>
      <c r="BG53" s="60">
        <f>IF(Table13[[#This Row],[Contractor Selected]]="Accrate",Table13[[#This Row],[Amount]],0)</f>
        <v>0</v>
      </c>
      <c r="BH53" s="61">
        <f>IF(Table13[[#This Row],[Contractor Selected]]="LWS",Table13[[#This Row],[Amount]],0)</f>
        <v>0</v>
      </c>
      <c r="BK53" s="1"/>
    </row>
    <row r="54" spans="1:63" ht="15" hidden="1" customHeight="1" x14ac:dyDescent="0.25">
      <c r="A54" s="102">
        <v>58</v>
      </c>
      <c r="B54" s="104" t="s">
        <v>281</v>
      </c>
      <c r="C54" s="104" t="s">
        <v>1347</v>
      </c>
      <c r="D54" s="39">
        <v>1211026</v>
      </c>
      <c r="E54" s="39" t="s">
        <v>297</v>
      </c>
      <c r="F54" s="102" t="s">
        <v>1319</v>
      </c>
      <c r="G54" s="39" t="s">
        <v>850</v>
      </c>
      <c r="H54" s="73">
        <v>44594</v>
      </c>
      <c r="I54" s="73">
        <v>44596</v>
      </c>
      <c r="J54" s="73">
        <v>44606</v>
      </c>
      <c r="K54" s="73">
        <v>44627</v>
      </c>
      <c r="L54" s="73">
        <v>44599</v>
      </c>
      <c r="M54" s="73">
        <v>44601</v>
      </c>
      <c r="N54" s="73">
        <v>44601</v>
      </c>
      <c r="O54" s="73">
        <v>44602</v>
      </c>
      <c r="P54" s="73">
        <v>44602</v>
      </c>
      <c r="Q54" s="73" t="s">
        <v>897</v>
      </c>
      <c r="R54" s="73" t="s">
        <v>1348</v>
      </c>
      <c r="S54" s="73">
        <v>44627</v>
      </c>
      <c r="T54" s="73">
        <v>44627</v>
      </c>
      <c r="U54" s="103">
        <v>44627</v>
      </c>
      <c r="V54" s="103"/>
      <c r="W54" s="103">
        <v>44927</v>
      </c>
      <c r="X54" s="83" t="s">
        <v>897</v>
      </c>
      <c r="Y54" s="73">
        <v>44596</v>
      </c>
      <c r="Z54" s="44">
        <v>17850</v>
      </c>
      <c r="AA54" s="76">
        <v>44627</v>
      </c>
      <c r="AB54" s="78" t="s">
        <v>897</v>
      </c>
      <c r="AC54" s="73">
        <v>44596</v>
      </c>
      <c r="AD54" s="44">
        <v>16400</v>
      </c>
      <c r="AE54" s="76">
        <v>44627</v>
      </c>
      <c r="AF54" s="78" t="s">
        <v>897</v>
      </c>
      <c r="AG54" s="73">
        <v>44595</v>
      </c>
      <c r="AH54" s="44">
        <v>16750</v>
      </c>
      <c r="AI54" s="76">
        <v>44638</v>
      </c>
      <c r="AJ54" s="78" t="s">
        <v>897</v>
      </c>
      <c r="AK54" s="73" t="s">
        <v>982</v>
      </c>
      <c r="AL54" s="44"/>
      <c r="AM54" s="76"/>
      <c r="AN54" s="78"/>
      <c r="AO54" s="73"/>
      <c r="AP54" s="44"/>
      <c r="AQ54" s="76"/>
      <c r="AR54" s="79"/>
      <c r="AS54" s="73"/>
      <c r="AT54" s="44"/>
      <c r="AU54" s="80"/>
      <c r="AV54" s="77"/>
      <c r="AW54" s="77"/>
      <c r="AX54" s="77"/>
      <c r="AY54" s="77"/>
      <c r="AZ54" s="81" t="s">
        <v>937</v>
      </c>
      <c r="BA54" s="82">
        <f>IF(Table13[[#This Row],[Contractor Selected]]="Atlas",Table13[[#This Row],[Cost AEG]],IF(AZ54="DLZ",Table13[[#This Row],[Cost DLZ]],IF(AZ54="Helix",Table13[[#This Row],[Cost Helix]],IF(AZ54="Millennia",Table13[[#This Row],[Cost Millennia]],IF(AZ54="Dawood",Table13[[#This Row],[Cost Dawood]],IF(Table13[[#This Row],[Contractor Selected]]="Accurate",Table13[[#This Row],[Cost Accurate]],"NO SELECTION"))))))</f>
        <v>16400</v>
      </c>
      <c r="BB54" s="58">
        <f t="shared" si="7"/>
        <v>0</v>
      </c>
      <c r="BC54" s="59">
        <f t="shared" si="8"/>
        <v>0</v>
      </c>
      <c r="BD54" s="59">
        <f t="shared" si="9"/>
        <v>16400</v>
      </c>
      <c r="BE54" s="59">
        <f t="shared" si="5"/>
        <v>0</v>
      </c>
      <c r="BF54" s="60">
        <f t="shared" si="6"/>
        <v>0</v>
      </c>
      <c r="BG54" s="60">
        <f>IF(Table13[[#This Row],[Contractor Selected]]="Accrate",Table13[[#This Row],[Amount]],0)</f>
        <v>0</v>
      </c>
      <c r="BH54" s="61">
        <f>IF(Table13[[#This Row],[Contractor Selected]]="LWS",Table13[[#This Row],[Amount]],0)</f>
        <v>0</v>
      </c>
      <c r="BK54" s="1"/>
    </row>
    <row r="55" spans="1:63" ht="15" hidden="1" customHeight="1" x14ac:dyDescent="0.25">
      <c r="A55" s="102">
        <v>57</v>
      </c>
      <c r="B55" s="39" t="s">
        <v>323</v>
      </c>
      <c r="C55" s="104" t="s">
        <v>1349</v>
      </c>
      <c r="D55" s="39">
        <v>1010970</v>
      </c>
      <c r="E55" s="39" t="s">
        <v>1003</v>
      </c>
      <c r="F55" s="102" t="s">
        <v>1226</v>
      </c>
      <c r="G55" s="102" t="s">
        <v>852</v>
      </c>
      <c r="H55" s="73">
        <v>44593</v>
      </c>
      <c r="I55" s="73">
        <v>44595</v>
      </c>
      <c r="J55" s="73">
        <v>44602</v>
      </c>
      <c r="K55" s="73">
        <v>44630</v>
      </c>
      <c r="L55" s="73">
        <v>44596</v>
      </c>
      <c r="M55" s="73">
        <v>44596</v>
      </c>
      <c r="N55" s="73">
        <v>44596</v>
      </c>
      <c r="O55" s="73">
        <v>44600</v>
      </c>
      <c r="P55" s="73">
        <v>44600</v>
      </c>
      <c r="Q55" s="73" t="s">
        <v>897</v>
      </c>
      <c r="R55" s="77" t="s">
        <v>1350</v>
      </c>
      <c r="S55" s="73">
        <v>44630</v>
      </c>
      <c r="T55" s="73">
        <v>44628</v>
      </c>
      <c r="U55" s="103">
        <v>44628</v>
      </c>
      <c r="V55" s="103"/>
      <c r="W55" s="103">
        <v>44927</v>
      </c>
      <c r="X55" s="83" t="s">
        <v>39</v>
      </c>
      <c r="Y55" s="73" t="s">
        <v>39</v>
      </c>
      <c r="Z55" s="44" t="s">
        <v>39</v>
      </c>
      <c r="AA55" s="76" t="s">
        <v>39</v>
      </c>
      <c r="AB55" s="78" t="s">
        <v>897</v>
      </c>
      <c r="AC55" s="73">
        <v>44595</v>
      </c>
      <c r="AD55" s="44">
        <v>37250</v>
      </c>
      <c r="AE55" s="76">
        <v>44630</v>
      </c>
      <c r="AF55" s="78" t="s">
        <v>897</v>
      </c>
      <c r="AG55" s="73">
        <v>44593</v>
      </c>
      <c r="AH55" s="44">
        <v>21000</v>
      </c>
      <c r="AI55" s="76">
        <v>44630</v>
      </c>
      <c r="AJ55" s="78" t="s">
        <v>897</v>
      </c>
      <c r="AK55" s="73">
        <v>44594</v>
      </c>
      <c r="AL55" s="44">
        <v>54110</v>
      </c>
      <c r="AM55" s="76">
        <v>44641</v>
      </c>
      <c r="AN55" s="78"/>
      <c r="AO55" s="73"/>
      <c r="AP55" s="44"/>
      <c r="AQ55" s="76"/>
      <c r="AR55" s="79"/>
      <c r="AS55" s="73"/>
      <c r="AT55" s="44"/>
      <c r="AU55" s="80"/>
      <c r="AV55" s="77"/>
      <c r="AW55" s="77"/>
      <c r="AX55" s="77"/>
      <c r="AY55" s="77"/>
      <c r="AZ55" s="81" t="s">
        <v>937</v>
      </c>
      <c r="BA55" s="82">
        <f>IF(Table13[[#This Row],[Contractor Selected]]="Atlas",Table13[[#This Row],[Cost AEG]],IF(AZ55="DLZ",Table13[[#This Row],[Cost DLZ]],IF(AZ55="Helix",Table13[[#This Row],[Cost Helix]],IF(AZ55="Millennia",Table13[[#This Row],[Cost Millennia]],IF(AZ55="Dawood",Table13[[#This Row],[Cost Dawood]],IF(Table13[[#This Row],[Contractor Selected]]="Accurate",Table13[[#This Row],[Cost Accurate]],"NO SELECTION"))))))</f>
        <v>37250</v>
      </c>
      <c r="BB55" s="58">
        <f t="shared" si="7"/>
        <v>0</v>
      </c>
      <c r="BC55" s="59">
        <f t="shared" si="8"/>
        <v>0</v>
      </c>
      <c r="BD55" s="59">
        <f t="shared" si="9"/>
        <v>37250</v>
      </c>
      <c r="BE55" s="59">
        <f t="shared" si="5"/>
        <v>0</v>
      </c>
      <c r="BF55" s="60">
        <f t="shared" si="6"/>
        <v>0</v>
      </c>
      <c r="BG55" s="60">
        <f>IF(Table13[[#This Row],[Contractor Selected]]="Accrate",Table13[[#This Row],[Amount]],0)</f>
        <v>0</v>
      </c>
      <c r="BH55" s="61">
        <f>IF(Table13[[#This Row],[Contractor Selected]]="LWS",Table13[[#This Row],[Amount]],0)</f>
        <v>0</v>
      </c>
      <c r="BK55" s="1"/>
    </row>
    <row r="56" spans="1:63" ht="15" hidden="1" customHeight="1" x14ac:dyDescent="0.25">
      <c r="A56" s="102">
        <v>61</v>
      </c>
      <c r="B56" s="39" t="s">
        <v>323</v>
      </c>
      <c r="C56" s="102" t="s">
        <v>1351</v>
      </c>
      <c r="D56" s="39">
        <v>1011052</v>
      </c>
      <c r="E56" s="102" t="s">
        <v>1022</v>
      </c>
      <c r="F56" s="102" t="s">
        <v>1236</v>
      </c>
      <c r="G56" s="39"/>
      <c r="H56" s="77">
        <v>44607</v>
      </c>
      <c r="I56" s="77">
        <v>44609</v>
      </c>
      <c r="J56" s="77">
        <v>44616</v>
      </c>
      <c r="K56" s="77">
        <v>44637</v>
      </c>
      <c r="L56" s="77">
        <v>44613</v>
      </c>
      <c r="M56" s="77">
        <v>44614</v>
      </c>
      <c r="N56" s="77">
        <v>44614</v>
      </c>
      <c r="O56" s="77">
        <v>44616</v>
      </c>
      <c r="P56" s="77">
        <v>44616</v>
      </c>
      <c r="Q56" s="73" t="s">
        <v>897</v>
      </c>
      <c r="R56" s="77" t="s">
        <v>1352</v>
      </c>
      <c r="S56" s="77">
        <v>44637</v>
      </c>
      <c r="T56" s="77">
        <v>44635</v>
      </c>
      <c r="U56" s="103">
        <v>44635</v>
      </c>
      <c r="V56" s="103"/>
      <c r="W56" s="103">
        <v>44927</v>
      </c>
      <c r="X56" s="72" t="s">
        <v>897</v>
      </c>
      <c r="Y56" s="77" t="s">
        <v>1353</v>
      </c>
      <c r="Z56" s="67">
        <v>0</v>
      </c>
      <c r="AA56" s="74" t="s">
        <v>170</v>
      </c>
      <c r="AB56" s="79" t="s">
        <v>897</v>
      </c>
      <c r="AC56" s="77">
        <v>44609</v>
      </c>
      <c r="AD56" s="67">
        <v>11650</v>
      </c>
      <c r="AE56" s="74">
        <v>44638</v>
      </c>
      <c r="AF56" s="79" t="s">
        <v>897</v>
      </c>
      <c r="AG56" s="77">
        <v>44609</v>
      </c>
      <c r="AH56" s="67">
        <v>8900</v>
      </c>
      <c r="AI56" s="74">
        <v>44637</v>
      </c>
      <c r="AJ56" s="79" t="s">
        <v>897</v>
      </c>
      <c r="AK56" s="77">
        <v>44609</v>
      </c>
      <c r="AL56" s="67">
        <v>24925</v>
      </c>
      <c r="AM56" s="74">
        <v>44637</v>
      </c>
      <c r="AN56" s="85"/>
      <c r="AO56" s="77"/>
      <c r="AP56" s="67"/>
      <c r="AQ56" s="74"/>
      <c r="AR56" s="79"/>
      <c r="AS56" s="73"/>
      <c r="AT56" s="44"/>
      <c r="AU56" s="80"/>
      <c r="AV56" s="77"/>
      <c r="AW56" s="77"/>
      <c r="AX56" s="77"/>
      <c r="AY56" s="77"/>
      <c r="AZ56" s="91" t="s">
        <v>808</v>
      </c>
      <c r="BA56" s="82">
        <f>IF(Table13[[#This Row],[Contractor Selected]]="Atlas",Table13[[#This Row],[Cost AEG]],IF(AZ56="DLZ",Table13[[#This Row],[Cost DLZ]],IF(AZ56="Helix",Table13[[#This Row],[Cost Helix]],IF(AZ56="Millennia",Table13[[#This Row],[Cost Millennia]],IF(AZ56="Dawood",Table13[[#This Row],[Cost Dawood]],IF(Table13[[#This Row],[Contractor Selected]]="Accurate",Table13[[#This Row],[Cost Accurate]],"NO SELECTION"))))))</f>
        <v>8900</v>
      </c>
      <c r="BB56" s="58">
        <f t="shared" si="7"/>
        <v>8900</v>
      </c>
      <c r="BC56" s="59">
        <f t="shared" si="8"/>
        <v>0</v>
      </c>
      <c r="BD56" s="59">
        <f t="shared" si="9"/>
        <v>0</v>
      </c>
      <c r="BE56" s="59">
        <f t="shared" si="5"/>
        <v>0</v>
      </c>
      <c r="BF56" s="60">
        <f t="shared" si="6"/>
        <v>0</v>
      </c>
      <c r="BG56" s="60">
        <f>IF(Table13[[#This Row],[Contractor Selected]]="Accrate",Table13[[#This Row],[Amount]],0)</f>
        <v>0</v>
      </c>
      <c r="BH56" s="61">
        <f>IF(Table13[[#This Row],[Contractor Selected]]="LWS",Table13[[#This Row],[Amount]],0)</f>
        <v>0</v>
      </c>
      <c r="BK56" s="1"/>
    </row>
    <row r="57" spans="1:63" ht="15" hidden="1" customHeight="1" x14ac:dyDescent="0.25">
      <c r="A57" s="102">
        <v>62</v>
      </c>
      <c r="B57" s="39" t="s">
        <v>81</v>
      </c>
      <c r="C57" s="39" t="s">
        <v>1354</v>
      </c>
      <c r="D57" s="39">
        <v>1411083</v>
      </c>
      <c r="E57" s="39" t="s">
        <v>1355</v>
      </c>
      <c r="F57" s="102" t="s">
        <v>774</v>
      </c>
      <c r="G57" s="102" t="s">
        <v>849</v>
      </c>
      <c r="H57" s="73">
        <v>44607</v>
      </c>
      <c r="I57" s="73">
        <v>44609</v>
      </c>
      <c r="J57" s="73">
        <v>44622</v>
      </c>
      <c r="K57" s="73">
        <v>44652</v>
      </c>
      <c r="L57" s="73">
        <v>44621</v>
      </c>
      <c r="M57" s="73">
        <v>44621</v>
      </c>
      <c r="N57" s="73">
        <v>44622</v>
      </c>
      <c r="O57" s="73">
        <v>44622</v>
      </c>
      <c r="P57" s="73">
        <v>44622</v>
      </c>
      <c r="Q57" s="73" t="s">
        <v>897</v>
      </c>
      <c r="R57" s="104" t="s">
        <v>1356</v>
      </c>
      <c r="S57" s="73">
        <v>44652</v>
      </c>
      <c r="T57" s="73">
        <v>44635</v>
      </c>
      <c r="U57" s="103">
        <v>44635</v>
      </c>
      <c r="V57" s="105" t="s">
        <v>26</v>
      </c>
      <c r="W57" s="103">
        <v>44927</v>
      </c>
      <c r="X57" s="83"/>
      <c r="Y57" s="73"/>
      <c r="Z57" s="44"/>
      <c r="AA57" s="76"/>
      <c r="AB57" s="78" t="s">
        <v>897</v>
      </c>
      <c r="AC57" s="73">
        <v>44609</v>
      </c>
      <c r="AD57" s="44">
        <v>24900</v>
      </c>
      <c r="AE57" s="76"/>
      <c r="AF57" s="78"/>
      <c r="AG57" s="73"/>
      <c r="AH57" s="44"/>
      <c r="AI57" s="76"/>
      <c r="AJ57" s="78" t="s">
        <v>897</v>
      </c>
      <c r="AK57" s="73" t="s">
        <v>995</v>
      </c>
      <c r="AL57" s="44"/>
      <c r="AM57" s="76"/>
      <c r="AN57" s="78"/>
      <c r="AO57" s="73"/>
      <c r="AP57" s="44"/>
      <c r="AQ57" s="76"/>
      <c r="AR57" s="79"/>
      <c r="AS57" s="73"/>
      <c r="AT57" s="44"/>
      <c r="AU57" s="80"/>
      <c r="AV57" s="77"/>
      <c r="AW57" s="77"/>
      <c r="AX57" s="77"/>
      <c r="AY57" s="77"/>
      <c r="AZ57" s="81" t="s">
        <v>937</v>
      </c>
      <c r="BA57" s="82">
        <f>IF(Table13[[#This Row],[Contractor Selected]]="Atlas",Table13[[#This Row],[Cost AEG]],IF(AZ57="DLZ",Table13[[#This Row],[Cost DLZ]],IF(AZ57="Helix",Table13[[#This Row],[Cost Helix]],IF(AZ57="Millennia",Table13[[#This Row],[Cost Millennia]],IF(AZ57="Dawood",Table13[[#This Row],[Cost Dawood]],IF(Table13[[#This Row],[Contractor Selected]]="Accurate",Table13[[#This Row],[Cost Accurate]],"NO SELECTION"))))))</f>
        <v>24900</v>
      </c>
      <c r="BB57" s="58">
        <f t="shared" si="7"/>
        <v>0</v>
      </c>
      <c r="BC57" s="59">
        <f t="shared" si="8"/>
        <v>0</v>
      </c>
      <c r="BD57" s="59">
        <f t="shared" si="9"/>
        <v>24900</v>
      </c>
      <c r="BE57" s="59">
        <f t="shared" si="5"/>
        <v>0</v>
      </c>
      <c r="BF57" s="60">
        <f t="shared" si="6"/>
        <v>0</v>
      </c>
      <c r="BG57" s="60">
        <f>IF(Table13[[#This Row],[Contractor Selected]]="Accrate",Table13[[#This Row],[Amount]],0)</f>
        <v>0</v>
      </c>
      <c r="BH57" s="61">
        <f>IF(Table13[[#This Row],[Contractor Selected]]="LWS",Table13[[#This Row],[Amount]],0)</f>
        <v>0</v>
      </c>
      <c r="BK57" s="1"/>
    </row>
    <row r="58" spans="1:63" ht="15" hidden="1" customHeight="1" x14ac:dyDescent="0.25">
      <c r="A58" s="102">
        <v>59</v>
      </c>
      <c r="B58" s="39" t="s">
        <v>81</v>
      </c>
      <c r="C58" s="39" t="s">
        <v>1357</v>
      </c>
      <c r="D58" s="39">
        <v>1210923</v>
      </c>
      <c r="E58" s="39" t="s">
        <v>935</v>
      </c>
      <c r="F58" s="102" t="s">
        <v>774</v>
      </c>
      <c r="G58" s="39" t="s">
        <v>846</v>
      </c>
      <c r="H58" s="73">
        <v>44596</v>
      </c>
      <c r="I58" s="73">
        <v>44600</v>
      </c>
      <c r="J58" s="73">
        <v>44603</v>
      </c>
      <c r="K58" s="73">
        <v>44638</v>
      </c>
      <c r="L58" s="73">
        <v>44600</v>
      </c>
      <c r="M58" s="73">
        <v>44600</v>
      </c>
      <c r="N58" s="73">
        <v>44601</v>
      </c>
      <c r="O58" s="73">
        <v>44607</v>
      </c>
      <c r="P58" s="73">
        <v>44607</v>
      </c>
      <c r="Q58" s="73" t="s">
        <v>897</v>
      </c>
      <c r="R58" s="73" t="s">
        <v>1358</v>
      </c>
      <c r="S58" s="73">
        <v>44636</v>
      </c>
      <c r="T58" s="73">
        <v>44636</v>
      </c>
      <c r="U58" s="103">
        <v>44636</v>
      </c>
      <c r="V58" s="105" t="s">
        <v>26</v>
      </c>
      <c r="W58" s="103">
        <v>44927</v>
      </c>
      <c r="X58" s="83"/>
      <c r="Y58" s="73"/>
      <c r="Z58" s="44"/>
      <c r="AA58" s="76"/>
      <c r="AB58" s="78" t="s">
        <v>897</v>
      </c>
      <c r="AC58" s="73">
        <v>44600</v>
      </c>
      <c r="AD58" s="44">
        <v>16750</v>
      </c>
      <c r="AE58" s="76">
        <v>44649</v>
      </c>
      <c r="AF58" s="78"/>
      <c r="AG58" s="73"/>
      <c r="AH58" s="44"/>
      <c r="AI58" s="76"/>
      <c r="AJ58" s="78" t="s">
        <v>897</v>
      </c>
      <c r="AK58" s="73">
        <v>44600</v>
      </c>
      <c r="AL58" s="44">
        <v>17950</v>
      </c>
      <c r="AM58" s="76">
        <v>44638</v>
      </c>
      <c r="AN58" s="78"/>
      <c r="AO58" s="73"/>
      <c r="AP58" s="44"/>
      <c r="AQ58" s="76"/>
      <c r="AR58" s="79"/>
      <c r="AS58" s="73"/>
      <c r="AT58" s="44"/>
      <c r="AU58" s="80"/>
      <c r="AV58" s="77"/>
      <c r="AW58" s="77"/>
      <c r="AX58" s="77"/>
      <c r="AY58" s="77"/>
      <c r="AZ58" s="81" t="s">
        <v>938</v>
      </c>
      <c r="BA58" s="82">
        <f>IF(Table13[[#This Row],[Contractor Selected]]="Atlas",Table13[[#This Row],[Cost AEG]],IF(AZ58="DLZ",Table13[[#This Row],[Cost DLZ]],IF(AZ58="Helix",Table13[[#This Row],[Cost Helix]],IF(AZ58="Millennia",Table13[[#This Row],[Cost Millennia]],IF(AZ58="Dawood",Table13[[#This Row],[Cost Dawood]],IF(Table13[[#This Row],[Contractor Selected]]="Accurate",Table13[[#This Row],[Cost Accurate]],"NO SELECTION"))))))</f>
        <v>17950</v>
      </c>
      <c r="BB58" s="58">
        <f t="shared" si="7"/>
        <v>0</v>
      </c>
      <c r="BC58" s="59">
        <f t="shared" si="8"/>
        <v>17950</v>
      </c>
      <c r="BD58" s="59">
        <f t="shared" si="9"/>
        <v>0</v>
      </c>
      <c r="BE58" s="59">
        <f t="shared" si="5"/>
        <v>0</v>
      </c>
      <c r="BF58" s="60">
        <f t="shared" si="6"/>
        <v>0</v>
      </c>
      <c r="BG58" s="60">
        <f>IF(Table13[[#This Row],[Contractor Selected]]="Accrate",Table13[[#This Row],[Amount]],0)</f>
        <v>0</v>
      </c>
      <c r="BH58" s="61">
        <f>IF(Table13[[#This Row],[Contractor Selected]]="LWS",Table13[[#This Row],[Amount]],0)</f>
        <v>0</v>
      </c>
      <c r="BK58" s="1"/>
    </row>
    <row r="59" spans="1:63" ht="15" hidden="1" customHeight="1" x14ac:dyDescent="0.25">
      <c r="A59" s="102">
        <v>63</v>
      </c>
      <c r="B59" s="39" t="s">
        <v>323</v>
      </c>
      <c r="C59" s="39" t="s">
        <v>1359</v>
      </c>
      <c r="D59" s="39">
        <v>1011072</v>
      </c>
      <c r="E59" s="39" t="s">
        <v>1360</v>
      </c>
      <c r="F59" s="102" t="s">
        <v>1236</v>
      </c>
      <c r="G59" s="39"/>
      <c r="H59" s="73">
        <v>44626</v>
      </c>
      <c r="I59" s="73">
        <v>44628</v>
      </c>
      <c r="J59" s="73">
        <v>44634</v>
      </c>
      <c r="K59" s="73">
        <v>44655</v>
      </c>
      <c r="L59" s="73">
        <v>44629</v>
      </c>
      <c r="M59" s="73">
        <v>44629</v>
      </c>
      <c r="N59" s="73">
        <v>44630</v>
      </c>
      <c r="O59" s="73">
        <v>44635</v>
      </c>
      <c r="P59" s="73">
        <v>44635</v>
      </c>
      <c r="Q59" s="73" t="s">
        <v>897</v>
      </c>
      <c r="R59" s="73" t="s">
        <v>1361</v>
      </c>
      <c r="S59" s="73">
        <v>44655</v>
      </c>
      <c r="T59" s="73">
        <v>44655</v>
      </c>
      <c r="U59" s="103">
        <v>44655</v>
      </c>
      <c r="V59" s="103"/>
      <c r="W59" s="103">
        <v>44927</v>
      </c>
      <c r="X59" s="83" t="s">
        <v>897</v>
      </c>
      <c r="Y59" s="73">
        <v>44628</v>
      </c>
      <c r="Z59" s="44">
        <v>7700</v>
      </c>
      <c r="AA59" s="76">
        <v>44655</v>
      </c>
      <c r="AB59" s="78" t="s">
        <v>897</v>
      </c>
      <c r="AC59" s="73">
        <v>44628</v>
      </c>
      <c r="AD59" s="44">
        <v>9375</v>
      </c>
      <c r="AE59" s="76">
        <v>44665</v>
      </c>
      <c r="AF59" s="78" t="s">
        <v>897</v>
      </c>
      <c r="AG59" s="73">
        <v>44628</v>
      </c>
      <c r="AH59" s="44">
        <v>8000</v>
      </c>
      <c r="AI59" s="76">
        <v>44662</v>
      </c>
      <c r="AJ59" s="78" t="s">
        <v>897</v>
      </c>
      <c r="AK59" s="73">
        <v>44628</v>
      </c>
      <c r="AL59" s="44">
        <v>13750</v>
      </c>
      <c r="AM59" s="76">
        <v>44657</v>
      </c>
      <c r="AN59" s="78"/>
      <c r="AO59" s="73"/>
      <c r="AP59" s="44"/>
      <c r="AQ59" s="76"/>
      <c r="AR59" s="79"/>
      <c r="AS59" s="73"/>
      <c r="AT59" s="44"/>
      <c r="AU59" s="80"/>
      <c r="AV59" s="77"/>
      <c r="AW59" s="77"/>
      <c r="AX59" s="77"/>
      <c r="AY59" s="77"/>
      <c r="AZ59" s="81" t="s">
        <v>1223</v>
      </c>
      <c r="BA59" s="82">
        <f>IF(Table13[[#This Row],[Contractor Selected]]="Atlas",Table13[[#This Row],[Cost AEG]],IF(AZ59="DLZ",Table13[[#This Row],[Cost DLZ]],IF(AZ59="Helix",Table13[[#This Row],[Cost Helix]],IF(AZ59="Millennia",Table13[[#This Row],[Cost Millennia]],IF(AZ59="Dawood",Table13[[#This Row],[Cost Dawood]],IF(Table13[[#This Row],[Contractor Selected]]="Accurate",Table13[[#This Row],[Cost Accurate]],"NO SELECTION"))))))</f>
        <v>7700</v>
      </c>
      <c r="BB59" s="58">
        <f t="shared" si="7"/>
        <v>0</v>
      </c>
      <c r="BC59" s="59">
        <f t="shared" si="8"/>
        <v>0</v>
      </c>
      <c r="BD59" s="59">
        <f t="shared" si="9"/>
        <v>0</v>
      </c>
      <c r="BE59" s="59">
        <f t="shared" si="5"/>
        <v>7700</v>
      </c>
      <c r="BF59" s="60">
        <f t="shared" si="6"/>
        <v>0</v>
      </c>
      <c r="BG59" s="60">
        <f>IF(Table13[[#This Row],[Contractor Selected]]="Accrate",Table13[[#This Row],[Amount]],0)</f>
        <v>0</v>
      </c>
      <c r="BH59" s="61">
        <f>IF(Table13[[#This Row],[Contractor Selected]]="LWS",Table13[[#This Row],[Amount]],0)</f>
        <v>0</v>
      </c>
      <c r="BK59" s="1"/>
    </row>
    <row r="60" spans="1:63" ht="15" hidden="1" customHeight="1" x14ac:dyDescent="0.25">
      <c r="A60" s="102">
        <v>64</v>
      </c>
      <c r="B60" s="39" t="s">
        <v>323</v>
      </c>
      <c r="C60" s="39" t="s">
        <v>1362</v>
      </c>
      <c r="D60" s="39">
        <v>1011071</v>
      </c>
      <c r="E60" s="39" t="s">
        <v>1363</v>
      </c>
      <c r="F60" s="102" t="s">
        <v>37</v>
      </c>
      <c r="G60" s="39" t="s">
        <v>850</v>
      </c>
      <c r="H60" s="73">
        <v>44626</v>
      </c>
      <c r="I60" s="73">
        <v>44628</v>
      </c>
      <c r="J60" s="73">
        <v>44634</v>
      </c>
      <c r="K60" s="73">
        <v>44655</v>
      </c>
      <c r="L60" s="73">
        <v>44629</v>
      </c>
      <c r="M60" s="73">
        <v>44629</v>
      </c>
      <c r="N60" s="73">
        <v>44630</v>
      </c>
      <c r="O60" s="73">
        <v>44635</v>
      </c>
      <c r="P60" s="73">
        <v>44635</v>
      </c>
      <c r="Q60" s="73" t="s">
        <v>897</v>
      </c>
      <c r="R60" s="73" t="s">
        <v>1364</v>
      </c>
      <c r="S60" s="73">
        <v>44655</v>
      </c>
      <c r="T60" s="73">
        <v>44655</v>
      </c>
      <c r="U60" s="103">
        <v>44655</v>
      </c>
      <c r="V60" s="103"/>
      <c r="W60" s="103">
        <v>44927</v>
      </c>
      <c r="X60" s="83" t="s">
        <v>897</v>
      </c>
      <c r="Y60" s="73">
        <v>44628</v>
      </c>
      <c r="Z60" s="44">
        <v>7700</v>
      </c>
      <c r="AA60" s="76">
        <v>44655</v>
      </c>
      <c r="AB60" s="78" t="s">
        <v>897</v>
      </c>
      <c r="AC60" s="73">
        <v>44628</v>
      </c>
      <c r="AD60" s="44">
        <v>7275</v>
      </c>
      <c r="AE60" s="76">
        <v>44665</v>
      </c>
      <c r="AF60" s="78" t="s">
        <v>897</v>
      </c>
      <c r="AG60" s="73">
        <v>44628</v>
      </c>
      <c r="AH60" s="44">
        <v>8000</v>
      </c>
      <c r="AI60" s="76">
        <v>44662</v>
      </c>
      <c r="AJ60" s="78" t="s">
        <v>897</v>
      </c>
      <c r="AK60" s="73">
        <v>44628</v>
      </c>
      <c r="AL60" s="44">
        <v>12440</v>
      </c>
      <c r="AM60" s="76">
        <v>44657</v>
      </c>
      <c r="AN60" s="78"/>
      <c r="AO60" s="73"/>
      <c r="AP60" s="44"/>
      <c r="AQ60" s="76"/>
      <c r="AR60" s="79"/>
      <c r="AS60" s="73"/>
      <c r="AT60" s="44"/>
      <c r="AU60" s="80"/>
      <c r="AV60" s="77"/>
      <c r="AW60" s="77"/>
      <c r="AX60" s="77"/>
      <c r="AY60" s="77"/>
      <c r="AZ60" s="81" t="s">
        <v>1223</v>
      </c>
      <c r="BA60" s="82">
        <f>IF(Table13[[#This Row],[Contractor Selected]]="Atlas",Table13[[#This Row],[Cost AEG]],IF(AZ60="DLZ",Table13[[#This Row],[Cost DLZ]],IF(AZ60="Helix",Table13[[#This Row],[Cost Helix]],IF(AZ60="Millennia",Table13[[#This Row],[Cost Millennia]],IF(AZ60="Dawood",Table13[[#This Row],[Cost Dawood]],IF(Table13[[#This Row],[Contractor Selected]]="Accurate",Table13[[#This Row],[Cost Accurate]],"NO SELECTION"))))))</f>
        <v>7700</v>
      </c>
      <c r="BB60" s="58">
        <f t="shared" si="7"/>
        <v>0</v>
      </c>
      <c r="BC60" s="59">
        <f t="shared" si="8"/>
        <v>0</v>
      </c>
      <c r="BD60" s="59">
        <f t="shared" si="9"/>
        <v>0</v>
      </c>
      <c r="BE60" s="59">
        <f t="shared" si="5"/>
        <v>7700</v>
      </c>
      <c r="BF60" s="60">
        <f t="shared" si="6"/>
        <v>0</v>
      </c>
      <c r="BG60" s="60">
        <f>IF(Table13[[#This Row],[Contractor Selected]]="Accrate",Table13[[#This Row],[Amount]],0)</f>
        <v>0</v>
      </c>
      <c r="BH60" s="61">
        <f>IF(Table13[[#This Row],[Contractor Selected]]="LWS",Table13[[#This Row],[Amount]],0)</f>
        <v>0</v>
      </c>
      <c r="BK60" s="1"/>
    </row>
    <row r="61" spans="1:63" ht="15" hidden="1" customHeight="1" x14ac:dyDescent="0.25">
      <c r="A61" s="102">
        <v>60</v>
      </c>
      <c r="B61" s="39" t="s">
        <v>281</v>
      </c>
      <c r="C61" s="39" t="s">
        <v>1365</v>
      </c>
      <c r="D61" s="39">
        <v>1410951</v>
      </c>
      <c r="E61" s="39" t="s">
        <v>919</v>
      </c>
      <c r="F61" s="102" t="s">
        <v>843</v>
      </c>
      <c r="G61" s="39" t="s">
        <v>850</v>
      </c>
      <c r="H61" s="73">
        <v>44601</v>
      </c>
      <c r="I61" s="73">
        <v>44603</v>
      </c>
      <c r="J61" s="73">
        <v>44610</v>
      </c>
      <c r="K61" s="73">
        <v>44631</v>
      </c>
      <c r="L61" s="73">
        <v>44615</v>
      </c>
      <c r="M61" s="73">
        <v>44615</v>
      </c>
      <c r="N61" s="73">
        <v>44615</v>
      </c>
      <c r="O61" s="73">
        <v>44622</v>
      </c>
      <c r="P61" s="73">
        <v>44622</v>
      </c>
      <c r="Q61" s="73" t="s">
        <v>897</v>
      </c>
      <c r="R61" s="73" t="s">
        <v>1366</v>
      </c>
      <c r="S61" s="73">
        <v>44652</v>
      </c>
      <c r="T61" s="73">
        <v>44659</v>
      </c>
      <c r="U61" s="103">
        <v>44659</v>
      </c>
      <c r="V61" s="103"/>
      <c r="W61" s="103">
        <v>44927</v>
      </c>
      <c r="X61" s="83"/>
      <c r="Y61" s="73"/>
      <c r="Z61" s="44"/>
      <c r="AA61" s="76"/>
      <c r="AB61" s="78"/>
      <c r="AC61" s="73"/>
      <c r="AD61" s="44"/>
      <c r="AE61" s="76"/>
      <c r="AF61" s="78" t="s">
        <v>897</v>
      </c>
      <c r="AG61" s="73">
        <v>44613</v>
      </c>
      <c r="AH61" s="44">
        <v>41750</v>
      </c>
      <c r="AI61" s="76">
        <v>44641</v>
      </c>
      <c r="AJ61" s="78"/>
      <c r="AK61" s="73"/>
      <c r="AL61" s="44"/>
      <c r="AM61" s="76"/>
      <c r="AN61" s="78"/>
      <c r="AO61" s="73"/>
      <c r="AP61" s="44"/>
      <c r="AQ61" s="76"/>
      <c r="AR61" s="79"/>
      <c r="AS61" s="73"/>
      <c r="AT61" s="44"/>
      <c r="AU61" s="80"/>
      <c r="AV61" s="77"/>
      <c r="AW61" s="77"/>
      <c r="AX61" s="77"/>
      <c r="AY61" s="77"/>
      <c r="AZ61" s="81" t="s">
        <v>808</v>
      </c>
      <c r="BA61" s="82">
        <f>IF(Table13[[#This Row],[Contractor Selected]]="Atlas",Table13[[#This Row],[Cost AEG]],IF(AZ61="DLZ",Table13[[#This Row],[Cost DLZ]],IF(AZ61="Helix",Table13[[#This Row],[Cost Helix]],IF(AZ61="Millennia",Table13[[#This Row],[Cost Millennia]],IF(AZ61="Dawood",Table13[[#This Row],[Cost Dawood]],IF(Table13[[#This Row],[Contractor Selected]]="Accurate",Table13[[#This Row],[Cost Accurate]],"NO SELECTION"))))))</f>
        <v>41750</v>
      </c>
      <c r="BB61" s="58">
        <f t="shared" si="7"/>
        <v>41750</v>
      </c>
      <c r="BC61" s="59">
        <f t="shared" si="8"/>
        <v>0</v>
      </c>
      <c r="BD61" s="59">
        <f t="shared" si="9"/>
        <v>0</v>
      </c>
      <c r="BE61" s="59">
        <f t="shared" si="5"/>
        <v>0</v>
      </c>
      <c r="BF61" s="60">
        <f t="shared" si="6"/>
        <v>0</v>
      </c>
      <c r="BG61" s="60">
        <f>IF(Table13[[#This Row],[Contractor Selected]]="Accrate",Table13[[#This Row],[Amount]],0)</f>
        <v>0</v>
      </c>
      <c r="BH61" s="61">
        <f>IF(Table13[[#This Row],[Contractor Selected]]="LWS",Table13[[#This Row],[Amount]],0)</f>
        <v>0</v>
      </c>
      <c r="BK61" s="1"/>
    </row>
    <row r="62" spans="1:63" ht="15" hidden="1" customHeight="1" x14ac:dyDescent="0.25">
      <c r="A62" s="102">
        <v>67</v>
      </c>
      <c r="B62" s="39" t="s">
        <v>323</v>
      </c>
      <c r="C62" s="39" t="s">
        <v>1367</v>
      </c>
      <c r="D62" s="39">
        <v>1011105</v>
      </c>
      <c r="E62" s="39" t="s">
        <v>1368</v>
      </c>
      <c r="F62" s="102" t="s">
        <v>1319</v>
      </c>
      <c r="G62" s="39" t="s">
        <v>850</v>
      </c>
      <c r="H62" s="73">
        <v>44637</v>
      </c>
      <c r="I62" s="73">
        <v>44641</v>
      </c>
      <c r="J62" s="73">
        <v>44648</v>
      </c>
      <c r="K62" s="73">
        <v>44666</v>
      </c>
      <c r="L62" s="73">
        <v>44642</v>
      </c>
      <c r="M62" s="73">
        <v>44642</v>
      </c>
      <c r="N62" s="73">
        <v>44642</v>
      </c>
      <c r="O62" s="73">
        <v>44642</v>
      </c>
      <c r="P62" s="73">
        <v>44642</v>
      </c>
      <c r="Q62" s="73" t="s">
        <v>897</v>
      </c>
      <c r="R62" s="73" t="s">
        <v>1369</v>
      </c>
      <c r="S62" s="73">
        <v>44666</v>
      </c>
      <c r="T62" s="73">
        <v>44664</v>
      </c>
      <c r="U62" s="103">
        <v>44664</v>
      </c>
      <c r="V62" s="103"/>
      <c r="W62" s="103">
        <v>44927</v>
      </c>
      <c r="X62" s="83" t="s">
        <v>897</v>
      </c>
      <c r="Y62" s="73" t="s">
        <v>1370</v>
      </c>
      <c r="Z62" s="44" t="s">
        <v>170</v>
      </c>
      <c r="AA62" s="76" t="s">
        <v>170</v>
      </c>
      <c r="AB62" s="78" t="s">
        <v>897</v>
      </c>
      <c r="AC62" s="73">
        <v>44641</v>
      </c>
      <c r="AD62" s="44">
        <v>6800</v>
      </c>
      <c r="AE62" s="76">
        <v>44666</v>
      </c>
      <c r="AF62" s="78" t="s">
        <v>897</v>
      </c>
      <c r="AG62" s="73">
        <v>44641</v>
      </c>
      <c r="AH62" s="44">
        <v>7800</v>
      </c>
      <c r="AI62" s="76">
        <v>44666</v>
      </c>
      <c r="AJ62" s="78" t="s">
        <v>897</v>
      </c>
      <c r="AK62" s="73">
        <v>44641</v>
      </c>
      <c r="AL62" s="44">
        <v>8195</v>
      </c>
      <c r="AM62" s="76">
        <v>44666</v>
      </c>
      <c r="AN62" s="78"/>
      <c r="AO62" s="73"/>
      <c r="AP62" s="44"/>
      <c r="AQ62" s="76"/>
      <c r="AR62" s="79"/>
      <c r="AS62" s="73"/>
      <c r="AT62" s="44"/>
      <c r="AU62" s="80"/>
      <c r="AV62" s="77"/>
      <c r="AW62" s="77"/>
      <c r="AX62" s="77"/>
      <c r="AY62" s="77"/>
      <c r="AZ62" s="81" t="s">
        <v>937</v>
      </c>
      <c r="BA62" s="82">
        <f>IF(Table13[[#This Row],[Contractor Selected]]="Atlas",Table13[[#This Row],[Cost AEG]],IF(AZ62="DLZ",Table13[[#This Row],[Cost DLZ]],IF(AZ62="Helix",Table13[[#This Row],[Cost Helix]],IF(AZ62="Millennia",Table13[[#This Row],[Cost Millennia]],IF(AZ62="Dawood",Table13[[#This Row],[Cost Dawood]],IF(Table13[[#This Row],[Contractor Selected]]="Accurate",Table13[[#This Row],[Cost Accurate]],"NO SELECTION"))))))</f>
        <v>6800</v>
      </c>
      <c r="BB62" s="58">
        <f t="shared" si="7"/>
        <v>0</v>
      </c>
      <c r="BC62" s="59">
        <f t="shared" si="8"/>
        <v>0</v>
      </c>
      <c r="BD62" s="59">
        <f t="shared" si="9"/>
        <v>6800</v>
      </c>
      <c r="BE62" s="59">
        <f t="shared" si="5"/>
        <v>0</v>
      </c>
      <c r="BF62" s="60">
        <f t="shared" si="6"/>
        <v>0</v>
      </c>
      <c r="BG62" s="60">
        <f>IF(Table13[[#This Row],[Contractor Selected]]="Accrate",Table13[[#This Row],[Amount]],0)</f>
        <v>0</v>
      </c>
      <c r="BH62" s="61">
        <f>IF(Table13[[#This Row],[Contractor Selected]]="LWS",Table13[[#This Row],[Amount]],0)</f>
        <v>0</v>
      </c>
      <c r="BK62" s="1"/>
    </row>
    <row r="63" spans="1:63" ht="15" hidden="1" customHeight="1" x14ac:dyDescent="0.25">
      <c r="A63" s="102">
        <v>68</v>
      </c>
      <c r="B63" s="39" t="s">
        <v>323</v>
      </c>
      <c r="C63" s="39" t="s">
        <v>1371</v>
      </c>
      <c r="D63" s="39">
        <v>1011070</v>
      </c>
      <c r="E63" s="39" t="s">
        <v>1372</v>
      </c>
      <c r="F63" s="102" t="s">
        <v>1319</v>
      </c>
      <c r="G63" s="39" t="s">
        <v>850</v>
      </c>
      <c r="H63" s="73">
        <v>44641</v>
      </c>
      <c r="I63" s="73">
        <v>44642</v>
      </c>
      <c r="J63" s="73">
        <v>44650</v>
      </c>
      <c r="K63" s="73">
        <v>44672</v>
      </c>
      <c r="L63" s="73">
        <v>44674</v>
      </c>
      <c r="M63" s="73">
        <v>44648</v>
      </c>
      <c r="N63" s="73">
        <v>44648</v>
      </c>
      <c r="O63" s="73">
        <v>44649</v>
      </c>
      <c r="P63" s="73">
        <v>44649</v>
      </c>
      <c r="Q63" s="73" t="s">
        <v>897</v>
      </c>
      <c r="R63" s="73" t="s">
        <v>1373</v>
      </c>
      <c r="S63" s="73">
        <v>44669</v>
      </c>
      <c r="T63" s="73">
        <v>44666</v>
      </c>
      <c r="U63" s="103">
        <v>44666</v>
      </c>
      <c r="V63" s="103"/>
      <c r="W63" s="103">
        <v>44927</v>
      </c>
      <c r="X63" s="83" t="s">
        <v>897</v>
      </c>
      <c r="Y63" s="73" t="s">
        <v>1353</v>
      </c>
      <c r="Z63" s="44" t="s">
        <v>170</v>
      </c>
      <c r="AA63" s="76" t="s">
        <v>170</v>
      </c>
      <c r="AB63" s="78" t="s">
        <v>897</v>
      </c>
      <c r="AC63" s="73">
        <v>44642</v>
      </c>
      <c r="AD63" s="44">
        <v>8250</v>
      </c>
      <c r="AE63" s="76">
        <v>44666</v>
      </c>
      <c r="AF63" s="78" t="s">
        <v>901</v>
      </c>
      <c r="AG63" s="73">
        <v>44642</v>
      </c>
      <c r="AH63" s="44">
        <v>7250</v>
      </c>
      <c r="AI63" s="76">
        <v>44669</v>
      </c>
      <c r="AJ63" s="78" t="s">
        <v>897</v>
      </c>
      <c r="AK63" s="73" t="s">
        <v>995</v>
      </c>
      <c r="AL63" s="44"/>
      <c r="AM63" s="76"/>
      <c r="AN63" s="78"/>
      <c r="AO63" s="73"/>
      <c r="AP63" s="44"/>
      <c r="AQ63" s="76"/>
      <c r="AR63" s="79"/>
      <c r="AS63" s="73"/>
      <c r="AT63" s="44"/>
      <c r="AU63" s="80"/>
      <c r="AV63" s="77"/>
      <c r="AW63" s="77"/>
      <c r="AX63" s="77"/>
      <c r="AY63" s="77"/>
      <c r="AZ63" s="81" t="s">
        <v>808</v>
      </c>
      <c r="BA63" s="82">
        <f>IF(Table13[[#This Row],[Contractor Selected]]="Atlas",Table13[[#This Row],[Cost AEG]],IF(AZ63="DLZ",Table13[[#This Row],[Cost DLZ]],IF(AZ63="Helix",Table13[[#This Row],[Cost Helix]],IF(AZ63="Millennia",Table13[[#This Row],[Cost Millennia]],IF(AZ63="Dawood",Table13[[#This Row],[Cost Dawood]],IF(Table13[[#This Row],[Contractor Selected]]="Accurate",Table13[[#This Row],[Cost Accurate]],"NO SELECTION"))))))</f>
        <v>7250</v>
      </c>
      <c r="BB63" s="58">
        <f t="shared" si="7"/>
        <v>7250</v>
      </c>
      <c r="BC63" s="59">
        <f t="shared" si="8"/>
        <v>0</v>
      </c>
      <c r="BD63" s="59">
        <f t="shared" si="9"/>
        <v>0</v>
      </c>
      <c r="BE63" s="59">
        <f t="shared" si="5"/>
        <v>0</v>
      </c>
      <c r="BF63" s="60">
        <f t="shared" si="6"/>
        <v>0</v>
      </c>
      <c r="BG63" s="60">
        <f>IF(Table13[[#This Row],[Contractor Selected]]="Accrate",Table13[[#This Row],[Amount]],0)</f>
        <v>0</v>
      </c>
      <c r="BH63" s="61">
        <f>IF(Table13[[#This Row],[Contractor Selected]]="LWS",Table13[[#This Row],[Amount]],0)</f>
        <v>0</v>
      </c>
      <c r="BK63" s="1"/>
    </row>
    <row r="64" spans="1:63" ht="15" hidden="1" customHeight="1" x14ac:dyDescent="0.25">
      <c r="A64" s="102">
        <v>70</v>
      </c>
      <c r="B64" s="39" t="s">
        <v>81</v>
      </c>
      <c r="C64" s="39" t="s">
        <v>1374</v>
      </c>
      <c r="D64" s="39">
        <v>1111271</v>
      </c>
      <c r="E64" s="39" t="s">
        <v>1375</v>
      </c>
      <c r="F64" s="102" t="s">
        <v>774</v>
      </c>
      <c r="G64" s="39" t="s">
        <v>850</v>
      </c>
      <c r="H64" s="73">
        <v>44650</v>
      </c>
      <c r="I64" s="73">
        <v>44652</v>
      </c>
      <c r="J64" s="73">
        <v>44291</v>
      </c>
      <c r="K64" s="73">
        <v>44676</v>
      </c>
      <c r="L64" s="73">
        <v>44655</v>
      </c>
      <c r="M64" s="73">
        <v>44655</v>
      </c>
      <c r="N64" s="73">
        <v>44662</v>
      </c>
      <c r="O64" s="73">
        <v>44662</v>
      </c>
      <c r="P64" s="73">
        <v>44662</v>
      </c>
      <c r="Q64" s="73" t="s">
        <v>897</v>
      </c>
      <c r="R64" s="77" t="s">
        <v>1376</v>
      </c>
      <c r="S64" s="73">
        <v>44680</v>
      </c>
      <c r="T64" s="73">
        <v>44677</v>
      </c>
      <c r="U64" s="103">
        <v>44677</v>
      </c>
      <c r="V64" s="105" t="s">
        <v>26</v>
      </c>
      <c r="W64" s="103">
        <v>44927</v>
      </c>
      <c r="X64" s="83"/>
      <c r="Y64" s="73"/>
      <c r="Z64" s="44"/>
      <c r="AA64" s="76"/>
      <c r="AB64" s="78" t="s">
        <v>897</v>
      </c>
      <c r="AC64" s="73">
        <v>44651</v>
      </c>
      <c r="AD64" s="44">
        <v>34480</v>
      </c>
      <c r="AE64" s="76">
        <v>44676</v>
      </c>
      <c r="AF64" s="78"/>
      <c r="AG64" s="73"/>
      <c r="AH64" s="44"/>
      <c r="AI64" s="76"/>
      <c r="AJ64" s="78" t="s">
        <v>897</v>
      </c>
      <c r="AK64" s="73"/>
      <c r="AL64" s="44"/>
      <c r="AM64" s="76"/>
      <c r="AN64" s="78"/>
      <c r="AO64" s="73"/>
      <c r="AP64" s="44"/>
      <c r="AQ64" s="76"/>
      <c r="AR64" s="79"/>
      <c r="AS64" s="73"/>
      <c r="AT64" s="44"/>
      <c r="AU64" s="80"/>
      <c r="AV64" s="77"/>
      <c r="AW64" s="77"/>
      <c r="AX64" s="77"/>
      <c r="AY64" s="77"/>
      <c r="AZ64" s="81" t="s">
        <v>937</v>
      </c>
      <c r="BA64" s="82">
        <f>IF(Table13[[#This Row],[Contractor Selected]]="Atlas",Table13[[#This Row],[Cost AEG]],IF(AZ64="DLZ",Table13[[#This Row],[Cost DLZ]],IF(AZ64="Helix",Table13[[#This Row],[Cost Helix]],IF(AZ64="Millennia",Table13[[#This Row],[Cost Millennia]],IF(AZ64="Dawood",Table13[[#This Row],[Cost Dawood]],IF(Table13[[#This Row],[Contractor Selected]]="Accurate",Table13[[#This Row],[Cost Accurate]],"NO SELECTION"))))))</f>
        <v>34480</v>
      </c>
      <c r="BB64" s="58">
        <f t="shared" si="7"/>
        <v>0</v>
      </c>
      <c r="BC64" s="59">
        <f t="shared" si="8"/>
        <v>0</v>
      </c>
      <c r="BD64" s="59">
        <f t="shared" si="9"/>
        <v>34480</v>
      </c>
      <c r="BE64" s="59">
        <f t="shared" si="5"/>
        <v>0</v>
      </c>
      <c r="BF64" s="60">
        <f t="shared" si="6"/>
        <v>0</v>
      </c>
      <c r="BG64" s="60">
        <f>IF(Table13[[#This Row],[Contractor Selected]]="Accrate",Table13[[#This Row],[Amount]],0)</f>
        <v>0</v>
      </c>
      <c r="BH64" s="61">
        <f>IF(Table13[[#This Row],[Contractor Selected]]="LWS",Table13[[#This Row],[Amount]],0)</f>
        <v>0</v>
      </c>
      <c r="BK64" s="1"/>
    </row>
    <row r="65" spans="1:65" ht="15" hidden="1" customHeight="1" x14ac:dyDescent="0.25">
      <c r="A65" s="102">
        <v>69</v>
      </c>
      <c r="B65" s="39" t="s">
        <v>323</v>
      </c>
      <c r="C65" s="39" t="s">
        <v>1332</v>
      </c>
      <c r="D65" s="39">
        <v>1010985</v>
      </c>
      <c r="E65" s="39" t="s">
        <v>1333</v>
      </c>
      <c r="F65" s="102" t="s">
        <v>1377</v>
      </c>
      <c r="G65" s="39" t="s">
        <v>850</v>
      </c>
      <c r="H65" s="73">
        <v>44643</v>
      </c>
      <c r="I65" s="73">
        <v>44645</v>
      </c>
      <c r="J65" s="73">
        <v>44659</v>
      </c>
      <c r="K65" s="73">
        <v>44671</v>
      </c>
      <c r="L65" s="73">
        <v>44656</v>
      </c>
      <c r="M65" s="73">
        <v>44657</v>
      </c>
      <c r="N65" s="73">
        <v>44662</v>
      </c>
      <c r="O65" s="73">
        <v>44664</v>
      </c>
      <c r="P65" s="73">
        <v>44666</v>
      </c>
      <c r="Q65" s="73" t="s">
        <v>897</v>
      </c>
      <c r="R65" s="77" t="s">
        <v>1378</v>
      </c>
      <c r="S65" s="73">
        <v>44685</v>
      </c>
      <c r="T65" s="73">
        <v>44679</v>
      </c>
      <c r="U65" s="103">
        <v>44679</v>
      </c>
      <c r="V65" s="103"/>
      <c r="W65" s="103">
        <v>44927</v>
      </c>
      <c r="X65" s="83"/>
      <c r="Y65" s="73"/>
      <c r="Z65" s="44"/>
      <c r="AA65" s="76"/>
      <c r="AB65" s="78" t="s">
        <v>897</v>
      </c>
      <c r="AC65" s="73">
        <v>44652</v>
      </c>
      <c r="AD65" s="44">
        <v>10950</v>
      </c>
      <c r="AE65" s="76">
        <v>44671</v>
      </c>
      <c r="AF65" s="78"/>
      <c r="AG65" s="73"/>
      <c r="AH65" s="44"/>
      <c r="AI65" s="76"/>
      <c r="AJ65" s="78"/>
      <c r="AK65" s="73"/>
      <c r="AL65" s="44"/>
      <c r="AM65" s="76"/>
      <c r="AN65" s="78"/>
      <c r="AO65" s="73"/>
      <c r="AP65" s="44"/>
      <c r="AQ65" s="76"/>
      <c r="AR65" s="79"/>
      <c r="AS65" s="73"/>
      <c r="AT65" s="44"/>
      <c r="AU65" s="80"/>
      <c r="AV65" s="77"/>
      <c r="AW65" s="77"/>
      <c r="AX65" s="77"/>
      <c r="AY65" s="77"/>
      <c r="AZ65" s="81" t="s">
        <v>937</v>
      </c>
      <c r="BA65" s="82">
        <f>IF(Table13[[#This Row],[Contractor Selected]]="Atlas",Table13[[#This Row],[Cost AEG]],IF(AZ65="DLZ",Table13[[#This Row],[Cost DLZ]],IF(AZ65="Helix",Table13[[#This Row],[Cost Helix]],IF(AZ65="Millennia",Table13[[#This Row],[Cost Millennia]],IF(AZ65="Dawood",Table13[[#This Row],[Cost Dawood]],IF(Table13[[#This Row],[Contractor Selected]]="Accurate",Table13[[#This Row],[Cost Accurate]],"NO SELECTION"))))))</f>
        <v>10950</v>
      </c>
      <c r="BB65" s="58">
        <f t="shared" si="7"/>
        <v>0</v>
      </c>
      <c r="BC65" s="59">
        <f t="shared" si="8"/>
        <v>0</v>
      </c>
      <c r="BD65" s="59">
        <f t="shared" si="9"/>
        <v>10950</v>
      </c>
      <c r="BE65" s="59">
        <f t="shared" si="5"/>
        <v>0</v>
      </c>
      <c r="BF65" s="60">
        <f t="shared" si="6"/>
        <v>0</v>
      </c>
      <c r="BG65" s="60">
        <f>IF(Table13[[#This Row],[Contractor Selected]]="Accrate",Table13[[#This Row],[Amount]],0)</f>
        <v>0</v>
      </c>
      <c r="BH65" s="61">
        <f>IF(Table13[[#This Row],[Contractor Selected]]="LWS",Table13[[#This Row],[Amount]],0)</f>
        <v>0</v>
      </c>
      <c r="BK65" s="1"/>
    </row>
    <row r="66" spans="1:65" ht="15" hidden="1" customHeight="1" x14ac:dyDescent="0.25">
      <c r="A66" s="102">
        <v>71</v>
      </c>
      <c r="B66" s="39" t="s">
        <v>323</v>
      </c>
      <c r="C66" s="39" t="s">
        <v>1379</v>
      </c>
      <c r="D66" s="39">
        <v>1011090</v>
      </c>
      <c r="E66" s="39" t="s">
        <v>920</v>
      </c>
      <c r="F66" s="102" t="s">
        <v>1377</v>
      </c>
      <c r="G66" s="39" t="s">
        <v>850</v>
      </c>
      <c r="H66" s="73">
        <v>44656</v>
      </c>
      <c r="I66" s="73">
        <v>44658</v>
      </c>
      <c r="J66" s="73">
        <v>44662</v>
      </c>
      <c r="K66" s="73">
        <v>44685</v>
      </c>
      <c r="L66" s="73">
        <v>44662</v>
      </c>
      <c r="M66" s="73">
        <v>44662</v>
      </c>
      <c r="N66" s="73">
        <v>44662</v>
      </c>
      <c r="O66" s="73">
        <v>44664</v>
      </c>
      <c r="P66" s="73">
        <v>44666</v>
      </c>
      <c r="Q66" s="73" t="s">
        <v>897</v>
      </c>
      <c r="R66" s="73" t="s">
        <v>1380</v>
      </c>
      <c r="S66" s="73">
        <v>44687</v>
      </c>
      <c r="T66" s="73">
        <v>44683</v>
      </c>
      <c r="U66" s="103">
        <v>44683</v>
      </c>
      <c r="V66" s="103"/>
      <c r="W66" s="103">
        <v>44927</v>
      </c>
      <c r="X66" s="83" t="s">
        <v>897</v>
      </c>
      <c r="Y66" s="73"/>
      <c r="Z66" s="44"/>
      <c r="AA66" s="76"/>
      <c r="AB66" s="78" t="s">
        <v>897</v>
      </c>
      <c r="AC66" s="73">
        <v>44658</v>
      </c>
      <c r="AD66" s="44">
        <v>6150</v>
      </c>
      <c r="AE66" s="76">
        <v>44685</v>
      </c>
      <c r="AF66" s="78" t="s">
        <v>897</v>
      </c>
      <c r="AG66" s="73">
        <v>44658</v>
      </c>
      <c r="AH66" s="44">
        <v>9000</v>
      </c>
      <c r="AI66" s="76">
        <v>44684</v>
      </c>
      <c r="AJ66" s="78" t="s">
        <v>897</v>
      </c>
      <c r="AK66" s="73"/>
      <c r="AL66" s="44"/>
      <c r="AM66" s="76"/>
      <c r="AN66" s="78"/>
      <c r="AO66" s="73"/>
      <c r="AP66" s="44"/>
      <c r="AQ66" s="76"/>
      <c r="AR66" s="79"/>
      <c r="AS66" s="73"/>
      <c r="AT66" s="44"/>
      <c r="AU66" s="80"/>
      <c r="AV66" s="77"/>
      <c r="AW66" s="77"/>
      <c r="AX66" s="77"/>
      <c r="AY66" s="77"/>
      <c r="AZ66" s="81" t="s">
        <v>937</v>
      </c>
      <c r="BA66" s="82">
        <f>IF(Table13[[#This Row],[Contractor Selected]]="Atlas",Table13[[#This Row],[Cost AEG]],IF(AZ66="DLZ",Table13[[#This Row],[Cost DLZ]],IF(AZ66="Helix",Table13[[#This Row],[Cost Helix]],IF(AZ66="Millennia",Table13[[#This Row],[Cost Millennia]],IF(AZ66="Dawood",Table13[[#This Row],[Cost Dawood]],IF(Table13[[#This Row],[Contractor Selected]]="Accurate",Table13[[#This Row],[Cost Accurate]],"NO SELECTION"))))))</f>
        <v>6150</v>
      </c>
      <c r="BB66" s="58">
        <f t="shared" si="7"/>
        <v>0</v>
      </c>
      <c r="BC66" s="59">
        <f t="shared" si="8"/>
        <v>0</v>
      </c>
      <c r="BD66" s="59">
        <f t="shared" si="9"/>
        <v>6150</v>
      </c>
      <c r="BE66" s="59">
        <f t="shared" si="5"/>
        <v>0</v>
      </c>
      <c r="BF66" s="60">
        <f t="shared" si="6"/>
        <v>0</v>
      </c>
      <c r="BG66" s="60">
        <f>IF(Table13[[#This Row],[Contractor Selected]]="Accrate",Table13[[#This Row],[Amount]],0)</f>
        <v>0</v>
      </c>
      <c r="BH66" s="61">
        <f>IF(Table13[[#This Row],[Contractor Selected]]="LWS",Table13[[#This Row],[Amount]],0)</f>
        <v>0</v>
      </c>
      <c r="BK66" s="1"/>
    </row>
    <row r="67" spans="1:65" ht="15" hidden="1" customHeight="1" x14ac:dyDescent="0.25">
      <c r="A67" s="102">
        <v>72</v>
      </c>
      <c r="B67" s="102" t="s">
        <v>81</v>
      </c>
      <c r="C67" s="102" t="s">
        <v>1381</v>
      </c>
      <c r="D67" s="39">
        <v>1211368</v>
      </c>
      <c r="E67" s="102" t="s">
        <v>1382</v>
      </c>
      <c r="F67" s="102" t="s">
        <v>208</v>
      </c>
      <c r="G67" s="102" t="s">
        <v>849</v>
      </c>
      <c r="H67" s="77">
        <v>44677</v>
      </c>
      <c r="I67" s="77">
        <v>44680</v>
      </c>
      <c r="J67" s="77">
        <v>44685</v>
      </c>
      <c r="K67" s="77">
        <v>44699</v>
      </c>
      <c r="L67" s="77">
        <v>44676</v>
      </c>
      <c r="M67" s="77">
        <v>44676</v>
      </c>
      <c r="N67" s="77">
        <v>44677</v>
      </c>
      <c r="O67" s="77">
        <v>44687</v>
      </c>
      <c r="P67" s="77">
        <v>44690</v>
      </c>
      <c r="Q67" s="77" t="s">
        <v>897</v>
      </c>
      <c r="R67" s="77" t="s">
        <v>1383</v>
      </c>
      <c r="S67" s="77">
        <v>44705</v>
      </c>
      <c r="T67" s="106">
        <v>44705</v>
      </c>
      <c r="U67" s="103">
        <v>44705</v>
      </c>
      <c r="V67" s="105" t="s">
        <v>26</v>
      </c>
      <c r="W67" s="103">
        <v>44927</v>
      </c>
      <c r="X67" s="72"/>
      <c r="Y67" s="77">
        <v>44683</v>
      </c>
      <c r="Z67" s="67">
        <v>17000</v>
      </c>
      <c r="AA67" s="74">
        <v>44694</v>
      </c>
      <c r="AB67" s="79" t="s">
        <v>897</v>
      </c>
      <c r="AC67" s="77">
        <v>44680</v>
      </c>
      <c r="AD67" s="67">
        <v>21900</v>
      </c>
      <c r="AE67" s="76">
        <v>44699</v>
      </c>
      <c r="AF67" s="79"/>
      <c r="AG67" s="77" t="s">
        <v>995</v>
      </c>
      <c r="AH67" s="67"/>
      <c r="AI67" s="74"/>
      <c r="AJ67" s="79"/>
      <c r="AK67" s="77" t="s">
        <v>1384</v>
      </c>
      <c r="AL67" s="67"/>
      <c r="AM67" s="74"/>
      <c r="AN67" s="78"/>
      <c r="AO67" s="73"/>
      <c r="AP67" s="44"/>
      <c r="AQ67" s="76"/>
      <c r="AR67" s="79"/>
      <c r="AS67" s="73"/>
      <c r="AT67" s="44"/>
      <c r="AU67" s="80"/>
      <c r="AV67" s="77"/>
      <c r="AW67" s="77"/>
      <c r="AX67" s="77"/>
      <c r="AY67" s="77"/>
      <c r="AZ67" s="91" t="s">
        <v>937</v>
      </c>
      <c r="BA67" s="82">
        <f>IF(Table13[[#This Row],[Contractor Selected]]="Atlas",Table13[[#This Row],[Cost AEG]],IF(AZ67="DLZ",Table13[[#This Row],[Cost DLZ]],IF(AZ67="Helix",Table13[[#This Row],[Cost Helix]],IF(AZ67="Millennia",Table13[[#This Row],[Cost Millennia]],IF(AZ67="Dawood",Table13[[#This Row],[Cost Dawood]],IF(Table13[[#This Row],[Contractor Selected]]="Accurate",Table13[[#This Row],[Cost Accurate]],"NO SELECTION"))))))</f>
        <v>21900</v>
      </c>
      <c r="BB67" s="58">
        <f t="shared" si="7"/>
        <v>0</v>
      </c>
      <c r="BC67" s="59">
        <f t="shared" si="8"/>
        <v>0</v>
      </c>
      <c r="BD67" s="59">
        <f t="shared" si="9"/>
        <v>21900</v>
      </c>
      <c r="BE67" s="59">
        <f t="shared" ref="BE67:BE98" si="10">IF(AZ67="Atlas",BA67,0)</f>
        <v>0</v>
      </c>
      <c r="BF67" s="60">
        <f t="shared" ref="BF67:BF98" si="11">IF(AZ67="Dawood",BA67,0)</f>
        <v>0</v>
      </c>
      <c r="BG67" s="60">
        <f>IF(Table13[[#This Row],[Contractor Selected]]="Accrate",Table13[[#This Row],[Amount]],0)</f>
        <v>0</v>
      </c>
      <c r="BH67" s="61">
        <f>IF(Table13[[#This Row],[Contractor Selected]]="LWS",Table13[[#This Row],[Amount]],0)</f>
        <v>0</v>
      </c>
      <c r="BK67" s="1"/>
    </row>
    <row r="68" spans="1:65" ht="15" hidden="1" customHeight="1" x14ac:dyDescent="0.25">
      <c r="A68" s="102">
        <v>73</v>
      </c>
      <c r="B68" s="39" t="s">
        <v>81</v>
      </c>
      <c r="C68" s="102" t="s">
        <v>1385</v>
      </c>
      <c r="D68" s="39">
        <v>1311367</v>
      </c>
      <c r="E68" s="102" t="s">
        <v>1386</v>
      </c>
      <c r="F68" s="102" t="s">
        <v>227</v>
      </c>
      <c r="G68" s="39" t="s">
        <v>850</v>
      </c>
      <c r="H68" s="77">
        <v>44683</v>
      </c>
      <c r="I68" s="77">
        <v>44686</v>
      </c>
      <c r="J68" s="77">
        <v>44692</v>
      </c>
      <c r="K68" s="77">
        <v>44708</v>
      </c>
      <c r="L68" s="77">
        <v>44690</v>
      </c>
      <c r="M68" s="77">
        <v>44691</v>
      </c>
      <c r="N68" s="77">
        <v>44691</v>
      </c>
      <c r="O68" s="77">
        <v>44691</v>
      </c>
      <c r="P68" s="77">
        <v>44692</v>
      </c>
      <c r="Q68" s="77" t="s">
        <v>897</v>
      </c>
      <c r="R68" s="77" t="s">
        <v>1387</v>
      </c>
      <c r="S68" s="77">
        <v>44757</v>
      </c>
      <c r="T68" s="77">
        <v>44708</v>
      </c>
      <c r="U68" s="103">
        <v>44708</v>
      </c>
      <c r="V68" s="105" t="s">
        <v>26</v>
      </c>
      <c r="W68" s="103">
        <v>44927</v>
      </c>
      <c r="X68" s="72" t="s">
        <v>1388</v>
      </c>
      <c r="Y68" s="77">
        <v>44686</v>
      </c>
      <c r="Z68" s="67">
        <v>14200</v>
      </c>
      <c r="AA68" s="74">
        <v>44694</v>
      </c>
      <c r="AB68" s="79" t="s">
        <v>897</v>
      </c>
      <c r="AC68" s="77">
        <v>44686</v>
      </c>
      <c r="AD68" s="67">
        <v>12250</v>
      </c>
      <c r="AE68" s="74">
        <v>44708</v>
      </c>
      <c r="AF68" s="79" t="s">
        <v>897</v>
      </c>
      <c r="AG68" s="77" t="s">
        <v>995</v>
      </c>
      <c r="AH68" s="67"/>
      <c r="AI68" s="74"/>
      <c r="AJ68" s="79" t="s">
        <v>897</v>
      </c>
      <c r="AK68" s="77" t="s">
        <v>1384</v>
      </c>
      <c r="AL68" s="67"/>
      <c r="AM68" s="74"/>
      <c r="AN68" s="78"/>
      <c r="AO68" s="73"/>
      <c r="AP68" s="44"/>
      <c r="AQ68" s="76"/>
      <c r="AR68" s="79"/>
      <c r="AS68" s="73"/>
      <c r="AT68" s="44"/>
      <c r="AU68" s="80"/>
      <c r="AV68" s="77"/>
      <c r="AW68" s="77"/>
      <c r="AX68" s="77"/>
      <c r="AY68" s="77"/>
      <c r="AZ68" s="91" t="s">
        <v>937</v>
      </c>
      <c r="BA68" s="82">
        <f>IF(Table13[[#This Row],[Contractor Selected]]="Atlas",Table13[[#This Row],[Cost AEG]],IF(AZ68="DLZ",Table13[[#This Row],[Cost DLZ]],IF(AZ68="Helix",Table13[[#This Row],[Cost Helix]],IF(AZ68="Millennia",Table13[[#This Row],[Cost Millennia]],IF(AZ68="Dawood",Table13[[#This Row],[Cost Dawood]],IF(Table13[[#This Row],[Contractor Selected]]="Accurate",Table13[[#This Row],[Cost Accurate]],"NO SELECTION"))))))</f>
        <v>12250</v>
      </c>
      <c r="BB68" s="58">
        <f t="shared" si="7"/>
        <v>0</v>
      </c>
      <c r="BC68" s="59">
        <f t="shared" si="8"/>
        <v>0</v>
      </c>
      <c r="BD68" s="59">
        <f t="shared" si="9"/>
        <v>12250</v>
      </c>
      <c r="BE68" s="59">
        <f t="shared" si="10"/>
        <v>0</v>
      </c>
      <c r="BF68" s="60">
        <f t="shared" si="11"/>
        <v>0</v>
      </c>
      <c r="BG68" s="60">
        <f>IF(Table13[[#This Row],[Contractor Selected]]="Accrate",Table13[[#This Row],[Amount]],0)</f>
        <v>0</v>
      </c>
      <c r="BH68" s="61">
        <f>IF(Table13[[#This Row],[Contractor Selected]]="LWS",Table13[[#This Row],[Amount]],0)</f>
        <v>0</v>
      </c>
      <c r="BK68" s="1"/>
    </row>
    <row r="69" spans="1:65" ht="15" hidden="1" customHeight="1" x14ac:dyDescent="0.25">
      <c r="A69" s="102">
        <v>76</v>
      </c>
      <c r="B69" s="104" t="s">
        <v>281</v>
      </c>
      <c r="C69" s="104" t="s">
        <v>1389</v>
      </c>
      <c r="D69" s="39">
        <v>1211333</v>
      </c>
      <c r="E69" s="39" t="s">
        <v>1390</v>
      </c>
      <c r="F69" s="102" t="s">
        <v>843</v>
      </c>
      <c r="G69" s="39" t="s">
        <v>850</v>
      </c>
      <c r="H69" s="73">
        <v>44692</v>
      </c>
      <c r="I69" s="73">
        <v>44694</v>
      </c>
      <c r="J69" s="73">
        <v>44705</v>
      </c>
      <c r="K69" s="73">
        <v>44726</v>
      </c>
      <c r="L69" s="73">
        <v>44698</v>
      </c>
      <c r="M69" s="73">
        <v>44698</v>
      </c>
      <c r="N69" s="73">
        <v>44699</v>
      </c>
      <c r="O69" s="73">
        <v>44700</v>
      </c>
      <c r="P69" s="73">
        <v>44700</v>
      </c>
      <c r="Q69" s="73" t="s">
        <v>897</v>
      </c>
      <c r="R69" s="73" t="s">
        <v>1391</v>
      </c>
      <c r="S69" s="73">
        <v>44726</v>
      </c>
      <c r="T69" s="73">
        <v>44728</v>
      </c>
      <c r="U69" s="103">
        <v>44713</v>
      </c>
      <c r="V69" s="103"/>
      <c r="W69" s="103">
        <v>44927</v>
      </c>
      <c r="X69" s="83"/>
      <c r="Y69" s="73"/>
      <c r="Z69" s="44"/>
      <c r="AA69" s="76"/>
      <c r="AB69" s="78"/>
      <c r="AC69" s="73"/>
      <c r="AD69" s="44"/>
      <c r="AE69" s="76"/>
      <c r="AF69" s="78"/>
      <c r="AG69" s="73">
        <v>44694</v>
      </c>
      <c r="AH69" s="44">
        <v>46460</v>
      </c>
      <c r="AI69" s="76">
        <v>44729</v>
      </c>
      <c r="AJ69" s="78"/>
      <c r="AK69" s="73" t="s">
        <v>995</v>
      </c>
      <c r="AL69" s="44"/>
      <c r="AM69" s="76"/>
      <c r="AN69" s="78"/>
      <c r="AO69" s="73">
        <v>44697</v>
      </c>
      <c r="AP69" s="44">
        <v>44285</v>
      </c>
      <c r="AQ69" s="76">
        <v>44726</v>
      </c>
      <c r="AR69" s="79"/>
      <c r="AS69" s="73"/>
      <c r="AT69" s="44"/>
      <c r="AU69" s="80"/>
      <c r="AV69" s="77"/>
      <c r="AW69" s="77"/>
      <c r="AX69" s="77"/>
      <c r="AY69" s="77"/>
      <c r="AZ69" s="81" t="s">
        <v>939</v>
      </c>
      <c r="BA69" s="82">
        <f>IF(Table13[[#This Row],[Contractor Selected]]="Atlas",Table13[[#This Row],[Cost AEG]],IF(AZ69="DLZ",Table13[[#This Row],[Cost DLZ]],IF(AZ69="Helix",Table13[[#This Row],[Cost Helix]],IF(AZ69="Millennia",Table13[[#This Row],[Cost Millennia]],IF(AZ69="Dawood",Table13[[#This Row],[Cost Dawood]],IF(Table13[[#This Row],[Contractor Selected]]="Accurate",Table13[[#This Row],[Cost Accurate]],"NO SELECTION"))))))</f>
        <v>44285</v>
      </c>
      <c r="BB69" s="58">
        <f t="shared" si="7"/>
        <v>0</v>
      </c>
      <c r="BC69" s="59">
        <f t="shared" si="8"/>
        <v>0</v>
      </c>
      <c r="BD69" s="59">
        <f t="shared" si="9"/>
        <v>0</v>
      </c>
      <c r="BE69" s="59">
        <f t="shared" si="10"/>
        <v>0</v>
      </c>
      <c r="BF69" s="60">
        <f t="shared" si="11"/>
        <v>44285</v>
      </c>
      <c r="BG69" s="60">
        <f>IF(Table13[[#This Row],[Contractor Selected]]="Accrate",Table13[[#This Row],[Amount]],0)</f>
        <v>0</v>
      </c>
      <c r="BH69" s="61">
        <f>IF(Table13[[#This Row],[Contractor Selected]]="LWS",Table13[[#This Row],[Amount]],0)</f>
        <v>0</v>
      </c>
      <c r="BK69" s="1"/>
    </row>
    <row r="70" spans="1:65" ht="15" hidden="1" customHeight="1" x14ac:dyDescent="0.25">
      <c r="A70" s="102">
        <v>78</v>
      </c>
      <c r="B70" s="104" t="s">
        <v>281</v>
      </c>
      <c r="C70" s="104" t="s">
        <v>1392</v>
      </c>
      <c r="D70" s="39">
        <v>1211335</v>
      </c>
      <c r="E70" s="39" t="s">
        <v>1393</v>
      </c>
      <c r="F70" s="102" t="s">
        <v>222</v>
      </c>
      <c r="G70" s="39" t="s">
        <v>850</v>
      </c>
      <c r="H70" s="73">
        <v>44692</v>
      </c>
      <c r="I70" s="73">
        <v>44694</v>
      </c>
      <c r="J70" s="73">
        <v>44705</v>
      </c>
      <c r="K70" s="73">
        <v>44729</v>
      </c>
      <c r="L70" s="73">
        <v>44698</v>
      </c>
      <c r="M70" s="73">
        <v>44700</v>
      </c>
      <c r="N70" s="73">
        <v>44701</v>
      </c>
      <c r="O70" s="73">
        <v>44705</v>
      </c>
      <c r="P70" s="73">
        <v>44706</v>
      </c>
      <c r="Q70" s="73" t="s">
        <v>897</v>
      </c>
      <c r="R70" s="73" t="s">
        <v>1394</v>
      </c>
      <c r="S70" s="73">
        <v>44729</v>
      </c>
      <c r="T70" s="73">
        <v>44729</v>
      </c>
      <c r="U70" s="103">
        <v>44713</v>
      </c>
      <c r="V70" s="103"/>
      <c r="W70" s="103">
        <v>44927</v>
      </c>
      <c r="X70" s="83"/>
      <c r="Y70" s="73"/>
      <c r="Z70" s="44"/>
      <c r="AA70" s="76"/>
      <c r="AB70" s="78"/>
      <c r="AC70" s="73"/>
      <c r="AD70" s="44"/>
      <c r="AE70" s="76"/>
      <c r="AF70" s="78" t="s">
        <v>897</v>
      </c>
      <c r="AG70" s="73">
        <v>44694</v>
      </c>
      <c r="AH70" s="44">
        <v>27850</v>
      </c>
      <c r="AI70" s="76">
        <v>44729</v>
      </c>
      <c r="AJ70" s="78" t="s">
        <v>897</v>
      </c>
      <c r="AK70" s="73" t="s">
        <v>995</v>
      </c>
      <c r="AL70" s="44"/>
      <c r="AM70" s="76"/>
      <c r="AN70" s="78" t="s">
        <v>897</v>
      </c>
      <c r="AO70" s="73">
        <v>44697</v>
      </c>
      <c r="AP70" s="44">
        <v>32175</v>
      </c>
      <c r="AQ70" s="76">
        <v>44726</v>
      </c>
      <c r="AR70" s="79"/>
      <c r="AS70" s="73"/>
      <c r="AT70" s="44"/>
      <c r="AU70" s="80"/>
      <c r="AV70" s="77"/>
      <c r="AW70" s="77"/>
      <c r="AX70" s="77"/>
      <c r="AY70" s="77"/>
      <c r="AZ70" s="81" t="s">
        <v>808</v>
      </c>
      <c r="BA70" s="82">
        <f>IF(Table13[[#This Row],[Contractor Selected]]="Atlas",Table13[[#This Row],[Cost AEG]],IF(AZ70="DLZ",Table13[[#This Row],[Cost DLZ]],IF(AZ70="Helix",Table13[[#This Row],[Cost Helix]],IF(AZ70="Millennia",Table13[[#This Row],[Cost Millennia]],IF(AZ70="Dawood",Table13[[#This Row],[Cost Dawood]],IF(Table13[[#This Row],[Contractor Selected]]="Accurate",Table13[[#This Row],[Cost Accurate]],"NO SELECTION"))))))</f>
        <v>27850</v>
      </c>
      <c r="BB70" s="58">
        <f t="shared" si="7"/>
        <v>27850</v>
      </c>
      <c r="BC70" s="59">
        <f t="shared" si="8"/>
        <v>0</v>
      </c>
      <c r="BD70" s="59">
        <f t="shared" si="9"/>
        <v>0</v>
      </c>
      <c r="BE70" s="59">
        <f t="shared" si="10"/>
        <v>0</v>
      </c>
      <c r="BF70" s="60">
        <f t="shared" si="11"/>
        <v>0</v>
      </c>
      <c r="BG70" s="60">
        <f>IF(Table13[[#This Row],[Contractor Selected]]="Accrate",Table13[[#This Row],[Amount]],0)</f>
        <v>0</v>
      </c>
      <c r="BH70" s="61">
        <f>IF(Table13[[#This Row],[Contractor Selected]]="LWS",Table13[[#This Row],[Amount]],0)</f>
        <v>0</v>
      </c>
      <c r="BK70" s="1"/>
    </row>
    <row r="71" spans="1:65" ht="15" hidden="1" customHeight="1" x14ac:dyDescent="0.25">
      <c r="A71" s="102">
        <v>75</v>
      </c>
      <c r="B71" s="104" t="s">
        <v>281</v>
      </c>
      <c r="C71" s="104" t="s">
        <v>1395</v>
      </c>
      <c r="D71" s="39">
        <v>1211332</v>
      </c>
      <c r="E71" s="39" t="s">
        <v>1039</v>
      </c>
      <c r="F71" s="102" t="s">
        <v>111</v>
      </c>
      <c r="G71" s="39" t="s">
        <v>854</v>
      </c>
      <c r="H71" s="73">
        <v>44685</v>
      </c>
      <c r="I71" s="73">
        <v>44687</v>
      </c>
      <c r="J71" s="73">
        <v>44694</v>
      </c>
      <c r="K71" s="73">
        <v>44736</v>
      </c>
      <c r="L71" s="73">
        <v>44699</v>
      </c>
      <c r="M71" s="73">
        <v>44699</v>
      </c>
      <c r="N71" s="73">
        <v>44700</v>
      </c>
      <c r="O71" s="73">
        <v>44705</v>
      </c>
      <c r="P71" s="73">
        <v>44706</v>
      </c>
      <c r="Q71" s="73" t="s">
        <v>897</v>
      </c>
      <c r="R71" s="73" t="s">
        <v>1396</v>
      </c>
      <c r="S71" s="73">
        <v>44736</v>
      </c>
      <c r="T71" s="73">
        <v>44736</v>
      </c>
      <c r="U71" s="103">
        <v>44713</v>
      </c>
      <c r="V71" s="103"/>
      <c r="W71" s="103">
        <v>44927</v>
      </c>
      <c r="X71" s="83"/>
      <c r="Y71" s="73"/>
      <c r="Z71" s="44"/>
      <c r="AA71" s="76"/>
      <c r="AB71" s="78" t="s">
        <v>897</v>
      </c>
      <c r="AC71" s="73" t="s">
        <v>982</v>
      </c>
      <c r="AD71" s="44"/>
      <c r="AE71" s="76"/>
      <c r="AF71" s="78" t="s">
        <v>897</v>
      </c>
      <c r="AG71" s="73">
        <v>44690</v>
      </c>
      <c r="AH71" s="44">
        <v>72500</v>
      </c>
      <c r="AI71" s="76">
        <v>44726</v>
      </c>
      <c r="AJ71" s="78" t="s">
        <v>897</v>
      </c>
      <c r="AK71" s="73">
        <v>44691</v>
      </c>
      <c r="AL71" s="44">
        <v>55950</v>
      </c>
      <c r="AM71" s="76">
        <v>44736</v>
      </c>
      <c r="AN71" s="78" t="s">
        <v>897</v>
      </c>
      <c r="AO71" s="73">
        <v>44691</v>
      </c>
      <c r="AP71" s="44">
        <v>30100</v>
      </c>
      <c r="AQ71" s="74" t="s">
        <v>1397</v>
      </c>
      <c r="AR71" s="79"/>
      <c r="AS71" s="73"/>
      <c r="AT71" s="44"/>
      <c r="AU71" s="80"/>
      <c r="AV71" s="77"/>
      <c r="AW71" s="77"/>
      <c r="AX71" s="77"/>
      <c r="AY71" s="77"/>
      <c r="AZ71" s="81" t="s">
        <v>808</v>
      </c>
      <c r="BA71" s="82">
        <f>IF(Table13[[#This Row],[Contractor Selected]]="Atlas",Table13[[#This Row],[Cost AEG]],IF(AZ71="DLZ",Table13[[#This Row],[Cost DLZ]],IF(AZ71="Helix",Table13[[#This Row],[Cost Helix]],IF(AZ71="Millennia",Table13[[#This Row],[Cost Millennia]],IF(AZ71="Dawood",Table13[[#This Row],[Cost Dawood]],IF(Table13[[#This Row],[Contractor Selected]]="Accurate",Table13[[#This Row],[Cost Accurate]],"NO SELECTION"))))))</f>
        <v>72500</v>
      </c>
      <c r="BB71" s="58">
        <f t="shared" si="7"/>
        <v>72500</v>
      </c>
      <c r="BC71" s="59">
        <f t="shared" si="8"/>
        <v>0</v>
      </c>
      <c r="BD71" s="59">
        <f t="shared" si="9"/>
        <v>0</v>
      </c>
      <c r="BE71" s="59">
        <f t="shared" si="10"/>
        <v>0</v>
      </c>
      <c r="BF71" s="60">
        <f t="shared" si="11"/>
        <v>0</v>
      </c>
      <c r="BG71" s="60">
        <f>IF(Table13[[#This Row],[Contractor Selected]]="Accrate",Table13[[#This Row],[Amount]],0)</f>
        <v>0</v>
      </c>
      <c r="BH71" s="61">
        <f>IF(Table13[[#This Row],[Contractor Selected]]="LWS",Table13[[#This Row],[Amount]],0)</f>
        <v>0</v>
      </c>
      <c r="BK71" s="1"/>
    </row>
    <row r="72" spans="1:65" ht="15" hidden="1" customHeight="1" x14ac:dyDescent="0.25">
      <c r="A72" s="102">
        <v>66</v>
      </c>
      <c r="B72" s="39" t="s">
        <v>281</v>
      </c>
      <c r="C72" s="39" t="s">
        <v>1398</v>
      </c>
      <c r="D72" s="39">
        <v>1411323</v>
      </c>
      <c r="E72" s="39" t="s">
        <v>1399</v>
      </c>
      <c r="F72" s="102" t="s">
        <v>843</v>
      </c>
      <c r="G72" s="102" t="s">
        <v>855</v>
      </c>
      <c r="H72" s="73">
        <v>44635</v>
      </c>
      <c r="I72" s="73">
        <v>44638</v>
      </c>
      <c r="J72" s="73">
        <v>44648</v>
      </c>
      <c r="K72" s="73">
        <v>44729</v>
      </c>
      <c r="L72" s="73">
        <v>44644</v>
      </c>
      <c r="M72" s="73">
        <v>44664</v>
      </c>
      <c r="N72" s="73">
        <v>44664</v>
      </c>
      <c r="O72" s="73">
        <v>44677</v>
      </c>
      <c r="P72" s="73">
        <v>44683</v>
      </c>
      <c r="Q72" s="73" t="s">
        <v>897</v>
      </c>
      <c r="R72" s="73" t="s">
        <v>1400</v>
      </c>
      <c r="S72" s="73">
        <v>44729</v>
      </c>
      <c r="T72" s="73">
        <v>44729</v>
      </c>
      <c r="U72" s="103">
        <v>44729</v>
      </c>
      <c r="V72" s="103"/>
      <c r="W72" s="103">
        <v>44927</v>
      </c>
      <c r="X72" s="83"/>
      <c r="Y72" s="73"/>
      <c r="Z72" s="44"/>
      <c r="AA72" s="76"/>
      <c r="AB72" s="78" t="s">
        <v>897</v>
      </c>
      <c r="AC72" s="73">
        <v>44641</v>
      </c>
      <c r="AD72" s="44">
        <v>148950</v>
      </c>
      <c r="AE72" s="76">
        <v>44690</v>
      </c>
      <c r="AF72" s="78"/>
      <c r="AG72" s="73">
        <v>44642</v>
      </c>
      <c r="AH72" s="44">
        <v>196650</v>
      </c>
      <c r="AI72" s="76">
        <v>44742</v>
      </c>
      <c r="AJ72" s="78"/>
      <c r="AK72" s="73">
        <v>44641</v>
      </c>
      <c r="AL72" s="44">
        <v>209535</v>
      </c>
      <c r="AM72" s="76">
        <v>44718</v>
      </c>
      <c r="AN72" s="78"/>
      <c r="AO72" s="73"/>
      <c r="AP72" s="44"/>
      <c r="AQ72" s="76"/>
      <c r="AR72" s="79"/>
      <c r="AS72" s="73"/>
      <c r="AT72" s="44"/>
      <c r="AU72" s="80"/>
      <c r="AV72" s="77"/>
      <c r="AW72" s="77"/>
      <c r="AX72" s="77"/>
      <c r="AY72" s="77"/>
      <c r="AZ72" s="81" t="s">
        <v>937</v>
      </c>
      <c r="BA72" s="82">
        <f>IF(Table13[[#This Row],[Contractor Selected]]="Atlas",Table13[[#This Row],[Cost AEG]],IF(AZ72="DLZ",Table13[[#This Row],[Cost DLZ]],IF(AZ72="Helix",Table13[[#This Row],[Cost Helix]],IF(AZ72="Millennia",Table13[[#This Row],[Cost Millennia]],IF(AZ72="Dawood",Table13[[#This Row],[Cost Dawood]],IF(Table13[[#This Row],[Contractor Selected]]="Accurate",Table13[[#This Row],[Cost Accurate]],"NO SELECTION"))))))</f>
        <v>148950</v>
      </c>
      <c r="BB72" s="58">
        <f t="shared" si="7"/>
        <v>0</v>
      </c>
      <c r="BC72" s="59">
        <f t="shared" si="8"/>
        <v>0</v>
      </c>
      <c r="BD72" s="59">
        <f t="shared" si="9"/>
        <v>148950</v>
      </c>
      <c r="BE72" s="59">
        <f t="shared" si="10"/>
        <v>0</v>
      </c>
      <c r="BF72" s="60">
        <f t="shared" si="11"/>
        <v>0</v>
      </c>
      <c r="BG72" s="60">
        <f>IF(Table13[[#This Row],[Contractor Selected]]="Accrate",Table13[[#This Row],[Amount]],0)</f>
        <v>0</v>
      </c>
      <c r="BH72" s="61">
        <f>IF(Table13[[#This Row],[Contractor Selected]]="LWS",Table13[[#This Row],[Amount]],0)</f>
        <v>0</v>
      </c>
      <c r="BK72" s="1"/>
    </row>
    <row r="73" spans="1:65" ht="15" hidden="1" customHeight="1" x14ac:dyDescent="0.25">
      <c r="A73" s="102">
        <v>65</v>
      </c>
      <c r="B73" s="39" t="s">
        <v>281</v>
      </c>
      <c r="C73" s="39" t="s">
        <v>1401</v>
      </c>
      <c r="D73" s="39">
        <v>1211324</v>
      </c>
      <c r="E73" s="39" t="s">
        <v>1402</v>
      </c>
      <c r="F73" s="102" t="s">
        <v>111</v>
      </c>
      <c r="G73" s="102" t="s">
        <v>855</v>
      </c>
      <c r="H73" s="73">
        <v>44635</v>
      </c>
      <c r="I73" s="73">
        <v>44638</v>
      </c>
      <c r="J73" s="73">
        <v>44648</v>
      </c>
      <c r="K73" s="73">
        <v>44736</v>
      </c>
      <c r="L73" s="73">
        <v>44644</v>
      </c>
      <c r="M73" s="73">
        <v>44664</v>
      </c>
      <c r="N73" s="73">
        <v>44664</v>
      </c>
      <c r="O73" s="73">
        <v>44677</v>
      </c>
      <c r="P73" s="73">
        <v>44684</v>
      </c>
      <c r="Q73" s="73" t="s">
        <v>897</v>
      </c>
      <c r="R73" s="73" t="s">
        <v>1403</v>
      </c>
      <c r="S73" s="73">
        <v>44736</v>
      </c>
      <c r="T73" s="73">
        <v>44739</v>
      </c>
      <c r="U73" s="103">
        <v>44739</v>
      </c>
      <c r="V73" s="103"/>
      <c r="W73" s="103">
        <v>44927</v>
      </c>
      <c r="X73" s="83"/>
      <c r="Y73" s="73"/>
      <c r="Z73" s="44"/>
      <c r="AA73" s="76"/>
      <c r="AB73" s="78" t="s">
        <v>897</v>
      </c>
      <c r="AC73" s="73">
        <v>44641</v>
      </c>
      <c r="AD73" s="44">
        <v>108800</v>
      </c>
      <c r="AE73" s="76">
        <v>44690</v>
      </c>
      <c r="AF73" s="78"/>
      <c r="AG73" s="73">
        <v>44642</v>
      </c>
      <c r="AH73" s="44">
        <v>113570</v>
      </c>
      <c r="AI73" s="76">
        <v>44742</v>
      </c>
      <c r="AJ73" s="78"/>
      <c r="AK73" s="73">
        <v>44641</v>
      </c>
      <c r="AL73" s="44">
        <v>128000</v>
      </c>
      <c r="AM73" s="76">
        <v>44714</v>
      </c>
      <c r="AN73" s="78"/>
      <c r="AO73" s="73"/>
      <c r="AP73" s="44"/>
      <c r="AQ73" s="76"/>
      <c r="AR73" s="79"/>
      <c r="AS73" s="73"/>
      <c r="AT73" s="44"/>
      <c r="AU73" s="80"/>
      <c r="AV73" s="77"/>
      <c r="AW73" s="77"/>
      <c r="AX73" s="77"/>
      <c r="AY73" s="77"/>
      <c r="AZ73" s="81" t="s">
        <v>937</v>
      </c>
      <c r="BA73" s="82">
        <f>IF(Table13[[#This Row],[Contractor Selected]]="Atlas",Table13[[#This Row],[Cost AEG]],IF(AZ73="DLZ",Table13[[#This Row],[Cost DLZ]],IF(AZ73="Helix",Table13[[#This Row],[Cost Helix]],IF(AZ73="Millennia",Table13[[#This Row],[Cost Millennia]],IF(AZ73="Dawood",Table13[[#This Row],[Cost Dawood]],IF(Table13[[#This Row],[Contractor Selected]]="Accurate",Table13[[#This Row],[Cost Accurate]],"NO SELECTION"))))))</f>
        <v>108800</v>
      </c>
      <c r="BB73" s="58">
        <f t="shared" si="7"/>
        <v>0</v>
      </c>
      <c r="BC73" s="59">
        <f t="shared" si="8"/>
        <v>0</v>
      </c>
      <c r="BD73" s="59">
        <f t="shared" si="9"/>
        <v>108800</v>
      </c>
      <c r="BE73" s="59">
        <f t="shared" si="10"/>
        <v>0</v>
      </c>
      <c r="BF73" s="60">
        <f t="shared" si="11"/>
        <v>0</v>
      </c>
      <c r="BG73" s="60">
        <f>IF(Table13[[#This Row],[Contractor Selected]]="Accrate",Table13[[#This Row],[Amount]],0)</f>
        <v>0</v>
      </c>
      <c r="BH73" s="61">
        <f>IF(Table13[[#This Row],[Contractor Selected]]="LWS",Table13[[#This Row],[Amount]],0)</f>
        <v>0</v>
      </c>
      <c r="BK73" s="1"/>
    </row>
    <row r="74" spans="1:65" ht="15" hidden="1" customHeight="1" x14ac:dyDescent="0.25">
      <c r="A74" s="102">
        <v>74</v>
      </c>
      <c r="B74" s="39" t="s">
        <v>281</v>
      </c>
      <c r="C74" s="39" t="s">
        <v>1404</v>
      </c>
      <c r="D74" s="39">
        <v>1211334</v>
      </c>
      <c r="E74" s="39" t="s">
        <v>1405</v>
      </c>
      <c r="F74" s="102" t="s">
        <v>111</v>
      </c>
      <c r="G74" s="39" t="s">
        <v>850</v>
      </c>
      <c r="H74" s="73">
        <v>44685</v>
      </c>
      <c r="I74" s="73">
        <v>44687</v>
      </c>
      <c r="J74" s="73">
        <v>44694</v>
      </c>
      <c r="K74" s="73">
        <v>44725</v>
      </c>
      <c r="L74" s="73">
        <v>44693</v>
      </c>
      <c r="M74" s="73">
        <v>44693</v>
      </c>
      <c r="N74" s="73">
        <v>44694</v>
      </c>
      <c r="O74" s="73">
        <v>44697</v>
      </c>
      <c r="P74" s="73">
        <v>44697</v>
      </c>
      <c r="Q74" s="73" t="s">
        <v>897</v>
      </c>
      <c r="R74" s="73" t="s">
        <v>1406</v>
      </c>
      <c r="S74" s="73">
        <v>44725</v>
      </c>
      <c r="T74" s="73">
        <v>44727</v>
      </c>
      <c r="U74" s="103">
        <v>44743</v>
      </c>
      <c r="V74" s="103"/>
      <c r="W74" s="103">
        <v>44927</v>
      </c>
      <c r="X74" s="83"/>
      <c r="Y74" s="73"/>
      <c r="Z74" s="44"/>
      <c r="AA74" s="76"/>
      <c r="AB74" s="78" t="s">
        <v>897</v>
      </c>
      <c r="AC74" s="73" t="s">
        <v>982</v>
      </c>
      <c r="AD74" s="44"/>
      <c r="AE74" s="76"/>
      <c r="AF74" s="78" t="s">
        <v>897</v>
      </c>
      <c r="AG74" s="73">
        <v>44690</v>
      </c>
      <c r="AH74" s="67" t="s">
        <v>1407</v>
      </c>
      <c r="AI74" s="74" t="s">
        <v>1408</v>
      </c>
      <c r="AJ74" s="78" t="s">
        <v>897</v>
      </c>
      <c r="AK74" s="73">
        <v>44691</v>
      </c>
      <c r="AL74" s="67" t="s">
        <v>1409</v>
      </c>
      <c r="AM74" s="74" t="s">
        <v>1410</v>
      </c>
      <c r="AN74" s="78" t="s">
        <v>897</v>
      </c>
      <c r="AO74" s="73">
        <v>44691</v>
      </c>
      <c r="AP74" s="67">
        <v>50300</v>
      </c>
      <c r="AQ74" s="74" t="s">
        <v>1397</v>
      </c>
      <c r="AR74" s="79"/>
      <c r="AS74" s="73"/>
      <c r="AT74" s="44"/>
      <c r="AU74" s="80"/>
      <c r="AV74" s="77"/>
      <c r="AW74" s="77"/>
      <c r="AX74" s="77"/>
      <c r="AY74" s="77"/>
      <c r="AZ74" s="81" t="s">
        <v>939</v>
      </c>
      <c r="BA74" s="82">
        <f>IF(Table13[[#This Row],[Contractor Selected]]="Atlas",Table13[[#This Row],[Cost AEG]],IF(AZ74="DLZ",Table13[[#This Row],[Cost DLZ]],IF(AZ74="Helix",Table13[[#This Row],[Cost Helix]],IF(AZ74="Millennia",Table13[[#This Row],[Cost Millennia]],IF(AZ74="Dawood",Table13[[#This Row],[Cost Dawood]],IF(Table13[[#This Row],[Contractor Selected]]="Accurate",Table13[[#This Row],[Cost Accurate]],"NO SELECTION"))))))</f>
        <v>50300</v>
      </c>
      <c r="BB74" s="58">
        <f t="shared" si="7"/>
        <v>0</v>
      </c>
      <c r="BC74" s="59">
        <f t="shared" si="8"/>
        <v>0</v>
      </c>
      <c r="BD74" s="59">
        <f t="shared" si="9"/>
        <v>0</v>
      </c>
      <c r="BE74" s="59">
        <f t="shared" si="10"/>
        <v>0</v>
      </c>
      <c r="BF74" s="60">
        <f t="shared" si="11"/>
        <v>50300</v>
      </c>
      <c r="BG74" s="60">
        <f>IF(Table13[[#This Row],[Contractor Selected]]="Accrate",Table13[[#This Row],[Amount]],0)</f>
        <v>0</v>
      </c>
      <c r="BH74" s="61">
        <f>IF(Table13[[#This Row],[Contractor Selected]]="LWS",Table13[[#This Row],[Amount]],0)</f>
        <v>0</v>
      </c>
      <c r="BK74" s="1"/>
    </row>
    <row r="75" spans="1:65" ht="15" hidden="1" customHeight="1" x14ac:dyDescent="0.25">
      <c r="A75" s="102">
        <v>77</v>
      </c>
      <c r="B75" s="104" t="s">
        <v>281</v>
      </c>
      <c r="C75" s="104" t="s">
        <v>1411</v>
      </c>
      <c r="D75" s="39">
        <v>1211404</v>
      </c>
      <c r="E75" s="39" t="s">
        <v>1412</v>
      </c>
      <c r="F75" s="102" t="s">
        <v>111</v>
      </c>
      <c r="G75" s="102" t="s">
        <v>852</v>
      </c>
      <c r="H75" s="73">
        <v>44692</v>
      </c>
      <c r="I75" s="73">
        <v>44694</v>
      </c>
      <c r="J75" s="73">
        <v>44699</v>
      </c>
      <c r="K75" s="73">
        <v>44718</v>
      </c>
      <c r="L75" s="73">
        <v>44698</v>
      </c>
      <c r="M75" s="73">
        <v>44699</v>
      </c>
      <c r="N75" s="73">
        <v>44701</v>
      </c>
      <c r="O75" s="73">
        <v>44706</v>
      </c>
      <c r="P75" s="73">
        <v>44706</v>
      </c>
      <c r="Q75" s="73" t="s">
        <v>897</v>
      </c>
      <c r="R75" s="73" t="s">
        <v>1413</v>
      </c>
      <c r="S75" s="73">
        <v>44725</v>
      </c>
      <c r="T75" s="73">
        <v>44735</v>
      </c>
      <c r="U75" s="103">
        <v>44743</v>
      </c>
      <c r="V75" s="103"/>
      <c r="W75" s="103">
        <v>44927</v>
      </c>
      <c r="X75" s="83"/>
      <c r="Y75" s="73"/>
      <c r="Z75" s="44"/>
      <c r="AA75" s="76"/>
      <c r="AB75" s="78" t="s">
        <v>897</v>
      </c>
      <c r="AC75" s="73">
        <v>44698</v>
      </c>
      <c r="AD75" s="44">
        <v>42425</v>
      </c>
      <c r="AE75" s="76">
        <v>44720</v>
      </c>
      <c r="AF75" s="78" t="s">
        <v>897</v>
      </c>
      <c r="AG75" s="73">
        <v>44698</v>
      </c>
      <c r="AH75" s="44">
        <f>29300+18000+8500</f>
        <v>55800</v>
      </c>
      <c r="AI75" s="76">
        <v>44743</v>
      </c>
      <c r="AJ75" s="78" t="s">
        <v>897</v>
      </c>
      <c r="AK75" s="73" t="s">
        <v>1303</v>
      </c>
      <c r="AL75" s="44"/>
      <c r="AM75" s="76"/>
      <c r="AN75" s="78"/>
      <c r="AO75" s="73"/>
      <c r="AP75" s="44"/>
      <c r="AQ75" s="76"/>
      <c r="AR75" s="79"/>
      <c r="AS75" s="73"/>
      <c r="AT75" s="44"/>
      <c r="AU75" s="80"/>
      <c r="AV75" s="77"/>
      <c r="AW75" s="77"/>
      <c r="AX75" s="77"/>
      <c r="AY75" s="77"/>
      <c r="AZ75" s="81" t="s">
        <v>937</v>
      </c>
      <c r="BA75" s="82">
        <f>IF(Table13[[#This Row],[Contractor Selected]]="Atlas",Table13[[#This Row],[Cost AEG]],IF(AZ75="DLZ",Table13[[#This Row],[Cost DLZ]],IF(AZ75="Helix",Table13[[#This Row],[Cost Helix]],IF(AZ75="Millennia",Table13[[#This Row],[Cost Millennia]],IF(AZ75="Dawood",Table13[[#This Row],[Cost Dawood]],IF(Table13[[#This Row],[Contractor Selected]]="Accurate",Table13[[#This Row],[Cost Accurate]],"NO SELECTION"))))))</f>
        <v>42425</v>
      </c>
      <c r="BB75" s="58">
        <f t="shared" si="7"/>
        <v>0</v>
      </c>
      <c r="BC75" s="59">
        <f t="shared" si="8"/>
        <v>0</v>
      </c>
      <c r="BD75" s="59">
        <f t="shared" si="9"/>
        <v>42425</v>
      </c>
      <c r="BE75" s="59">
        <f t="shared" si="10"/>
        <v>0</v>
      </c>
      <c r="BF75" s="60">
        <f t="shared" si="11"/>
        <v>0</v>
      </c>
      <c r="BG75" s="60">
        <f>IF(Table13[[#This Row],[Contractor Selected]]="Accrate",Table13[[#This Row],[Amount]],0)</f>
        <v>0</v>
      </c>
      <c r="BH75" s="61">
        <f>IF(Table13[[#This Row],[Contractor Selected]]="LWS",Table13[[#This Row],[Amount]],0)</f>
        <v>0</v>
      </c>
      <c r="BK75" s="1"/>
    </row>
    <row r="76" spans="1:65" ht="15" hidden="1" customHeight="1" x14ac:dyDescent="0.25">
      <c r="A76" s="102">
        <v>80</v>
      </c>
      <c r="B76" s="102" t="s">
        <v>81</v>
      </c>
      <c r="C76" s="102" t="s">
        <v>1414</v>
      </c>
      <c r="D76" s="39">
        <v>1211455</v>
      </c>
      <c r="E76" s="102" t="s">
        <v>1415</v>
      </c>
      <c r="F76" s="102" t="s">
        <v>84</v>
      </c>
      <c r="G76" s="102" t="s">
        <v>849</v>
      </c>
      <c r="H76" s="77">
        <v>44698</v>
      </c>
      <c r="I76" s="77">
        <v>44701</v>
      </c>
      <c r="J76" s="77">
        <v>44708</v>
      </c>
      <c r="K76" s="77">
        <v>44732</v>
      </c>
      <c r="L76" s="77">
        <v>44704</v>
      </c>
      <c r="M76" s="77">
        <v>44705</v>
      </c>
      <c r="N76" s="77">
        <v>44705</v>
      </c>
      <c r="O76" s="77">
        <v>44707</v>
      </c>
      <c r="P76" s="77">
        <v>44712</v>
      </c>
      <c r="Q76" s="77" t="s">
        <v>897</v>
      </c>
      <c r="R76" s="77" t="s">
        <v>1416</v>
      </c>
      <c r="S76" s="77">
        <v>44732</v>
      </c>
      <c r="T76" s="106">
        <v>44728</v>
      </c>
      <c r="U76" s="103">
        <v>44743</v>
      </c>
      <c r="V76" s="105" t="s">
        <v>26</v>
      </c>
      <c r="W76" s="103">
        <v>44927</v>
      </c>
      <c r="X76" s="72"/>
      <c r="Y76" s="77"/>
      <c r="Z76" s="67"/>
      <c r="AA76" s="74"/>
      <c r="AB76" s="79" t="s">
        <v>897</v>
      </c>
      <c r="AC76" s="77">
        <v>44704</v>
      </c>
      <c r="AD76" s="67">
        <v>8375</v>
      </c>
      <c r="AE76" s="76">
        <v>44732</v>
      </c>
      <c r="AF76" s="79" t="s">
        <v>897</v>
      </c>
      <c r="AG76" s="77" t="s">
        <v>995</v>
      </c>
      <c r="AH76" s="67"/>
      <c r="AI76" s="74"/>
      <c r="AJ76" s="79" t="s">
        <v>897</v>
      </c>
      <c r="AK76" s="77" t="s">
        <v>1384</v>
      </c>
      <c r="AL76" s="67"/>
      <c r="AM76" s="74"/>
      <c r="AN76" s="78"/>
      <c r="AO76" s="73"/>
      <c r="AP76" s="44"/>
      <c r="AQ76" s="76"/>
      <c r="AR76" s="79"/>
      <c r="AS76" s="73"/>
      <c r="AT76" s="44"/>
      <c r="AU76" s="80"/>
      <c r="AV76" s="77"/>
      <c r="AW76" s="77"/>
      <c r="AX76" s="77"/>
      <c r="AY76" s="77"/>
      <c r="AZ76" s="91" t="s">
        <v>937</v>
      </c>
      <c r="BA76" s="82">
        <f>IF(Table13[[#This Row],[Contractor Selected]]="Atlas",Table13[[#This Row],[Cost AEG]],IF(AZ76="DLZ",Table13[[#This Row],[Cost DLZ]],IF(AZ76="Helix",Table13[[#This Row],[Cost Helix]],IF(AZ76="Millennia",Table13[[#This Row],[Cost Millennia]],IF(AZ76="Dawood",Table13[[#This Row],[Cost Dawood]],IF(Table13[[#This Row],[Contractor Selected]]="Accurate",Table13[[#This Row],[Cost Accurate]],"NO SELECTION"))))))</f>
        <v>8375</v>
      </c>
      <c r="BB76" s="58">
        <f t="shared" si="7"/>
        <v>0</v>
      </c>
      <c r="BC76" s="59">
        <f t="shared" si="8"/>
        <v>0</v>
      </c>
      <c r="BD76" s="59">
        <f t="shared" si="9"/>
        <v>8375</v>
      </c>
      <c r="BE76" s="59">
        <f t="shared" si="10"/>
        <v>0</v>
      </c>
      <c r="BF76" s="60">
        <f t="shared" si="11"/>
        <v>0</v>
      </c>
      <c r="BG76" s="60">
        <f>IF(Table13[[#This Row],[Contractor Selected]]="Accrate",Table13[[#This Row],[Amount]],0)</f>
        <v>0</v>
      </c>
      <c r="BH76" s="61">
        <f>IF(Table13[[#This Row],[Contractor Selected]]="LWS",Table13[[#This Row],[Amount]],0)</f>
        <v>0</v>
      </c>
      <c r="BK76" s="1"/>
    </row>
    <row r="77" spans="1:65" s="6" customFormat="1" ht="15" hidden="1" customHeight="1" x14ac:dyDescent="0.25">
      <c r="A77" s="102">
        <v>79</v>
      </c>
      <c r="B77" s="39" t="s">
        <v>323</v>
      </c>
      <c r="C77" s="102" t="s">
        <v>1335</v>
      </c>
      <c r="D77" s="39">
        <v>1010976</v>
      </c>
      <c r="E77" s="102" t="s">
        <v>1046</v>
      </c>
      <c r="F77" s="102" t="s">
        <v>1319</v>
      </c>
      <c r="G77" s="39" t="s">
        <v>850</v>
      </c>
      <c r="H77" s="77">
        <v>44697</v>
      </c>
      <c r="I77" s="77">
        <v>44699</v>
      </c>
      <c r="J77" s="77">
        <v>44706</v>
      </c>
      <c r="K77" s="77">
        <v>44727</v>
      </c>
      <c r="L77" s="77">
        <v>44700</v>
      </c>
      <c r="M77" s="77">
        <v>44700</v>
      </c>
      <c r="N77" s="77">
        <v>44700</v>
      </c>
      <c r="O77" s="77">
        <v>44712</v>
      </c>
      <c r="P77" s="77">
        <v>44712</v>
      </c>
      <c r="Q77" s="77" t="s">
        <v>897</v>
      </c>
      <c r="R77" s="77" t="s">
        <v>1417</v>
      </c>
      <c r="S77" s="77">
        <v>44733</v>
      </c>
      <c r="T77" s="77">
        <v>44728</v>
      </c>
      <c r="U77" s="103">
        <v>44743</v>
      </c>
      <c r="V77" s="103"/>
      <c r="W77" s="103">
        <v>44927</v>
      </c>
      <c r="X77" s="72"/>
      <c r="Y77" s="77"/>
      <c r="Z77" s="67"/>
      <c r="AA77" s="74"/>
      <c r="AB77" s="79" t="s">
        <v>897</v>
      </c>
      <c r="AC77" s="77">
        <v>44699</v>
      </c>
      <c r="AD77" s="67">
        <v>7900</v>
      </c>
      <c r="AE77" s="74">
        <v>44727</v>
      </c>
      <c r="AF77" s="79" t="s">
        <v>897</v>
      </c>
      <c r="AG77" s="77">
        <v>44700</v>
      </c>
      <c r="AH77" s="67">
        <v>8100</v>
      </c>
      <c r="AI77" s="74">
        <v>44727</v>
      </c>
      <c r="AJ77" s="79" t="s">
        <v>897</v>
      </c>
      <c r="AK77" s="77">
        <v>44699</v>
      </c>
      <c r="AL77" s="67">
        <v>22830</v>
      </c>
      <c r="AM77" s="74">
        <v>44732</v>
      </c>
      <c r="AN77" s="78" t="s">
        <v>897</v>
      </c>
      <c r="AO77" s="73">
        <v>44699</v>
      </c>
      <c r="AP77" s="44">
        <v>10500</v>
      </c>
      <c r="AQ77" s="76">
        <v>44727</v>
      </c>
      <c r="AR77" s="79"/>
      <c r="AS77" s="73"/>
      <c r="AT77" s="44"/>
      <c r="AU77" s="80"/>
      <c r="AV77" s="77"/>
      <c r="AW77" s="77"/>
      <c r="AX77" s="77"/>
      <c r="AY77" s="77"/>
      <c r="AZ77" s="91" t="s">
        <v>937</v>
      </c>
      <c r="BA77" s="82">
        <f>IF(Table13[[#This Row],[Contractor Selected]]="Atlas",Table13[[#This Row],[Cost AEG]],IF(AZ77="DLZ",Table13[[#This Row],[Cost DLZ]],IF(AZ77="Helix",Table13[[#This Row],[Cost Helix]],IF(AZ77="Millennia",Table13[[#This Row],[Cost Millennia]],IF(AZ77="Dawood",Table13[[#This Row],[Cost Dawood]],IF(Table13[[#This Row],[Contractor Selected]]="Accurate",Table13[[#This Row],[Cost Accurate]],"NO SELECTION"))))))</f>
        <v>7900</v>
      </c>
      <c r="BB77" s="58">
        <f t="shared" ref="BB77:BB108" si="12">IF(AZ77="Helix",BA77,0)</f>
        <v>0</v>
      </c>
      <c r="BC77" s="59">
        <f t="shared" ref="BC77:BC108" si="13">IF(AZ77="Millennia",BA77,0)</f>
        <v>0</v>
      </c>
      <c r="BD77" s="59">
        <f t="shared" ref="BD77:BD101" si="14">IF(AZ77="DLZ",BA77,0)</f>
        <v>7900</v>
      </c>
      <c r="BE77" s="59">
        <f t="shared" si="10"/>
        <v>0</v>
      </c>
      <c r="BF77" s="60">
        <f t="shared" si="11"/>
        <v>0</v>
      </c>
      <c r="BG77" s="60">
        <f>IF(Table13[[#This Row],[Contractor Selected]]="Accrate",Table13[[#This Row],[Amount]],0)</f>
        <v>0</v>
      </c>
      <c r="BH77" s="61">
        <f>IF(Table13[[#This Row],[Contractor Selected]]="LWS",Table13[[#This Row],[Amount]],0)</f>
        <v>0</v>
      </c>
    </row>
    <row r="78" spans="1:65" s="6" customFormat="1" ht="15" hidden="1" customHeight="1" x14ac:dyDescent="0.25">
      <c r="A78" s="102">
        <v>84</v>
      </c>
      <c r="B78" s="104" t="s">
        <v>281</v>
      </c>
      <c r="C78" s="102" t="s">
        <v>1418</v>
      </c>
      <c r="D78" s="39">
        <v>1211570</v>
      </c>
      <c r="E78" s="102" t="s">
        <v>1057</v>
      </c>
      <c r="F78" s="102" t="s">
        <v>843</v>
      </c>
      <c r="G78" s="102" t="s">
        <v>855</v>
      </c>
      <c r="H78" s="77">
        <v>44726</v>
      </c>
      <c r="I78" s="77">
        <v>44728</v>
      </c>
      <c r="J78" s="77">
        <v>44741</v>
      </c>
      <c r="K78" s="77">
        <v>44771</v>
      </c>
      <c r="L78" s="77">
        <v>44739</v>
      </c>
      <c r="M78" s="77">
        <v>44740</v>
      </c>
      <c r="N78" s="77">
        <v>44741</v>
      </c>
      <c r="O78" s="77">
        <v>44742</v>
      </c>
      <c r="P78" s="77">
        <v>44742</v>
      </c>
      <c r="Q78" s="77" t="s">
        <v>897</v>
      </c>
      <c r="R78" s="77" t="s">
        <v>1419</v>
      </c>
      <c r="S78" s="77">
        <v>44771</v>
      </c>
      <c r="T78" s="106">
        <v>44769</v>
      </c>
      <c r="U78" s="103">
        <v>44743</v>
      </c>
      <c r="V78" s="103"/>
      <c r="W78" s="103">
        <v>44927</v>
      </c>
      <c r="X78" s="72"/>
      <c r="Y78" s="77"/>
      <c r="Z78" s="67"/>
      <c r="AA78" s="74"/>
      <c r="AB78" s="79"/>
      <c r="AC78" s="77">
        <v>44734</v>
      </c>
      <c r="AD78" s="67">
        <v>92600</v>
      </c>
      <c r="AE78" s="76">
        <v>44789</v>
      </c>
      <c r="AF78" s="79" t="s">
        <v>897</v>
      </c>
      <c r="AG78" s="77">
        <v>44735</v>
      </c>
      <c r="AH78" s="67">
        <v>73650</v>
      </c>
      <c r="AI78" s="74">
        <v>44771</v>
      </c>
      <c r="AJ78" s="79"/>
      <c r="AK78" s="77"/>
      <c r="AL78" s="67"/>
      <c r="AM78" s="74"/>
      <c r="AN78" s="78"/>
      <c r="AO78" s="73"/>
      <c r="AP78" s="44"/>
      <c r="AQ78" s="76"/>
      <c r="AR78" s="79"/>
      <c r="AS78" s="73"/>
      <c r="AT78" s="44"/>
      <c r="AU78" s="80"/>
      <c r="AV78" s="77"/>
      <c r="AW78" s="77"/>
      <c r="AX78" s="77"/>
      <c r="AY78" s="77"/>
      <c r="AZ78" s="91" t="s">
        <v>808</v>
      </c>
      <c r="BA78" s="82">
        <f>IF(Table13[[#This Row],[Contractor Selected]]="Atlas",Table13[[#This Row],[Cost AEG]],IF(AZ78="DLZ",Table13[[#This Row],[Cost DLZ]],IF(AZ78="Helix",Table13[[#This Row],[Cost Helix]],IF(AZ78="Millennia",Table13[[#This Row],[Cost Millennia]],IF(AZ78="Dawood",Table13[[#This Row],[Cost Dawood]],IF(Table13[[#This Row],[Contractor Selected]]="Accurate",Table13[[#This Row],[Cost Accurate]],"NO SELECTION"))))))</f>
        <v>73650</v>
      </c>
      <c r="BB78" s="58">
        <f t="shared" si="12"/>
        <v>73650</v>
      </c>
      <c r="BC78" s="59">
        <f t="shared" si="13"/>
        <v>0</v>
      </c>
      <c r="BD78" s="59">
        <f t="shared" si="14"/>
        <v>0</v>
      </c>
      <c r="BE78" s="59">
        <f t="shared" si="10"/>
        <v>0</v>
      </c>
      <c r="BF78" s="60">
        <f t="shared" si="11"/>
        <v>0</v>
      </c>
      <c r="BG78" s="60">
        <f>IF(Table13[[#This Row],[Contractor Selected]]="Accrate",Table13[[#This Row],[Amount]],0)</f>
        <v>0</v>
      </c>
      <c r="BH78" s="61">
        <f>IF(Table13[[#This Row],[Contractor Selected]]="LWS",Table13[[#This Row],[Amount]],0)</f>
        <v>0</v>
      </c>
    </row>
    <row r="79" spans="1:65" s="6" customFormat="1" ht="15" hidden="1" customHeight="1" x14ac:dyDescent="0.25">
      <c r="A79" s="102">
        <v>86</v>
      </c>
      <c r="B79" s="39" t="s">
        <v>323</v>
      </c>
      <c r="C79" s="102" t="s">
        <v>1420</v>
      </c>
      <c r="D79" s="39">
        <v>1011552</v>
      </c>
      <c r="E79" s="102" t="s">
        <v>1421</v>
      </c>
      <c r="F79" s="102" t="s">
        <v>222</v>
      </c>
      <c r="G79" s="102" t="s">
        <v>850</v>
      </c>
      <c r="H79" s="77">
        <v>44739</v>
      </c>
      <c r="I79" s="77">
        <v>44741</v>
      </c>
      <c r="J79" s="77">
        <v>44753</v>
      </c>
      <c r="K79" s="77">
        <v>44774</v>
      </c>
      <c r="L79" s="77">
        <v>44742</v>
      </c>
      <c r="M79" s="77">
        <v>44742</v>
      </c>
      <c r="N79" s="77">
        <v>44743</v>
      </c>
      <c r="O79" s="77">
        <v>44749</v>
      </c>
      <c r="P79" s="77">
        <v>44749</v>
      </c>
      <c r="Q79" s="77" t="s">
        <v>897</v>
      </c>
      <c r="R79" s="77" t="s">
        <v>1422</v>
      </c>
      <c r="S79" s="77">
        <v>44774</v>
      </c>
      <c r="T79" s="106">
        <v>44771</v>
      </c>
      <c r="U79" s="103">
        <v>44743</v>
      </c>
      <c r="V79" s="103"/>
      <c r="W79" s="103">
        <v>44927</v>
      </c>
      <c r="X79" s="72" t="s">
        <v>897</v>
      </c>
      <c r="Y79" s="77">
        <v>44741</v>
      </c>
      <c r="Z79" s="67">
        <v>12605</v>
      </c>
      <c r="AA79" s="74">
        <v>44774</v>
      </c>
      <c r="AB79" s="79" t="s">
        <v>897</v>
      </c>
      <c r="AC79" s="77">
        <v>44741</v>
      </c>
      <c r="AD79" s="67">
        <v>19100</v>
      </c>
      <c r="AE79" s="76">
        <v>44774</v>
      </c>
      <c r="AF79" s="79" t="s">
        <v>897</v>
      </c>
      <c r="AG79" s="77">
        <v>44741</v>
      </c>
      <c r="AH79" s="67">
        <v>10750</v>
      </c>
      <c r="AI79" s="74">
        <v>44774</v>
      </c>
      <c r="AJ79" s="79" t="s">
        <v>897</v>
      </c>
      <c r="AK79" s="77">
        <v>44741</v>
      </c>
      <c r="AL79" s="67">
        <v>20770</v>
      </c>
      <c r="AM79" s="74">
        <v>44774</v>
      </c>
      <c r="AN79" s="78" t="s">
        <v>897</v>
      </c>
      <c r="AO79" s="73">
        <v>44741</v>
      </c>
      <c r="AP79" s="44">
        <v>8250</v>
      </c>
      <c r="AQ79" s="74" t="s">
        <v>1423</v>
      </c>
      <c r="AR79" s="79"/>
      <c r="AS79" s="73"/>
      <c r="AT79" s="44"/>
      <c r="AU79" s="80"/>
      <c r="AV79" s="77"/>
      <c r="AW79" s="77"/>
      <c r="AX79" s="77"/>
      <c r="AY79" s="77"/>
      <c r="AZ79" s="91" t="s">
        <v>939</v>
      </c>
      <c r="BA79" s="82">
        <f>IF(Table13[[#This Row],[Contractor Selected]]="Atlas",Table13[[#This Row],[Cost AEG]],IF(AZ79="DLZ",Table13[[#This Row],[Cost DLZ]],IF(AZ79="Helix",Table13[[#This Row],[Cost Helix]],IF(AZ79="Millennia",Table13[[#This Row],[Cost Millennia]],IF(AZ79="Dawood",Table13[[#This Row],[Cost Dawood]],IF(Table13[[#This Row],[Contractor Selected]]="Accurate",Table13[[#This Row],[Cost Accurate]],"NO SELECTION"))))))</f>
        <v>8250</v>
      </c>
      <c r="BB79" s="58">
        <f t="shared" si="12"/>
        <v>0</v>
      </c>
      <c r="BC79" s="59">
        <f t="shared" si="13"/>
        <v>0</v>
      </c>
      <c r="BD79" s="59">
        <f t="shared" si="14"/>
        <v>0</v>
      </c>
      <c r="BE79" s="59">
        <f t="shared" si="10"/>
        <v>0</v>
      </c>
      <c r="BF79" s="60">
        <f t="shared" si="11"/>
        <v>8250</v>
      </c>
      <c r="BG79" s="60">
        <f>IF(Table13[[#This Row],[Contractor Selected]]="Accrate",Table13[[#This Row],[Amount]],0)</f>
        <v>0</v>
      </c>
      <c r="BH79" s="61">
        <f>IF(Table13[[#This Row],[Contractor Selected]]="LWS",Table13[[#This Row],[Amount]],0)</f>
        <v>0</v>
      </c>
    </row>
    <row r="80" spans="1:65" ht="15" hidden="1" customHeight="1" x14ac:dyDescent="0.25">
      <c r="A80" s="102">
        <v>87</v>
      </c>
      <c r="B80" s="39" t="s">
        <v>323</v>
      </c>
      <c r="C80" s="102" t="s">
        <v>1424</v>
      </c>
      <c r="D80" s="39">
        <v>1011618</v>
      </c>
      <c r="E80" s="102" t="s">
        <v>1421</v>
      </c>
      <c r="F80" s="102" t="s">
        <v>1377</v>
      </c>
      <c r="G80" s="102" t="s">
        <v>850</v>
      </c>
      <c r="H80" s="77">
        <v>44739</v>
      </c>
      <c r="I80" s="77">
        <v>44741</v>
      </c>
      <c r="J80" s="77">
        <v>44753</v>
      </c>
      <c r="K80" s="77">
        <v>44774</v>
      </c>
      <c r="L80" s="77">
        <v>44742</v>
      </c>
      <c r="M80" s="77">
        <v>44742</v>
      </c>
      <c r="N80" s="77">
        <v>44743</v>
      </c>
      <c r="O80" s="77">
        <v>44749</v>
      </c>
      <c r="P80" s="77">
        <v>44749</v>
      </c>
      <c r="Q80" s="77" t="s">
        <v>897</v>
      </c>
      <c r="R80" s="77" t="s">
        <v>1425</v>
      </c>
      <c r="S80" s="77">
        <v>44774</v>
      </c>
      <c r="T80" s="106">
        <v>44771</v>
      </c>
      <c r="U80" s="103">
        <v>44743</v>
      </c>
      <c r="V80" s="103"/>
      <c r="W80" s="103">
        <v>44927</v>
      </c>
      <c r="X80" s="72" t="s">
        <v>1388</v>
      </c>
      <c r="Y80" s="77">
        <v>44741</v>
      </c>
      <c r="Z80" s="67">
        <v>16975</v>
      </c>
      <c r="AA80" s="74">
        <v>44777</v>
      </c>
      <c r="AB80" s="79" t="s">
        <v>897</v>
      </c>
      <c r="AC80" s="77">
        <v>44741</v>
      </c>
      <c r="AD80" s="67">
        <v>21300</v>
      </c>
      <c r="AE80" s="76">
        <v>44774</v>
      </c>
      <c r="AF80" s="79" t="s">
        <v>897</v>
      </c>
      <c r="AG80" s="77">
        <v>44741</v>
      </c>
      <c r="AH80" s="67">
        <v>13900</v>
      </c>
      <c r="AI80" s="74">
        <v>44774</v>
      </c>
      <c r="AJ80" s="79" t="s">
        <v>897</v>
      </c>
      <c r="AK80" s="77">
        <v>44741</v>
      </c>
      <c r="AL80" s="67">
        <v>19910</v>
      </c>
      <c r="AM80" s="74">
        <v>44774</v>
      </c>
      <c r="AN80" s="78" t="s">
        <v>897</v>
      </c>
      <c r="AO80" s="73">
        <v>44741</v>
      </c>
      <c r="AP80" s="44">
        <v>8250</v>
      </c>
      <c r="AQ80" s="74" t="s">
        <v>1423</v>
      </c>
      <c r="AR80" s="79"/>
      <c r="AS80" s="73"/>
      <c r="AT80" s="44"/>
      <c r="AU80" s="80"/>
      <c r="AV80" s="77"/>
      <c r="AW80" s="77"/>
      <c r="AX80" s="77"/>
      <c r="AY80" s="77"/>
      <c r="AZ80" s="91" t="s">
        <v>939</v>
      </c>
      <c r="BA80" s="82">
        <f>IF(Table13[[#This Row],[Contractor Selected]]="Atlas",Table13[[#This Row],[Cost AEG]],IF(AZ80="DLZ",Table13[[#This Row],[Cost DLZ]],IF(AZ80="Helix",Table13[[#This Row],[Cost Helix]],IF(AZ80="Millennia",Table13[[#This Row],[Cost Millennia]],IF(AZ80="Dawood",Table13[[#This Row],[Cost Dawood]],IF(Table13[[#This Row],[Contractor Selected]]="Accurate",Table13[[#This Row],[Cost Accurate]],"NO SELECTION"))))))</f>
        <v>8250</v>
      </c>
      <c r="BB80" s="58">
        <f t="shared" si="12"/>
        <v>0</v>
      </c>
      <c r="BC80" s="59">
        <f t="shared" si="13"/>
        <v>0</v>
      </c>
      <c r="BD80" s="59">
        <f t="shared" si="14"/>
        <v>0</v>
      </c>
      <c r="BE80" s="59">
        <f t="shared" si="10"/>
        <v>0</v>
      </c>
      <c r="BF80" s="60">
        <f t="shared" si="11"/>
        <v>8250</v>
      </c>
      <c r="BG80" s="60">
        <f>IF(Table13[[#This Row],[Contractor Selected]]="Accrate",Table13[[#This Row],[Amount]],0)</f>
        <v>0</v>
      </c>
      <c r="BH80" s="61">
        <f>IF(Table13[[#This Row],[Contractor Selected]]="LWS",Table13[[#This Row],[Amount]],0)</f>
        <v>0</v>
      </c>
      <c r="BI80" s="5"/>
      <c r="BJ80" s="5"/>
      <c r="BK80" s="5"/>
      <c r="BM80" s="7"/>
    </row>
    <row r="81" spans="1:65" ht="15" hidden="1" customHeight="1" x14ac:dyDescent="0.25">
      <c r="A81" s="102">
        <v>82</v>
      </c>
      <c r="B81" s="104" t="s">
        <v>281</v>
      </c>
      <c r="C81" s="104" t="s">
        <v>1426</v>
      </c>
      <c r="D81" s="39">
        <v>1411473</v>
      </c>
      <c r="E81" s="39" t="s">
        <v>1427</v>
      </c>
      <c r="F81" s="102" t="s">
        <v>1319</v>
      </c>
      <c r="G81" s="102" t="s">
        <v>852</v>
      </c>
      <c r="H81" s="73">
        <v>44708</v>
      </c>
      <c r="I81" s="73">
        <v>44713</v>
      </c>
      <c r="J81" s="73">
        <v>44720</v>
      </c>
      <c r="K81" s="73">
        <v>44741</v>
      </c>
      <c r="L81" s="73">
        <v>44714</v>
      </c>
      <c r="M81" s="73">
        <v>44715</v>
      </c>
      <c r="N81" s="73">
        <v>44715</v>
      </c>
      <c r="O81" s="73">
        <v>44719</v>
      </c>
      <c r="P81" s="73">
        <v>44719</v>
      </c>
      <c r="Q81" s="73" t="s">
        <v>897</v>
      </c>
      <c r="R81" s="73" t="s">
        <v>1428</v>
      </c>
      <c r="S81" s="73">
        <v>44741</v>
      </c>
      <c r="T81" s="73">
        <v>44738</v>
      </c>
      <c r="U81" s="103">
        <v>44774</v>
      </c>
      <c r="V81" s="103"/>
      <c r="W81" s="103">
        <v>44927</v>
      </c>
      <c r="X81" s="83"/>
      <c r="Y81" s="73"/>
      <c r="Z81" s="44"/>
      <c r="AA81" s="76"/>
      <c r="AB81" s="78" t="s">
        <v>897</v>
      </c>
      <c r="AC81" s="73" t="s">
        <v>982</v>
      </c>
      <c r="AD81" s="44"/>
      <c r="AE81" s="76"/>
      <c r="AF81" s="78" t="s">
        <v>897</v>
      </c>
      <c r="AG81" s="73">
        <v>44713</v>
      </c>
      <c r="AH81" s="67">
        <v>40000</v>
      </c>
      <c r="AI81" s="76">
        <v>44741</v>
      </c>
      <c r="AJ81" s="78" t="s">
        <v>897</v>
      </c>
      <c r="AK81" s="77">
        <v>44714</v>
      </c>
      <c r="AL81" s="67">
        <v>33070</v>
      </c>
      <c r="AM81" s="76">
        <v>44741</v>
      </c>
      <c r="AN81" s="78"/>
      <c r="AO81" s="73"/>
      <c r="AP81" s="44"/>
      <c r="AQ81" s="76"/>
      <c r="AR81" s="79"/>
      <c r="AS81" s="73"/>
      <c r="AT81" s="44"/>
      <c r="AU81" s="80"/>
      <c r="AV81" s="77"/>
      <c r="AW81" s="77"/>
      <c r="AX81" s="77"/>
      <c r="AY81" s="77"/>
      <c r="AZ81" s="81" t="s">
        <v>938</v>
      </c>
      <c r="BA81" s="82">
        <f>IF(Table13[[#This Row],[Contractor Selected]]="Atlas",Table13[[#This Row],[Cost AEG]],IF(AZ81="DLZ",Table13[[#This Row],[Cost DLZ]],IF(AZ81="Helix",Table13[[#This Row],[Cost Helix]],IF(AZ81="Millennia",Table13[[#This Row],[Cost Millennia]],IF(AZ81="Dawood",Table13[[#This Row],[Cost Dawood]],IF(Table13[[#This Row],[Contractor Selected]]="Accurate",Table13[[#This Row],[Cost Accurate]],"NO SELECTION"))))))</f>
        <v>33070</v>
      </c>
      <c r="BB81" s="58">
        <f t="shared" si="12"/>
        <v>0</v>
      </c>
      <c r="BC81" s="59">
        <f t="shared" si="13"/>
        <v>33070</v>
      </c>
      <c r="BD81" s="59">
        <f t="shared" si="14"/>
        <v>0</v>
      </c>
      <c r="BE81" s="59">
        <f t="shared" si="10"/>
        <v>0</v>
      </c>
      <c r="BF81" s="60">
        <f t="shared" si="11"/>
        <v>0</v>
      </c>
      <c r="BG81" s="60">
        <f>IF(Table13[[#This Row],[Contractor Selected]]="Accrate",Table13[[#This Row],[Amount]],0)</f>
        <v>0</v>
      </c>
      <c r="BH81" s="61">
        <f>IF(Table13[[#This Row],[Contractor Selected]]="LWS",Table13[[#This Row],[Amount]],0)</f>
        <v>0</v>
      </c>
      <c r="BI81" s="5"/>
      <c r="BJ81" s="5"/>
      <c r="BK81" s="5"/>
      <c r="BM81" s="7"/>
    </row>
    <row r="82" spans="1:65" ht="15" hidden="1" customHeight="1" x14ac:dyDescent="0.25">
      <c r="A82" s="102">
        <v>83</v>
      </c>
      <c r="B82" s="104" t="s">
        <v>281</v>
      </c>
      <c r="C82" s="102" t="s">
        <v>1429</v>
      </c>
      <c r="D82" s="39">
        <v>1911489</v>
      </c>
      <c r="E82" s="102" t="s">
        <v>1430</v>
      </c>
      <c r="F82" s="102" t="s">
        <v>1319</v>
      </c>
      <c r="G82" s="102" t="s">
        <v>854</v>
      </c>
      <c r="H82" s="77">
        <v>44720</v>
      </c>
      <c r="I82" s="77">
        <v>44725</v>
      </c>
      <c r="J82" s="77">
        <v>44729</v>
      </c>
      <c r="K82" s="77">
        <v>44755</v>
      </c>
      <c r="L82" s="77">
        <v>44726</v>
      </c>
      <c r="M82" s="77">
        <v>44727</v>
      </c>
      <c r="N82" s="77">
        <v>44727</v>
      </c>
      <c r="O82" s="77">
        <v>44728</v>
      </c>
      <c r="P82" s="77">
        <v>44728</v>
      </c>
      <c r="Q82" s="77" t="s">
        <v>897</v>
      </c>
      <c r="R82" s="77" t="s">
        <v>1431</v>
      </c>
      <c r="S82" s="77">
        <v>44750</v>
      </c>
      <c r="T82" s="77">
        <v>44750</v>
      </c>
      <c r="U82" s="103">
        <v>44774</v>
      </c>
      <c r="V82" s="103"/>
      <c r="W82" s="103">
        <v>44927</v>
      </c>
      <c r="X82" s="72"/>
      <c r="Y82" s="77"/>
      <c r="Z82" s="67"/>
      <c r="AA82" s="74"/>
      <c r="AB82" s="79" t="s">
        <v>897</v>
      </c>
      <c r="AC82" s="77">
        <v>44725</v>
      </c>
      <c r="AD82" s="67">
        <v>91900</v>
      </c>
      <c r="AE82" s="74">
        <v>44764</v>
      </c>
      <c r="AF82" s="79" t="s">
        <v>897</v>
      </c>
      <c r="AG82" s="77">
        <v>44722</v>
      </c>
      <c r="AH82" s="67">
        <v>57650</v>
      </c>
      <c r="AI82" s="74">
        <v>44762</v>
      </c>
      <c r="AJ82" s="79" t="s">
        <v>897</v>
      </c>
      <c r="AK82" s="77" t="s">
        <v>1303</v>
      </c>
      <c r="AL82" s="67"/>
      <c r="AM82" s="74"/>
      <c r="AN82" s="78" t="s">
        <v>897</v>
      </c>
      <c r="AO82" s="73">
        <v>44725</v>
      </c>
      <c r="AP82" s="44">
        <v>50300</v>
      </c>
      <c r="AQ82" s="74" t="s">
        <v>1432</v>
      </c>
      <c r="AR82" s="79"/>
      <c r="AS82" s="73"/>
      <c r="AT82" s="44"/>
      <c r="AU82" s="80"/>
      <c r="AV82" s="77"/>
      <c r="AW82" s="77"/>
      <c r="AX82" s="77"/>
      <c r="AY82" s="77"/>
      <c r="AZ82" s="91" t="s">
        <v>939</v>
      </c>
      <c r="BA82" s="82">
        <f>IF(Table13[[#This Row],[Contractor Selected]]="Atlas",Table13[[#This Row],[Cost AEG]],IF(AZ82="DLZ",Table13[[#This Row],[Cost DLZ]],IF(AZ82="Helix",Table13[[#This Row],[Cost Helix]],IF(AZ82="Millennia",Table13[[#This Row],[Cost Millennia]],IF(AZ82="Dawood",Table13[[#This Row],[Cost Dawood]],IF(Table13[[#This Row],[Contractor Selected]]="Accurate",Table13[[#This Row],[Cost Accurate]],"NO SELECTION"))))))</f>
        <v>50300</v>
      </c>
      <c r="BB82" s="58">
        <f t="shared" si="12"/>
        <v>0</v>
      </c>
      <c r="BC82" s="59">
        <f t="shared" si="13"/>
        <v>0</v>
      </c>
      <c r="BD82" s="59">
        <f t="shared" si="14"/>
        <v>0</v>
      </c>
      <c r="BE82" s="59">
        <f t="shared" si="10"/>
        <v>0</v>
      </c>
      <c r="BF82" s="60">
        <f t="shared" si="11"/>
        <v>50300</v>
      </c>
      <c r="BG82" s="60">
        <f>IF(Table13[[#This Row],[Contractor Selected]]="Accrate",Table13[[#This Row],[Amount]],0)</f>
        <v>0</v>
      </c>
      <c r="BH82" s="61">
        <f>IF(Table13[[#This Row],[Contractor Selected]]="LWS",Table13[[#This Row],[Amount]],0)</f>
        <v>0</v>
      </c>
      <c r="BI82" s="5"/>
      <c r="BJ82" s="5"/>
      <c r="BK82" s="5"/>
      <c r="BM82" s="7"/>
    </row>
    <row r="83" spans="1:65" ht="15" hidden="1" customHeight="1" x14ac:dyDescent="0.25">
      <c r="A83" s="102">
        <v>81</v>
      </c>
      <c r="B83" s="39" t="s">
        <v>81</v>
      </c>
      <c r="C83" s="39" t="s">
        <v>1433</v>
      </c>
      <c r="D83" s="39">
        <v>1311270</v>
      </c>
      <c r="E83" s="39" t="s">
        <v>1375</v>
      </c>
      <c r="F83" s="102" t="s">
        <v>774</v>
      </c>
      <c r="G83" s="39" t="s">
        <v>850</v>
      </c>
      <c r="H83" s="73">
        <v>44699</v>
      </c>
      <c r="I83" s="73">
        <v>44708</v>
      </c>
      <c r="J83" s="73">
        <v>44714</v>
      </c>
      <c r="K83" s="73">
        <v>44732</v>
      </c>
      <c r="L83" s="96">
        <v>44735</v>
      </c>
      <c r="M83" s="96">
        <v>44736</v>
      </c>
      <c r="N83" s="96">
        <v>44739</v>
      </c>
      <c r="O83" s="96">
        <v>44740</v>
      </c>
      <c r="P83" s="73">
        <v>44740</v>
      </c>
      <c r="Q83" s="73" t="s">
        <v>897</v>
      </c>
      <c r="R83" s="73" t="s">
        <v>1434</v>
      </c>
      <c r="S83" s="73">
        <v>44760</v>
      </c>
      <c r="T83" s="73">
        <v>44757</v>
      </c>
      <c r="U83" s="103">
        <v>44774</v>
      </c>
      <c r="V83" s="105" t="s">
        <v>26</v>
      </c>
      <c r="W83" s="103">
        <v>44927</v>
      </c>
      <c r="X83" s="83"/>
      <c r="Y83" s="73"/>
      <c r="Z83" s="44"/>
      <c r="AA83" s="76"/>
      <c r="AB83" s="78"/>
      <c r="AC83" s="73"/>
      <c r="AD83" s="44"/>
      <c r="AE83" s="76"/>
      <c r="AF83" s="78"/>
      <c r="AG83" s="73"/>
      <c r="AH83" s="44"/>
      <c r="AI83" s="76"/>
      <c r="AJ83" s="78"/>
      <c r="AK83" s="73"/>
      <c r="AL83" s="44"/>
      <c r="AM83" s="76"/>
      <c r="AN83" s="78"/>
      <c r="AO83" s="73"/>
      <c r="AP83" s="44"/>
      <c r="AQ83" s="76"/>
      <c r="AR83" s="79"/>
      <c r="AS83" s="73"/>
      <c r="AT83" s="44"/>
      <c r="AU83" s="80"/>
      <c r="AV83" s="77"/>
      <c r="AW83" s="77"/>
      <c r="AX83" s="77"/>
      <c r="AY83" s="77"/>
      <c r="AZ83" s="81" t="s">
        <v>937</v>
      </c>
      <c r="BA83" s="82">
        <f>IF(Table13[[#This Row],[Contractor Selected]]="Atlas",Table13[[#This Row],[Cost AEG]],IF(AZ83="DLZ",Table13[[#This Row],[Cost DLZ]],IF(AZ83="Helix",Table13[[#This Row],[Cost Helix]],IF(AZ83="Millennia",Table13[[#This Row],[Cost Millennia]],IF(AZ83="Dawood",Table13[[#This Row],[Cost Dawood]],IF(Table13[[#This Row],[Contractor Selected]]="Accurate",Table13[[#This Row],[Cost Accurate]],"NO SELECTION"))))))</f>
        <v>0</v>
      </c>
      <c r="BB83" s="58">
        <f t="shared" si="12"/>
        <v>0</v>
      </c>
      <c r="BC83" s="59">
        <f t="shared" si="13"/>
        <v>0</v>
      </c>
      <c r="BD83" s="59">
        <f t="shared" si="14"/>
        <v>0</v>
      </c>
      <c r="BE83" s="59">
        <f t="shared" si="10"/>
        <v>0</v>
      </c>
      <c r="BF83" s="60">
        <f t="shared" si="11"/>
        <v>0</v>
      </c>
      <c r="BG83" s="60">
        <f>IF(Table13[[#This Row],[Contractor Selected]]="Accrate",Table13[[#This Row],[Amount]],0)</f>
        <v>0</v>
      </c>
      <c r="BH83" s="61">
        <f>IF(Table13[[#This Row],[Contractor Selected]]="LWS",Table13[[#This Row],[Amount]],0)</f>
        <v>0</v>
      </c>
      <c r="BI83" s="5"/>
      <c r="BJ83" s="5"/>
      <c r="BK83" s="5"/>
      <c r="BM83" s="7"/>
    </row>
    <row r="84" spans="1:65" ht="15" hidden="1" customHeight="1" x14ac:dyDescent="0.25">
      <c r="A84" s="102">
        <v>85</v>
      </c>
      <c r="B84" s="39" t="s">
        <v>323</v>
      </c>
      <c r="C84" s="102" t="s">
        <v>1435</v>
      </c>
      <c r="D84" s="102" t="s">
        <v>1436</v>
      </c>
      <c r="E84" s="102" t="s">
        <v>1437</v>
      </c>
      <c r="F84" s="102" t="s">
        <v>37</v>
      </c>
      <c r="G84" s="102" t="s">
        <v>850</v>
      </c>
      <c r="H84" s="77">
        <v>44739</v>
      </c>
      <c r="I84" s="77">
        <v>44741</v>
      </c>
      <c r="J84" s="77">
        <v>44748</v>
      </c>
      <c r="K84" s="77">
        <v>44769</v>
      </c>
      <c r="L84" s="77">
        <v>44742</v>
      </c>
      <c r="M84" s="77">
        <v>44742</v>
      </c>
      <c r="N84" s="77">
        <v>44748</v>
      </c>
      <c r="O84" s="77">
        <v>44749</v>
      </c>
      <c r="P84" s="77">
        <v>44749</v>
      </c>
      <c r="Q84" s="73" t="s">
        <v>897</v>
      </c>
      <c r="R84" s="77" t="s">
        <v>1438</v>
      </c>
      <c r="S84" s="77">
        <v>44769</v>
      </c>
      <c r="T84" s="106">
        <v>44771</v>
      </c>
      <c r="U84" s="103">
        <v>44774</v>
      </c>
      <c r="V84" s="103"/>
      <c r="W84" s="103">
        <v>44927</v>
      </c>
      <c r="X84" s="72" t="s">
        <v>1388</v>
      </c>
      <c r="Y84" s="77">
        <v>44741</v>
      </c>
      <c r="Z84" s="67">
        <v>12998</v>
      </c>
      <c r="AA84" s="74">
        <v>44769</v>
      </c>
      <c r="AB84" s="79" t="s">
        <v>897</v>
      </c>
      <c r="AC84" s="77">
        <v>44741</v>
      </c>
      <c r="AD84" s="67">
        <v>11600</v>
      </c>
      <c r="AE84" s="76">
        <v>44769</v>
      </c>
      <c r="AF84" s="79" t="s">
        <v>897</v>
      </c>
      <c r="AG84" s="77">
        <v>44741</v>
      </c>
      <c r="AH84" s="67">
        <v>12980</v>
      </c>
      <c r="AI84" s="74">
        <v>44769</v>
      </c>
      <c r="AJ84" s="79" t="s">
        <v>897</v>
      </c>
      <c r="AK84" s="77">
        <v>44741</v>
      </c>
      <c r="AL84" s="67">
        <v>18960</v>
      </c>
      <c r="AM84" s="74">
        <v>44769</v>
      </c>
      <c r="AN84" s="78" t="s">
        <v>897</v>
      </c>
      <c r="AO84" s="73">
        <v>44741</v>
      </c>
      <c r="AP84" s="44">
        <v>9300</v>
      </c>
      <c r="AQ84" s="74" t="s">
        <v>1423</v>
      </c>
      <c r="AR84" s="79"/>
      <c r="AS84" s="73"/>
      <c r="AT84" s="44"/>
      <c r="AU84" s="80"/>
      <c r="AV84" s="77"/>
      <c r="AW84" s="77"/>
      <c r="AX84" s="77"/>
      <c r="AY84" s="77"/>
      <c r="AZ84" s="91" t="s">
        <v>939</v>
      </c>
      <c r="BA84" s="82">
        <f>IF(Table13[[#This Row],[Contractor Selected]]="Atlas",Table13[[#This Row],[Cost AEG]],IF(AZ84="DLZ",Table13[[#This Row],[Cost DLZ]],IF(AZ84="Helix",Table13[[#This Row],[Cost Helix]],IF(AZ84="Millennia",Table13[[#This Row],[Cost Millennia]],IF(AZ84="Dawood",Table13[[#This Row],[Cost Dawood]],IF(Table13[[#This Row],[Contractor Selected]]="Accurate",Table13[[#This Row],[Cost Accurate]],"NO SELECTION"))))))</f>
        <v>9300</v>
      </c>
      <c r="BB84" s="58">
        <f t="shared" si="12"/>
        <v>0</v>
      </c>
      <c r="BC84" s="59">
        <f t="shared" si="13"/>
        <v>0</v>
      </c>
      <c r="BD84" s="59">
        <f t="shared" si="14"/>
        <v>0</v>
      </c>
      <c r="BE84" s="59">
        <f t="shared" si="10"/>
        <v>0</v>
      </c>
      <c r="BF84" s="60">
        <f t="shared" si="11"/>
        <v>9300</v>
      </c>
      <c r="BG84" s="60">
        <f>IF(Table13[[#This Row],[Contractor Selected]]="Accrate",Table13[[#This Row],[Amount]],0)</f>
        <v>0</v>
      </c>
      <c r="BH84" s="61">
        <f>IF(Table13[[#This Row],[Contractor Selected]]="LWS",Table13[[#This Row],[Amount]],0)</f>
        <v>0</v>
      </c>
      <c r="BI84" s="5"/>
      <c r="BJ84" s="5"/>
      <c r="BK84" s="5"/>
      <c r="BM84" s="7"/>
    </row>
    <row r="85" spans="1:65" ht="15" hidden="1" customHeight="1" x14ac:dyDescent="0.25">
      <c r="A85" s="102">
        <v>88</v>
      </c>
      <c r="B85" s="39" t="s">
        <v>323</v>
      </c>
      <c r="C85" s="102" t="s">
        <v>1439</v>
      </c>
      <c r="D85" s="39">
        <v>1011565</v>
      </c>
      <c r="E85" s="102" t="s">
        <v>311</v>
      </c>
      <c r="F85" s="102" t="s">
        <v>1377</v>
      </c>
      <c r="G85" s="102" t="s">
        <v>850</v>
      </c>
      <c r="H85" s="77">
        <v>44742</v>
      </c>
      <c r="I85" s="77">
        <v>44747</v>
      </c>
      <c r="J85" s="77">
        <v>44756</v>
      </c>
      <c r="K85" s="77">
        <v>44777</v>
      </c>
      <c r="L85" s="77">
        <v>44749</v>
      </c>
      <c r="M85" s="77">
        <v>44749</v>
      </c>
      <c r="N85" s="77">
        <v>44750</v>
      </c>
      <c r="O85" s="77">
        <v>44754</v>
      </c>
      <c r="P85" s="77">
        <v>44755</v>
      </c>
      <c r="Q85" s="77" t="s">
        <v>897</v>
      </c>
      <c r="R85" s="77" t="s">
        <v>1440</v>
      </c>
      <c r="S85" s="77">
        <v>44777</v>
      </c>
      <c r="T85" s="106">
        <v>44774</v>
      </c>
      <c r="U85" s="103">
        <v>44774</v>
      </c>
      <c r="V85" s="103"/>
      <c r="W85" s="103">
        <v>44927</v>
      </c>
      <c r="X85" s="72" t="s">
        <v>897</v>
      </c>
      <c r="Y85" s="77">
        <v>44747</v>
      </c>
      <c r="Z85" s="67">
        <v>12880</v>
      </c>
      <c r="AA85" s="74" t="s">
        <v>1432</v>
      </c>
      <c r="AB85" s="79" t="s">
        <v>897</v>
      </c>
      <c r="AC85" s="77">
        <v>44743</v>
      </c>
      <c r="AD85" s="67">
        <v>33000</v>
      </c>
      <c r="AE85" s="76">
        <v>44777</v>
      </c>
      <c r="AF85" s="79" t="s">
        <v>897</v>
      </c>
      <c r="AG85" s="77">
        <v>44747</v>
      </c>
      <c r="AH85" s="67">
        <v>29600</v>
      </c>
      <c r="AI85" s="74">
        <v>44781</v>
      </c>
      <c r="AJ85" s="79" t="s">
        <v>897</v>
      </c>
      <c r="AK85" s="77">
        <v>44747</v>
      </c>
      <c r="AL85" s="67">
        <v>21908</v>
      </c>
      <c r="AM85" s="74">
        <v>44778</v>
      </c>
      <c r="AN85" s="78" t="s">
        <v>897</v>
      </c>
      <c r="AO85" s="73">
        <v>44746</v>
      </c>
      <c r="AP85" s="44">
        <v>9450</v>
      </c>
      <c r="AQ85" s="76">
        <v>44777</v>
      </c>
      <c r="AR85" s="79"/>
      <c r="AS85" s="73"/>
      <c r="AT85" s="44"/>
      <c r="AU85" s="80"/>
      <c r="AV85" s="77"/>
      <c r="AW85" s="77"/>
      <c r="AX85" s="77"/>
      <c r="AY85" s="77"/>
      <c r="AZ85" s="91" t="s">
        <v>939</v>
      </c>
      <c r="BA85" s="82">
        <f>IF(Table13[[#This Row],[Contractor Selected]]="Atlas",Table13[[#This Row],[Cost AEG]],IF(AZ85="DLZ",Table13[[#This Row],[Cost DLZ]],IF(AZ85="Helix",Table13[[#This Row],[Cost Helix]],IF(AZ85="Millennia",Table13[[#This Row],[Cost Millennia]],IF(AZ85="Dawood",Table13[[#This Row],[Cost Dawood]],IF(Table13[[#This Row],[Contractor Selected]]="Accurate",Table13[[#This Row],[Cost Accurate]],"NO SELECTION"))))))</f>
        <v>9450</v>
      </c>
      <c r="BB85" s="58">
        <f t="shared" si="12"/>
        <v>0</v>
      </c>
      <c r="BC85" s="59">
        <f t="shared" si="13"/>
        <v>0</v>
      </c>
      <c r="BD85" s="59">
        <f t="shared" si="14"/>
        <v>0</v>
      </c>
      <c r="BE85" s="59">
        <f t="shared" si="10"/>
        <v>0</v>
      </c>
      <c r="BF85" s="60">
        <f t="shared" si="11"/>
        <v>9450</v>
      </c>
      <c r="BG85" s="60">
        <f>IF(Table13[[#This Row],[Contractor Selected]]="Accrate",Table13[[#This Row],[Amount]],0)</f>
        <v>0</v>
      </c>
      <c r="BH85" s="61">
        <f>IF(Table13[[#This Row],[Contractor Selected]]="LWS",Table13[[#This Row],[Amount]],0)</f>
        <v>0</v>
      </c>
      <c r="BI85" s="5"/>
      <c r="BJ85" s="5"/>
      <c r="BK85" s="5"/>
      <c r="BM85" s="7"/>
    </row>
    <row r="86" spans="1:65" ht="15" hidden="1" customHeight="1" x14ac:dyDescent="0.25">
      <c r="A86" s="102">
        <v>89</v>
      </c>
      <c r="B86" s="104" t="s">
        <v>281</v>
      </c>
      <c r="C86" s="102" t="s">
        <v>1441</v>
      </c>
      <c r="D86" s="39">
        <v>1911611</v>
      </c>
      <c r="E86" s="102" t="s">
        <v>1024</v>
      </c>
      <c r="F86" s="102" t="s">
        <v>111</v>
      </c>
      <c r="G86" s="102" t="s">
        <v>850</v>
      </c>
      <c r="H86" s="77">
        <v>44749</v>
      </c>
      <c r="I86" s="77">
        <v>44753</v>
      </c>
      <c r="J86" s="77">
        <v>44760</v>
      </c>
      <c r="K86" s="77">
        <v>44778</v>
      </c>
      <c r="L86" s="77">
        <v>44755</v>
      </c>
      <c r="M86" s="77">
        <v>44755</v>
      </c>
      <c r="N86" s="77">
        <v>44755</v>
      </c>
      <c r="O86" s="77">
        <v>44756</v>
      </c>
      <c r="P86" s="77">
        <v>44756</v>
      </c>
      <c r="Q86" s="77" t="s">
        <v>897</v>
      </c>
      <c r="R86" s="77" t="s">
        <v>1442</v>
      </c>
      <c r="S86" s="77">
        <v>44778</v>
      </c>
      <c r="T86" s="106">
        <v>44778</v>
      </c>
      <c r="U86" s="103">
        <v>44774</v>
      </c>
      <c r="V86" s="103"/>
      <c r="W86" s="103">
        <v>44927</v>
      </c>
      <c r="X86" s="72"/>
      <c r="Y86" s="77"/>
      <c r="Z86" s="67"/>
      <c r="AA86" s="74"/>
      <c r="AB86" s="79" t="s">
        <v>897</v>
      </c>
      <c r="AC86" s="77">
        <v>44754</v>
      </c>
      <c r="AD86" s="67">
        <v>52750</v>
      </c>
      <c r="AE86" s="76">
        <v>44785</v>
      </c>
      <c r="AF86" s="79" t="s">
        <v>897</v>
      </c>
      <c r="AG86" s="77">
        <v>44755</v>
      </c>
      <c r="AH86" s="67">
        <v>25150</v>
      </c>
      <c r="AI86" s="74">
        <v>44778</v>
      </c>
      <c r="AJ86" s="79" t="s">
        <v>897</v>
      </c>
      <c r="AK86" s="77"/>
      <c r="AL86" s="67"/>
      <c r="AM86" s="74"/>
      <c r="AN86" s="78" t="s">
        <v>897</v>
      </c>
      <c r="AO86" s="73">
        <v>44754</v>
      </c>
      <c r="AP86" s="44">
        <f>23500+3000</f>
        <v>26500</v>
      </c>
      <c r="AQ86" s="76">
        <v>44781</v>
      </c>
      <c r="AR86" s="79"/>
      <c r="AS86" s="73"/>
      <c r="AT86" s="44"/>
      <c r="AU86" s="80"/>
      <c r="AV86" s="77"/>
      <c r="AW86" s="77"/>
      <c r="AX86" s="77"/>
      <c r="AY86" s="77"/>
      <c r="AZ86" s="91" t="s">
        <v>808</v>
      </c>
      <c r="BA86" s="82">
        <f>IF(Table13[[#This Row],[Contractor Selected]]="Atlas",Table13[[#This Row],[Cost AEG]],IF(AZ86="DLZ",Table13[[#This Row],[Cost DLZ]],IF(AZ86="Helix",Table13[[#This Row],[Cost Helix]],IF(AZ86="Millennia",Table13[[#This Row],[Cost Millennia]],IF(AZ86="Dawood",Table13[[#This Row],[Cost Dawood]],IF(Table13[[#This Row],[Contractor Selected]]="Accurate",Table13[[#This Row],[Cost Accurate]],"NO SELECTION"))))))</f>
        <v>25150</v>
      </c>
      <c r="BB86" s="58">
        <f t="shared" si="12"/>
        <v>25150</v>
      </c>
      <c r="BC86" s="59">
        <f t="shared" si="13"/>
        <v>0</v>
      </c>
      <c r="BD86" s="59">
        <f t="shared" si="14"/>
        <v>0</v>
      </c>
      <c r="BE86" s="59">
        <f t="shared" si="10"/>
        <v>0</v>
      </c>
      <c r="BF86" s="60">
        <f t="shared" si="11"/>
        <v>0</v>
      </c>
      <c r="BG86" s="60">
        <f>IF(Table13[[#This Row],[Contractor Selected]]="Accrate",Table13[[#This Row],[Amount]],0)</f>
        <v>0</v>
      </c>
      <c r="BH86" s="61">
        <f>IF(Table13[[#This Row],[Contractor Selected]]="LWS",Table13[[#This Row],[Amount]],0)</f>
        <v>0</v>
      </c>
      <c r="BI86" s="5"/>
      <c r="BJ86" s="5"/>
      <c r="BK86" s="5"/>
      <c r="BM86" s="7"/>
    </row>
    <row r="87" spans="1:65" ht="15" hidden="1" customHeight="1" x14ac:dyDescent="0.25">
      <c r="A87" s="102">
        <v>90</v>
      </c>
      <c r="B87" s="39" t="s">
        <v>323</v>
      </c>
      <c r="C87" s="102" t="s">
        <v>1443</v>
      </c>
      <c r="D87" s="39"/>
      <c r="E87" s="102" t="s">
        <v>1444</v>
      </c>
      <c r="F87" s="102" t="s">
        <v>37</v>
      </c>
      <c r="G87" s="102" t="s">
        <v>852</v>
      </c>
      <c r="H87" s="77">
        <v>44755</v>
      </c>
      <c r="I87" s="77">
        <v>44757</v>
      </c>
      <c r="J87" s="77">
        <v>44767</v>
      </c>
      <c r="K87" s="77">
        <v>44788</v>
      </c>
      <c r="L87" s="77">
        <v>44774</v>
      </c>
      <c r="M87" s="77">
        <v>44774</v>
      </c>
      <c r="N87" s="77">
        <v>44775</v>
      </c>
      <c r="O87" s="77">
        <v>44781</v>
      </c>
      <c r="P87" s="77">
        <v>44781</v>
      </c>
      <c r="Q87" s="77" t="s">
        <v>897</v>
      </c>
      <c r="R87" s="39" t="s">
        <v>1445</v>
      </c>
      <c r="S87" s="77">
        <v>44798</v>
      </c>
      <c r="T87" s="106">
        <v>44798</v>
      </c>
      <c r="U87" s="103">
        <v>44774</v>
      </c>
      <c r="V87" s="103"/>
      <c r="W87" s="103">
        <v>44927</v>
      </c>
      <c r="X87" s="72" t="s">
        <v>897</v>
      </c>
      <c r="Y87" s="77">
        <v>44757</v>
      </c>
      <c r="Z87" s="67" t="s">
        <v>1446</v>
      </c>
      <c r="AA87" s="74">
        <v>44788</v>
      </c>
      <c r="AB87" s="79" t="s">
        <v>897</v>
      </c>
      <c r="AC87" s="77">
        <v>44757</v>
      </c>
      <c r="AD87" s="67" t="s">
        <v>1447</v>
      </c>
      <c r="AE87" s="76">
        <v>44785</v>
      </c>
      <c r="AF87" s="79" t="s">
        <v>897</v>
      </c>
      <c r="AG87" s="77">
        <v>44757</v>
      </c>
      <c r="AH87" s="67">
        <v>34250</v>
      </c>
      <c r="AI87" s="74">
        <v>44788</v>
      </c>
      <c r="AJ87" s="79" t="s">
        <v>897</v>
      </c>
      <c r="AK87" s="77">
        <v>44757</v>
      </c>
      <c r="AL87" s="67" t="s">
        <v>1448</v>
      </c>
      <c r="AM87" s="74">
        <v>44788</v>
      </c>
      <c r="AN87" s="78" t="s">
        <v>897</v>
      </c>
      <c r="AO87" s="73">
        <v>44757</v>
      </c>
      <c r="AP87" s="67" t="s">
        <v>1449</v>
      </c>
      <c r="AQ87" s="76">
        <v>44781</v>
      </c>
      <c r="AR87" s="79"/>
      <c r="AS87" s="73"/>
      <c r="AT87" s="44"/>
      <c r="AU87" s="80"/>
      <c r="AV87" s="77"/>
      <c r="AW87" s="77"/>
      <c r="AX87" s="77"/>
      <c r="AY87" s="77"/>
      <c r="AZ87" s="91" t="s">
        <v>808</v>
      </c>
      <c r="BA87" s="82">
        <f>IF(Table13[[#This Row],[Contractor Selected]]="Atlas",Table13[[#This Row],[Cost AEG]],IF(AZ87="DLZ",Table13[[#This Row],[Cost DLZ]],IF(AZ87="Helix",Table13[[#This Row],[Cost Helix]],IF(AZ87="Millennia",Table13[[#This Row],[Cost Millennia]],IF(AZ87="Dawood",Table13[[#This Row],[Cost Dawood]],IF(Table13[[#This Row],[Contractor Selected]]="Accurate",Table13[[#This Row],[Cost Accurate]],"NO SELECTION"))))))</f>
        <v>34250</v>
      </c>
      <c r="BB87" s="58">
        <f t="shared" si="12"/>
        <v>34250</v>
      </c>
      <c r="BC87" s="59">
        <f t="shared" si="13"/>
        <v>0</v>
      </c>
      <c r="BD87" s="59">
        <f t="shared" si="14"/>
        <v>0</v>
      </c>
      <c r="BE87" s="59">
        <f t="shared" si="10"/>
        <v>0</v>
      </c>
      <c r="BF87" s="60">
        <f t="shared" si="11"/>
        <v>0</v>
      </c>
      <c r="BG87" s="60">
        <f>IF(Table13[[#This Row],[Contractor Selected]]="Accrate",Table13[[#This Row],[Amount]],0)</f>
        <v>0</v>
      </c>
      <c r="BH87" s="61">
        <f>IF(Table13[[#This Row],[Contractor Selected]]="LWS",Table13[[#This Row],[Amount]],0)</f>
        <v>0</v>
      </c>
      <c r="BI87" s="5"/>
      <c r="BJ87" s="5"/>
      <c r="BK87" s="5"/>
      <c r="BM87" s="7"/>
    </row>
    <row r="88" spans="1:65" ht="15" hidden="1" customHeight="1" x14ac:dyDescent="0.25">
      <c r="A88" s="102">
        <v>91</v>
      </c>
      <c r="B88" s="39" t="s">
        <v>81</v>
      </c>
      <c r="C88" s="39" t="s">
        <v>1450</v>
      </c>
      <c r="D88" s="102" t="s">
        <v>1451</v>
      </c>
      <c r="E88" s="39" t="s">
        <v>1375</v>
      </c>
      <c r="F88" s="102" t="s">
        <v>1319</v>
      </c>
      <c r="G88" s="39" t="s">
        <v>854</v>
      </c>
      <c r="H88" s="73">
        <v>44774</v>
      </c>
      <c r="I88" s="73">
        <v>44776</v>
      </c>
      <c r="J88" s="73">
        <v>44783</v>
      </c>
      <c r="K88" s="73">
        <v>44804</v>
      </c>
      <c r="L88" s="96">
        <v>44778</v>
      </c>
      <c r="M88" s="96">
        <v>44781</v>
      </c>
      <c r="N88" s="96">
        <v>44781</v>
      </c>
      <c r="O88" s="96">
        <v>44785</v>
      </c>
      <c r="P88" s="73">
        <v>44788</v>
      </c>
      <c r="Q88" s="73" t="s">
        <v>897</v>
      </c>
      <c r="R88" s="39" t="s">
        <v>1452</v>
      </c>
      <c r="S88" s="73">
        <v>44804</v>
      </c>
      <c r="T88" s="73">
        <v>44803</v>
      </c>
      <c r="U88" s="103">
        <v>44805</v>
      </c>
      <c r="V88" s="105" t="s">
        <v>26</v>
      </c>
      <c r="W88" s="103">
        <v>44927</v>
      </c>
      <c r="X88" s="83" t="s">
        <v>1388</v>
      </c>
      <c r="Y88" s="73">
        <v>44776</v>
      </c>
      <c r="Z88" s="44">
        <v>23900</v>
      </c>
      <c r="AA88" s="76">
        <v>44804</v>
      </c>
      <c r="AB88" s="78" t="s">
        <v>897</v>
      </c>
      <c r="AC88" s="73">
        <v>44777</v>
      </c>
      <c r="AD88" s="44">
        <v>29400</v>
      </c>
      <c r="AE88" s="74" t="s">
        <v>1453</v>
      </c>
      <c r="AF88" s="78" t="s">
        <v>897</v>
      </c>
      <c r="AG88" s="73">
        <v>44776</v>
      </c>
      <c r="AH88" s="67">
        <v>21000</v>
      </c>
      <c r="AI88" s="74">
        <v>45224</v>
      </c>
      <c r="AJ88" s="78" t="s">
        <v>897</v>
      </c>
      <c r="AK88" s="73" t="s">
        <v>995</v>
      </c>
      <c r="AL88" s="44"/>
      <c r="AM88" s="76"/>
      <c r="AN88" s="78" t="s">
        <v>897</v>
      </c>
      <c r="AO88" s="73" t="s">
        <v>1303</v>
      </c>
      <c r="AP88" s="44"/>
      <c r="AQ88" s="76"/>
      <c r="AR88" s="79"/>
      <c r="AS88" s="73"/>
      <c r="AT88" s="44"/>
      <c r="AU88" s="80"/>
      <c r="AV88" s="77"/>
      <c r="AW88" s="77"/>
      <c r="AX88" s="77"/>
      <c r="AY88" s="77"/>
      <c r="AZ88" s="81" t="s">
        <v>808</v>
      </c>
      <c r="BA88" s="82">
        <f>IF(Table13[[#This Row],[Contractor Selected]]="Atlas",Table13[[#This Row],[Cost AEG]],IF(AZ88="DLZ",Table13[[#This Row],[Cost DLZ]],IF(AZ88="Helix",Table13[[#This Row],[Cost Helix]],IF(AZ88="Millennia",Table13[[#This Row],[Cost Millennia]],IF(AZ88="Dawood",Table13[[#This Row],[Cost Dawood]],IF(Table13[[#This Row],[Contractor Selected]]="Accurate",Table13[[#This Row],[Cost Accurate]],"NO SELECTION"))))))</f>
        <v>21000</v>
      </c>
      <c r="BB88" s="58">
        <f t="shared" si="12"/>
        <v>21000</v>
      </c>
      <c r="BC88" s="59">
        <f t="shared" si="13"/>
        <v>0</v>
      </c>
      <c r="BD88" s="59">
        <f t="shared" si="14"/>
        <v>0</v>
      </c>
      <c r="BE88" s="59">
        <f t="shared" si="10"/>
        <v>0</v>
      </c>
      <c r="BF88" s="60">
        <f t="shared" si="11"/>
        <v>0</v>
      </c>
      <c r="BG88" s="60">
        <f>IF(Table13[[#This Row],[Contractor Selected]]="Accrate",Table13[[#This Row],[Amount]],0)</f>
        <v>0</v>
      </c>
      <c r="BH88" s="61">
        <f>IF(Table13[[#This Row],[Contractor Selected]]="LWS",Table13[[#This Row],[Amount]],0)</f>
        <v>0</v>
      </c>
      <c r="BI88" s="5"/>
      <c r="BJ88" s="5"/>
      <c r="BK88" s="5"/>
      <c r="BM88" s="7"/>
    </row>
    <row r="89" spans="1:65" ht="15" hidden="1" customHeight="1" x14ac:dyDescent="0.25">
      <c r="A89" s="102">
        <v>94</v>
      </c>
      <c r="B89" s="39" t="s">
        <v>323</v>
      </c>
      <c r="C89" s="102" t="s">
        <v>1454</v>
      </c>
      <c r="D89" s="39">
        <v>1011716</v>
      </c>
      <c r="E89" s="102" t="s">
        <v>1455</v>
      </c>
      <c r="F89" s="102" t="s">
        <v>37</v>
      </c>
      <c r="G89" s="102" t="s">
        <v>850</v>
      </c>
      <c r="H89" s="77">
        <v>44797</v>
      </c>
      <c r="I89" s="77">
        <v>44618</v>
      </c>
      <c r="J89" s="77">
        <v>44806</v>
      </c>
      <c r="K89" s="77">
        <v>44827</v>
      </c>
      <c r="L89" s="77">
        <v>44802</v>
      </c>
      <c r="M89" s="77">
        <v>44803</v>
      </c>
      <c r="N89" s="77">
        <v>44803</v>
      </c>
      <c r="O89" s="77">
        <v>44810</v>
      </c>
      <c r="P89" s="77">
        <v>44827</v>
      </c>
      <c r="Q89" s="77" t="s">
        <v>897</v>
      </c>
      <c r="R89" s="77" t="s">
        <v>1456</v>
      </c>
      <c r="S89" s="77">
        <v>44827</v>
      </c>
      <c r="T89" s="106">
        <v>44827</v>
      </c>
      <c r="U89" s="103">
        <v>44805</v>
      </c>
      <c r="V89" s="103"/>
      <c r="W89" s="103">
        <v>44927</v>
      </c>
      <c r="X89" s="72" t="s">
        <v>897</v>
      </c>
      <c r="Y89" s="77">
        <v>44799</v>
      </c>
      <c r="Z89" s="67">
        <v>11500</v>
      </c>
      <c r="AA89" s="74">
        <v>44827</v>
      </c>
      <c r="AB89" s="79" t="s">
        <v>897</v>
      </c>
      <c r="AC89" s="77">
        <v>44830</v>
      </c>
      <c r="AD89" s="67">
        <v>16500</v>
      </c>
      <c r="AE89" s="76">
        <v>44827</v>
      </c>
      <c r="AF89" s="79" t="s">
        <v>897</v>
      </c>
      <c r="AG89" s="77">
        <v>44799</v>
      </c>
      <c r="AH89" s="67">
        <v>9250</v>
      </c>
      <c r="AI89" s="74">
        <v>44827</v>
      </c>
      <c r="AJ89" s="79" t="s">
        <v>897</v>
      </c>
      <c r="AK89" s="77" t="s">
        <v>995</v>
      </c>
      <c r="AL89" s="67"/>
      <c r="AM89" s="74"/>
      <c r="AN89" s="78" t="s">
        <v>897</v>
      </c>
      <c r="AO89" s="73">
        <v>44798</v>
      </c>
      <c r="AP89" s="44">
        <v>9000</v>
      </c>
      <c r="AQ89" s="76">
        <v>44827</v>
      </c>
      <c r="AR89" s="79"/>
      <c r="AS89" s="73"/>
      <c r="AT89" s="44"/>
      <c r="AU89" s="80"/>
      <c r="AV89" s="77"/>
      <c r="AW89" s="77"/>
      <c r="AX89" s="77"/>
      <c r="AY89" s="77"/>
      <c r="AZ89" s="91" t="s">
        <v>808</v>
      </c>
      <c r="BA89" s="82">
        <f>IF(Table13[[#This Row],[Contractor Selected]]="Atlas",Table13[[#This Row],[Cost AEG]],IF(AZ89="DLZ",Table13[[#This Row],[Cost DLZ]],IF(AZ89="Helix",Table13[[#This Row],[Cost Helix]],IF(AZ89="Millennia",Table13[[#This Row],[Cost Millennia]],IF(AZ89="Dawood",Table13[[#This Row],[Cost Dawood]],IF(Table13[[#This Row],[Contractor Selected]]="Accurate",Table13[[#This Row],[Cost Accurate]],"NO SELECTION"))))))</f>
        <v>9250</v>
      </c>
      <c r="BB89" s="58">
        <f t="shared" si="12"/>
        <v>9250</v>
      </c>
      <c r="BC89" s="59">
        <f t="shared" si="13"/>
        <v>0</v>
      </c>
      <c r="BD89" s="59">
        <f t="shared" si="14"/>
        <v>0</v>
      </c>
      <c r="BE89" s="59">
        <f t="shared" si="10"/>
        <v>0</v>
      </c>
      <c r="BF89" s="60">
        <f t="shared" si="11"/>
        <v>0</v>
      </c>
      <c r="BG89" s="60">
        <f>IF(Table13[[#This Row],[Contractor Selected]]="Accrate",Table13[[#This Row],[Amount]],0)</f>
        <v>0</v>
      </c>
      <c r="BH89" s="61">
        <f>IF(Table13[[#This Row],[Contractor Selected]]="LWS",Table13[[#This Row],[Amount]],0)</f>
        <v>0</v>
      </c>
      <c r="BI89" s="5"/>
      <c r="BJ89" s="5"/>
      <c r="BK89" s="5"/>
      <c r="BM89" s="7"/>
    </row>
    <row r="90" spans="1:65" ht="15" hidden="1" customHeight="1" x14ac:dyDescent="0.25">
      <c r="A90" s="102">
        <v>95</v>
      </c>
      <c r="B90" s="39" t="s">
        <v>323</v>
      </c>
      <c r="C90" s="39" t="s">
        <v>1457</v>
      </c>
      <c r="D90" s="39">
        <v>1011722</v>
      </c>
      <c r="E90" s="39" t="s">
        <v>994</v>
      </c>
      <c r="F90" s="102" t="s">
        <v>1377</v>
      </c>
      <c r="G90" s="102" t="s">
        <v>850</v>
      </c>
      <c r="H90" s="73">
        <v>44797</v>
      </c>
      <c r="I90" s="73">
        <v>44799</v>
      </c>
      <c r="J90" s="73">
        <v>44811</v>
      </c>
      <c r="K90" s="73">
        <v>44832</v>
      </c>
      <c r="L90" s="96">
        <v>44802</v>
      </c>
      <c r="M90" s="96">
        <v>44803</v>
      </c>
      <c r="N90" s="96">
        <v>44803</v>
      </c>
      <c r="O90" s="96">
        <v>44805</v>
      </c>
      <c r="P90" s="73">
        <v>44805</v>
      </c>
      <c r="Q90" s="73" t="s">
        <v>897</v>
      </c>
      <c r="R90" s="77" t="s">
        <v>1458</v>
      </c>
      <c r="S90" s="73">
        <v>44832</v>
      </c>
      <c r="T90" s="73">
        <v>44832</v>
      </c>
      <c r="U90" s="103">
        <v>44805</v>
      </c>
      <c r="V90" s="103"/>
      <c r="W90" s="103">
        <v>44927</v>
      </c>
      <c r="X90" s="83" t="s">
        <v>1388</v>
      </c>
      <c r="Y90" s="73">
        <v>44799</v>
      </c>
      <c r="Z90" s="44">
        <v>6500</v>
      </c>
      <c r="AA90" s="74" t="s">
        <v>1423</v>
      </c>
      <c r="AB90" s="78" t="s">
        <v>897</v>
      </c>
      <c r="AC90" s="73">
        <v>44799</v>
      </c>
      <c r="AD90" s="44">
        <v>6400</v>
      </c>
      <c r="AE90" s="74">
        <v>44832</v>
      </c>
      <c r="AF90" s="78" t="s">
        <v>897</v>
      </c>
      <c r="AG90" s="73">
        <v>44799</v>
      </c>
      <c r="AH90" s="67">
        <v>6250</v>
      </c>
      <c r="AI90" s="74">
        <v>44832</v>
      </c>
      <c r="AJ90" s="78" t="s">
        <v>897</v>
      </c>
      <c r="AK90" s="73" t="s">
        <v>995</v>
      </c>
      <c r="AL90" s="67" t="s">
        <v>170</v>
      </c>
      <c r="AM90" s="74" t="s">
        <v>170</v>
      </c>
      <c r="AN90" s="78" t="s">
        <v>897</v>
      </c>
      <c r="AO90" s="73">
        <v>44798</v>
      </c>
      <c r="AP90" s="44">
        <v>12980</v>
      </c>
      <c r="AQ90" s="74" t="s">
        <v>1423</v>
      </c>
      <c r="AR90" s="79"/>
      <c r="AS90" s="73"/>
      <c r="AT90" s="44"/>
      <c r="AU90" s="80"/>
      <c r="AV90" s="77"/>
      <c r="AW90" s="77"/>
      <c r="AX90" s="77"/>
      <c r="AY90" s="77"/>
      <c r="AZ90" s="81" t="s">
        <v>808</v>
      </c>
      <c r="BA90" s="82">
        <f>IF(Table13[[#This Row],[Contractor Selected]]="Atlas",Table13[[#This Row],[Cost AEG]],IF(AZ90="DLZ",Table13[[#This Row],[Cost DLZ]],IF(AZ90="Helix",Table13[[#This Row],[Cost Helix]],IF(AZ90="Millennia",Table13[[#This Row],[Cost Millennia]],IF(AZ90="Dawood",Table13[[#This Row],[Cost Dawood]],IF(Table13[[#This Row],[Contractor Selected]]="Accurate",Table13[[#This Row],[Cost Accurate]],"NO SELECTION"))))))</f>
        <v>6250</v>
      </c>
      <c r="BB90" s="58">
        <f t="shared" si="12"/>
        <v>6250</v>
      </c>
      <c r="BC90" s="59">
        <f t="shared" si="13"/>
        <v>0</v>
      </c>
      <c r="BD90" s="59">
        <f t="shared" si="14"/>
        <v>0</v>
      </c>
      <c r="BE90" s="59">
        <f t="shared" si="10"/>
        <v>0</v>
      </c>
      <c r="BF90" s="60">
        <f t="shared" si="11"/>
        <v>0</v>
      </c>
      <c r="BG90" s="60">
        <f>IF(Table13[[#This Row],[Contractor Selected]]="Accrate",Table13[[#This Row],[Amount]],0)</f>
        <v>0</v>
      </c>
      <c r="BH90" s="61">
        <f>IF(Table13[[#This Row],[Contractor Selected]]="LWS",Table13[[#This Row],[Amount]],0)</f>
        <v>0</v>
      </c>
      <c r="BI90" s="5"/>
      <c r="BJ90" s="5"/>
      <c r="BK90" s="5"/>
      <c r="BM90" s="7"/>
    </row>
    <row r="91" spans="1:65" ht="15" hidden="1" customHeight="1" x14ac:dyDescent="0.25">
      <c r="A91" s="102">
        <v>93</v>
      </c>
      <c r="B91" s="102" t="s">
        <v>281</v>
      </c>
      <c r="C91" s="102" t="s">
        <v>1459</v>
      </c>
      <c r="D91" s="39">
        <v>140585</v>
      </c>
      <c r="E91" s="102" t="s">
        <v>1460</v>
      </c>
      <c r="F91" s="102" t="s">
        <v>843</v>
      </c>
      <c r="G91" s="102" t="s">
        <v>852</v>
      </c>
      <c r="H91" s="77">
        <v>44797</v>
      </c>
      <c r="I91" s="77">
        <v>44799</v>
      </c>
      <c r="J91" s="77">
        <v>44813</v>
      </c>
      <c r="K91" s="77">
        <v>44834</v>
      </c>
      <c r="L91" s="77">
        <v>44802</v>
      </c>
      <c r="M91" s="77">
        <v>44803</v>
      </c>
      <c r="N91" s="77">
        <v>44803</v>
      </c>
      <c r="O91" s="77">
        <v>44805</v>
      </c>
      <c r="P91" s="77">
        <v>44810</v>
      </c>
      <c r="Q91" s="77" t="s">
        <v>897</v>
      </c>
      <c r="R91" s="77" t="s">
        <v>1461</v>
      </c>
      <c r="S91" s="77">
        <v>44834</v>
      </c>
      <c r="T91" s="106">
        <v>44832</v>
      </c>
      <c r="U91" s="103">
        <v>44805</v>
      </c>
      <c r="V91" s="103"/>
      <c r="W91" s="103">
        <v>44927</v>
      </c>
      <c r="X91" s="72"/>
      <c r="Y91" s="77"/>
      <c r="Z91" s="67"/>
      <c r="AA91" s="74"/>
      <c r="AB91" s="79"/>
      <c r="AC91" s="77">
        <v>44799</v>
      </c>
      <c r="AD91" s="67">
        <v>26950</v>
      </c>
      <c r="AE91" s="76">
        <v>44834</v>
      </c>
      <c r="AF91" s="79"/>
      <c r="AG91" s="77">
        <v>44799</v>
      </c>
      <c r="AH91" s="67">
        <v>28500</v>
      </c>
      <c r="AI91" s="74">
        <v>44834</v>
      </c>
      <c r="AJ91" s="79" t="s">
        <v>897</v>
      </c>
      <c r="AK91" s="77">
        <v>44799</v>
      </c>
      <c r="AL91" s="67">
        <v>24850</v>
      </c>
      <c r="AM91" s="74">
        <v>44834</v>
      </c>
      <c r="AN91" s="78"/>
      <c r="AO91" s="73"/>
      <c r="AP91" s="44"/>
      <c r="AQ91" s="76"/>
      <c r="AR91" s="79"/>
      <c r="AS91" s="73"/>
      <c r="AT91" s="44"/>
      <c r="AU91" s="80"/>
      <c r="AV91" s="77"/>
      <c r="AW91" s="77"/>
      <c r="AX91" s="77"/>
      <c r="AY91" s="77"/>
      <c r="AZ91" s="91" t="s">
        <v>938</v>
      </c>
      <c r="BA91" s="82">
        <f>IF(Table13[[#This Row],[Contractor Selected]]="Atlas",Table13[[#This Row],[Cost AEG]],IF(AZ91="DLZ",Table13[[#This Row],[Cost DLZ]],IF(AZ91="Helix",Table13[[#This Row],[Cost Helix]],IF(AZ91="Millennia",Table13[[#This Row],[Cost Millennia]],IF(AZ91="Dawood",Table13[[#This Row],[Cost Dawood]],IF(Table13[[#This Row],[Contractor Selected]]="Accurate",Table13[[#This Row],[Cost Accurate]],"NO SELECTION"))))))</f>
        <v>24850</v>
      </c>
      <c r="BB91" s="58">
        <f t="shared" si="12"/>
        <v>0</v>
      </c>
      <c r="BC91" s="59">
        <f t="shared" si="13"/>
        <v>24850</v>
      </c>
      <c r="BD91" s="59">
        <f t="shared" si="14"/>
        <v>0</v>
      </c>
      <c r="BE91" s="59">
        <f t="shared" si="10"/>
        <v>0</v>
      </c>
      <c r="BF91" s="60">
        <f t="shared" si="11"/>
        <v>0</v>
      </c>
      <c r="BG91" s="60">
        <f>IF(Table13[[#This Row],[Contractor Selected]]="Accrate",Table13[[#This Row],[Amount]],0)</f>
        <v>0</v>
      </c>
      <c r="BH91" s="61">
        <f>IF(Table13[[#This Row],[Contractor Selected]]="LWS",Table13[[#This Row],[Amount]],0)</f>
        <v>0</v>
      </c>
      <c r="BI91" s="5"/>
      <c r="BJ91" s="5"/>
      <c r="BK91" s="5"/>
      <c r="BM91" s="7"/>
    </row>
    <row r="92" spans="1:65" ht="15" hidden="1" customHeight="1" x14ac:dyDescent="0.25">
      <c r="A92" s="102">
        <v>96</v>
      </c>
      <c r="B92" s="102" t="s">
        <v>281</v>
      </c>
      <c r="C92" s="102" t="s">
        <v>1462</v>
      </c>
      <c r="D92" s="39">
        <v>1211740</v>
      </c>
      <c r="E92" s="102" t="s">
        <v>606</v>
      </c>
      <c r="F92" s="102" t="s">
        <v>222</v>
      </c>
      <c r="G92" s="102" t="s">
        <v>852</v>
      </c>
      <c r="H92" s="77">
        <v>44799</v>
      </c>
      <c r="I92" s="77">
        <v>44804</v>
      </c>
      <c r="J92" s="77">
        <v>44813</v>
      </c>
      <c r="K92" s="77">
        <v>44834</v>
      </c>
      <c r="L92" s="77">
        <v>44806</v>
      </c>
      <c r="M92" s="77">
        <v>44810</v>
      </c>
      <c r="N92" s="77">
        <v>44810</v>
      </c>
      <c r="O92" s="77">
        <v>44812</v>
      </c>
      <c r="P92" s="77">
        <v>44812</v>
      </c>
      <c r="Q92" s="77" t="s">
        <v>897</v>
      </c>
      <c r="R92" s="77" t="s">
        <v>1463</v>
      </c>
      <c r="S92" s="77">
        <v>44862</v>
      </c>
      <c r="T92" s="106">
        <v>44861</v>
      </c>
      <c r="U92" s="103">
        <v>44805</v>
      </c>
      <c r="V92" s="103"/>
      <c r="W92" s="103">
        <v>44927</v>
      </c>
      <c r="X92" s="72" t="s">
        <v>1388</v>
      </c>
      <c r="Y92" s="77">
        <v>44804</v>
      </c>
      <c r="Z92" s="67">
        <v>19453</v>
      </c>
      <c r="AA92" s="74">
        <v>44834</v>
      </c>
      <c r="AB92" s="79" t="s">
        <v>897</v>
      </c>
      <c r="AC92" s="77">
        <v>44804</v>
      </c>
      <c r="AD92" s="67">
        <v>53200</v>
      </c>
      <c r="AE92" s="76">
        <v>44834</v>
      </c>
      <c r="AF92" s="79" t="s">
        <v>897</v>
      </c>
      <c r="AG92" s="77">
        <v>44804</v>
      </c>
      <c r="AH92" s="67">
        <v>63000</v>
      </c>
      <c r="AI92" s="74">
        <v>44839</v>
      </c>
      <c r="AJ92" s="79" t="s">
        <v>897</v>
      </c>
      <c r="AK92" s="77">
        <v>44806</v>
      </c>
      <c r="AL92" s="67">
        <v>59234</v>
      </c>
      <c r="AM92" s="74">
        <v>44834</v>
      </c>
      <c r="AN92" s="78" t="s">
        <v>897</v>
      </c>
      <c r="AO92" s="73">
        <v>44803</v>
      </c>
      <c r="AP92" s="44">
        <v>42000</v>
      </c>
      <c r="AQ92" s="76">
        <v>44834</v>
      </c>
      <c r="AR92" s="79"/>
      <c r="AS92" s="73"/>
      <c r="AT92" s="44"/>
      <c r="AU92" s="80"/>
      <c r="AV92" s="77"/>
      <c r="AW92" s="77"/>
      <c r="AX92" s="77"/>
      <c r="AY92" s="77"/>
      <c r="AZ92" s="91" t="s">
        <v>937</v>
      </c>
      <c r="BA92" s="82">
        <f>IF(Table13[[#This Row],[Contractor Selected]]="Atlas",Table13[[#This Row],[Cost AEG]],IF(AZ92="DLZ",Table13[[#This Row],[Cost DLZ]],IF(AZ92="Helix",Table13[[#This Row],[Cost Helix]],IF(AZ92="Millennia",Table13[[#This Row],[Cost Millennia]],IF(AZ92="Dawood",Table13[[#This Row],[Cost Dawood]],IF(Table13[[#This Row],[Contractor Selected]]="Accurate",Table13[[#This Row],[Cost Accurate]],"NO SELECTION"))))))</f>
        <v>53200</v>
      </c>
      <c r="BB92" s="58">
        <f t="shared" si="12"/>
        <v>0</v>
      </c>
      <c r="BC92" s="59">
        <f t="shared" si="13"/>
        <v>0</v>
      </c>
      <c r="BD92" s="59">
        <f t="shared" si="14"/>
        <v>53200</v>
      </c>
      <c r="BE92" s="59">
        <f t="shared" si="10"/>
        <v>0</v>
      </c>
      <c r="BF92" s="60">
        <f t="shared" si="11"/>
        <v>0</v>
      </c>
      <c r="BG92" s="60">
        <f>IF(Table13[[#This Row],[Contractor Selected]]="Accrate",Table13[[#This Row],[Amount]],0)</f>
        <v>0</v>
      </c>
      <c r="BH92" s="61">
        <f>IF(Table13[[#This Row],[Contractor Selected]]="LWS",Table13[[#This Row],[Amount]],0)</f>
        <v>0</v>
      </c>
      <c r="BI92" s="5"/>
      <c r="BJ92" s="5"/>
      <c r="BK92" s="5"/>
      <c r="BM92" s="7"/>
    </row>
    <row r="93" spans="1:65" ht="15" hidden="1" customHeight="1" x14ac:dyDescent="0.25">
      <c r="A93" s="102">
        <v>92</v>
      </c>
      <c r="B93" s="39" t="s">
        <v>81</v>
      </c>
      <c r="C93" s="102" t="s">
        <v>1464</v>
      </c>
      <c r="D93" s="39">
        <v>1211681</v>
      </c>
      <c r="E93" s="102" t="s">
        <v>931</v>
      </c>
      <c r="F93" s="102" t="s">
        <v>227</v>
      </c>
      <c r="G93" s="39" t="s">
        <v>854</v>
      </c>
      <c r="H93" s="77">
        <v>44782</v>
      </c>
      <c r="I93" s="77">
        <v>44784</v>
      </c>
      <c r="J93" s="77">
        <v>44791</v>
      </c>
      <c r="K93" s="77">
        <v>44805</v>
      </c>
      <c r="L93" s="77">
        <v>44785</v>
      </c>
      <c r="M93" s="77">
        <v>44788</v>
      </c>
      <c r="N93" s="77">
        <v>44789</v>
      </c>
      <c r="O93" s="77">
        <v>44789</v>
      </c>
      <c r="P93" s="77">
        <v>44799</v>
      </c>
      <c r="Q93" s="77" t="s">
        <v>897</v>
      </c>
      <c r="R93" s="77" t="s">
        <v>1465</v>
      </c>
      <c r="S93" s="77">
        <v>44802</v>
      </c>
      <c r="T93" s="106">
        <v>44802</v>
      </c>
      <c r="U93" s="107">
        <v>44835</v>
      </c>
      <c r="V93" s="105" t="s">
        <v>26</v>
      </c>
      <c r="W93" s="103">
        <v>44927</v>
      </c>
      <c r="X93" s="72" t="s">
        <v>897</v>
      </c>
      <c r="Y93" s="77">
        <v>44784</v>
      </c>
      <c r="Z93" s="67">
        <v>17620</v>
      </c>
      <c r="AA93" s="74">
        <v>44805</v>
      </c>
      <c r="AB93" s="79" t="s">
        <v>897</v>
      </c>
      <c r="AC93" s="77">
        <v>44784</v>
      </c>
      <c r="AD93" s="67">
        <v>26500</v>
      </c>
      <c r="AE93" s="76">
        <v>44805</v>
      </c>
      <c r="AF93" s="79" t="s">
        <v>897</v>
      </c>
      <c r="AG93" s="77" t="s">
        <v>1384</v>
      </c>
      <c r="AH93" s="67"/>
      <c r="AI93" s="74"/>
      <c r="AJ93" s="79" t="s">
        <v>897</v>
      </c>
      <c r="AK93" s="77" t="s">
        <v>1384</v>
      </c>
      <c r="AL93" s="67"/>
      <c r="AM93" s="74"/>
      <c r="AN93" s="78"/>
      <c r="AO93" s="73"/>
      <c r="AP93" s="44"/>
      <c r="AQ93" s="76"/>
      <c r="AR93" s="79"/>
      <c r="AS93" s="73"/>
      <c r="AT93" s="44"/>
      <c r="AU93" s="80"/>
      <c r="AV93" s="77"/>
      <c r="AW93" s="77"/>
      <c r="AX93" s="77"/>
      <c r="AY93" s="77"/>
      <c r="AZ93" s="91" t="s">
        <v>1223</v>
      </c>
      <c r="BA93" s="82">
        <f>IF(Table13[[#This Row],[Contractor Selected]]="Atlas",Table13[[#This Row],[Cost AEG]],IF(AZ93="DLZ",Table13[[#This Row],[Cost DLZ]],IF(AZ93="Helix",Table13[[#This Row],[Cost Helix]],IF(AZ93="Millennia",Table13[[#This Row],[Cost Millennia]],IF(AZ93="Dawood",Table13[[#This Row],[Cost Dawood]],IF(Table13[[#This Row],[Contractor Selected]]="Accurate",Table13[[#This Row],[Cost Accurate]],"NO SELECTION"))))))</f>
        <v>17620</v>
      </c>
      <c r="BB93" s="58">
        <f t="shared" si="12"/>
        <v>0</v>
      </c>
      <c r="BC93" s="59">
        <f t="shared" si="13"/>
        <v>0</v>
      </c>
      <c r="BD93" s="59">
        <f t="shared" si="14"/>
        <v>0</v>
      </c>
      <c r="BE93" s="59">
        <f t="shared" si="10"/>
        <v>17620</v>
      </c>
      <c r="BF93" s="60">
        <f t="shared" si="11"/>
        <v>0</v>
      </c>
      <c r="BG93" s="60">
        <f>IF(Table13[[#This Row],[Contractor Selected]]="Accrate",Table13[[#This Row],[Amount]],0)</f>
        <v>0</v>
      </c>
      <c r="BH93" s="61">
        <f>IF(Table13[[#This Row],[Contractor Selected]]="LWS",Table13[[#This Row],[Amount]],0)</f>
        <v>0</v>
      </c>
      <c r="BI93" s="5"/>
      <c r="BJ93" s="5"/>
      <c r="BK93" s="5"/>
      <c r="BM93" s="7"/>
    </row>
    <row r="94" spans="1:65" ht="15" hidden="1" customHeight="1" x14ac:dyDescent="0.25">
      <c r="A94" s="102">
        <v>106</v>
      </c>
      <c r="B94" s="102" t="s">
        <v>81</v>
      </c>
      <c r="C94" s="102" t="s">
        <v>1466</v>
      </c>
      <c r="D94" s="39">
        <v>1111723</v>
      </c>
      <c r="E94" s="102" t="s">
        <v>1467</v>
      </c>
      <c r="F94" s="102" t="s">
        <v>208</v>
      </c>
      <c r="G94" s="102" t="s">
        <v>849</v>
      </c>
      <c r="H94" s="77">
        <v>44788</v>
      </c>
      <c r="I94" s="77">
        <v>44793</v>
      </c>
      <c r="J94" s="77">
        <v>44798</v>
      </c>
      <c r="K94" s="77">
        <v>44800</v>
      </c>
      <c r="L94" s="77">
        <v>44805</v>
      </c>
      <c r="M94" s="77">
        <v>44808</v>
      </c>
      <c r="N94" s="77">
        <v>44811</v>
      </c>
      <c r="O94" s="77">
        <v>44813</v>
      </c>
      <c r="P94" s="77">
        <v>44816</v>
      </c>
      <c r="Q94" s="73" t="s">
        <v>897</v>
      </c>
      <c r="R94" s="77" t="s">
        <v>1468</v>
      </c>
      <c r="S94" s="77">
        <v>44830</v>
      </c>
      <c r="T94" s="106">
        <v>44830</v>
      </c>
      <c r="U94" s="105">
        <v>44835</v>
      </c>
      <c r="V94" s="105" t="s">
        <v>26</v>
      </c>
      <c r="W94" s="103">
        <v>44927</v>
      </c>
      <c r="X94" s="72" t="s">
        <v>1388</v>
      </c>
      <c r="Y94" s="77">
        <v>44804</v>
      </c>
      <c r="Z94" s="67">
        <v>15500</v>
      </c>
      <c r="AA94" s="74">
        <v>44827</v>
      </c>
      <c r="AB94" s="79" t="s">
        <v>897</v>
      </c>
      <c r="AC94" s="77">
        <v>44803</v>
      </c>
      <c r="AD94" s="67">
        <v>16200</v>
      </c>
      <c r="AE94" s="76">
        <v>44820</v>
      </c>
      <c r="AF94" s="79"/>
      <c r="AG94" s="77"/>
      <c r="AH94" s="67"/>
      <c r="AI94" s="74"/>
      <c r="AJ94" s="79"/>
      <c r="AK94" s="77"/>
      <c r="AL94" s="67"/>
      <c r="AM94" s="74"/>
      <c r="AN94" s="78"/>
      <c r="AO94" s="73"/>
      <c r="AP94" s="44"/>
      <c r="AQ94" s="76"/>
      <c r="AR94" s="79"/>
      <c r="AS94" s="73"/>
      <c r="AT94" s="44"/>
      <c r="AU94" s="80"/>
      <c r="AV94" s="77"/>
      <c r="AW94" s="77"/>
      <c r="AX94" s="77"/>
      <c r="AY94" s="77"/>
      <c r="AZ94" s="91" t="s">
        <v>937</v>
      </c>
      <c r="BA94" s="82">
        <f>IF(Table13[[#This Row],[Contractor Selected]]="Atlas",Table13[[#This Row],[Cost AEG]],IF(AZ94="DLZ",Table13[[#This Row],[Cost DLZ]],IF(AZ94="Helix",Table13[[#This Row],[Cost Helix]],IF(AZ94="Millennia",Table13[[#This Row],[Cost Millennia]],IF(AZ94="Dawood",Table13[[#This Row],[Cost Dawood]],IF(Table13[[#This Row],[Contractor Selected]]="Accurate",Table13[[#This Row],[Cost Accurate]],"NO SELECTION"))))))</f>
        <v>16200</v>
      </c>
      <c r="BB94" s="58">
        <f t="shared" si="12"/>
        <v>0</v>
      </c>
      <c r="BC94" s="59">
        <f t="shared" si="13"/>
        <v>0</v>
      </c>
      <c r="BD94" s="59">
        <f t="shared" si="14"/>
        <v>16200</v>
      </c>
      <c r="BE94" s="59">
        <f t="shared" si="10"/>
        <v>0</v>
      </c>
      <c r="BF94" s="60">
        <f t="shared" si="11"/>
        <v>0</v>
      </c>
      <c r="BG94" s="60">
        <f>IF(Table13[[#This Row],[Contractor Selected]]="Accrate",Table13[[#This Row],[Amount]],0)</f>
        <v>0</v>
      </c>
      <c r="BH94" s="61">
        <f>IF(Table13[[#This Row],[Contractor Selected]]="LWS",Table13[[#This Row],[Amount]],0)</f>
        <v>0</v>
      </c>
      <c r="BI94" s="5"/>
      <c r="BJ94" s="5"/>
      <c r="BK94" s="5"/>
      <c r="BM94" s="7"/>
    </row>
    <row r="95" spans="1:65" ht="15" hidden="1" customHeight="1" x14ac:dyDescent="0.25">
      <c r="A95" s="102">
        <v>97</v>
      </c>
      <c r="B95" s="102" t="s">
        <v>81</v>
      </c>
      <c r="C95" s="102" t="s">
        <v>1469</v>
      </c>
      <c r="D95" s="39">
        <v>1411802</v>
      </c>
      <c r="E95" s="102" t="s">
        <v>221</v>
      </c>
      <c r="F95" s="102" t="s">
        <v>1319</v>
      </c>
      <c r="G95" s="102" t="s">
        <v>849</v>
      </c>
      <c r="H95" s="77">
        <v>44805</v>
      </c>
      <c r="I95" s="77">
        <v>44810</v>
      </c>
      <c r="J95" s="77">
        <v>44817</v>
      </c>
      <c r="K95" s="77">
        <v>44834</v>
      </c>
      <c r="L95" s="77">
        <v>44812</v>
      </c>
      <c r="M95" s="77">
        <v>44812</v>
      </c>
      <c r="N95" s="77">
        <v>44812</v>
      </c>
      <c r="O95" s="77">
        <v>44817</v>
      </c>
      <c r="P95" s="77">
        <v>44818</v>
      </c>
      <c r="Q95" s="77" t="s">
        <v>897</v>
      </c>
      <c r="R95" s="39" t="s">
        <v>1470</v>
      </c>
      <c r="S95" s="77">
        <v>44834</v>
      </c>
      <c r="T95" s="106">
        <v>44853</v>
      </c>
      <c r="U95" s="107">
        <v>44835</v>
      </c>
      <c r="V95" s="105" t="s">
        <v>26</v>
      </c>
      <c r="W95" s="103">
        <v>44927</v>
      </c>
      <c r="X95" s="72" t="s">
        <v>1388</v>
      </c>
      <c r="Y95" s="77">
        <v>44811</v>
      </c>
      <c r="Z95" s="67">
        <v>26444</v>
      </c>
      <c r="AA95" s="74">
        <v>44841</v>
      </c>
      <c r="AB95" s="79" t="s">
        <v>897</v>
      </c>
      <c r="AC95" s="77">
        <v>44810</v>
      </c>
      <c r="AD95" s="67">
        <v>46400</v>
      </c>
      <c r="AE95" s="76">
        <v>44834</v>
      </c>
      <c r="AF95" s="79" t="s">
        <v>897</v>
      </c>
      <c r="AG95" s="77">
        <v>44811</v>
      </c>
      <c r="AH95" s="67">
        <v>34000</v>
      </c>
      <c r="AI95" s="74">
        <v>44834</v>
      </c>
      <c r="AJ95" s="79" t="s">
        <v>897</v>
      </c>
      <c r="AK95" s="77" t="s">
        <v>1303</v>
      </c>
      <c r="AL95" s="67"/>
      <c r="AM95" s="74"/>
      <c r="AN95" s="78"/>
      <c r="AO95" s="73"/>
      <c r="AP95" s="44"/>
      <c r="AQ95" s="76"/>
      <c r="AR95" s="79"/>
      <c r="AS95" s="73"/>
      <c r="AT95" s="44"/>
      <c r="AU95" s="80"/>
      <c r="AV95" s="77"/>
      <c r="AW95" s="77"/>
      <c r="AX95" s="77"/>
      <c r="AY95" s="77"/>
      <c r="AZ95" s="91" t="s">
        <v>937</v>
      </c>
      <c r="BA95" s="82">
        <f>IF(Table13[[#This Row],[Contractor Selected]]="Atlas",Table13[[#This Row],[Cost AEG]],IF(AZ95="DLZ",Table13[[#This Row],[Cost DLZ]],IF(AZ95="Helix",Table13[[#This Row],[Cost Helix]],IF(AZ95="Millennia",Table13[[#This Row],[Cost Millennia]],IF(AZ95="Dawood",Table13[[#This Row],[Cost Dawood]],IF(Table13[[#This Row],[Contractor Selected]]="Accurate",Table13[[#This Row],[Cost Accurate]],"NO SELECTION"))))))</f>
        <v>46400</v>
      </c>
      <c r="BB95" s="58">
        <f t="shared" si="12"/>
        <v>0</v>
      </c>
      <c r="BC95" s="59">
        <f t="shared" si="13"/>
        <v>0</v>
      </c>
      <c r="BD95" s="59">
        <f t="shared" si="14"/>
        <v>46400</v>
      </c>
      <c r="BE95" s="59">
        <f t="shared" si="10"/>
        <v>0</v>
      </c>
      <c r="BF95" s="60">
        <f t="shared" si="11"/>
        <v>0</v>
      </c>
      <c r="BG95" s="60">
        <f>IF(Table13[[#This Row],[Contractor Selected]]="Accrate",Table13[[#This Row],[Amount]],0)</f>
        <v>0</v>
      </c>
      <c r="BH95" s="61">
        <f>IF(Table13[[#This Row],[Contractor Selected]]="LWS",Table13[[#This Row],[Amount]],0)</f>
        <v>0</v>
      </c>
      <c r="BI95" s="5"/>
      <c r="BJ95" s="25">
        <v>17620</v>
      </c>
      <c r="BK95" s="25">
        <f>BJ95*1.1</f>
        <v>19382</v>
      </c>
      <c r="BM95" s="7"/>
    </row>
    <row r="96" spans="1:65" ht="15" hidden="1" customHeight="1" x14ac:dyDescent="0.25">
      <c r="A96" s="102">
        <v>98</v>
      </c>
      <c r="B96" s="102" t="s">
        <v>281</v>
      </c>
      <c r="C96" s="102" t="s">
        <v>1471</v>
      </c>
      <c r="D96" s="39">
        <v>1611416</v>
      </c>
      <c r="E96" s="102" t="s">
        <v>1472</v>
      </c>
      <c r="F96" s="102" t="s">
        <v>1319</v>
      </c>
      <c r="G96" s="102" t="s">
        <v>855</v>
      </c>
      <c r="H96" s="77">
        <v>44812</v>
      </c>
      <c r="I96" s="77">
        <v>44816</v>
      </c>
      <c r="J96" s="77">
        <v>44823</v>
      </c>
      <c r="K96" s="77">
        <v>44844</v>
      </c>
      <c r="L96" s="77">
        <v>44824</v>
      </c>
      <c r="M96" s="77">
        <v>44825</v>
      </c>
      <c r="N96" s="77">
        <v>44825</v>
      </c>
      <c r="O96" s="77">
        <v>44831</v>
      </c>
      <c r="P96" s="77">
        <v>44831</v>
      </c>
      <c r="Q96" s="77" t="s">
        <v>897</v>
      </c>
      <c r="R96" s="39" t="s">
        <v>1473</v>
      </c>
      <c r="S96" s="77">
        <v>44849</v>
      </c>
      <c r="T96" s="106">
        <v>44849</v>
      </c>
      <c r="U96" s="103">
        <v>44835</v>
      </c>
      <c r="V96" s="103"/>
      <c r="W96" s="103">
        <v>44927</v>
      </c>
      <c r="X96" s="72" t="s">
        <v>1388</v>
      </c>
      <c r="Y96" s="77">
        <v>44816</v>
      </c>
      <c r="Z96" s="67">
        <v>27120</v>
      </c>
      <c r="AA96" s="74">
        <v>44852</v>
      </c>
      <c r="AB96" s="79" t="s">
        <v>897</v>
      </c>
      <c r="AC96" s="77" t="s">
        <v>39</v>
      </c>
      <c r="AD96" s="67"/>
      <c r="AE96" s="76"/>
      <c r="AF96" s="79" t="s">
        <v>897</v>
      </c>
      <c r="AG96" s="77" t="s">
        <v>39</v>
      </c>
      <c r="AH96" s="67"/>
      <c r="AI96" s="74"/>
      <c r="AJ96" s="79" t="s">
        <v>897</v>
      </c>
      <c r="AK96" s="77" t="s">
        <v>39</v>
      </c>
      <c r="AL96" s="67"/>
      <c r="AM96" s="74"/>
      <c r="AN96" s="78" t="s">
        <v>897</v>
      </c>
      <c r="AO96" s="73">
        <v>44824</v>
      </c>
      <c r="AP96" s="44">
        <v>35420</v>
      </c>
      <c r="AQ96" s="76">
        <v>44849</v>
      </c>
      <c r="AR96" s="79"/>
      <c r="AS96" s="73"/>
      <c r="AT96" s="44"/>
      <c r="AU96" s="80"/>
      <c r="AV96" s="77"/>
      <c r="AW96" s="77"/>
      <c r="AX96" s="77"/>
      <c r="AY96" s="77"/>
      <c r="AZ96" s="91" t="s">
        <v>939</v>
      </c>
      <c r="BA96" s="82">
        <f>IF(Table13[[#This Row],[Contractor Selected]]="Atlas",Table13[[#This Row],[Cost AEG]],IF(AZ96="DLZ",Table13[[#This Row],[Cost DLZ]],IF(AZ96="Helix",Table13[[#This Row],[Cost Helix]],IF(AZ96="Millennia",Table13[[#This Row],[Cost Millennia]],IF(AZ96="Dawood",Table13[[#This Row],[Cost Dawood]],IF(Table13[[#This Row],[Contractor Selected]]="Accurate",Table13[[#This Row],[Cost Accurate]],"NO SELECTION"))))))</f>
        <v>35420</v>
      </c>
      <c r="BB96" s="58">
        <f t="shared" si="12"/>
        <v>0</v>
      </c>
      <c r="BC96" s="59">
        <f t="shared" si="13"/>
        <v>0</v>
      </c>
      <c r="BD96" s="59">
        <f t="shared" si="14"/>
        <v>0</v>
      </c>
      <c r="BE96" s="59">
        <f t="shared" si="10"/>
        <v>0</v>
      </c>
      <c r="BF96" s="60">
        <f t="shared" si="11"/>
        <v>35420</v>
      </c>
      <c r="BG96" s="60">
        <f>IF(Table13[[#This Row],[Contractor Selected]]="Accrate",Table13[[#This Row],[Amount]],0)</f>
        <v>0</v>
      </c>
      <c r="BH96" s="61">
        <f>IF(Table13[[#This Row],[Contractor Selected]]="LWS",Table13[[#This Row],[Amount]],0)</f>
        <v>0</v>
      </c>
      <c r="BI96" s="5"/>
      <c r="BJ96" s="5"/>
      <c r="BK96" s="5"/>
      <c r="BM96" s="7"/>
    </row>
    <row r="97" spans="1:65" ht="15" hidden="1" customHeight="1" x14ac:dyDescent="0.25">
      <c r="A97" s="102">
        <v>99</v>
      </c>
      <c r="B97" s="102" t="s">
        <v>81</v>
      </c>
      <c r="C97" s="102" t="s">
        <v>1474</v>
      </c>
      <c r="D97" s="39">
        <v>1311845</v>
      </c>
      <c r="E97" s="102" t="s">
        <v>925</v>
      </c>
      <c r="F97" s="102" t="s">
        <v>84</v>
      </c>
      <c r="G97" s="102" t="s">
        <v>849</v>
      </c>
      <c r="H97" s="77">
        <v>44824</v>
      </c>
      <c r="I97" s="77">
        <v>44827</v>
      </c>
      <c r="J97" s="77">
        <v>44834</v>
      </c>
      <c r="K97" s="77">
        <v>44853</v>
      </c>
      <c r="L97" s="77">
        <v>44830</v>
      </c>
      <c r="M97" s="77">
        <v>44832</v>
      </c>
      <c r="N97" s="77">
        <v>44833</v>
      </c>
      <c r="O97" s="77">
        <v>44833</v>
      </c>
      <c r="P97" s="77">
        <v>44833</v>
      </c>
      <c r="Q97" s="77" t="s">
        <v>897</v>
      </c>
      <c r="R97" s="77" t="s">
        <v>1475</v>
      </c>
      <c r="S97" s="77">
        <v>44853</v>
      </c>
      <c r="T97" s="106">
        <v>44844</v>
      </c>
      <c r="U97" s="103">
        <v>44835</v>
      </c>
      <c r="V97" s="105" t="s">
        <v>26</v>
      </c>
      <c r="W97" s="103">
        <v>44927</v>
      </c>
      <c r="X97" s="72" t="s">
        <v>1388</v>
      </c>
      <c r="Y97" s="77">
        <v>44827</v>
      </c>
      <c r="Z97" s="67">
        <v>18200</v>
      </c>
      <c r="AA97" s="74">
        <v>44848</v>
      </c>
      <c r="AB97" s="79" t="s">
        <v>897</v>
      </c>
      <c r="AC97" s="77">
        <v>44827</v>
      </c>
      <c r="AD97" s="67">
        <v>20300</v>
      </c>
      <c r="AE97" s="76">
        <v>44848</v>
      </c>
      <c r="AF97" s="79" t="s">
        <v>897</v>
      </c>
      <c r="AG97" s="77">
        <v>44827</v>
      </c>
      <c r="AH97" s="67">
        <v>26400</v>
      </c>
      <c r="AI97" s="74">
        <v>44850</v>
      </c>
      <c r="AJ97" s="79" t="s">
        <v>897</v>
      </c>
      <c r="AK97" s="77" t="s">
        <v>1303</v>
      </c>
      <c r="AL97" s="67"/>
      <c r="AM97" s="74"/>
      <c r="AN97" s="78" t="s">
        <v>897</v>
      </c>
      <c r="AO97" s="77" t="s">
        <v>1303</v>
      </c>
      <c r="AP97" s="44"/>
      <c r="AQ97" s="76"/>
      <c r="AR97" s="79"/>
      <c r="AS97" s="73"/>
      <c r="AT97" s="44"/>
      <c r="AU97" s="80"/>
      <c r="AV97" s="77"/>
      <c r="AW97" s="77"/>
      <c r="AX97" s="77"/>
      <c r="AY97" s="77"/>
      <c r="AZ97" s="91" t="s">
        <v>937</v>
      </c>
      <c r="BA97" s="82">
        <f>IF(Table13[[#This Row],[Contractor Selected]]="Atlas",Table13[[#This Row],[Cost AEG]],IF(AZ97="DLZ",Table13[[#This Row],[Cost DLZ]],IF(AZ97="Helix",Table13[[#This Row],[Cost Helix]],IF(AZ97="Millennia",Table13[[#This Row],[Cost Millennia]],IF(AZ97="Dawood",Table13[[#This Row],[Cost Dawood]],IF(Table13[[#This Row],[Contractor Selected]]="Accurate",Table13[[#This Row],[Cost Accurate]],"NO SELECTION"))))))</f>
        <v>20300</v>
      </c>
      <c r="BB97" s="58">
        <f t="shared" si="12"/>
        <v>0</v>
      </c>
      <c r="BC97" s="59">
        <f t="shared" si="13"/>
        <v>0</v>
      </c>
      <c r="BD97" s="59">
        <f t="shared" si="14"/>
        <v>20300</v>
      </c>
      <c r="BE97" s="59">
        <f t="shared" si="10"/>
        <v>0</v>
      </c>
      <c r="BF97" s="60">
        <f t="shared" si="11"/>
        <v>0</v>
      </c>
      <c r="BG97" s="60">
        <f>IF(Table13[[#This Row],[Contractor Selected]]="Accrate",Table13[[#This Row],[Amount]],0)</f>
        <v>0</v>
      </c>
      <c r="BH97" s="61">
        <f>IF(Table13[[#This Row],[Contractor Selected]]="LWS",Table13[[#This Row],[Amount]],0)</f>
        <v>0</v>
      </c>
      <c r="BI97" s="5"/>
      <c r="BJ97" s="5"/>
      <c r="BK97" s="5"/>
      <c r="BM97" s="7"/>
    </row>
    <row r="98" spans="1:65" ht="15" hidden="1" customHeight="1" x14ac:dyDescent="0.25">
      <c r="A98" s="102">
        <v>100</v>
      </c>
      <c r="B98" s="102" t="s">
        <v>281</v>
      </c>
      <c r="C98" s="102" t="s">
        <v>1476</v>
      </c>
      <c r="D98" s="39">
        <v>1411801</v>
      </c>
      <c r="E98" s="102" t="s">
        <v>987</v>
      </c>
      <c r="F98" s="102" t="s">
        <v>1377</v>
      </c>
      <c r="G98" s="39" t="s">
        <v>850</v>
      </c>
      <c r="H98" s="77">
        <v>44830</v>
      </c>
      <c r="I98" s="77">
        <v>44833</v>
      </c>
      <c r="J98" s="77">
        <v>44844</v>
      </c>
      <c r="K98" s="77">
        <v>44865</v>
      </c>
      <c r="L98" s="77">
        <v>44834</v>
      </c>
      <c r="M98" s="77">
        <v>44834</v>
      </c>
      <c r="N98" s="77">
        <v>44834</v>
      </c>
      <c r="O98" s="77">
        <v>44839</v>
      </c>
      <c r="P98" s="77">
        <v>44839</v>
      </c>
      <c r="Q98" s="77" t="s">
        <v>897</v>
      </c>
      <c r="R98" s="77" t="s">
        <v>1477</v>
      </c>
      <c r="S98" s="77">
        <v>44865</v>
      </c>
      <c r="T98" s="106">
        <v>44865</v>
      </c>
      <c r="U98" s="103">
        <v>44835</v>
      </c>
      <c r="V98" s="103"/>
      <c r="W98" s="103">
        <v>44927</v>
      </c>
      <c r="X98" s="72" t="s">
        <v>1388</v>
      </c>
      <c r="Y98" s="77">
        <v>44833</v>
      </c>
      <c r="Z98" s="67">
        <v>17530</v>
      </c>
      <c r="AA98" s="74" t="s">
        <v>1432</v>
      </c>
      <c r="AB98" s="79" t="s">
        <v>897</v>
      </c>
      <c r="AC98" s="77">
        <v>44833</v>
      </c>
      <c r="AD98" s="67">
        <v>39100</v>
      </c>
      <c r="AE98" s="76">
        <v>44865</v>
      </c>
      <c r="AF98" s="79" t="s">
        <v>897</v>
      </c>
      <c r="AG98" s="77">
        <v>44834</v>
      </c>
      <c r="AH98" s="67">
        <v>19500</v>
      </c>
      <c r="AI98" s="74">
        <v>44865</v>
      </c>
      <c r="AJ98" s="79" t="s">
        <v>897</v>
      </c>
      <c r="AK98" s="77" t="s">
        <v>995</v>
      </c>
      <c r="AL98" s="67" t="s">
        <v>170</v>
      </c>
      <c r="AM98" s="74" t="s">
        <v>170</v>
      </c>
      <c r="AN98" s="78" t="s">
        <v>897</v>
      </c>
      <c r="AO98" s="73">
        <v>44832</v>
      </c>
      <c r="AP98" s="44">
        <v>14010</v>
      </c>
      <c r="AQ98" s="76">
        <v>44865</v>
      </c>
      <c r="AR98" s="79"/>
      <c r="AS98" s="73"/>
      <c r="AT98" s="44"/>
      <c r="AU98" s="80"/>
      <c r="AV98" s="77"/>
      <c r="AW98" s="77"/>
      <c r="AX98" s="77"/>
      <c r="AY98" s="77"/>
      <c r="AZ98" s="91" t="s">
        <v>808</v>
      </c>
      <c r="BA98" s="82">
        <f>IF(Table13[[#This Row],[Contractor Selected]]="Atlas",Table13[[#This Row],[Cost AEG]],IF(AZ98="DLZ",Table13[[#This Row],[Cost DLZ]],IF(AZ98="Helix",Table13[[#This Row],[Cost Helix]],IF(AZ98="Millennia",Table13[[#This Row],[Cost Millennia]],IF(AZ98="Dawood",Table13[[#This Row],[Cost Dawood]],IF(Table13[[#This Row],[Contractor Selected]]="Accurate",Table13[[#This Row],[Cost Accurate]],"NO SELECTION"))))))</f>
        <v>19500</v>
      </c>
      <c r="BB98" s="58">
        <f t="shared" si="12"/>
        <v>19500</v>
      </c>
      <c r="BC98" s="59">
        <f t="shared" si="13"/>
        <v>0</v>
      </c>
      <c r="BD98" s="59">
        <f t="shared" si="14"/>
        <v>0</v>
      </c>
      <c r="BE98" s="59">
        <f t="shared" si="10"/>
        <v>0</v>
      </c>
      <c r="BF98" s="60">
        <f t="shared" si="11"/>
        <v>0</v>
      </c>
      <c r="BG98" s="60">
        <f>IF(Table13[[#This Row],[Contractor Selected]]="Accrate",Table13[[#This Row],[Amount]],0)</f>
        <v>0</v>
      </c>
      <c r="BH98" s="61">
        <f>IF(Table13[[#This Row],[Contractor Selected]]="LWS",Table13[[#This Row],[Amount]],0)</f>
        <v>0</v>
      </c>
      <c r="BI98" s="5"/>
      <c r="BJ98" s="5"/>
      <c r="BK98" s="5"/>
      <c r="BM98" s="7"/>
    </row>
    <row r="99" spans="1:65" ht="15" hidden="1" customHeight="1" x14ac:dyDescent="0.25">
      <c r="A99" s="102">
        <v>103</v>
      </c>
      <c r="B99" s="39" t="s">
        <v>323</v>
      </c>
      <c r="C99" s="102" t="s">
        <v>1478</v>
      </c>
      <c r="D99" s="39">
        <v>1011803</v>
      </c>
      <c r="E99" s="102" t="s">
        <v>1479</v>
      </c>
      <c r="F99" s="102" t="s">
        <v>37</v>
      </c>
      <c r="G99" s="102" t="s">
        <v>850</v>
      </c>
      <c r="H99" s="77">
        <v>44837</v>
      </c>
      <c r="I99" s="77">
        <v>44839</v>
      </c>
      <c r="J99" s="77">
        <v>44846</v>
      </c>
      <c r="K99" s="77">
        <v>44867</v>
      </c>
      <c r="L99" s="77">
        <v>44840</v>
      </c>
      <c r="M99" s="77">
        <v>44845</v>
      </c>
      <c r="N99" s="77">
        <v>44845</v>
      </c>
      <c r="O99" s="77">
        <v>44846</v>
      </c>
      <c r="P99" s="77">
        <v>44846</v>
      </c>
      <c r="Q99" s="77" t="s">
        <v>897</v>
      </c>
      <c r="R99" s="39" t="s">
        <v>1480</v>
      </c>
      <c r="S99" s="77">
        <v>44867</v>
      </c>
      <c r="T99" s="106">
        <v>44861</v>
      </c>
      <c r="U99" s="103">
        <v>44835</v>
      </c>
      <c r="V99" s="103"/>
      <c r="W99" s="103">
        <v>44927</v>
      </c>
      <c r="X99" s="72" t="s">
        <v>897</v>
      </c>
      <c r="Y99" s="77">
        <v>44839</v>
      </c>
      <c r="Z99" s="67">
        <v>6667</v>
      </c>
      <c r="AA99" s="74">
        <v>44867</v>
      </c>
      <c r="AB99" s="79" t="s">
        <v>897</v>
      </c>
      <c r="AC99" s="77">
        <v>44839</v>
      </c>
      <c r="AD99" s="67">
        <v>6725</v>
      </c>
      <c r="AE99" s="76">
        <v>44867</v>
      </c>
      <c r="AF99" s="79" t="s">
        <v>897</v>
      </c>
      <c r="AG99" s="77">
        <v>44839</v>
      </c>
      <c r="AH99" s="67">
        <v>8250</v>
      </c>
      <c r="AI99" s="74">
        <v>44867</v>
      </c>
      <c r="AJ99" s="79" t="s">
        <v>897</v>
      </c>
      <c r="AK99" s="77">
        <v>44839</v>
      </c>
      <c r="AL99" s="67">
        <v>14970</v>
      </c>
      <c r="AM99" s="74">
        <v>44867</v>
      </c>
      <c r="AN99" s="78" t="s">
        <v>897</v>
      </c>
      <c r="AO99" s="73">
        <v>44839</v>
      </c>
      <c r="AP99" s="44">
        <v>10761</v>
      </c>
      <c r="AQ99" s="76">
        <v>44867</v>
      </c>
      <c r="AR99" s="79"/>
      <c r="AS99" s="73"/>
      <c r="AT99" s="44"/>
      <c r="AU99" s="80"/>
      <c r="AV99" s="77"/>
      <c r="AW99" s="77"/>
      <c r="AX99" s="77"/>
      <c r="AY99" s="77"/>
      <c r="AZ99" s="91" t="s">
        <v>937</v>
      </c>
      <c r="BA99" s="82">
        <f>IF(Table13[[#This Row],[Contractor Selected]]="Atlas",Table13[[#This Row],[Cost AEG]],IF(AZ99="DLZ",Table13[[#This Row],[Cost DLZ]],IF(AZ99="Helix",Table13[[#This Row],[Cost Helix]],IF(AZ99="Millennia",Table13[[#This Row],[Cost Millennia]],IF(AZ99="Dawood",Table13[[#This Row],[Cost Dawood]],IF(Table13[[#This Row],[Contractor Selected]]="Accurate",Table13[[#This Row],[Cost Accurate]],"NO SELECTION"))))))</f>
        <v>6725</v>
      </c>
      <c r="BB99" s="58">
        <f t="shared" si="12"/>
        <v>0</v>
      </c>
      <c r="BC99" s="59">
        <f t="shared" si="13"/>
        <v>0</v>
      </c>
      <c r="BD99" s="59">
        <f t="shared" si="14"/>
        <v>6725</v>
      </c>
      <c r="BE99" s="59">
        <f t="shared" ref="BE99:BE130" si="15">IF(AZ99="Atlas",BA99,0)</f>
        <v>0</v>
      </c>
      <c r="BF99" s="60">
        <f t="shared" ref="BF99:BF130" si="16">IF(AZ99="Dawood",BA99,0)</f>
        <v>0</v>
      </c>
      <c r="BG99" s="60">
        <f>IF(Table13[[#This Row],[Contractor Selected]]="Accrate",Table13[[#This Row],[Amount]],0)</f>
        <v>0</v>
      </c>
      <c r="BH99" s="61">
        <f>IF(Table13[[#This Row],[Contractor Selected]]="LWS",Table13[[#This Row],[Amount]],0)</f>
        <v>0</v>
      </c>
      <c r="BI99" s="5"/>
      <c r="BJ99" s="5"/>
      <c r="BK99" s="5"/>
      <c r="BM99" s="7"/>
    </row>
    <row r="100" spans="1:65" ht="15" hidden="1" customHeight="1" x14ac:dyDescent="0.25">
      <c r="A100" s="102">
        <v>104</v>
      </c>
      <c r="B100" s="39" t="s">
        <v>323</v>
      </c>
      <c r="C100" s="102" t="s">
        <v>1481</v>
      </c>
      <c r="D100" s="39">
        <v>1011885</v>
      </c>
      <c r="E100" s="102" t="s">
        <v>1482</v>
      </c>
      <c r="F100" s="102" t="s">
        <v>37</v>
      </c>
      <c r="G100" s="102" t="s">
        <v>850</v>
      </c>
      <c r="H100" s="77">
        <v>44840</v>
      </c>
      <c r="I100" s="77">
        <v>44844</v>
      </c>
      <c r="J100" s="77">
        <v>44851</v>
      </c>
      <c r="K100" s="77">
        <v>44872</v>
      </c>
      <c r="L100" s="77">
        <v>44845</v>
      </c>
      <c r="M100" s="77">
        <v>44846</v>
      </c>
      <c r="N100" s="77">
        <v>44846</v>
      </c>
      <c r="O100" s="77">
        <v>44852</v>
      </c>
      <c r="P100" s="77">
        <v>44852</v>
      </c>
      <c r="Q100" s="77" t="s">
        <v>897</v>
      </c>
      <c r="R100" s="39" t="s">
        <v>1483</v>
      </c>
      <c r="S100" s="77">
        <v>44872</v>
      </c>
      <c r="T100" s="106">
        <v>44867</v>
      </c>
      <c r="U100" s="103">
        <v>44835</v>
      </c>
      <c r="V100" s="103"/>
      <c r="W100" s="103">
        <v>44927</v>
      </c>
      <c r="X100" s="72"/>
      <c r="Y100" s="77"/>
      <c r="Z100" s="67"/>
      <c r="AA100" s="74"/>
      <c r="AB100" s="79" t="s">
        <v>897</v>
      </c>
      <c r="AC100" s="77">
        <v>44844</v>
      </c>
      <c r="AD100" s="67">
        <v>7410</v>
      </c>
      <c r="AE100" s="76">
        <v>44872</v>
      </c>
      <c r="AF100" s="79" t="s">
        <v>897</v>
      </c>
      <c r="AG100" s="77">
        <v>44844</v>
      </c>
      <c r="AH100" s="67">
        <v>8150</v>
      </c>
      <c r="AI100" s="74">
        <v>44876</v>
      </c>
      <c r="AJ100" s="79" t="s">
        <v>897</v>
      </c>
      <c r="AK100" s="77"/>
      <c r="AL100" s="67"/>
      <c r="AM100" s="74"/>
      <c r="AN100" s="78" t="s">
        <v>897</v>
      </c>
      <c r="AO100" s="73">
        <v>44844</v>
      </c>
      <c r="AP100" s="44">
        <v>7300</v>
      </c>
      <c r="AQ100" s="76">
        <v>44872</v>
      </c>
      <c r="AR100" s="79"/>
      <c r="AS100" s="73"/>
      <c r="AT100" s="44"/>
      <c r="AU100" s="80"/>
      <c r="AV100" s="77"/>
      <c r="AW100" s="77"/>
      <c r="AX100" s="77"/>
      <c r="AY100" s="77"/>
      <c r="AZ100" s="91" t="s">
        <v>937</v>
      </c>
      <c r="BA100" s="82">
        <f>IF(Table13[[#This Row],[Contractor Selected]]="Atlas",Table13[[#This Row],[Cost AEG]],IF(AZ100="DLZ",Table13[[#This Row],[Cost DLZ]],IF(AZ100="Helix",Table13[[#This Row],[Cost Helix]],IF(AZ100="Millennia",Table13[[#This Row],[Cost Millennia]],IF(AZ100="Dawood",Table13[[#This Row],[Cost Dawood]],IF(Table13[[#This Row],[Contractor Selected]]="Accurate",Table13[[#This Row],[Cost Accurate]],"NO SELECTION"))))))</f>
        <v>7410</v>
      </c>
      <c r="BB100" s="58">
        <f t="shared" si="12"/>
        <v>0</v>
      </c>
      <c r="BC100" s="59">
        <f t="shared" si="13"/>
        <v>0</v>
      </c>
      <c r="BD100" s="59">
        <f t="shared" si="14"/>
        <v>7410</v>
      </c>
      <c r="BE100" s="59">
        <f t="shared" si="15"/>
        <v>0</v>
      </c>
      <c r="BF100" s="60">
        <f t="shared" si="16"/>
        <v>0</v>
      </c>
      <c r="BG100" s="60">
        <f>IF(Table13[[#This Row],[Contractor Selected]]="Accrate",Table13[[#This Row],[Amount]],0)</f>
        <v>0</v>
      </c>
      <c r="BH100" s="61">
        <f>IF(Table13[[#This Row],[Contractor Selected]]="LWS",Table13[[#This Row],[Amount]],0)</f>
        <v>0</v>
      </c>
      <c r="BI100" s="5"/>
      <c r="BJ100" s="5"/>
      <c r="BK100" s="5"/>
      <c r="BM100" s="7"/>
    </row>
    <row r="101" spans="1:65" ht="15" hidden="1" customHeight="1" x14ac:dyDescent="0.25">
      <c r="A101" s="102">
        <v>105</v>
      </c>
      <c r="B101" s="39" t="s">
        <v>323</v>
      </c>
      <c r="C101" s="102" t="s">
        <v>1484</v>
      </c>
      <c r="D101" s="39">
        <v>1011869</v>
      </c>
      <c r="E101" s="102" t="s">
        <v>1482</v>
      </c>
      <c r="F101" s="102" t="s">
        <v>37</v>
      </c>
      <c r="G101" s="102" t="s">
        <v>850</v>
      </c>
      <c r="H101" s="77">
        <v>44840</v>
      </c>
      <c r="I101" s="77">
        <v>44844</v>
      </c>
      <c r="J101" s="77">
        <v>44851</v>
      </c>
      <c r="K101" s="77">
        <v>44872</v>
      </c>
      <c r="L101" s="77">
        <v>44845</v>
      </c>
      <c r="M101" s="77">
        <v>44846</v>
      </c>
      <c r="N101" s="77">
        <v>44846</v>
      </c>
      <c r="O101" s="77">
        <v>44852</v>
      </c>
      <c r="P101" s="77">
        <v>44852</v>
      </c>
      <c r="Q101" s="77" t="s">
        <v>897</v>
      </c>
      <c r="R101" s="39" t="s">
        <v>1485</v>
      </c>
      <c r="S101" s="77">
        <v>44872</v>
      </c>
      <c r="T101" s="106">
        <v>44872</v>
      </c>
      <c r="U101" s="103">
        <v>44835</v>
      </c>
      <c r="V101" s="103"/>
      <c r="W101" s="103">
        <v>44927</v>
      </c>
      <c r="X101" s="72"/>
      <c r="Y101" s="77"/>
      <c r="Z101" s="67"/>
      <c r="AA101" s="74"/>
      <c r="AB101" s="79" t="s">
        <v>897</v>
      </c>
      <c r="AC101" s="77">
        <v>44844</v>
      </c>
      <c r="AD101" s="67">
        <v>36385</v>
      </c>
      <c r="AE101" s="76">
        <v>44872</v>
      </c>
      <c r="AF101" s="79" t="s">
        <v>897</v>
      </c>
      <c r="AG101" s="77">
        <v>44844</v>
      </c>
      <c r="AH101" s="67">
        <v>18600</v>
      </c>
      <c r="AI101" s="74">
        <v>44876</v>
      </c>
      <c r="AJ101" s="79" t="s">
        <v>897</v>
      </c>
      <c r="AK101" s="77"/>
      <c r="AL101" s="67"/>
      <c r="AM101" s="74"/>
      <c r="AN101" s="78" t="s">
        <v>897</v>
      </c>
      <c r="AO101" s="73">
        <v>44844</v>
      </c>
      <c r="AP101" s="44">
        <v>16593.75</v>
      </c>
      <c r="AQ101" s="76">
        <v>44872</v>
      </c>
      <c r="AR101" s="79"/>
      <c r="AS101" s="73"/>
      <c r="AT101" s="44"/>
      <c r="AU101" s="80"/>
      <c r="AV101" s="77"/>
      <c r="AW101" s="77"/>
      <c r="AX101" s="77"/>
      <c r="AY101" s="77"/>
      <c r="AZ101" s="91" t="s">
        <v>937</v>
      </c>
      <c r="BA101" s="82">
        <f>IF(Table13[[#This Row],[Contractor Selected]]="Atlas",Table13[[#This Row],[Cost AEG]],IF(AZ101="DLZ",Table13[[#This Row],[Cost DLZ]],IF(AZ101="Helix",Table13[[#This Row],[Cost Helix]],IF(AZ101="Millennia",Table13[[#This Row],[Cost Millennia]],IF(AZ101="Dawood",Table13[[#This Row],[Cost Dawood]],IF(Table13[[#This Row],[Contractor Selected]]="Accurate",Table13[[#This Row],[Cost Accurate]],"NO SELECTION"))))))</f>
        <v>36385</v>
      </c>
      <c r="BB101" s="58">
        <f t="shared" si="12"/>
        <v>0</v>
      </c>
      <c r="BC101" s="59">
        <f t="shared" si="13"/>
        <v>0</v>
      </c>
      <c r="BD101" s="59">
        <f t="shared" si="14"/>
        <v>36385</v>
      </c>
      <c r="BE101" s="59">
        <f t="shared" si="15"/>
        <v>0</v>
      </c>
      <c r="BF101" s="60">
        <f t="shared" si="16"/>
        <v>0</v>
      </c>
      <c r="BG101" s="60">
        <f>IF(Table13[[#This Row],[Contractor Selected]]="Accrate",Table13[[#This Row],[Amount]],0)</f>
        <v>0</v>
      </c>
      <c r="BH101" s="61">
        <f>IF(Table13[[#This Row],[Contractor Selected]]="LWS",Table13[[#This Row],[Amount]],0)</f>
        <v>0</v>
      </c>
      <c r="BI101" s="5"/>
      <c r="BJ101" s="5"/>
      <c r="BK101" s="5"/>
      <c r="BM101" s="7"/>
    </row>
    <row r="102" spans="1:65" ht="15" hidden="1" customHeight="1" x14ac:dyDescent="0.25">
      <c r="A102" s="102">
        <v>107</v>
      </c>
      <c r="B102" s="39" t="s">
        <v>323</v>
      </c>
      <c r="C102" s="102" t="s">
        <v>1486</v>
      </c>
      <c r="D102" s="39">
        <v>1011926</v>
      </c>
      <c r="E102" s="102" t="s">
        <v>920</v>
      </c>
      <c r="F102" s="102" t="s">
        <v>843</v>
      </c>
      <c r="G102" s="102" t="s">
        <v>850</v>
      </c>
      <c r="H102" s="77">
        <v>44845</v>
      </c>
      <c r="I102" s="77">
        <v>44847</v>
      </c>
      <c r="J102" s="77">
        <v>44855</v>
      </c>
      <c r="K102" s="77">
        <v>44876</v>
      </c>
      <c r="L102" s="77">
        <v>44851</v>
      </c>
      <c r="M102" s="77">
        <v>44852</v>
      </c>
      <c r="N102" s="77">
        <v>44852</v>
      </c>
      <c r="O102" s="77">
        <v>44859</v>
      </c>
      <c r="P102" s="77">
        <v>44859</v>
      </c>
      <c r="Q102" s="77" t="s">
        <v>897</v>
      </c>
      <c r="R102" s="39" t="s">
        <v>1487</v>
      </c>
      <c r="S102" s="77">
        <v>44880</v>
      </c>
      <c r="T102" s="106">
        <v>44848</v>
      </c>
      <c r="U102" s="103">
        <v>44866</v>
      </c>
      <c r="V102" s="103"/>
      <c r="W102" s="103">
        <v>44927</v>
      </c>
      <c r="X102" s="72"/>
      <c r="Y102" s="77"/>
      <c r="Z102" s="67"/>
      <c r="AA102" s="74"/>
      <c r="AB102" s="79" t="s">
        <v>897</v>
      </c>
      <c r="AC102" s="77">
        <v>44847</v>
      </c>
      <c r="AD102" s="67">
        <v>5800</v>
      </c>
      <c r="AE102" s="76">
        <v>44876</v>
      </c>
      <c r="AF102" s="79"/>
      <c r="AG102" s="77">
        <v>44845</v>
      </c>
      <c r="AH102" s="67">
        <v>6000</v>
      </c>
      <c r="AI102" s="74">
        <v>44876</v>
      </c>
      <c r="AJ102" s="79"/>
      <c r="AK102" s="77"/>
      <c r="AL102" s="67"/>
      <c r="AM102" s="74"/>
      <c r="AN102" s="78"/>
      <c r="AO102" s="73"/>
      <c r="AP102" s="44"/>
      <c r="AQ102" s="76"/>
      <c r="AR102" s="79"/>
      <c r="AS102" s="73"/>
      <c r="AT102" s="44"/>
      <c r="AU102" s="80"/>
      <c r="AV102" s="77"/>
      <c r="AW102" s="77"/>
      <c r="AX102" s="77"/>
      <c r="AY102" s="77"/>
      <c r="AZ102" s="91" t="s">
        <v>937</v>
      </c>
      <c r="BA102" s="82">
        <f>IF(Table13[[#This Row],[Contractor Selected]]="Atlas",Table13[[#This Row],[Cost AEG]],IF(AZ102="DLZ",Table13[[#This Row],[Cost DLZ]],IF(AZ102="Helix",Table13[[#This Row],[Cost Helix]],IF(AZ102="Millennia",Table13[[#This Row],[Cost Millennia]],IF(AZ102="Dawood",Table13[[#This Row],[Cost Dawood]],IF(Table13[[#This Row],[Contractor Selected]]="Accurate",Table13[[#This Row],[Cost Accurate]],"NO SELECTION"))))))</f>
        <v>5800</v>
      </c>
      <c r="BB102" s="58">
        <f t="shared" si="12"/>
        <v>0</v>
      </c>
      <c r="BC102" s="59">
        <f t="shared" si="13"/>
        <v>0</v>
      </c>
      <c r="BD102" s="59">
        <v>5800</v>
      </c>
      <c r="BE102" s="59">
        <f t="shared" si="15"/>
        <v>0</v>
      </c>
      <c r="BF102" s="60">
        <f t="shared" si="16"/>
        <v>0</v>
      </c>
      <c r="BG102" s="60">
        <f>IF(Table13[[#This Row],[Contractor Selected]]="Accrate",Table13[[#This Row],[Amount]],0)</f>
        <v>0</v>
      </c>
      <c r="BH102" s="61">
        <f>IF(Table13[[#This Row],[Contractor Selected]]="LWS",Table13[[#This Row],[Amount]],0)</f>
        <v>0</v>
      </c>
      <c r="BI102" s="5"/>
      <c r="BJ102" s="5"/>
      <c r="BK102" s="5"/>
      <c r="BM102" s="7"/>
    </row>
    <row r="103" spans="1:65" ht="15" hidden="1" customHeight="1" x14ac:dyDescent="0.25">
      <c r="A103" s="102">
        <v>111</v>
      </c>
      <c r="B103" s="39" t="s">
        <v>323</v>
      </c>
      <c r="C103" s="102" t="s">
        <v>1488</v>
      </c>
      <c r="D103" s="39">
        <v>1011912</v>
      </c>
      <c r="E103" s="102" t="s">
        <v>1336</v>
      </c>
      <c r="F103" s="102" t="s">
        <v>1319</v>
      </c>
      <c r="G103" s="102" t="s">
        <v>849</v>
      </c>
      <c r="H103" s="77">
        <v>44852</v>
      </c>
      <c r="I103" s="77">
        <v>44854</v>
      </c>
      <c r="J103" s="77">
        <v>44862</v>
      </c>
      <c r="K103" s="77">
        <v>44883</v>
      </c>
      <c r="L103" s="77">
        <v>44858</v>
      </c>
      <c r="M103" s="77">
        <v>44859</v>
      </c>
      <c r="N103" s="77">
        <v>44860</v>
      </c>
      <c r="O103" s="77">
        <v>44861</v>
      </c>
      <c r="P103" s="77">
        <v>44861</v>
      </c>
      <c r="Q103" s="77" t="s">
        <v>897</v>
      </c>
      <c r="R103" s="39" t="s">
        <v>1489</v>
      </c>
      <c r="S103" s="77">
        <v>44883</v>
      </c>
      <c r="T103" s="106">
        <v>44881</v>
      </c>
      <c r="U103" s="103">
        <v>44866</v>
      </c>
      <c r="V103" s="103"/>
      <c r="W103" s="103">
        <v>44927</v>
      </c>
      <c r="X103" s="72" t="s">
        <v>897</v>
      </c>
      <c r="Y103" s="77">
        <v>44854</v>
      </c>
      <c r="Z103" s="67">
        <v>8429</v>
      </c>
      <c r="AA103" s="74">
        <v>44883</v>
      </c>
      <c r="AB103" s="79" t="s">
        <v>897</v>
      </c>
      <c r="AC103" s="77" t="s">
        <v>1490</v>
      </c>
      <c r="AD103" s="67"/>
      <c r="AE103" s="76"/>
      <c r="AF103" s="79" t="s">
        <v>897</v>
      </c>
      <c r="AG103" s="77">
        <v>44855</v>
      </c>
      <c r="AH103" s="67">
        <v>6250</v>
      </c>
      <c r="AI103" s="74">
        <v>44879</v>
      </c>
      <c r="AJ103" s="79" t="s">
        <v>897</v>
      </c>
      <c r="AK103" s="77" t="s">
        <v>39</v>
      </c>
      <c r="AL103" s="67"/>
      <c r="AM103" s="74"/>
      <c r="AN103" s="78" t="s">
        <v>897</v>
      </c>
      <c r="AO103" s="73">
        <v>44856</v>
      </c>
      <c r="AP103" s="44">
        <v>9150</v>
      </c>
      <c r="AQ103" s="76">
        <v>44883</v>
      </c>
      <c r="AR103" s="79"/>
      <c r="AS103" s="73"/>
      <c r="AT103" s="44"/>
      <c r="AU103" s="80"/>
      <c r="AV103" s="77"/>
      <c r="AW103" s="77"/>
      <c r="AX103" s="77"/>
      <c r="AY103" s="77"/>
      <c r="AZ103" s="91" t="s">
        <v>1223</v>
      </c>
      <c r="BA103" s="82">
        <f>IF(Table13[[#This Row],[Contractor Selected]]="Atlas",Table13[[#This Row],[Cost AEG]],IF(AZ103="DLZ",Table13[[#This Row],[Cost DLZ]],IF(AZ103="Helix",Table13[[#This Row],[Cost Helix]],IF(AZ103="Millennia",Table13[[#This Row],[Cost Millennia]],IF(AZ103="Dawood",Table13[[#This Row],[Cost Dawood]],IF(Table13[[#This Row],[Contractor Selected]]="Accurate",Table13[[#This Row],[Cost Accurate]],"NO SELECTION"))))))</f>
        <v>8429</v>
      </c>
      <c r="BB103" s="58">
        <f t="shared" si="12"/>
        <v>0</v>
      </c>
      <c r="BC103" s="59">
        <f t="shared" si="13"/>
        <v>0</v>
      </c>
      <c r="BD103" s="59">
        <f t="shared" ref="BD103:BD133" si="17">IF(AZ103="DLZ",BA103,0)</f>
        <v>0</v>
      </c>
      <c r="BE103" s="59">
        <f t="shared" si="15"/>
        <v>8429</v>
      </c>
      <c r="BF103" s="60">
        <f t="shared" si="16"/>
        <v>0</v>
      </c>
      <c r="BG103" s="60">
        <f>IF(Table13[[#This Row],[Contractor Selected]]="Accrate",Table13[[#This Row],[Amount]],0)</f>
        <v>0</v>
      </c>
      <c r="BH103" s="61">
        <f>IF(Table13[[#This Row],[Contractor Selected]]="LWS",Table13[[#This Row],[Amount]],0)</f>
        <v>0</v>
      </c>
      <c r="BI103" s="5"/>
      <c r="BJ103" s="5"/>
      <c r="BK103" s="5"/>
      <c r="BM103" s="7"/>
    </row>
    <row r="104" spans="1:65" ht="15" hidden="1" customHeight="1" x14ac:dyDescent="0.25">
      <c r="A104" s="102">
        <v>113</v>
      </c>
      <c r="B104" s="39" t="s">
        <v>323</v>
      </c>
      <c r="C104" s="102" t="s">
        <v>1491</v>
      </c>
      <c r="D104" s="39">
        <v>1011914</v>
      </c>
      <c r="E104" s="102" t="s">
        <v>1009</v>
      </c>
      <c r="F104" s="102" t="s">
        <v>222</v>
      </c>
      <c r="G104" s="102" t="s">
        <v>854</v>
      </c>
      <c r="H104" s="77">
        <v>44854</v>
      </c>
      <c r="I104" s="77">
        <v>44858</v>
      </c>
      <c r="J104" s="77">
        <v>44866</v>
      </c>
      <c r="K104" s="77">
        <v>44887</v>
      </c>
      <c r="L104" s="77">
        <v>44859</v>
      </c>
      <c r="M104" s="77">
        <v>44859</v>
      </c>
      <c r="N104" s="77">
        <v>44860</v>
      </c>
      <c r="O104" s="77">
        <v>44861</v>
      </c>
      <c r="P104" s="77">
        <v>44861</v>
      </c>
      <c r="Q104" s="77" t="s">
        <v>897</v>
      </c>
      <c r="R104" s="77" t="s">
        <v>1492</v>
      </c>
      <c r="S104" s="77">
        <v>44887</v>
      </c>
      <c r="T104" s="106">
        <v>44887</v>
      </c>
      <c r="U104" s="103">
        <v>44866</v>
      </c>
      <c r="V104" s="103"/>
      <c r="W104" s="103">
        <v>44927</v>
      </c>
      <c r="X104" s="72" t="s">
        <v>897</v>
      </c>
      <c r="Y104" s="77">
        <v>44858</v>
      </c>
      <c r="Z104" s="67">
        <v>18010</v>
      </c>
      <c r="AA104" s="74">
        <v>44887</v>
      </c>
      <c r="AB104" s="79" t="s">
        <v>897</v>
      </c>
      <c r="AC104" s="77" t="s">
        <v>1490</v>
      </c>
      <c r="AD104" s="67" t="s">
        <v>170</v>
      </c>
      <c r="AE104" s="76" t="s">
        <v>170</v>
      </c>
      <c r="AF104" s="79" t="s">
        <v>897</v>
      </c>
      <c r="AG104" s="77">
        <v>44855</v>
      </c>
      <c r="AH104" s="67">
        <v>19750</v>
      </c>
      <c r="AI104" s="74">
        <v>44887</v>
      </c>
      <c r="AJ104" s="79" t="s">
        <v>897</v>
      </c>
      <c r="AK104" s="77" t="s">
        <v>995</v>
      </c>
      <c r="AL104" s="67" t="s">
        <v>170</v>
      </c>
      <c r="AM104" s="74" t="s">
        <v>170</v>
      </c>
      <c r="AN104" s="78" t="s">
        <v>897</v>
      </c>
      <c r="AO104" s="73">
        <v>44858</v>
      </c>
      <c r="AP104" s="44">
        <v>12300</v>
      </c>
      <c r="AQ104" s="76">
        <v>44882</v>
      </c>
      <c r="AR104" s="79"/>
      <c r="AS104" s="73"/>
      <c r="AT104" s="44"/>
      <c r="AU104" s="80"/>
      <c r="AV104" s="77"/>
      <c r="AW104" s="77"/>
      <c r="AX104" s="77"/>
      <c r="AY104" s="77"/>
      <c r="AZ104" s="91" t="s">
        <v>1223</v>
      </c>
      <c r="BA104" s="82">
        <f>IF(Table13[[#This Row],[Contractor Selected]]="Atlas",Table13[[#This Row],[Cost AEG]],IF(AZ104="DLZ",Table13[[#This Row],[Cost DLZ]],IF(AZ104="Helix",Table13[[#This Row],[Cost Helix]],IF(AZ104="Millennia",Table13[[#This Row],[Cost Millennia]],IF(AZ104="Dawood",Table13[[#This Row],[Cost Dawood]],IF(Table13[[#This Row],[Contractor Selected]]="Accurate",Table13[[#This Row],[Cost Accurate]],"NO SELECTION"))))))</f>
        <v>18010</v>
      </c>
      <c r="BB104" s="58">
        <f t="shared" si="12"/>
        <v>0</v>
      </c>
      <c r="BC104" s="59">
        <f t="shared" si="13"/>
        <v>0</v>
      </c>
      <c r="BD104" s="59">
        <f t="shared" si="17"/>
        <v>0</v>
      </c>
      <c r="BE104" s="59">
        <f t="shared" si="15"/>
        <v>18010</v>
      </c>
      <c r="BF104" s="60">
        <f t="shared" si="16"/>
        <v>0</v>
      </c>
      <c r="BG104" s="60">
        <f>IF(Table13[[#This Row],[Contractor Selected]]="Accrate",Table13[[#This Row],[Amount]],0)</f>
        <v>0</v>
      </c>
      <c r="BH104" s="61">
        <f>IF(Table13[[#This Row],[Contractor Selected]]="LWS",Table13[[#This Row],[Amount]],0)</f>
        <v>0</v>
      </c>
      <c r="BI104" s="5"/>
      <c r="BJ104" s="5"/>
      <c r="BK104" s="5"/>
      <c r="BM104" s="7"/>
    </row>
    <row r="105" spans="1:65" ht="15" hidden="1" customHeight="1" x14ac:dyDescent="0.25">
      <c r="A105" s="102">
        <v>112</v>
      </c>
      <c r="B105" s="104" t="s">
        <v>281</v>
      </c>
      <c r="C105" s="102" t="s">
        <v>1493</v>
      </c>
      <c r="D105" s="39">
        <v>1511906</v>
      </c>
      <c r="E105" s="102" t="s">
        <v>1479</v>
      </c>
      <c r="F105" s="102" t="s">
        <v>843</v>
      </c>
      <c r="G105" s="102" t="s">
        <v>849</v>
      </c>
      <c r="H105" s="77">
        <v>44852</v>
      </c>
      <c r="I105" s="77">
        <v>44854</v>
      </c>
      <c r="J105" s="77">
        <v>44862</v>
      </c>
      <c r="K105" s="77">
        <v>44883</v>
      </c>
      <c r="L105" s="77">
        <v>44855</v>
      </c>
      <c r="M105" s="77">
        <v>44858</v>
      </c>
      <c r="N105" s="77">
        <v>44859</v>
      </c>
      <c r="O105" s="77">
        <v>44867</v>
      </c>
      <c r="P105" s="77">
        <v>44867</v>
      </c>
      <c r="Q105" s="77" t="s">
        <v>897</v>
      </c>
      <c r="R105" s="77" t="s">
        <v>1494</v>
      </c>
      <c r="S105" s="77">
        <v>44888</v>
      </c>
      <c r="T105" s="106">
        <v>44893</v>
      </c>
      <c r="U105" s="103">
        <v>44866</v>
      </c>
      <c r="V105" s="103"/>
      <c r="W105" s="103">
        <v>44927</v>
      </c>
      <c r="X105" s="72"/>
      <c r="Y105" s="77"/>
      <c r="Z105" s="67"/>
      <c r="AA105" s="74"/>
      <c r="AB105" s="79"/>
      <c r="AC105" s="77" t="s">
        <v>1490</v>
      </c>
      <c r="AD105" s="67"/>
      <c r="AE105" s="76"/>
      <c r="AF105" s="79" t="s">
        <v>897</v>
      </c>
      <c r="AG105" s="77">
        <v>44855</v>
      </c>
      <c r="AH105" s="67">
        <v>40500</v>
      </c>
      <c r="AI105" s="74">
        <v>44883</v>
      </c>
      <c r="AJ105" s="79"/>
      <c r="AK105" s="77" t="s">
        <v>995</v>
      </c>
      <c r="AL105" s="67"/>
      <c r="AM105" s="74"/>
      <c r="AN105" s="78"/>
      <c r="AO105" s="73"/>
      <c r="AP105" s="44"/>
      <c r="AQ105" s="76"/>
      <c r="AR105" s="79"/>
      <c r="AS105" s="73"/>
      <c r="AT105" s="44"/>
      <c r="AU105" s="80"/>
      <c r="AV105" s="77"/>
      <c r="AW105" s="77"/>
      <c r="AX105" s="77"/>
      <c r="AY105" s="77"/>
      <c r="AZ105" s="91" t="s">
        <v>808</v>
      </c>
      <c r="BA105" s="82">
        <f>IF(Table13[[#This Row],[Contractor Selected]]="Atlas",Table13[[#This Row],[Cost AEG]],IF(AZ105="DLZ",Table13[[#This Row],[Cost DLZ]],IF(AZ105="Helix",Table13[[#This Row],[Cost Helix]],IF(AZ105="Millennia",Table13[[#This Row],[Cost Millennia]],IF(AZ105="Dawood",Table13[[#This Row],[Cost Dawood]],IF(Table13[[#This Row],[Contractor Selected]]="Accurate",Table13[[#This Row],[Cost Accurate]],"NO SELECTION"))))))</f>
        <v>40500</v>
      </c>
      <c r="BB105" s="58">
        <f t="shared" si="12"/>
        <v>40500</v>
      </c>
      <c r="BC105" s="59">
        <f t="shared" si="13"/>
        <v>0</v>
      </c>
      <c r="BD105" s="59">
        <f t="shared" si="17"/>
        <v>0</v>
      </c>
      <c r="BE105" s="59">
        <f t="shared" si="15"/>
        <v>0</v>
      </c>
      <c r="BF105" s="60">
        <f t="shared" si="16"/>
        <v>0</v>
      </c>
      <c r="BG105" s="60">
        <f>IF(Table13[[#This Row],[Contractor Selected]]="Accrate",Table13[[#This Row],[Amount]],0)</f>
        <v>0</v>
      </c>
      <c r="BH105" s="61">
        <f>IF(Table13[[#This Row],[Contractor Selected]]="LWS",Table13[[#This Row],[Amount]],0)</f>
        <v>0</v>
      </c>
      <c r="BI105" s="5"/>
      <c r="BJ105" s="5"/>
      <c r="BK105" s="5"/>
      <c r="BM105" s="7"/>
    </row>
    <row r="106" spans="1:65" ht="15" hidden="1" customHeight="1" x14ac:dyDescent="0.25">
      <c r="A106" s="102">
        <v>108</v>
      </c>
      <c r="B106" s="102" t="s">
        <v>281</v>
      </c>
      <c r="C106" s="102" t="s">
        <v>1495</v>
      </c>
      <c r="D106" s="39">
        <v>1211933</v>
      </c>
      <c r="E106" s="102" t="s">
        <v>1496</v>
      </c>
      <c r="F106" s="102" t="s">
        <v>1319</v>
      </c>
      <c r="G106" s="102" t="s">
        <v>850</v>
      </c>
      <c r="H106" s="77">
        <v>44846</v>
      </c>
      <c r="I106" s="77">
        <v>44851</v>
      </c>
      <c r="J106" s="77">
        <v>44859</v>
      </c>
      <c r="K106" s="77">
        <v>44886</v>
      </c>
      <c r="L106" s="77">
        <v>44858</v>
      </c>
      <c r="M106" s="77">
        <v>44858</v>
      </c>
      <c r="N106" s="77">
        <v>44858</v>
      </c>
      <c r="O106" s="77">
        <v>44865</v>
      </c>
      <c r="P106" s="77">
        <v>44865</v>
      </c>
      <c r="Q106" s="77" t="s">
        <v>897</v>
      </c>
      <c r="R106" s="77" t="s">
        <v>1497</v>
      </c>
      <c r="S106" s="77">
        <v>44893</v>
      </c>
      <c r="T106" s="106">
        <v>44894</v>
      </c>
      <c r="U106" s="103">
        <v>44866</v>
      </c>
      <c r="V106" s="103"/>
      <c r="W106" s="103">
        <v>44927</v>
      </c>
      <c r="X106" s="72"/>
      <c r="Y106" s="77"/>
      <c r="Z106" s="67"/>
      <c r="AA106" s="74"/>
      <c r="AB106" s="79" t="s">
        <v>897</v>
      </c>
      <c r="AC106" s="77" t="s">
        <v>1490</v>
      </c>
      <c r="AD106" s="67"/>
      <c r="AE106" s="76"/>
      <c r="AF106" s="79" t="s">
        <v>897</v>
      </c>
      <c r="AG106" s="77">
        <v>44855</v>
      </c>
      <c r="AH106" s="67">
        <v>24200</v>
      </c>
      <c r="AI106" s="74">
        <v>44886</v>
      </c>
      <c r="AJ106" s="79" t="s">
        <v>897</v>
      </c>
      <c r="AK106" s="77">
        <v>44854</v>
      </c>
      <c r="AL106" s="67">
        <v>24580</v>
      </c>
      <c r="AM106" s="74">
        <v>44894</v>
      </c>
      <c r="AN106" s="78" t="s">
        <v>897</v>
      </c>
      <c r="AO106" s="73" t="s">
        <v>995</v>
      </c>
      <c r="AP106" s="44"/>
      <c r="AQ106" s="76"/>
      <c r="AR106" s="79"/>
      <c r="AS106" s="73"/>
      <c r="AT106" s="44"/>
      <c r="AU106" s="80"/>
      <c r="AV106" s="77"/>
      <c r="AW106" s="77"/>
      <c r="AX106" s="77"/>
      <c r="AY106" s="77"/>
      <c r="AZ106" s="91" t="s">
        <v>808</v>
      </c>
      <c r="BA106" s="82">
        <f>IF(Table13[[#This Row],[Contractor Selected]]="Atlas",Table13[[#This Row],[Cost AEG]],IF(AZ106="DLZ",Table13[[#This Row],[Cost DLZ]],IF(AZ106="Helix",Table13[[#This Row],[Cost Helix]],IF(AZ106="Millennia",Table13[[#This Row],[Cost Millennia]],IF(AZ106="Dawood",Table13[[#This Row],[Cost Dawood]],IF(Table13[[#This Row],[Contractor Selected]]="Accurate",Table13[[#This Row],[Cost Accurate]],"NO SELECTION"))))))</f>
        <v>24200</v>
      </c>
      <c r="BB106" s="58">
        <f t="shared" si="12"/>
        <v>24200</v>
      </c>
      <c r="BC106" s="59">
        <f t="shared" si="13"/>
        <v>0</v>
      </c>
      <c r="BD106" s="59">
        <f t="shared" si="17"/>
        <v>0</v>
      </c>
      <c r="BE106" s="59">
        <f t="shared" si="15"/>
        <v>0</v>
      </c>
      <c r="BF106" s="60">
        <f t="shared" si="16"/>
        <v>0</v>
      </c>
      <c r="BG106" s="60">
        <f>IF(Table13[[#This Row],[Contractor Selected]]="Accrate",Table13[[#This Row],[Amount]],0)</f>
        <v>0</v>
      </c>
      <c r="BH106" s="61">
        <f>IF(Table13[[#This Row],[Contractor Selected]]="LWS",Table13[[#This Row],[Amount]],0)</f>
        <v>0</v>
      </c>
      <c r="BI106" s="5"/>
      <c r="BJ106" s="5"/>
      <c r="BK106" s="5"/>
      <c r="BM106" s="7"/>
    </row>
    <row r="107" spans="1:65" ht="15" hidden="1" customHeight="1" x14ac:dyDescent="0.25">
      <c r="A107" s="102">
        <v>114</v>
      </c>
      <c r="B107" s="39" t="s">
        <v>323</v>
      </c>
      <c r="C107" s="102" t="s">
        <v>1498</v>
      </c>
      <c r="D107" s="39">
        <v>1011913</v>
      </c>
      <c r="E107" s="102" t="s">
        <v>1187</v>
      </c>
      <c r="F107" s="102" t="s">
        <v>222</v>
      </c>
      <c r="G107" s="102" t="s">
        <v>850</v>
      </c>
      <c r="H107" s="77">
        <v>44861</v>
      </c>
      <c r="I107" s="77">
        <v>44865</v>
      </c>
      <c r="J107" s="77">
        <v>44873</v>
      </c>
      <c r="K107" s="77">
        <v>44896</v>
      </c>
      <c r="L107" s="77">
        <v>44866</v>
      </c>
      <c r="M107" s="77">
        <v>44867</v>
      </c>
      <c r="N107" s="77">
        <v>44868</v>
      </c>
      <c r="O107" s="77">
        <v>44875</v>
      </c>
      <c r="P107" s="77">
        <v>44875</v>
      </c>
      <c r="Q107" s="77" t="s">
        <v>897</v>
      </c>
      <c r="R107" s="77" t="s">
        <v>1499</v>
      </c>
      <c r="S107" s="77">
        <v>44896</v>
      </c>
      <c r="T107" s="106">
        <v>44892</v>
      </c>
      <c r="U107" s="103">
        <v>44866</v>
      </c>
      <c r="V107" s="103"/>
      <c r="W107" s="103">
        <v>44927</v>
      </c>
      <c r="X107" s="72" t="s">
        <v>897</v>
      </c>
      <c r="Y107" s="77">
        <v>44865</v>
      </c>
      <c r="Z107" s="67">
        <v>25985</v>
      </c>
      <c r="AA107" s="74">
        <v>44915</v>
      </c>
      <c r="AB107" s="79" t="s">
        <v>897</v>
      </c>
      <c r="AC107" s="77" t="s">
        <v>1490</v>
      </c>
      <c r="AD107" s="67" t="s">
        <v>170</v>
      </c>
      <c r="AE107" s="76" t="s">
        <v>170</v>
      </c>
      <c r="AF107" s="79" t="s">
        <v>897</v>
      </c>
      <c r="AG107" s="77" t="s">
        <v>995</v>
      </c>
      <c r="AH107" s="67" t="s">
        <v>170</v>
      </c>
      <c r="AI107" s="74" t="s">
        <v>170</v>
      </c>
      <c r="AJ107" s="79" t="s">
        <v>897</v>
      </c>
      <c r="AK107" s="77" t="s">
        <v>995</v>
      </c>
      <c r="AL107" s="67" t="s">
        <v>170</v>
      </c>
      <c r="AM107" s="74" t="s">
        <v>170</v>
      </c>
      <c r="AN107" s="78" t="s">
        <v>897</v>
      </c>
      <c r="AO107" s="73">
        <v>44865</v>
      </c>
      <c r="AP107" s="44">
        <v>15220</v>
      </c>
      <c r="AQ107" s="76">
        <v>44896</v>
      </c>
      <c r="AR107" s="79"/>
      <c r="AS107" s="73"/>
      <c r="AT107" s="44"/>
      <c r="AU107" s="80"/>
      <c r="AV107" s="77"/>
      <c r="AW107" s="77"/>
      <c r="AX107" s="77"/>
      <c r="AY107" s="77"/>
      <c r="AZ107" s="91" t="s">
        <v>939</v>
      </c>
      <c r="BA107" s="82">
        <f>IF(Table13[[#This Row],[Contractor Selected]]="Atlas",Table13[[#This Row],[Cost AEG]],IF(AZ107="DLZ",Table13[[#This Row],[Cost DLZ]],IF(AZ107="Helix",Table13[[#This Row],[Cost Helix]],IF(AZ107="Millennia",Table13[[#This Row],[Cost Millennia]],IF(AZ107="Dawood",Table13[[#This Row],[Cost Dawood]],IF(Table13[[#This Row],[Contractor Selected]]="Accurate",Table13[[#This Row],[Cost Accurate]],"NO SELECTION"))))))</f>
        <v>15220</v>
      </c>
      <c r="BB107" s="58">
        <f t="shared" si="12"/>
        <v>0</v>
      </c>
      <c r="BC107" s="59">
        <f t="shared" si="13"/>
        <v>0</v>
      </c>
      <c r="BD107" s="59">
        <f t="shared" si="17"/>
        <v>0</v>
      </c>
      <c r="BE107" s="59">
        <f t="shared" si="15"/>
        <v>0</v>
      </c>
      <c r="BF107" s="60">
        <f t="shared" si="16"/>
        <v>15220</v>
      </c>
      <c r="BG107" s="60">
        <f>IF(Table13[[#This Row],[Contractor Selected]]="Accrate",Table13[[#This Row],[Amount]],0)</f>
        <v>0</v>
      </c>
      <c r="BH107" s="61">
        <f>IF(Table13[[#This Row],[Contractor Selected]]="LWS",Table13[[#This Row],[Amount]],0)</f>
        <v>0</v>
      </c>
      <c r="BI107" s="5"/>
      <c r="BJ107" s="5"/>
      <c r="BK107" s="5"/>
      <c r="BM107" s="7"/>
    </row>
    <row r="108" spans="1:65" ht="15" hidden="1" customHeight="1" x14ac:dyDescent="0.25">
      <c r="A108" s="102">
        <v>115</v>
      </c>
      <c r="B108" s="102" t="s">
        <v>281</v>
      </c>
      <c r="C108" s="102" t="s">
        <v>1500</v>
      </c>
      <c r="D108" s="39">
        <v>1312009</v>
      </c>
      <c r="E108" s="102" t="s">
        <v>999</v>
      </c>
      <c r="F108" s="102" t="s">
        <v>1319</v>
      </c>
      <c r="G108" s="102" t="s">
        <v>850</v>
      </c>
      <c r="H108" s="77">
        <v>44866</v>
      </c>
      <c r="I108" s="77">
        <v>44868</v>
      </c>
      <c r="J108" s="77">
        <v>44875</v>
      </c>
      <c r="K108" s="77">
        <v>44897</v>
      </c>
      <c r="L108" s="77">
        <v>44869</v>
      </c>
      <c r="M108" s="77">
        <v>44872</v>
      </c>
      <c r="N108" s="77">
        <v>44872</v>
      </c>
      <c r="O108" s="77">
        <v>44875</v>
      </c>
      <c r="P108" s="77">
        <v>44875</v>
      </c>
      <c r="Q108" s="77" t="s">
        <v>897</v>
      </c>
      <c r="R108" s="77" t="s">
        <v>1501</v>
      </c>
      <c r="S108" s="77">
        <v>44897</v>
      </c>
      <c r="T108" s="106">
        <v>44892</v>
      </c>
      <c r="U108" s="103">
        <v>44866</v>
      </c>
      <c r="V108" s="103"/>
      <c r="W108" s="103">
        <v>44927</v>
      </c>
      <c r="X108" s="72" t="s">
        <v>897</v>
      </c>
      <c r="Y108" s="77">
        <v>44868</v>
      </c>
      <c r="Z108" s="67">
        <v>14600</v>
      </c>
      <c r="AA108" s="74">
        <v>44903</v>
      </c>
      <c r="AB108" s="79" t="s">
        <v>897</v>
      </c>
      <c r="AC108" s="77" t="s">
        <v>982</v>
      </c>
      <c r="AD108" s="67" t="s">
        <v>170</v>
      </c>
      <c r="AE108" s="76" t="s">
        <v>170</v>
      </c>
      <c r="AF108" s="79" t="s">
        <v>897</v>
      </c>
      <c r="AG108" s="77" t="s">
        <v>995</v>
      </c>
      <c r="AH108" s="67" t="s">
        <v>170</v>
      </c>
      <c r="AI108" s="74" t="s">
        <v>170</v>
      </c>
      <c r="AJ108" s="79" t="s">
        <v>897</v>
      </c>
      <c r="AK108" s="77" t="s">
        <v>995</v>
      </c>
      <c r="AL108" s="67" t="s">
        <v>170</v>
      </c>
      <c r="AM108" s="74" t="s">
        <v>170</v>
      </c>
      <c r="AN108" s="78" t="s">
        <v>897</v>
      </c>
      <c r="AO108" s="73">
        <v>44869</v>
      </c>
      <c r="AP108" s="44">
        <v>7770</v>
      </c>
      <c r="AQ108" s="76">
        <v>44896</v>
      </c>
      <c r="AR108" s="79"/>
      <c r="AS108" s="73"/>
      <c r="AT108" s="44"/>
      <c r="AU108" s="80"/>
      <c r="AV108" s="77"/>
      <c r="AW108" s="77"/>
      <c r="AX108" s="77"/>
      <c r="AY108" s="77"/>
      <c r="AZ108" s="91" t="s">
        <v>939</v>
      </c>
      <c r="BA108" s="82">
        <f>IF(Table13[[#This Row],[Contractor Selected]]="Atlas",Table13[[#This Row],[Cost AEG]],IF(AZ108="DLZ",Table13[[#This Row],[Cost DLZ]],IF(AZ108="Helix",Table13[[#This Row],[Cost Helix]],IF(AZ108="Millennia",Table13[[#This Row],[Cost Millennia]],IF(AZ108="Dawood",Table13[[#This Row],[Cost Dawood]],IF(Table13[[#This Row],[Contractor Selected]]="Accurate",Table13[[#This Row],[Cost Accurate]],"NO SELECTION"))))))</f>
        <v>7770</v>
      </c>
      <c r="BB108" s="58">
        <f t="shared" si="12"/>
        <v>0</v>
      </c>
      <c r="BC108" s="59">
        <f t="shared" si="13"/>
        <v>0</v>
      </c>
      <c r="BD108" s="59">
        <f t="shared" si="17"/>
        <v>0</v>
      </c>
      <c r="BE108" s="59">
        <f t="shared" si="15"/>
        <v>0</v>
      </c>
      <c r="BF108" s="60">
        <f t="shared" si="16"/>
        <v>7770</v>
      </c>
      <c r="BG108" s="60">
        <f>IF(Table13[[#This Row],[Contractor Selected]]="Accrate",Table13[[#This Row],[Amount]],0)</f>
        <v>0</v>
      </c>
      <c r="BH108" s="61">
        <f>IF(Table13[[#This Row],[Contractor Selected]]="LWS",Table13[[#This Row],[Amount]],0)</f>
        <v>0</v>
      </c>
      <c r="BI108" s="5"/>
      <c r="BJ108" s="5"/>
      <c r="BK108" s="5"/>
      <c r="BM108" s="7"/>
    </row>
    <row r="109" spans="1:65" ht="15" hidden="1" customHeight="1" x14ac:dyDescent="0.25">
      <c r="A109" s="102">
        <v>116</v>
      </c>
      <c r="B109" s="39" t="s">
        <v>323</v>
      </c>
      <c r="C109" s="102" t="s">
        <v>1502</v>
      </c>
      <c r="D109" s="39">
        <v>1011993</v>
      </c>
      <c r="E109" s="102" t="s">
        <v>1330</v>
      </c>
      <c r="F109" s="102" t="s">
        <v>1377</v>
      </c>
      <c r="G109" s="102" t="s">
        <v>850</v>
      </c>
      <c r="H109" s="77">
        <v>44869</v>
      </c>
      <c r="I109" s="77">
        <v>44873</v>
      </c>
      <c r="J109" s="77">
        <v>44880</v>
      </c>
      <c r="K109" s="106">
        <v>44901</v>
      </c>
      <c r="L109" s="77">
        <v>44873</v>
      </c>
      <c r="M109" s="77">
        <v>44874</v>
      </c>
      <c r="N109" s="77">
        <v>44874</v>
      </c>
      <c r="O109" s="77">
        <v>44875</v>
      </c>
      <c r="P109" s="77">
        <v>44875</v>
      </c>
      <c r="Q109" s="77" t="s">
        <v>897</v>
      </c>
      <c r="R109" s="77" t="s">
        <v>1503</v>
      </c>
      <c r="S109" s="106">
        <v>44901</v>
      </c>
      <c r="T109" s="106">
        <v>44893</v>
      </c>
      <c r="U109" s="103">
        <v>44866</v>
      </c>
      <c r="V109" s="103"/>
      <c r="W109" s="103">
        <v>44927</v>
      </c>
      <c r="X109" s="72" t="s">
        <v>897</v>
      </c>
      <c r="Y109" s="77">
        <v>44873</v>
      </c>
      <c r="Z109" s="67">
        <v>12750</v>
      </c>
      <c r="AA109" s="74" t="s">
        <v>1504</v>
      </c>
      <c r="AB109" s="79" t="s">
        <v>897</v>
      </c>
      <c r="AC109" s="77">
        <v>44872</v>
      </c>
      <c r="AD109" s="67">
        <v>7900</v>
      </c>
      <c r="AE109" s="76">
        <v>44901</v>
      </c>
      <c r="AF109" s="79" t="s">
        <v>897</v>
      </c>
      <c r="AG109" s="77" t="s">
        <v>995</v>
      </c>
      <c r="AH109" s="67" t="s">
        <v>170</v>
      </c>
      <c r="AI109" s="74" t="s">
        <v>170</v>
      </c>
      <c r="AJ109" s="79" t="s">
        <v>897</v>
      </c>
      <c r="AK109" s="77" t="s">
        <v>995</v>
      </c>
      <c r="AL109" s="67" t="s">
        <v>170</v>
      </c>
      <c r="AM109" s="74" t="s">
        <v>170</v>
      </c>
      <c r="AN109" s="78" t="s">
        <v>897</v>
      </c>
      <c r="AO109" s="73" t="s">
        <v>995</v>
      </c>
      <c r="AP109" s="44" t="s">
        <v>170</v>
      </c>
      <c r="AQ109" s="76" t="s">
        <v>170</v>
      </c>
      <c r="AR109" s="79"/>
      <c r="AS109" s="73"/>
      <c r="AT109" s="44"/>
      <c r="AU109" s="80"/>
      <c r="AV109" s="77"/>
      <c r="AW109" s="77"/>
      <c r="AX109" s="77"/>
      <c r="AY109" s="77"/>
      <c r="AZ109" s="91" t="s">
        <v>937</v>
      </c>
      <c r="BA109" s="82">
        <f>IF(Table13[[#This Row],[Contractor Selected]]="Atlas",Table13[[#This Row],[Cost AEG]],IF(AZ109="DLZ",Table13[[#This Row],[Cost DLZ]],IF(AZ109="Helix",Table13[[#This Row],[Cost Helix]],IF(AZ109="Millennia",Table13[[#This Row],[Cost Millennia]],IF(AZ109="Dawood",Table13[[#This Row],[Cost Dawood]],IF(Table13[[#This Row],[Contractor Selected]]="Accurate",Table13[[#This Row],[Cost Accurate]],"NO SELECTION"))))))</f>
        <v>7900</v>
      </c>
      <c r="BB109" s="58">
        <f t="shared" ref="BB109:BB140" si="18">IF(AZ109="Helix",BA109,0)</f>
        <v>0</v>
      </c>
      <c r="BC109" s="59">
        <f t="shared" ref="BC109:BC140" si="19">IF(AZ109="Millennia",BA109,0)</f>
        <v>0</v>
      </c>
      <c r="BD109" s="59">
        <f t="shared" si="17"/>
        <v>7900</v>
      </c>
      <c r="BE109" s="59">
        <f t="shared" si="15"/>
        <v>0</v>
      </c>
      <c r="BF109" s="60">
        <f t="shared" si="16"/>
        <v>0</v>
      </c>
      <c r="BG109" s="60">
        <f>IF(Table13[[#This Row],[Contractor Selected]]="Accrate",Table13[[#This Row],[Amount]],0)</f>
        <v>0</v>
      </c>
      <c r="BH109" s="61">
        <f>IF(Table13[[#This Row],[Contractor Selected]]="LWS",Table13[[#This Row],[Amount]],0)</f>
        <v>0</v>
      </c>
      <c r="BI109" s="5"/>
      <c r="BJ109" s="5"/>
      <c r="BK109" s="5"/>
      <c r="BM109" s="7"/>
    </row>
    <row r="110" spans="1:65" ht="15" hidden="1" customHeight="1" x14ac:dyDescent="0.25">
      <c r="A110" s="102">
        <v>102</v>
      </c>
      <c r="B110" s="102" t="s">
        <v>281</v>
      </c>
      <c r="C110" s="102" t="s">
        <v>1505</v>
      </c>
      <c r="D110" s="39">
        <v>1211899</v>
      </c>
      <c r="E110" s="102" t="s">
        <v>1075</v>
      </c>
      <c r="F110" s="102" t="s">
        <v>222</v>
      </c>
      <c r="G110" s="102" t="s">
        <v>852</v>
      </c>
      <c r="H110" s="77">
        <v>44833</v>
      </c>
      <c r="I110" s="77">
        <v>44837</v>
      </c>
      <c r="J110" s="77">
        <v>44846</v>
      </c>
      <c r="K110" s="77">
        <v>44868</v>
      </c>
      <c r="L110" s="77">
        <v>44844</v>
      </c>
      <c r="M110" s="77">
        <v>44845</v>
      </c>
      <c r="N110" s="77">
        <v>44845</v>
      </c>
      <c r="O110" s="77">
        <v>44854</v>
      </c>
      <c r="P110" s="77">
        <v>44854</v>
      </c>
      <c r="Q110" s="77" t="s">
        <v>897</v>
      </c>
      <c r="R110" s="77" t="s">
        <v>1506</v>
      </c>
      <c r="S110" s="77">
        <v>44903</v>
      </c>
      <c r="T110" s="106">
        <v>44894</v>
      </c>
      <c r="U110" s="103">
        <v>44866</v>
      </c>
      <c r="V110" s="103"/>
      <c r="W110" s="103">
        <v>44927</v>
      </c>
      <c r="X110" s="72" t="s">
        <v>897</v>
      </c>
      <c r="Y110" s="77">
        <v>44837</v>
      </c>
      <c r="Z110" s="67">
        <v>16140</v>
      </c>
      <c r="AA110" s="74">
        <v>44867</v>
      </c>
      <c r="AB110" s="79" t="s">
        <v>897</v>
      </c>
      <c r="AC110" s="77">
        <v>44837</v>
      </c>
      <c r="AD110" s="67">
        <v>49800</v>
      </c>
      <c r="AE110" s="76">
        <v>44868</v>
      </c>
      <c r="AF110" s="79" t="s">
        <v>897</v>
      </c>
      <c r="AG110" s="77">
        <v>44838</v>
      </c>
      <c r="AH110" s="67">
        <v>41000</v>
      </c>
      <c r="AI110" s="74">
        <v>44868</v>
      </c>
      <c r="AJ110" s="79" t="s">
        <v>897</v>
      </c>
      <c r="AK110" s="77" t="s">
        <v>995</v>
      </c>
      <c r="AL110" s="67" t="s">
        <v>170</v>
      </c>
      <c r="AM110" s="74" t="s">
        <v>170</v>
      </c>
      <c r="AN110" s="78" t="s">
        <v>897</v>
      </c>
      <c r="AO110" s="73">
        <v>44837</v>
      </c>
      <c r="AP110" s="44">
        <v>34250</v>
      </c>
      <c r="AQ110" s="76">
        <v>44888</v>
      </c>
      <c r="AR110" s="79"/>
      <c r="AS110" s="73"/>
      <c r="AT110" s="44"/>
      <c r="AU110" s="80"/>
      <c r="AV110" s="77"/>
      <c r="AW110" s="77"/>
      <c r="AX110" s="77"/>
      <c r="AY110" s="77"/>
      <c r="AZ110" s="91" t="s">
        <v>937</v>
      </c>
      <c r="BA110" s="82">
        <f>IF(Table13[[#This Row],[Contractor Selected]]="Atlas",Table13[[#This Row],[Cost AEG]],IF(AZ110="DLZ",Table13[[#This Row],[Cost DLZ]],IF(AZ110="Helix",Table13[[#This Row],[Cost Helix]],IF(AZ110="Millennia",Table13[[#This Row],[Cost Millennia]],IF(AZ110="Dawood",Table13[[#This Row],[Cost Dawood]],IF(Table13[[#This Row],[Contractor Selected]]="Accurate",Table13[[#This Row],[Cost Accurate]],"NO SELECTION"))))))</f>
        <v>49800</v>
      </c>
      <c r="BB110" s="58">
        <f t="shared" si="18"/>
        <v>0</v>
      </c>
      <c r="BC110" s="59">
        <f t="shared" si="19"/>
        <v>0</v>
      </c>
      <c r="BD110" s="59">
        <f t="shared" si="17"/>
        <v>49800</v>
      </c>
      <c r="BE110" s="59">
        <f t="shared" si="15"/>
        <v>0</v>
      </c>
      <c r="BF110" s="60">
        <f t="shared" si="16"/>
        <v>0</v>
      </c>
      <c r="BG110" s="60">
        <f>IF(Table13[[#This Row],[Contractor Selected]]="Accrate",Table13[[#This Row],[Amount]],0)</f>
        <v>0</v>
      </c>
      <c r="BH110" s="61">
        <f>IF(Table13[[#This Row],[Contractor Selected]]="LWS",Table13[[#This Row],[Amount]],0)</f>
        <v>0</v>
      </c>
      <c r="BI110" s="5"/>
      <c r="BJ110" s="5"/>
      <c r="BK110" s="5"/>
      <c r="BM110" s="7"/>
    </row>
    <row r="111" spans="1:65" ht="15" hidden="1" customHeight="1" x14ac:dyDescent="0.25">
      <c r="A111" s="102">
        <v>109</v>
      </c>
      <c r="B111" s="102" t="s">
        <v>281</v>
      </c>
      <c r="C111" s="102" t="s">
        <v>1507</v>
      </c>
      <c r="D111" s="39">
        <v>1211932</v>
      </c>
      <c r="E111" s="102" t="s">
        <v>1508</v>
      </c>
      <c r="F111" s="102" t="s">
        <v>1319</v>
      </c>
      <c r="G111" s="102" t="s">
        <v>852</v>
      </c>
      <c r="H111" s="77">
        <v>44846</v>
      </c>
      <c r="I111" s="77">
        <v>44851</v>
      </c>
      <c r="J111" s="77">
        <v>44859</v>
      </c>
      <c r="K111" s="77">
        <v>44895</v>
      </c>
      <c r="L111" s="77">
        <v>44858</v>
      </c>
      <c r="M111" s="77">
        <v>44858</v>
      </c>
      <c r="N111" s="77">
        <v>44858</v>
      </c>
      <c r="O111" s="77">
        <v>44865</v>
      </c>
      <c r="P111" s="77">
        <v>44865</v>
      </c>
      <c r="Q111" s="77" t="s">
        <v>897</v>
      </c>
      <c r="R111" s="77" t="s">
        <v>1509</v>
      </c>
      <c r="S111" s="77">
        <v>44911</v>
      </c>
      <c r="T111" s="106">
        <v>44914</v>
      </c>
      <c r="U111" s="103">
        <v>44866</v>
      </c>
      <c r="V111" s="103"/>
      <c r="W111" s="103">
        <v>44927</v>
      </c>
      <c r="X111" s="72"/>
      <c r="Y111" s="77"/>
      <c r="Z111" s="67"/>
      <c r="AA111" s="74"/>
      <c r="AB111" s="79" t="s">
        <v>897</v>
      </c>
      <c r="AC111" s="77" t="s">
        <v>1490</v>
      </c>
      <c r="AD111" s="67"/>
      <c r="AE111" s="76"/>
      <c r="AF111" s="79" t="s">
        <v>897</v>
      </c>
      <c r="AG111" s="77">
        <v>44855</v>
      </c>
      <c r="AH111" s="67">
        <v>72800</v>
      </c>
      <c r="AI111" s="74">
        <v>44895</v>
      </c>
      <c r="AJ111" s="79" t="s">
        <v>897</v>
      </c>
      <c r="AK111" s="77">
        <v>44854</v>
      </c>
      <c r="AL111" s="67">
        <f>67325+22280</f>
        <v>89605</v>
      </c>
      <c r="AM111" s="74">
        <v>44916</v>
      </c>
      <c r="AN111" s="78" t="s">
        <v>897</v>
      </c>
      <c r="AO111" s="73" t="s">
        <v>995</v>
      </c>
      <c r="AP111" s="44"/>
      <c r="AQ111" s="76"/>
      <c r="AR111" s="79"/>
      <c r="AS111" s="73"/>
      <c r="AT111" s="44"/>
      <c r="AU111" s="80"/>
      <c r="AV111" s="77"/>
      <c r="AW111" s="77"/>
      <c r="AX111" s="77"/>
      <c r="AY111" s="77"/>
      <c r="AZ111" s="91" t="s">
        <v>808</v>
      </c>
      <c r="BA111" s="82">
        <f>IF(Table13[[#This Row],[Contractor Selected]]="Atlas",Table13[[#This Row],[Cost AEG]],IF(AZ111="DLZ",Table13[[#This Row],[Cost DLZ]],IF(AZ111="Helix",Table13[[#This Row],[Cost Helix]],IF(AZ111="Millennia",Table13[[#This Row],[Cost Millennia]],IF(AZ111="Dawood",Table13[[#This Row],[Cost Dawood]],IF(Table13[[#This Row],[Contractor Selected]]="Accurate",Table13[[#This Row],[Cost Accurate]],"NO SELECTION"))))))</f>
        <v>72800</v>
      </c>
      <c r="BB111" s="58">
        <f t="shared" si="18"/>
        <v>72800</v>
      </c>
      <c r="BC111" s="59">
        <f t="shared" si="19"/>
        <v>0</v>
      </c>
      <c r="BD111" s="59">
        <f t="shared" si="17"/>
        <v>0</v>
      </c>
      <c r="BE111" s="59">
        <f t="shared" si="15"/>
        <v>0</v>
      </c>
      <c r="BF111" s="60">
        <f t="shared" si="16"/>
        <v>0</v>
      </c>
      <c r="BG111" s="60">
        <f>IF(Table13[[#This Row],[Contractor Selected]]="Accrate",Table13[[#This Row],[Amount]],0)</f>
        <v>0</v>
      </c>
      <c r="BH111" s="61">
        <f>IF(Table13[[#This Row],[Contractor Selected]]="LWS",Table13[[#This Row],[Amount]],0)</f>
        <v>0</v>
      </c>
      <c r="BI111" s="5"/>
      <c r="BJ111" s="5"/>
      <c r="BK111" s="5"/>
      <c r="BM111" s="7"/>
    </row>
    <row r="112" spans="1:65" ht="15" hidden="1" customHeight="1" x14ac:dyDescent="0.25">
      <c r="A112" s="102">
        <v>31</v>
      </c>
      <c r="B112" s="39" t="s">
        <v>281</v>
      </c>
      <c r="C112" s="39" t="s">
        <v>1510</v>
      </c>
      <c r="D112" s="39">
        <v>1210662</v>
      </c>
      <c r="E112" s="39" t="s">
        <v>1511</v>
      </c>
      <c r="F112" s="102" t="s">
        <v>1319</v>
      </c>
      <c r="G112" s="102" t="s">
        <v>852</v>
      </c>
      <c r="H112" s="73">
        <v>44462</v>
      </c>
      <c r="I112" s="73">
        <v>44466</v>
      </c>
      <c r="J112" s="73">
        <v>44494</v>
      </c>
      <c r="K112" s="96">
        <v>44501</v>
      </c>
      <c r="L112" s="96">
        <v>44467</v>
      </c>
      <c r="M112" s="96">
        <v>44468</v>
      </c>
      <c r="N112" s="96">
        <v>44468</v>
      </c>
      <c r="O112" s="96">
        <v>44480</v>
      </c>
      <c r="P112" s="73">
        <v>44480</v>
      </c>
      <c r="Q112" s="73" t="s">
        <v>897</v>
      </c>
      <c r="R112" s="73" t="s">
        <v>1512</v>
      </c>
      <c r="S112" s="73">
        <v>44508</v>
      </c>
      <c r="T112" s="73">
        <v>44873</v>
      </c>
      <c r="U112" s="103">
        <v>44873</v>
      </c>
      <c r="V112" s="103"/>
      <c r="W112" s="103">
        <v>44927</v>
      </c>
      <c r="X112" s="83"/>
      <c r="Y112" s="73"/>
      <c r="Z112" s="44"/>
      <c r="AA112" s="76"/>
      <c r="AB112" s="78" t="s">
        <v>897</v>
      </c>
      <c r="AC112" s="73">
        <v>44467</v>
      </c>
      <c r="AD112" s="44">
        <v>130300</v>
      </c>
      <c r="AE112" s="76">
        <v>44501</v>
      </c>
      <c r="AF112" s="78"/>
      <c r="AG112" s="73"/>
      <c r="AH112" s="44"/>
      <c r="AI112" s="76"/>
      <c r="AJ112" s="78" t="s">
        <v>897</v>
      </c>
      <c r="AK112" s="73" t="s">
        <v>982</v>
      </c>
      <c r="AL112" s="44"/>
      <c r="AM112" s="76"/>
      <c r="AN112" s="78"/>
      <c r="AO112" s="73"/>
      <c r="AP112" s="44"/>
      <c r="AQ112" s="76"/>
      <c r="AR112" s="79"/>
      <c r="AS112" s="73"/>
      <c r="AT112" s="44"/>
      <c r="AU112" s="80"/>
      <c r="AV112" s="77"/>
      <c r="AW112" s="77"/>
      <c r="AX112" s="77"/>
      <c r="AY112" s="77"/>
      <c r="AZ112" s="81" t="s">
        <v>937</v>
      </c>
      <c r="BA112" s="82">
        <f>IF(Table13[[#This Row],[Contractor Selected]]="Atlas",Table13[[#This Row],[Cost AEG]],IF(AZ112="DLZ",Table13[[#This Row],[Cost DLZ]],IF(AZ112="Helix",Table13[[#This Row],[Cost Helix]],IF(AZ112="Millennia",Table13[[#This Row],[Cost Millennia]],IF(AZ112="Dawood",Table13[[#This Row],[Cost Dawood]],IF(Table13[[#This Row],[Contractor Selected]]="Accurate",Table13[[#This Row],[Cost Accurate]],"NO SELECTION"))))))</f>
        <v>130300</v>
      </c>
      <c r="BB112" s="58">
        <f t="shared" si="18"/>
        <v>0</v>
      </c>
      <c r="BC112" s="59">
        <f t="shared" si="19"/>
        <v>0</v>
      </c>
      <c r="BD112" s="59">
        <f t="shared" si="17"/>
        <v>130300</v>
      </c>
      <c r="BE112" s="59">
        <f t="shared" si="15"/>
        <v>0</v>
      </c>
      <c r="BF112" s="60">
        <f t="shared" si="16"/>
        <v>0</v>
      </c>
      <c r="BG112" s="60">
        <f>IF(Table13[[#This Row],[Contractor Selected]]="Accrate",Table13[[#This Row],[Amount]],0)</f>
        <v>0</v>
      </c>
      <c r="BH112" s="61">
        <f>IF(Table13[[#This Row],[Contractor Selected]]="LWS",Table13[[#This Row],[Amount]],0)</f>
        <v>0</v>
      </c>
      <c r="BI112" s="5"/>
      <c r="BJ112" s="5"/>
      <c r="BK112" s="5"/>
      <c r="BM112" s="7"/>
    </row>
    <row r="113" spans="1:65" ht="15" hidden="1" customHeight="1" x14ac:dyDescent="0.25">
      <c r="A113" s="102">
        <v>124</v>
      </c>
      <c r="B113" s="102" t="s">
        <v>81</v>
      </c>
      <c r="C113" s="102" t="s">
        <v>1513</v>
      </c>
      <c r="D113" s="39">
        <v>1211966</v>
      </c>
      <c r="E113" s="102" t="s">
        <v>297</v>
      </c>
      <c r="F113" s="102" t="s">
        <v>227</v>
      </c>
      <c r="G113" s="102" t="s">
        <v>849</v>
      </c>
      <c r="H113" s="77">
        <v>44845</v>
      </c>
      <c r="I113" s="77">
        <v>44848</v>
      </c>
      <c r="J113" s="77">
        <v>44880</v>
      </c>
      <c r="K113" s="77">
        <v>44880</v>
      </c>
      <c r="L113" s="77">
        <v>44854</v>
      </c>
      <c r="M113" s="77">
        <v>44855</v>
      </c>
      <c r="N113" s="77">
        <v>44860</v>
      </c>
      <c r="O113" s="77">
        <v>44860</v>
      </c>
      <c r="P113" s="77">
        <v>44845</v>
      </c>
      <c r="Q113" s="77" t="s">
        <v>897</v>
      </c>
      <c r="R113" s="77" t="s">
        <v>1514</v>
      </c>
      <c r="S113" s="77">
        <v>44881</v>
      </c>
      <c r="T113" s="106">
        <v>44908</v>
      </c>
      <c r="U113" s="105">
        <v>44881</v>
      </c>
      <c r="V113" s="105" t="s">
        <v>26</v>
      </c>
      <c r="W113" s="103">
        <v>44927</v>
      </c>
      <c r="X113" s="72" t="s">
        <v>897</v>
      </c>
      <c r="Y113" s="77" t="s">
        <v>1490</v>
      </c>
      <c r="Z113" s="67"/>
      <c r="AA113" s="74"/>
      <c r="AB113" s="79" t="s">
        <v>897</v>
      </c>
      <c r="AC113" s="77" t="s">
        <v>1490</v>
      </c>
      <c r="AD113" s="67"/>
      <c r="AE113" s="76"/>
      <c r="AF113" s="79" t="s">
        <v>897</v>
      </c>
      <c r="AG113" s="77">
        <v>44852</v>
      </c>
      <c r="AH113" s="67">
        <v>37800</v>
      </c>
      <c r="AI113" s="74">
        <v>44881</v>
      </c>
      <c r="AJ113" s="79" t="s">
        <v>897</v>
      </c>
      <c r="AK113" s="77"/>
      <c r="AL113" s="67"/>
      <c r="AM113" s="74"/>
      <c r="AN113" s="78" t="s">
        <v>26</v>
      </c>
      <c r="AO113" s="73"/>
      <c r="AP113" s="44"/>
      <c r="AQ113" s="76"/>
      <c r="AR113" s="79"/>
      <c r="AS113" s="73"/>
      <c r="AT113" s="44"/>
      <c r="AU113" s="80"/>
      <c r="AV113" s="77"/>
      <c r="AW113" s="77"/>
      <c r="AX113" s="77"/>
      <c r="AY113" s="77"/>
      <c r="AZ113" s="91" t="s">
        <v>808</v>
      </c>
      <c r="BA113" s="82">
        <f>IF(Table13[[#This Row],[Contractor Selected]]="Atlas",Table13[[#This Row],[Cost AEG]],IF(AZ113="DLZ",Table13[[#This Row],[Cost DLZ]],IF(AZ113="Helix",Table13[[#This Row],[Cost Helix]],IF(AZ113="Millennia",Table13[[#This Row],[Cost Millennia]],IF(AZ113="Dawood",Table13[[#This Row],[Cost Dawood]],IF(Table13[[#This Row],[Contractor Selected]]="Accurate",Table13[[#This Row],[Cost Accurate]],"NO SELECTION"))))))</f>
        <v>37800</v>
      </c>
      <c r="BB113" s="58">
        <f t="shared" si="18"/>
        <v>37800</v>
      </c>
      <c r="BC113" s="59">
        <f t="shared" si="19"/>
        <v>0</v>
      </c>
      <c r="BD113" s="59">
        <f t="shared" si="17"/>
        <v>0</v>
      </c>
      <c r="BE113" s="59">
        <f t="shared" si="15"/>
        <v>0</v>
      </c>
      <c r="BF113" s="60">
        <f t="shared" si="16"/>
        <v>0</v>
      </c>
      <c r="BG113" s="60">
        <f>IF(Table13[[#This Row],[Contractor Selected]]="Accrate",Table13[[#This Row],[Amount]],0)</f>
        <v>0</v>
      </c>
      <c r="BH113" s="61">
        <f>IF(Table13[[#This Row],[Contractor Selected]]="LWS",Table13[[#This Row],[Amount]],0)</f>
        <v>0</v>
      </c>
      <c r="BI113" s="5"/>
      <c r="BJ113" s="5"/>
      <c r="BK113" s="5"/>
      <c r="BM113" s="7"/>
    </row>
    <row r="114" spans="1:65" ht="15" hidden="1" customHeight="1" x14ac:dyDescent="0.25">
      <c r="A114" s="102">
        <v>35</v>
      </c>
      <c r="B114" s="39" t="s">
        <v>281</v>
      </c>
      <c r="C114" s="39" t="s">
        <v>1515</v>
      </c>
      <c r="D114" s="39">
        <v>1210721</v>
      </c>
      <c r="E114" s="39" t="s">
        <v>1516</v>
      </c>
      <c r="F114" s="102" t="s">
        <v>1319</v>
      </c>
      <c r="G114" s="39" t="s">
        <v>850</v>
      </c>
      <c r="H114" s="73">
        <v>44483</v>
      </c>
      <c r="I114" s="73">
        <v>44487</v>
      </c>
      <c r="J114" s="73">
        <v>44494</v>
      </c>
      <c r="K114" s="73">
        <v>44517</v>
      </c>
      <c r="L114" s="96">
        <v>44488</v>
      </c>
      <c r="M114" s="96">
        <v>44489</v>
      </c>
      <c r="N114" s="96">
        <v>44489</v>
      </c>
      <c r="O114" s="96">
        <v>44496</v>
      </c>
      <c r="P114" s="73">
        <v>44496</v>
      </c>
      <c r="Q114" s="73" t="s">
        <v>897</v>
      </c>
      <c r="R114" s="73" t="s">
        <v>1517</v>
      </c>
      <c r="S114" s="73">
        <v>44517</v>
      </c>
      <c r="T114" s="73">
        <v>44888</v>
      </c>
      <c r="U114" s="103">
        <v>44888</v>
      </c>
      <c r="V114" s="103"/>
      <c r="W114" s="103">
        <v>44927</v>
      </c>
      <c r="X114" s="83"/>
      <c r="Y114" s="73"/>
      <c r="Z114" s="44"/>
      <c r="AA114" s="76"/>
      <c r="AB114" s="78" t="s">
        <v>897</v>
      </c>
      <c r="AC114" s="73" t="s">
        <v>982</v>
      </c>
      <c r="AD114" s="44"/>
      <c r="AE114" s="76"/>
      <c r="AF114" s="78" t="s">
        <v>897</v>
      </c>
      <c r="AG114" s="73">
        <v>44487</v>
      </c>
      <c r="AH114" s="44">
        <v>29800</v>
      </c>
      <c r="AI114" s="76">
        <v>44517</v>
      </c>
      <c r="AJ114" s="78" t="s">
        <v>897</v>
      </c>
      <c r="AK114" s="73" t="s">
        <v>982</v>
      </c>
      <c r="AL114" s="44"/>
      <c r="AM114" s="76"/>
      <c r="AN114" s="78"/>
      <c r="AO114" s="73"/>
      <c r="AP114" s="44"/>
      <c r="AQ114" s="76"/>
      <c r="AR114" s="79"/>
      <c r="AS114" s="73"/>
      <c r="AT114" s="44"/>
      <c r="AU114" s="80"/>
      <c r="AV114" s="77"/>
      <c r="AW114" s="77"/>
      <c r="AX114" s="77"/>
      <c r="AY114" s="77"/>
      <c r="AZ114" s="81" t="s">
        <v>808</v>
      </c>
      <c r="BA114" s="82">
        <f>IF(Table13[[#This Row],[Contractor Selected]]="Atlas",Table13[[#This Row],[Cost AEG]],IF(AZ114="DLZ",Table13[[#This Row],[Cost DLZ]],IF(AZ114="Helix",Table13[[#This Row],[Cost Helix]],IF(AZ114="Millennia",Table13[[#This Row],[Cost Millennia]],IF(AZ114="Dawood",Table13[[#This Row],[Cost Dawood]],IF(Table13[[#This Row],[Contractor Selected]]="Accurate",Table13[[#This Row],[Cost Accurate]],"NO SELECTION"))))))</f>
        <v>29800</v>
      </c>
      <c r="BB114" s="58">
        <f t="shared" si="18"/>
        <v>29800</v>
      </c>
      <c r="BC114" s="59">
        <f t="shared" si="19"/>
        <v>0</v>
      </c>
      <c r="BD114" s="59">
        <f t="shared" si="17"/>
        <v>0</v>
      </c>
      <c r="BE114" s="59">
        <f t="shared" si="15"/>
        <v>0</v>
      </c>
      <c r="BF114" s="60">
        <f t="shared" si="16"/>
        <v>0</v>
      </c>
      <c r="BG114" s="60">
        <f>IF(Table13[[#This Row],[Contractor Selected]]="Accrate",Table13[[#This Row],[Amount]],0)</f>
        <v>0</v>
      </c>
      <c r="BH114" s="61">
        <f>IF(Table13[[#This Row],[Contractor Selected]]="LWS",Table13[[#This Row],[Amount]],0)</f>
        <v>0</v>
      </c>
      <c r="BI114" s="5"/>
      <c r="BJ114" s="5"/>
      <c r="BK114" s="5"/>
      <c r="BM114" s="7"/>
    </row>
    <row r="115" spans="1:65" ht="15" hidden="1" customHeight="1" x14ac:dyDescent="0.25">
      <c r="A115" s="102">
        <v>39</v>
      </c>
      <c r="B115" s="39" t="s">
        <v>323</v>
      </c>
      <c r="C115" s="39" t="s">
        <v>1518</v>
      </c>
      <c r="D115" s="39">
        <v>1010733</v>
      </c>
      <c r="E115" s="39" t="s">
        <v>1519</v>
      </c>
      <c r="F115" s="102" t="s">
        <v>1236</v>
      </c>
      <c r="G115" s="39"/>
      <c r="H115" s="73">
        <v>44491</v>
      </c>
      <c r="I115" s="73">
        <v>44495</v>
      </c>
      <c r="J115" s="73">
        <v>44502</v>
      </c>
      <c r="K115" s="73">
        <v>44523</v>
      </c>
      <c r="L115" s="73">
        <v>44496</v>
      </c>
      <c r="M115" s="73">
        <v>44497</v>
      </c>
      <c r="N115" s="73">
        <v>44498</v>
      </c>
      <c r="O115" s="73">
        <v>44502</v>
      </c>
      <c r="P115" s="73">
        <v>44502</v>
      </c>
      <c r="Q115" s="73" t="s">
        <v>897</v>
      </c>
      <c r="R115" s="73" t="s">
        <v>1520</v>
      </c>
      <c r="S115" s="73">
        <v>44523</v>
      </c>
      <c r="T115" s="73">
        <v>44893</v>
      </c>
      <c r="U115" s="103">
        <v>44893</v>
      </c>
      <c r="V115" s="103"/>
      <c r="W115" s="103">
        <v>44927</v>
      </c>
      <c r="X115" s="83" t="s">
        <v>897</v>
      </c>
      <c r="Y115" s="73">
        <v>44496</v>
      </c>
      <c r="Z115" s="44">
        <v>21300</v>
      </c>
      <c r="AA115" s="76" t="s">
        <v>170</v>
      </c>
      <c r="AB115" s="78" t="s">
        <v>170</v>
      </c>
      <c r="AC115" s="73" t="s">
        <v>170</v>
      </c>
      <c r="AD115" s="44" t="s">
        <v>170</v>
      </c>
      <c r="AE115" s="76" t="s">
        <v>170</v>
      </c>
      <c r="AF115" s="78" t="s">
        <v>897</v>
      </c>
      <c r="AG115" s="73">
        <v>44496</v>
      </c>
      <c r="AH115" s="44">
        <v>23250</v>
      </c>
      <c r="AI115" s="76">
        <v>44523</v>
      </c>
      <c r="AJ115" s="78" t="s">
        <v>897</v>
      </c>
      <c r="AK115" s="73" t="s">
        <v>982</v>
      </c>
      <c r="AL115" s="44" t="s">
        <v>170</v>
      </c>
      <c r="AM115" s="76" t="s">
        <v>170</v>
      </c>
      <c r="AN115" s="78"/>
      <c r="AO115" s="73"/>
      <c r="AP115" s="44"/>
      <c r="AQ115" s="76"/>
      <c r="AR115" s="79"/>
      <c r="AS115" s="73"/>
      <c r="AT115" s="44"/>
      <c r="AU115" s="80"/>
      <c r="AV115" s="77"/>
      <c r="AW115" s="77"/>
      <c r="AX115" s="77"/>
      <c r="AY115" s="77"/>
      <c r="AZ115" s="81" t="s">
        <v>808</v>
      </c>
      <c r="BA115" s="82">
        <f>IF(Table13[[#This Row],[Contractor Selected]]="Atlas",Table13[[#This Row],[Cost AEG]],IF(AZ115="DLZ",Table13[[#This Row],[Cost DLZ]],IF(AZ115="Helix",Table13[[#This Row],[Cost Helix]],IF(AZ115="Millennia",Table13[[#This Row],[Cost Millennia]],IF(AZ115="Dawood",Table13[[#This Row],[Cost Dawood]],IF(Table13[[#This Row],[Contractor Selected]]="Accurate",Table13[[#This Row],[Cost Accurate]],"NO SELECTION"))))))</f>
        <v>23250</v>
      </c>
      <c r="BB115" s="58">
        <f t="shared" si="18"/>
        <v>23250</v>
      </c>
      <c r="BC115" s="59">
        <f t="shared" si="19"/>
        <v>0</v>
      </c>
      <c r="BD115" s="59">
        <f t="shared" si="17"/>
        <v>0</v>
      </c>
      <c r="BE115" s="59">
        <f t="shared" si="15"/>
        <v>0</v>
      </c>
      <c r="BF115" s="60">
        <f t="shared" si="16"/>
        <v>0</v>
      </c>
      <c r="BG115" s="60">
        <f>IF(Table13[[#This Row],[Contractor Selected]]="Accrate",Table13[[#This Row],[Amount]],0)</f>
        <v>0</v>
      </c>
      <c r="BH115" s="61">
        <f>IF(Table13[[#This Row],[Contractor Selected]]="LWS",Table13[[#This Row],[Amount]],0)</f>
        <v>0</v>
      </c>
      <c r="BI115" s="5"/>
      <c r="BJ115" s="5"/>
      <c r="BK115" s="5"/>
      <c r="BM115" s="7"/>
    </row>
    <row r="116" spans="1:65" ht="15" hidden="1" customHeight="1" x14ac:dyDescent="0.25">
      <c r="A116" s="102">
        <v>125</v>
      </c>
      <c r="B116" s="39" t="s">
        <v>323</v>
      </c>
      <c r="C116" s="102" t="s">
        <v>1521</v>
      </c>
      <c r="D116" s="39">
        <v>1011937</v>
      </c>
      <c r="E116" s="102" t="s">
        <v>1522</v>
      </c>
      <c r="F116" s="102" t="s">
        <v>227</v>
      </c>
      <c r="G116" s="102" t="s">
        <v>848</v>
      </c>
      <c r="H116" s="77">
        <v>44859</v>
      </c>
      <c r="I116" s="77">
        <v>44861</v>
      </c>
      <c r="J116" s="77">
        <v>44869</v>
      </c>
      <c r="K116" s="77">
        <v>44893</v>
      </c>
      <c r="L116" s="77">
        <v>44862</v>
      </c>
      <c r="M116" s="77">
        <v>44862</v>
      </c>
      <c r="N116" s="77">
        <v>44862</v>
      </c>
      <c r="O116" s="77">
        <v>44866</v>
      </c>
      <c r="P116" s="77">
        <v>44866</v>
      </c>
      <c r="Q116" s="77" t="s">
        <v>897</v>
      </c>
      <c r="R116" s="77" t="s">
        <v>1523</v>
      </c>
      <c r="S116" s="77">
        <v>44893</v>
      </c>
      <c r="T116" s="106">
        <v>44893</v>
      </c>
      <c r="U116" s="105">
        <v>44893</v>
      </c>
      <c r="V116" s="105"/>
      <c r="W116" s="103">
        <v>44927</v>
      </c>
      <c r="X116" s="72"/>
      <c r="Y116" s="77"/>
      <c r="Z116" s="67"/>
      <c r="AA116" s="74"/>
      <c r="AB116" s="79"/>
      <c r="AC116" s="77"/>
      <c r="AD116" s="67"/>
      <c r="AE116" s="76"/>
      <c r="AF116" s="79" t="s">
        <v>897</v>
      </c>
      <c r="AG116" s="77">
        <v>44861</v>
      </c>
      <c r="AH116" s="67">
        <v>5000</v>
      </c>
      <c r="AI116" s="74">
        <v>44893</v>
      </c>
      <c r="AJ116" s="79"/>
      <c r="AK116" s="77"/>
      <c r="AL116" s="67"/>
      <c r="AM116" s="74"/>
      <c r="AN116" s="78"/>
      <c r="AO116" s="73"/>
      <c r="AP116" s="44"/>
      <c r="AQ116" s="76"/>
      <c r="AR116" s="79"/>
      <c r="AS116" s="73"/>
      <c r="AT116" s="44"/>
      <c r="AU116" s="80"/>
      <c r="AV116" s="77"/>
      <c r="AW116" s="77"/>
      <c r="AX116" s="77"/>
      <c r="AY116" s="77"/>
      <c r="AZ116" s="91" t="s">
        <v>808</v>
      </c>
      <c r="BA116" s="82">
        <f>IF(Table13[[#This Row],[Contractor Selected]]="Atlas",Table13[[#This Row],[Cost AEG]],IF(AZ116="DLZ",Table13[[#This Row],[Cost DLZ]],IF(AZ116="Helix",Table13[[#This Row],[Cost Helix]],IF(AZ116="Millennia",Table13[[#This Row],[Cost Millennia]],IF(AZ116="Dawood",Table13[[#This Row],[Cost Dawood]],IF(Table13[[#This Row],[Contractor Selected]]="Accurate",Table13[[#This Row],[Cost Accurate]],"NO SELECTION"))))))</f>
        <v>5000</v>
      </c>
      <c r="BB116" s="58">
        <f t="shared" si="18"/>
        <v>5000</v>
      </c>
      <c r="BC116" s="59">
        <f t="shared" si="19"/>
        <v>0</v>
      </c>
      <c r="BD116" s="59">
        <f t="shared" si="17"/>
        <v>0</v>
      </c>
      <c r="BE116" s="59">
        <f t="shared" si="15"/>
        <v>0</v>
      </c>
      <c r="BF116" s="60">
        <f t="shared" si="16"/>
        <v>0</v>
      </c>
      <c r="BG116" s="60">
        <f>IF(Table13[[#This Row],[Contractor Selected]]="Accrate",Table13[[#This Row],[Amount]],0)</f>
        <v>0</v>
      </c>
      <c r="BH116" s="61">
        <f>IF(Table13[[#This Row],[Contractor Selected]]="LWS",Table13[[#This Row],[Amount]],0)</f>
        <v>0</v>
      </c>
      <c r="BI116" s="5"/>
      <c r="BJ116" s="5"/>
      <c r="BK116" s="5"/>
      <c r="BM116" s="7"/>
    </row>
    <row r="117" spans="1:65" ht="15" hidden="1" customHeight="1" x14ac:dyDescent="0.25">
      <c r="A117" s="102">
        <v>123</v>
      </c>
      <c r="B117" s="102" t="s">
        <v>81</v>
      </c>
      <c r="C117" s="102" t="s">
        <v>1524</v>
      </c>
      <c r="D117" s="39">
        <v>1211954</v>
      </c>
      <c r="E117" s="102" t="s">
        <v>297</v>
      </c>
      <c r="F117" s="102" t="s">
        <v>227</v>
      </c>
      <c r="G117" s="102" t="s">
        <v>849</v>
      </c>
      <c r="H117" s="77">
        <v>44845</v>
      </c>
      <c r="I117" s="77">
        <v>44848</v>
      </c>
      <c r="J117" s="77">
        <v>44859</v>
      </c>
      <c r="K117" s="77">
        <v>44895</v>
      </c>
      <c r="L117" s="77">
        <v>44851</v>
      </c>
      <c r="M117" s="77">
        <v>44853</v>
      </c>
      <c r="N117" s="77">
        <v>44854</v>
      </c>
      <c r="O117" s="77">
        <v>44859</v>
      </c>
      <c r="P117" s="77">
        <v>44859</v>
      </c>
      <c r="Q117" s="77" t="s">
        <v>897</v>
      </c>
      <c r="R117" s="77" t="s">
        <v>1525</v>
      </c>
      <c r="S117" s="77">
        <v>44895</v>
      </c>
      <c r="T117" s="106">
        <v>44882</v>
      </c>
      <c r="U117" s="105">
        <v>44895</v>
      </c>
      <c r="V117" s="105" t="s">
        <v>26</v>
      </c>
      <c r="W117" s="103">
        <v>44927</v>
      </c>
      <c r="X117" s="72" t="s">
        <v>897</v>
      </c>
      <c r="Y117" s="77" t="s">
        <v>1490</v>
      </c>
      <c r="Z117" s="67" t="s">
        <v>170</v>
      </c>
      <c r="AA117" s="74" t="s">
        <v>170</v>
      </c>
      <c r="AB117" s="79" t="s">
        <v>897</v>
      </c>
      <c r="AC117" s="77">
        <v>44853</v>
      </c>
      <c r="AD117" s="67">
        <v>21500</v>
      </c>
      <c r="AE117" s="76">
        <v>44895</v>
      </c>
      <c r="AF117" s="79" t="s">
        <v>901</v>
      </c>
      <c r="AG117" s="77">
        <v>44852</v>
      </c>
      <c r="AH117" s="67">
        <v>19850</v>
      </c>
      <c r="AI117" s="74">
        <v>44895</v>
      </c>
      <c r="AJ117" s="79" t="s">
        <v>897</v>
      </c>
      <c r="AK117" s="77" t="s">
        <v>995</v>
      </c>
      <c r="AL117" s="67" t="s">
        <v>170</v>
      </c>
      <c r="AM117" s="74" t="s">
        <v>170</v>
      </c>
      <c r="AN117" s="78" t="s">
        <v>901</v>
      </c>
      <c r="AO117" s="73" t="s">
        <v>995</v>
      </c>
      <c r="AP117" s="44" t="s">
        <v>170</v>
      </c>
      <c r="AQ117" s="76" t="s">
        <v>170</v>
      </c>
      <c r="AR117" s="79"/>
      <c r="AS117" s="73"/>
      <c r="AT117" s="44"/>
      <c r="AU117" s="80"/>
      <c r="AV117" s="77"/>
      <c r="AW117" s="77"/>
      <c r="AX117" s="77"/>
      <c r="AY117" s="77"/>
      <c r="AZ117" s="91" t="s">
        <v>937</v>
      </c>
      <c r="BA117" s="82">
        <f>IF(Table13[[#This Row],[Contractor Selected]]="Atlas",Table13[[#This Row],[Cost AEG]],IF(AZ117="DLZ",Table13[[#This Row],[Cost DLZ]],IF(AZ117="Helix",Table13[[#This Row],[Cost Helix]],IF(AZ117="Millennia",Table13[[#This Row],[Cost Millennia]],IF(AZ117="Dawood",Table13[[#This Row],[Cost Dawood]],IF(Table13[[#This Row],[Contractor Selected]]="Accurate",Table13[[#This Row],[Cost Accurate]],"NO SELECTION"))))))</f>
        <v>21500</v>
      </c>
      <c r="BB117" s="58">
        <f t="shared" si="18"/>
        <v>0</v>
      </c>
      <c r="BC117" s="59">
        <f t="shared" si="19"/>
        <v>0</v>
      </c>
      <c r="BD117" s="59">
        <f t="shared" si="17"/>
        <v>21500</v>
      </c>
      <c r="BE117" s="59">
        <f t="shared" si="15"/>
        <v>0</v>
      </c>
      <c r="BF117" s="60">
        <f t="shared" si="16"/>
        <v>0</v>
      </c>
      <c r="BG117" s="60">
        <f>IF(Table13[[#This Row],[Contractor Selected]]="Accrate",Table13[[#This Row],[Amount]],0)</f>
        <v>0</v>
      </c>
      <c r="BH117" s="61">
        <f>IF(Table13[[#This Row],[Contractor Selected]]="LWS",Table13[[#This Row],[Amount]],0)</f>
        <v>0</v>
      </c>
      <c r="BI117" s="5"/>
      <c r="BJ117" s="5"/>
      <c r="BK117" s="5"/>
      <c r="BM117" s="7"/>
    </row>
    <row r="118" spans="1:65" ht="15" hidden="1" customHeight="1" x14ac:dyDescent="0.25">
      <c r="A118" s="102">
        <v>33</v>
      </c>
      <c r="B118" s="39" t="s">
        <v>281</v>
      </c>
      <c r="C118" s="39" t="s">
        <v>1526</v>
      </c>
      <c r="D118" s="39">
        <v>1410691</v>
      </c>
      <c r="E118" s="39" t="s">
        <v>919</v>
      </c>
      <c r="F118" s="102" t="s">
        <v>843</v>
      </c>
      <c r="G118" s="102" t="s">
        <v>850</v>
      </c>
      <c r="H118" s="73">
        <v>44482</v>
      </c>
      <c r="I118" s="73">
        <v>44484</v>
      </c>
      <c r="J118" s="73">
        <v>44491</v>
      </c>
      <c r="K118" s="73">
        <v>44512</v>
      </c>
      <c r="L118" s="96">
        <v>44490</v>
      </c>
      <c r="M118" s="96">
        <v>44494</v>
      </c>
      <c r="N118" s="96">
        <v>44494</v>
      </c>
      <c r="O118" s="96">
        <v>44496</v>
      </c>
      <c r="P118" s="73">
        <v>44496</v>
      </c>
      <c r="Q118" s="73" t="s">
        <v>897</v>
      </c>
      <c r="R118" s="73" t="s">
        <v>1527</v>
      </c>
      <c r="S118" s="73">
        <v>44533</v>
      </c>
      <c r="T118" s="73">
        <v>44901</v>
      </c>
      <c r="U118" s="103">
        <v>44901</v>
      </c>
      <c r="V118" s="103"/>
      <c r="W118" s="103">
        <v>44927</v>
      </c>
      <c r="X118" s="83"/>
      <c r="Y118" s="73">
        <v>44484</v>
      </c>
      <c r="Z118" s="44">
        <v>40125</v>
      </c>
      <c r="AA118" s="76">
        <v>44512</v>
      </c>
      <c r="AB118" s="78"/>
      <c r="AC118" s="73">
        <v>44491</v>
      </c>
      <c r="AD118" s="44">
        <v>105600</v>
      </c>
      <c r="AE118" s="76">
        <v>44558</v>
      </c>
      <c r="AF118" s="78"/>
      <c r="AG118" s="73"/>
      <c r="AH118" s="44"/>
      <c r="AI118" s="76"/>
      <c r="AJ118" s="78" t="s">
        <v>897</v>
      </c>
      <c r="AK118" s="73">
        <v>44486</v>
      </c>
      <c r="AL118" s="44">
        <v>113517</v>
      </c>
      <c r="AM118" s="76">
        <v>44533</v>
      </c>
      <c r="AN118" s="78"/>
      <c r="AO118" s="73"/>
      <c r="AP118" s="44"/>
      <c r="AQ118" s="76"/>
      <c r="AR118" s="79"/>
      <c r="AS118" s="73"/>
      <c r="AT118" s="44"/>
      <c r="AU118" s="80"/>
      <c r="AV118" s="77"/>
      <c r="AW118" s="77"/>
      <c r="AX118" s="77"/>
      <c r="AY118" s="77"/>
      <c r="AZ118" s="81" t="s">
        <v>938</v>
      </c>
      <c r="BA118" s="82">
        <f>IF(Table13[[#This Row],[Contractor Selected]]="Atlas",Table13[[#This Row],[Cost AEG]],IF(AZ118="DLZ",Table13[[#This Row],[Cost DLZ]],IF(AZ118="Helix",Table13[[#This Row],[Cost Helix]],IF(AZ118="Millennia",Table13[[#This Row],[Cost Millennia]],IF(AZ118="Dawood",Table13[[#This Row],[Cost Dawood]],IF(Table13[[#This Row],[Contractor Selected]]="Accurate",Table13[[#This Row],[Cost Accurate]],"NO SELECTION"))))))</f>
        <v>113517</v>
      </c>
      <c r="BB118" s="58">
        <f t="shared" si="18"/>
        <v>0</v>
      </c>
      <c r="BC118" s="59">
        <f t="shared" si="19"/>
        <v>113517</v>
      </c>
      <c r="BD118" s="59">
        <f t="shared" si="17"/>
        <v>0</v>
      </c>
      <c r="BE118" s="59">
        <f t="shared" si="15"/>
        <v>0</v>
      </c>
      <c r="BF118" s="60">
        <f t="shared" si="16"/>
        <v>0</v>
      </c>
      <c r="BG118" s="60">
        <f>IF(Table13[[#This Row],[Contractor Selected]]="Accrate",Table13[[#This Row],[Amount]],0)</f>
        <v>0</v>
      </c>
      <c r="BH118" s="61">
        <f>IF(Table13[[#This Row],[Contractor Selected]]="LWS",Table13[[#This Row],[Amount]],0)</f>
        <v>0</v>
      </c>
      <c r="BI118" s="5"/>
      <c r="BJ118" s="5"/>
      <c r="BK118" s="5"/>
      <c r="BM118" s="7"/>
    </row>
    <row r="119" spans="1:65" ht="15" hidden="1" customHeight="1" x14ac:dyDescent="0.25">
      <c r="A119" s="102">
        <v>120</v>
      </c>
      <c r="B119" s="39" t="s">
        <v>323</v>
      </c>
      <c r="C119" s="102" t="s">
        <v>1528</v>
      </c>
      <c r="D119" s="39">
        <v>1012008</v>
      </c>
      <c r="E119" s="102" t="s">
        <v>1003</v>
      </c>
      <c r="F119" s="102" t="s">
        <v>222</v>
      </c>
      <c r="G119" s="102" t="s">
        <v>849</v>
      </c>
      <c r="H119" s="77">
        <v>44876</v>
      </c>
      <c r="I119" s="77">
        <v>44880</v>
      </c>
      <c r="J119" s="77">
        <v>44894</v>
      </c>
      <c r="K119" s="77">
        <v>44915</v>
      </c>
      <c r="L119" s="77">
        <v>44881</v>
      </c>
      <c r="M119" s="77">
        <v>44924</v>
      </c>
      <c r="N119" s="77">
        <v>44895</v>
      </c>
      <c r="O119" s="77">
        <v>44895</v>
      </c>
      <c r="P119" s="77">
        <v>44895</v>
      </c>
      <c r="Q119" s="77" t="s">
        <v>897</v>
      </c>
      <c r="R119" s="77" t="s">
        <v>1529</v>
      </c>
      <c r="S119" s="77">
        <v>44915</v>
      </c>
      <c r="T119" s="106">
        <v>44915</v>
      </c>
      <c r="U119" s="105">
        <f>Table13[[#This Row],[Current Expected Compl]]</f>
        <v>44915</v>
      </c>
      <c r="V119" s="105"/>
      <c r="W119" s="103">
        <v>44927</v>
      </c>
      <c r="X119" s="72" t="s">
        <v>1388</v>
      </c>
      <c r="Y119" s="77" t="s">
        <v>1490</v>
      </c>
      <c r="Z119" s="67"/>
      <c r="AA119" s="74"/>
      <c r="AB119" s="79" t="s">
        <v>897</v>
      </c>
      <c r="AC119" s="77">
        <v>44879</v>
      </c>
      <c r="AD119" s="67">
        <v>13400</v>
      </c>
      <c r="AE119" s="76">
        <v>44915</v>
      </c>
      <c r="AF119" s="79" t="s">
        <v>897</v>
      </c>
      <c r="AG119" s="77">
        <v>44880</v>
      </c>
      <c r="AH119" s="67">
        <v>11350</v>
      </c>
      <c r="AI119" s="74">
        <v>44915</v>
      </c>
      <c r="AJ119" s="79" t="s">
        <v>897</v>
      </c>
      <c r="AK119" s="77" t="s">
        <v>995</v>
      </c>
      <c r="AL119" s="67" t="s">
        <v>170</v>
      </c>
      <c r="AM119" s="74" t="s">
        <v>170</v>
      </c>
      <c r="AN119" s="78" t="s">
        <v>897</v>
      </c>
      <c r="AO119" s="73" t="s">
        <v>995</v>
      </c>
      <c r="AP119" s="44" t="s">
        <v>170</v>
      </c>
      <c r="AQ119" s="76" t="s">
        <v>170</v>
      </c>
      <c r="AR119" s="79"/>
      <c r="AS119" s="73"/>
      <c r="AT119" s="44"/>
      <c r="AU119" s="80"/>
      <c r="AV119" s="77"/>
      <c r="AW119" s="77"/>
      <c r="AX119" s="77"/>
      <c r="AY119" s="77"/>
      <c r="AZ119" s="91" t="s">
        <v>808</v>
      </c>
      <c r="BA119" s="82">
        <f>IF(Table13[[#This Row],[Contractor Selected]]="Atlas",Table13[[#This Row],[Cost AEG]],IF(AZ119="DLZ",Table13[[#This Row],[Cost DLZ]],IF(AZ119="Helix",Table13[[#This Row],[Cost Helix]],IF(AZ119="Millennia",Table13[[#This Row],[Cost Millennia]],IF(AZ119="Dawood",Table13[[#This Row],[Cost Dawood]],IF(Table13[[#This Row],[Contractor Selected]]="Accurate",Table13[[#This Row],[Cost Accurate]],"NO SELECTION"))))))</f>
        <v>11350</v>
      </c>
      <c r="BB119" s="58">
        <f t="shared" si="18"/>
        <v>11350</v>
      </c>
      <c r="BC119" s="59">
        <f t="shared" si="19"/>
        <v>0</v>
      </c>
      <c r="BD119" s="59">
        <f t="shared" si="17"/>
        <v>0</v>
      </c>
      <c r="BE119" s="59">
        <f t="shared" si="15"/>
        <v>0</v>
      </c>
      <c r="BF119" s="60">
        <f t="shared" si="16"/>
        <v>0</v>
      </c>
      <c r="BG119" s="60">
        <f>IF(Table13[[#This Row],[Contractor Selected]]="Accrate",Table13[[#This Row],[Amount]],0)</f>
        <v>0</v>
      </c>
      <c r="BH119" s="61">
        <f>IF(Table13[[#This Row],[Contractor Selected]]="LWS",Table13[[#This Row],[Amount]],0)</f>
        <v>0</v>
      </c>
      <c r="BI119" s="5"/>
      <c r="BJ119" s="5"/>
      <c r="BK119" s="5"/>
      <c r="BM119" s="7"/>
    </row>
    <row r="120" spans="1:65" ht="15" hidden="1" customHeight="1" x14ac:dyDescent="0.25">
      <c r="A120" s="102">
        <v>118</v>
      </c>
      <c r="B120" s="39" t="s">
        <v>323</v>
      </c>
      <c r="C120" s="102" t="s">
        <v>1530</v>
      </c>
      <c r="D120" s="39">
        <v>1011934</v>
      </c>
      <c r="E120" s="102" t="s">
        <v>1129</v>
      </c>
      <c r="F120" s="102" t="s">
        <v>37</v>
      </c>
      <c r="G120" s="102" t="s">
        <v>850</v>
      </c>
      <c r="H120" s="77">
        <v>44872</v>
      </c>
      <c r="I120" s="77">
        <v>44874</v>
      </c>
      <c r="J120" s="77">
        <v>44881</v>
      </c>
      <c r="K120" s="77">
        <v>44902</v>
      </c>
      <c r="L120" s="77">
        <v>44875</v>
      </c>
      <c r="M120" s="77">
        <v>44876</v>
      </c>
      <c r="N120" s="77">
        <v>44879</v>
      </c>
      <c r="O120" s="77">
        <v>44895</v>
      </c>
      <c r="P120" s="77">
        <v>44895</v>
      </c>
      <c r="Q120" s="77" t="s">
        <v>897</v>
      </c>
      <c r="R120" s="39" t="s">
        <v>1531</v>
      </c>
      <c r="S120" s="77">
        <v>44916</v>
      </c>
      <c r="T120" s="106">
        <v>44914</v>
      </c>
      <c r="U120" s="105">
        <f>Table13[[#This Row],[Current Expected Compl]]</f>
        <v>44916</v>
      </c>
      <c r="V120" s="105"/>
      <c r="W120" s="103">
        <v>44927</v>
      </c>
      <c r="X120" s="72" t="s">
        <v>897</v>
      </c>
      <c r="Y120" s="77">
        <v>44874</v>
      </c>
      <c r="Z120" s="67">
        <v>12750</v>
      </c>
      <c r="AA120" s="74" t="s">
        <v>1504</v>
      </c>
      <c r="AB120" s="79" t="s">
        <v>897</v>
      </c>
      <c r="AC120" s="77">
        <v>44873</v>
      </c>
      <c r="AD120" s="67">
        <v>5700</v>
      </c>
      <c r="AE120" s="76">
        <v>44902</v>
      </c>
      <c r="AF120" s="79" t="s">
        <v>897</v>
      </c>
      <c r="AG120" s="77">
        <v>44874</v>
      </c>
      <c r="AH120" s="67">
        <v>3350</v>
      </c>
      <c r="AI120" s="74">
        <v>44902</v>
      </c>
      <c r="AJ120" s="79" t="s">
        <v>897</v>
      </c>
      <c r="AK120" s="77" t="s">
        <v>995</v>
      </c>
      <c r="AL120" s="68" t="s">
        <v>170</v>
      </c>
      <c r="AM120" s="92" t="s">
        <v>170</v>
      </c>
      <c r="AN120" s="78" t="s">
        <v>897</v>
      </c>
      <c r="AO120" s="73">
        <v>44874</v>
      </c>
      <c r="AP120" s="44">
        <v>5700</v>
      </c>
      <c r="AQ120" s="76">
        <v>44902</v>
      </c>
      <c r="AR120" s="79"/>
      <c r="AS120" s="73"/>
      <c r="AT120" s="44"/>
      <c r="AU120" s="80"/>
      <c r="AV120" s="77"/>
      <c r="AW120" s="77"/>
      <c r="AX120" s="77"/>
      <c r="AY120" s="77"/>
      <c r="AZ120" s="91" t="s">
        <v>939</v>
      </c>
      <c r="BA120" s="82">
        <f>IF(Table13[[#This Row],[Contractor Selected]]="Atlas",Table13[[#This Row],[Cost AEG]],IF(AZ120="DLZ",Table13[[#This Row],[Cost DLZ]],IF(AZ120="Helix",Table13[[#This Row],[Cost Helix]],IF(AZ120="Millennia",Table13[[#This Row],[Cost Millennia]],IF(AZ120="Dawood",Table13[[#This Row],[Cost Dawood]],IF(Table13[[#This Row],[Contractor Selected]]="Accurate",Table13[[#This Row],[Cost Accurate]],"NO SELECTION"))))))</f>
        <v>5700</v>
      </c>
      <c r="BB120" s="58">
        <f t="shared" si="18"/>
        <v>0</v>
      </c>
      <c r="BC120" s="59">
        <f t="shared" si="19"/>
        <v>0</v>
      </c>
      <c r="BD120" s="59">
        <f t="shared" si="17"/>
        <v>0</v>
      </c>
      <c r="BE120" s="59">
        <f t="shared" si="15"/>
        <v>0</v>
      </c>
      <c r="BF120" s="60">
        <f t="shared" si="16"/>
        <v>5700</v>
      </c>
      <c r="BG120" s="60">
        <f>IF(Table13[[#This Row],[Contractor Selected]]="Accrate",Table13[[#This Row],[Amount]],0)</f>
        <v>0</v>
      </c>
      <c r="BH120" s="61">
        <f>IF(Table13[[#This Row],[Contractor Selected]]="LWS",Table13[[#This Row],[Amount]],0)</f>
        <v>0</v>
      </c>
      <c r="BI120" s="5"/>
      <c r="BJ120" s="5"/>
      <c r="BK120" s="5"/>
      <c r="BM120" s="7"/>
    </row>
    <row r="121" spans="1:65" ht="15" hidden="1" customHeight="1" x14ac:dyDescent="0.25">
      <c r="A121" s="102">
        <v>119</v>
      </c>
      <c r="B121" s="39" t="s">
        <v>323</v>
      </c>
      <c r="C121" s="102" t="s">
        <v>1532</v>
      </c>
      <c r="D121" s="39">
        <v>1012003</v>
      </c>
      <c r="E121" s="102" t="s">
        <v>1533</v>
      </c>
      <c r="F121" s="102" t="s">
        <v>37</v>
      </c>
      <c r="G121" s="102" t="s">
        <v>850</v>
      </c>
      <c r="H121" s="77">
        <v>44872</v>
      </c>
      <c r="I121" s="77">
        <v>44874</v>
      </c>
      <c r="J121" s="77">
        <v>44881</v>
      </c>
      <c r="K121" s="77">
        <v>44902</v>
      </c>
      <c r="L121" s="77">
        <v>44875</v>
      </c>
      <c r="M121" s="77">
        <v>44876</v>
      </c>
      <c r="N121" s="77">
        <v>44879</v>
      </c>
      <c r="O121" s="77">
        <v>44895</v>
      </c>
      <c r="P121" s="77">
        <v>44895</v>
      </c>
      <c r="Q121" s="77" t="s">
        <v>897</v>
      </c>
      <c r="R121" s="39" t="s">
        <v>1534</v>
      </c>
      <c r="S121" s="77">
        <v>44916</v>
      </c>
      <c r="T121" s="106">
        <v>44914</v>
      </c>
      <c r="U121" s="105">
        <f>Table13[[#This Row],[Current Expected Compl]]</f>
        <v>44916</v>
      </c>
      <c r="V121" s="105"/>
      <c r="W121" s="103">
        <v>44927</v>
      </c>
      <c r="X121" s="72" t="s">
        <v>897</v>
      </c>
      <c r="Y121" s="77" t="s">
        <v>1370</v>
      </c>
      <c r="Z121" s="68" t="s">
        <v>170</v>
      </c>
      <c r="AA121" s="92" t="s">
        <v>170</v>
      </c>
      <c r="AB121" s="79" t="s">
        <v>897</v>
      </c>
      <c r="AC121" s="77">
        <v>44873</v>
      </c>
      <c r="AD121" s="67">
        <v>8500</v>
      </c>
      <c r="AE121" s="76">
        <v>44902</v>
      </c>
      <c r="AF121" s="79" t="s">
        <v>897</v>
      </c>
      <c r="AG121" s="77">
        <v>44874</v>
      </c>
      <c r="AH121" s="67">
        <v>5500</v>
      </c>
      <c r="AI121" s="74">
        <v>44902</v>
      </c>
      <c r="AJ121" s="79" t="s">
        <v>897</v>
      </c>
      <c r="AK121" s="77" t="s">
        <v>1303</v>
      </c>
      <c r="AL121" s="68">
        <v>14950</v>
      </c>
      <c r="AM121" s="92">
        <v>44907</v>
      </c>
      <c r="AN121" s="78" t="s">
        <v>897</v>
      </c>
      <c r="AO121" s="73">
        <v>44874</v>
      </c>
      <c r="AP121" s="44">
        <v>8815</v>
      </c>
      <c r="AQ121" s="76">
        <v>44902</v>
      </c>
      <c r="AR121" s="79"/>
      <c r="AS121" s="73"/>
      <c r="AT121" s="44"/>
      <c r="AU121" s="80"/>
      <c r="AV121" s="77"/>
      <c r="AW121" s="77"/>
      <c r="AX121" s="77"/>
      <c r="AY121" s="77"/>
      <c r="AZ121" s="91" t="s">
        <v>939</v>
      </c>
      <c r="BA121" s="82">
        <f>IF(Table13[[#This Row],[Contractor Selected]]="Atlas",Table13[[#This Row],[Cost AEG]],IF(AZ121="DLZ",Table13[[#This Row],[Cost DLZ]],IF(AZ121="Helix",Table13[[#This Row],[Cost Helix]],IF(AZ121="Millennia",Table13[[#This Row],[Cost Millennia]],IF(AZ121="Dawood",Table13[[#This Row],[Cost Dawood]],IF(Table13[[#This Row],[Contractor Selected]]="Accurate",Table13[[#This Row],[Cost Accurate]],"NO SELECTION"))))))</f>
        <v>8815</v>
      </c>
      <c r="BB121" s="58">
        <f t="shared" si="18"/>
        <v>0</v>
      </c>
      <c r="BC121" s="59">
        <f t="shared" si="19"/>
        <v>0</v>
      </c>
      <c r="BD121" s="59">
        <f t="shared" si="17"/>
        <v>0</v>
      </c>
      <c r="BE121" s="59">
        <f t="shared" si="15"/>
        <v>0</v>
      </c>
      <c r="BF121" s="60">
        <f t="shared" si="16"/>
        <v>8815</v>
      </c>
      <c r="BG121" s="60">
        <f>IF(Table13[[#This Row],[Contractor Selected]]="Accrate",Table13[[#This Row],[Amount]],0)</f>
        <v>0</v>
      </c>
      <c r="BH121" s="61">
        <f>IF(Table13[[#This Row],[Contractor Selected]]="LWS",Table13[[#This Row],[Amount]],0)</f>
        <v>0</v>
      </c>
      <c r="BI121" s="5"/>
      <c r="BJ121" s="5"/>
      <c r="BK121" s="5"/>
      <c r="BM121" s="7"/>
    </row>
    <row r="122" spans="1:65" ht="15" hidden="1" customHeight="1" x14ac:dyDescent="0.25">
      <c r="A122" s="102">
        <v>122</v>
      </c>
      <c r="B122" s="102" t="s">
        <v>281</v>
      </c>
      <c r="C122" s="102" t="s">
        <v>1535</v>
      </c>
      <c r="D122" s="39">
        <v>1212044</v>
      </c>
      <c r="E122" s="102" t="s">
        <v>297</v>
      </c>
      <c r="F122" s="102" t="s">
        <v>84</v>
      </c>
      <c r="G122" s="102" t="s">
        <v>848</v>
      </c>
      <c r="H122" s="77">
        <v>44879</v>
      </c>
      <c r="I122" s="77">
        <v>44881</v>
      </c>
      <c r="J122" s="77">
        <v>44887</v>
      </c>
      <c r="K122" s="77">
        <v>44911</v>
      </c>
      <c r="L122" s="77">
        <v>44883</v>
      </c>
      <c r="M122" s="77">
        <v>44883</v>
      </c>
      <c r="N122" s="77">
        <v>44886</v>
      </c>
      <c r="O122" s="77">
        <v>44887</v>
      </c>
      <c r="P122" s="77">
        <v>44887</v>
      </c>
      <c r="Q122" s="77" t="s">
        <v>897</v>
      </c>
      <c r="R122" s="77" t="s">
        <v>1536</v>
      </c>
      <c r="S122" s="77">
        <v>44918</v>
      </c>
      <c r="T122" s="106" t="s">
        <v>1537</v>
      </c>
      <c r="U122" s="105">
        <f>Table13[[#This Row],[Current Expected Compl]]</f>
        <v>44918</v>
      </c>
      <c r="V122" s="105" t="s">
        <v>26</v>
      </c>
      <c r="W122" s="103">
        <v>44927</v>
      </c>
      <c r="X122" s="72" t="s">
        <v>897</v>
      </c>
      <c r="Y122" s="77">
        <v>44882</v>
      </c>
      <c r="Z122" s="67">
        <v>18550</v>
      </c>
      <c r="AA122" s="74">
        <v>44943</v>
      </c>
      <c r="AB122" s="79" t="s">
        <v>897</v>
      </c>
      <c r="AC122" s="77">
        <v>44881</v>
      </c>
      <c r="AD122" s="67">
        <v>54500</v>
      </c>
      <c r="AE122" s="76">
        <v>44915</v>
      </c>
      <c r="AF122" s="79" t="s">
        <v>897</v>
      </c>
      <c r="AG122" s="77">
        <v>44881</v>
      </c>
      <c r="AH122" s="67">
        <v>25800</v>
      </c>
      <c r="AI122" s="74">
        <v>44918</v>
      </c>
      <c r="AJ122" s="79" t="s">
        <v>897</v>
      </c>
      <c r="AK122" s="77" t="s">
        <v>1490</v>
      </c>
      <c r="AL122" s="67" t="s">
        <v>170</v>
      </c>
      <c r="AM122" s="74" t="s">
        <v>170</v>
      </c>
      <c r="AN122" s="78" t="s">
        <v>897</v>
      </c>
      <c r="AO122" s="73" t="s">
        <v>995</v>
      </c>
      <c r="AP122" s="44" t="s">
        <v>170</v>
      </c>
      <c r="AQ122" s="76" t="s">
        <v>170</v>
      </c>
      <c r="AR122" s="79"/>
      <c r="AS122" s="73"/>
      <c r="AT122" s="44"/>
      <c r="AU122" s="80"/>
      <c r="AV122" s="77"/>
      <c r="AW122" s="77"/>
      <c r="AX122" s="77"/>
      <c r="AY122" s="77"/>
      <c r="AZ122" s="91" t="s">
        <v>808</v>
      </c>
      <c r="BA122" s="82">
        <f>IF(Table13[[#This Row],[Contractor Selected]]="Atlas",Table13[[#This Row],[Cost AEG]],IF(AZ122="DLZ",Table13[[#This Row],[Cost DLZ]],IF(AZ122="Helix",Table13[[#This Row],[Cost Helix]],IF(AZ122="Millennia",Table13[[#This Row],[Cost Millennia]],IF(AZ122="Dawood",Table13[[#This Row],[Cost Dawood]],IF(Table13[[#This Row],[Contractor Selected]]="Accurate",Table13[[#This Row],[Cost Accurate]],"NO SELECTION"))))))</f>
        <v>25800</v>
      </c>
      <c r="BB122" s="58">
        <f t="shared" si="18"/>
        <v>25800</v>
      </c>
      <c r="BC122" s="59">
        <f t="shared" si="19"/>
        <v>0</v>
      </c>
      <c r="BD122" s="59">
        <f t="shared" si="17"/>
        <v>0</v>
      </c>
      <c r="BE122" s="59">
        <f t="shared" si="15"/>
        <v>0</v>
      </c>
      <c r="BF122" s="60">
        <f t="shared" si="16"/>
        <v>0</v>
      </c>
      <c r="BG122" s="60">
        <f>IF(Table13[[#This Row],[Contractor Selected]]="Accrate",Table13[[#This Row],[Amount]],0)</f>
        <v>0</v>
      </c>
      <c r="BH122" s="61">
        <f>IF(Table13[[#This Row],[Contractor Selected]]="LWS",Table13[[#This Row],[Amount]],0)</f>
        <v>0</v>
      </c>
      <c r="BI122" s="5"/>
      <c r="BJ122" s="5"/>
      <c r="BK122" s="5"/>
      <c r="BM122" s="7"/>
    </row>
    <row r="123" spans="1:65" ht="15" hidden="1" customHeight="1" x14ac:dyDescent="0.25">
      <c r="A123" s="102">
        <v>126</v>
      </c>
      <c r="B123" s="39" t="s">
        <v>323</v>
      </c>
      <c r="C123" s="102" t="s">
        <v>1538</v>
      </c>
      <c r="D123" s="39">
        <v>1011994</v>
      </c>
      <c r="E123" s="102" t="s">
        <v>1032</v>
      </c>
      <c r="F123" s="102" t="s">
        <v>1377</v>
      </c>
      <c r="G123" s="102" t="s">
        <v>850</v>
      </c>
      <c r="H123" s="77">
        <v>44881</v>
      </c>
      <c r="I123" s="77">
        <v>44883</v>
      </c>
      <c r="J123" s="77">
        <v>44897</v>
      </c>
      <c r="K123" s="77">
        <v>44918</v>
      </c>
      <c r="L123" s="77">
        <v>44886</v>
      </c>
      <c r="M123" s="77">
        <v>44886</v>
      </c>
      <c r="N123" s="77">
        <v>44886</v>
      </c>
      <c r="O123" s="77">
        <v>44887</v>
      </c>
      <c r="P123" s="77">
        <v>44887</v>
      </c>
      <c r="Q123" s="77" t="s">
        <v>897</v>
      </c>
      <c r="R123" s="77" t="s">
        <v>1539</v>
      </c>
      <c r="S123" s="77">
        <v>44918</v>
      </c>
      <c r="T123" s="106">
        <v>44914</v>
      </c>
      <c r="U123" s="105">
        <f>Table13[[#This Row],[Current Expected Compl]]</f>
        <v>44918</v>
      </c>
      <c r="V123" s="105"/>
      <c r="W123" s="103">
        <v>44927</v>
      </c>
      <c r="X123" s="72" t="s">
        <v>897</v>
      </c>
      <c r="Y123" s="77" t="s">
        <v>995</v>
      </c>
      <c r="Z123" s="67" t="s">
        <v>170</v>
      </c>
      <c r="AA123" s="74" t="s">
        <v>170</v>
      </c>
      <c r="AB123" s="79" t="s">
        <v>897</v>
      </c>
      <c r="AC123" s="77">
        <v>44882</v>
      </c>
      <c r="AD123" s="67">
        <v>17200</v>
      </c>
      <c r="AE123" s="76">
        <v>44918</v>
      </c>
      <c r="AF123" s="79" t="s">
        <v>897</v>
      </c>
      <c r="AG123" s="77" t="s">
        <v>995</v>
      </c>
      <c r="AH123" s="67" t="s">
        <v>170</v>
      </c>
      <c r="AI123" s="74" t="s">
        <v>170</v>
      </c>
      <c r="AJ123" s="79" t="s">
        <v>897</v>
      </c>
      <c r="AK123" s="77" t="s">
        <v>995</v>
      </c>
      <c r="AL123" s="67" t="s">
        <v>170</v>
      </c>
      <c r="AM123" s="74" t="s">
        <v>170</v>
      </c>
      <c r="AN123" s="78" t="s">
        <v>897</v>
      </c>
      <c r="AO123" s="73" t="s">
        <v>995</v>
      </c>
      <c r="AP123" s="44" t="s">
        <v>170</v>
      </c>
      <c r="AQ123" s="76" t="s">
        <v>170</v>
      </c>
      <c r="AR123" s="79"/>
      <c r="AS123" s="73"/>
      <c r="AT123" s="44"/>
      <c r="AU123" s="80"/>
      <c r="AV123" s="77"/>
      <c r="AW123" s="77"/>
      <c r="AX123" s="77"/>
      <c r="AY123" s="77"/>
      <c r="AZ123" s="91" t="s">
        <v>937</v>
      </c>
      <c r="BA123" s="82">
        <f>IF(Table13[[#This Row],[Contractor Selected]]="Atlas",Table13[[#This Row],[Cost AEG]],IF(AZ123="DLZ",Table13[[#This Row],[Cost DLZ]],IF(AZ123="Helix",Table13[[#This Row],[Cost Helix]],IF(AZ123="Millennia",Table13[[#This Row],[Cost Millennia]],IF(AZ123="Dawood",Table13[[#This Row],[Cost Dawood]],IF(Table13[[#This Row],[Contractor Selected]]="Accurate",Table13[[#This Row],[Cost Accurate]],"NO SELECTION"))))))</f>
        <v>17200</v>
      </c>
      <c r="BB123" s="58">
        <f t="shared" si="18"/>
        <v>0</v>
      </c>
      <c r="BC123" s="59">
        <f t="shared" si="19"/>
        <v>0</v>
      </c>
      <c r="BD123" s="59">
        <f t="shared" si="17"/>
        <v>17200</v>
      </c>
      <c r="BE123" s="59">
        <f t="shared" si="15"/>
        <v>0</v>
      </c>
      <c r="BF123" s="60">
        <f t="shared" si="16"/>
        <v>0</v>
      </c>
      <c r="BG123" s="60">
        <f>IF(Table13[[#This Row],[Contractor Selected]]="Accrate",Table13[[#This Row],[Amount]],0)</f>
        <v>0</v>
      </c>
      <c r="BH123" s="61">
        <f>IF(Table13[[#This Row],[Contractor Selected]]="LWS",Table13[[#This Row],[Amount]],0)</f>
        <v>0</v>
      </c>
      <c r="BI123" s="5"/>
      <c r="BJ123" s="5"/>
      <c r="BK123" s="5"/>
      <c r="BM123" s="7"/>
    </row>
    <row r="124" spans="1:65" ht="15" hidden="1" customHeight="1" x14ac:dyDescent="0.25">
      <c r="A124" s="102">
        <v>121</v>
      </c>
      <c r="B124" s="102" t="s">
        <v>281</v>
      </c>
      <c r="C124" s="102" t="s">
        <v>1540</v>
      </c>
      <c r="D124" s="39">
        <v>1412040</v>
      </c>
      <c r="E124" s="102" t="s">
        <v>1124</v>
      </c>
      <c r="F124" s="102" t="s">
        <v>1377</v>
      </c>
      <c r="G124" s="102" t="s">
        <v>850</v>
      </c>
      <c r="H124" s="77">
        <v>44880</v>
      </c>
      <c r="I124" s="77">
        <v>44882</v>
      </c>
      <c r="J124" s="77">
        <v>44889</v>
      </c>
      <c r="K124" s="77">
        <v>44910</v>
      </c>
      <c r="L124" s="77">
        <v>44886</v>
      </c>
      <c r="M124" s="77">
        <v>44886</v>
      </c>
      <c r="N124" s="77">
        <v>44886</v>
      </c>
      <c r="O124" s="77">
        <v>44887</v>
      </c>
      <c r="P124" s="77">
        <v>44887</v>
      </c>
      <c r="Q124" s="77" t="s">
        <v>897</v>
      </c>
      <c r="R124" s="77" t="s">
        <v>1541</v>
      </c>
      <c r="S124" s="77">
        <v>44922</v>
      </c>
      <c r="T124" s="106">
        <v>44923</v>
      </c>
      <c r="U124" s="105">
        <f>Table13[[#This Row],[Current Expected Compl]]</f>
        <v>44922</v>
      </c>
      <c r="V124" s="105"/>
      <c r="W124" s="103">
        <v>44927</v>
      </c>
      <c r="X124" s="72" t="s">
        <v>897</v>
      </c>
      <c r="Y124" s="77">
        <v>44882</v>
      </c>
      <c r="Z124" s="67">
        <v>21300</v>
      </c>
      <c r="AA124" s="74">
        <v>44574</v>
      </c>
      <c r="AB124" s="79" t="s">
        <v>897</v>
      </c>
      <c r="AC124" s="77" t="s">
        <v>1490</v>
      </c>
      <c r="AD124" s="67" t="s">
        <v>170</v>
      </c>
      <c r="AE124" s="76" t="s">
        <v>170</v>
      </c>
      <c r="AF124" s="79" t="s">
        <v>897</v>
      </c>
      <c r="AG124" s="77">
        <v>44883</v>
      </c>
      <c r="AH124" s="67">
        <v>16100</v>
      </c>
      <c r="AI124" s="74">
        <v>44922</v>
      </c>
      <c r="AJ124" s="79" t="s">
        <v>897</v>
      </c>
      <c r="AK124" s="77" t="s">
        <v>995</v>
      </c>
      <c r="AL124" s="67" t="s">
        <v>170</v>
      </c>
      <c r="AM124" s="74" t="s">
        <v>170</v>
      </c>
      <c r="AN124" s="78" t="s">
        <v>897</v>
      </c>
      <c r="AO124" s="73" t="s">
        <v>995</v>
      </c>
      <c r="AP124" s="44" t="s">
        <v>170</v>
      </c>
      <c r="AQ124" s="76" t="s">
        <v>170</v>
      </c>
      <c r="AR124" s="79"/>
      <c r="AS124" s="73"/>
      <c r="AT124" s="44"/>
      <c r="AU124" s="80"/>
      <c r="AV124" s="77"/>
      <c r="AW124" s="77"/>
      <c r="AX124" s="77"/>
      <c r="AY124" s="77"/>
      <c r="AZ124" s="91" t="s">
        <v>808</v>
      </c>
      <c r="BA124" s="82">
        <f>IF(Table13[[#This Row],[Contractor Selected]]="Atlas",Table13[[#This Row],[Cost AEG]],IF(AZ124="DLZ",Table13[[#This Row],[Cost DLZ]],IF(AZ124="Helix",Table13[[#This Row],[Cost Helix]],IF(AZ124="Millennia",Table13[[#This Row],[Cost Millennia]],IF(AZ124="Dawood",Table13[[#This Row],[Cost Dawood]],IF(Table13[[#This Row],[Contractor Selected]]="Accurate",Table13[[#This Row],[Cost Accurate]],"NO SELECTION"))))))</f>
        <v>16100</v>
      </c>
      <c r="BB124" s="58">
        <f t="shared" si="18"/>
        <v>16100</v>
      </c>
      <c r="BC124" s="59">
        <f t="shared" si="19"/>
        <v>0</v>
      </c>
      <c r="BD124" s="59">
        <f t="shared" si="17"/>
        <v>0</v>
      </c>
      <c r="BE124" s="59">
        <f t="shared" si="15"/>
        <v>0</v>
      </c>
      <c r="BF124" s="60">
        <f t="shared" si="16"/>
        <v>0</v>
      </c>
      <c r="BG124" s="60">
        <f>IF(Table13[[#This Row],[Contractor Selected]]="Accrate",Table13[[#This Row],[Amount]],0)</f>
        <v>0</v>
      </c>
      <c r="BH124" s="61">
        <f>IF(Table13[[#This Row],[Contractor Selected]]="LWS",Table13[[#This Row],[Amount]],0)</f>
        <v>0</v>
      </c>
      <c r="BI124" s="5"/>
      <c r="BJ124" s="5"/>
      <c r="BK124" s="5"/>
      <c r="BM124" s="7"/>
    </row>
    <row r="125" spans="1:65" ht="15" hidden="1" customHeight="1" x14ac:dyDescent="0.25">
      <c r="A125" s="102">
        <v>133</v>
      </c>
      <c r="B125" s="39" t="s">
        <v>323</v>
      </c>
      <c r="C125" s="39" t="s">
        <v>1542</v>
      </c>
      <c r="D125" s="102">
        <v>102169</v>
      </c>
      <c r="E125" s="39" t="s">
        <v>1543</v>
      </c>
      <c r="F125" s="102" t="s">
        <v>1544</v>
      </c>
      <c r="G125" s="102" t="s">
        <v>850</v>
      </c>
      <c r="H125" s="73">
        <v>44893</v>
      </c>
      <c r="I125" s="73">
        <v>44895</v>
      </c>
      <c r="J125" s="73">
        <v>44902</v>
      </c>
      <c r="K125" s="73">
        <v>44930</v>
      </c>
      <c r="L125" s="73">
        <v>44896</v>
      </c>
      <c r="M125" s="73">
        <v>44897</v>
      </c>
      <c r="N125" s="73">
        <v>44897</v>
      </c>
      <c r="O125" s="73">
        <v>44902</v>
      </c>
      <c r="P125" s="73">
        <v>44902</v>
      </c>
      <c r="Q125" s="39" t="s">
        <v>897</v>
      </c>
      <c r="R125" s="77" t="s">
        <v>1545</v>
      </c>
      <c r="S125" s="73">
        <v>44930</v>
      </c>
      <c r="T125" s="73">
        <v>44930</v>
      </c>
      <c r="U125" s="105">
        <v>44925</v>
      </c>
      <c r="V125" s="105"/>
      <c r="W125" s="103">
        <v>44927</v>
      </c>
      <c r="X125" s="72" t="s">
        <v>897</v>
      </c>
      <c r="Y125" s="73" t="s">
        <v>1353</v>
      </c>
      <c r="Z125" s="44"/>
      <c r="AA125" s="76"/>
      <c r="AB125" s="75" t="s">
        <v>897</v>
      </c>
      <c r="AC125" s="73">
        <v>44895</v>
      </c>
      <c r="AD125" s="44">
        <v>8500</v>
      </c>
      <c r="AE125" s="76">
        <v>44930</v>
      </c>
      <c r="AF125" s="75" t="s">
        <v>897</v>
      </c>
      <c r="AG125" s="73"/>
      <c r="AH125" s="44"/>
      <c r="AI125" s="76"/>
      <c r="AJ125" s="75" t="s">
        <v>897</v>
      </c>
      <c r="AK125" s="73" t="s">
        <v>982</v>
      </c>
      <c r="AL125" s="44"/>
      <c r="AM125" s="76"/>
      <c r="AN125" s="78" t="s">
        <v>897</v>
      </c>
      <c r="AO125" s="73">
        <v>44895</v>
      </c>
      <c r="AP125" s="44">
        <v>9985</v>
      </c>
      <c r="AQ125" s="76">
        <v>44574</v>
      </c>
      <c r="AR125" s="79"/>
      <c r="AS125" s="73"/>
      <c r="AT125" s="44"/>
      <c r="AU125" s="80"/>
      <c r="AV125" s="77"/>
      <c r="AW125" s="77"/>
      <c r="AX125" s="77"/>
      <c r="AY125" s="77"/>
      <c r="AZ125" s="81" t="s">
        <v>937</v>
      </c>
      <c r="BA125" s="82">
        <f>IF(Table13[[#This Row],[Contractor Selected]]="Atlas",Table13[[#This Row],[Cost AEG]],IF(AZ125="DLZ",Table13[[#This Row],[Cost DLZ]],IF(AZ125="Helix",Table13[[#This Row],[Cost Helix]],IF(AZ125="Millennia",Table13[[#This Row],[Cost Millennia]],IF(AZ125="Dawood",Table13[[#This Row],[Cost Dawood]],IF(Table13[[#This Row],[Contractor Selected]]="Accurate",Table13[[#This Row],[Cost Accurate]],"NO SELECTION"))))))</f>
        <v>8500</v>
      </c>
      <c r="BB125" s="58">
        <f t="shared" si="18"/>
        <v>0</v>
      </c>
      <c r="BC125" s="59">
        <f t="shared" si="19"/>
        <v>0</v>
      </c>
      <c r="BD125" s="59">
        <f t="shared" si="17"/>
        <v>8500</v>
      </c>
      <c r="BE125" s="59">
        <f t="shared" si="15"/>
        <v>0</v>
      </c>
      <c r="BF125" s="60">
        <f t="shared" si="16"/>
        <v>0</v>
      </c>
      <c r="BG125" s="60">
        <f>IF(Table13[[#This Row],[Contractor Selected]]="Accrate",Table13[[#This Row],[Amount]],0)</f>
        <v>0</v>
      </c>
      <c r="BH125" s="61">
        <f>IF(Table13[[#This Row],[Contractor Selected]]="LWS",Table13[[#This Row],[Amount]],0)</f>
        <v>0</v>
      </c>
      <c r="BI125" s="5"/>
      <c r="BJ125" s="5"/>
      <c r="BK125" s="5"/>
      <c r="BM125" s="7"/>
    </row>
    <row r="126" spans="1:65" ht="15" hidden="1" customHeight="1" x14ac:dyDescent="0.25">
      <c r="A126" s="102">
        <v>134</v>
      </c>
      <c r="B126" s="39" t="s">
        <v>323</v>
      </c>
      <c r="C126" s="39" t="s">
        <v>1546</v>
      </c>
      <c r="D126" s="102">
        <v>1011916</v>
      </c>
      <c r="E126" s="39" t="s">
        <v>1164</v>
      </c>
      <c r="F126" s="102" t="s">
        <v>37</v>
      </c>
      <c r="G126" s="102" t="s">
        <v>850</v>
      </c>
      <c r="H126" s="73">
        <v>44896</v>
      </c>
      <c r="I126" s="73">
        <v>44900</v>
      </c>
      <c r="J126" s="73">
        <v>44908</v>
      </c>
      <c r="K126" s="73">
        <v>44936</v>
      </c>
      <c r="L126" s="73">
        <v>44901</v>
      </c>
      <c r="M126" s="73">
        <v>44902</v>
      </c>
      <c r="N126" s="73">
        <v>44902</v>
      </c>
      <c r="O126" s="73">
        <v>44902</v>
      </c>
      <c r="P126" s="73">
        <v>44903</v>
      </c>
      <c r="Q126" s="39" t="s">
        <v>897</v>
      </c>
      <c r="R126" s="77" t="s">
        <v>1547</v>
      </c>
      <c r="S126" s="73">
        <v>44936</v>
      </c>
      <c r="T126" s="73">
        <v>44936</v>
      </c>
      <c r="U126" s="105">
        <v>44925</v>
      </c>
      <c r="V126" s="105"/>
      <c r="W126" s="103">
        <v>44927</v>
      </c>
      <c r="X126" s="72"/>
      <c r="Y126" s="73"/>
      <c r="Z126" s="44"/>
      <c r="AA126" s="76"/>
      <c r="AB126" s="75" t="s">
        <v>897</v>
      </c>
      <c r="AC126" s="73">
        <v>44566</v>
      </c>
      <c r="AD126" s="44">
        <v>13100</v>
      </c>
      <c r="AE126" s="76">
        <v>44936</v>
      </c>
      <c r="AF126" s="75" t="s">
        <v>897</v>
      </c>
      <c r="AG126" s="73">
        <v>44901</v>
      </c>
      <c r="AH126" s="44">
        <v>5750</v>
      </c>
      <c r="AI126" s="76">
        <v>44936</v>
      </c>
      <c r="AJ126" s="75"/>
      <c r="AK126" s="73"/>
      <c r="AL126" s="44"/>
      <c r="AM126" s="76"/>
      <c r="AN126" s="78" t="s">
        <v>897</v>
      </c>
      <c r="AO126" s="73">
        <v>44900</v>
      </c>
      <c r="AP126" s="44">
        <v>11500</v>
      </c>
      <c r="AQ126" s="76">
        <v>44936</v>
      </c>
      <c r="AR126" s="79"/>
      <c r="AS126" s="73"/>
      <c r="AT126" s="44"/>
      <c r="AU126" s="80"/>
      <c r="AV126" s="77"/>
      <c r="AW126" s="77"/>
      <c r="AX126" s="77"/>
      <c r="AY126" s="77"/>
      <c r="AZ126" s="81" t="s">
        <v>808</v>
      </c>
      <c r="BA126" s="82">
        <f>IF(Table13[[#This Row],[Contractor Selected]]="Atlas",Table13[[#This Row],[Cost AEG]],IF(AZ126="DLZ",Table13[[#This Row],[Cost DLZ]],IF(AZ126="Helix",Table13[[#This Row],[Cost Helix]],IF(AZ126="Millennia",Table13[[#This Row],[Cost Millennia]],IF(AZ126="Dawood",Table13[[#This Row],[Cost Dawood]],IF(Table13[[#This Row],[Contractor Selected]]="Accurate",Table13[[#This Row],[Cost Accurate]],"NO SELECTION"))))))</f>
        <v>5750</v>
      </c>
      <c r="BB126" s="58">
        <f t="shared" si="18"/>
        <v>5750</v>
      </c>
      <c r="BC126" s="59">
        <f t="shared" si="19"/>
        <v>0</v>
      </c>
      <c r="BD126" s="59">
        <f t="shared" si="17"/>
        <v>0</v>
      </c>
      <c r="BE126" s="59">
        <f t="shared" si="15"/>
        <v>0</v>
      </c>
      <c r="BF126" s="60">
        <f t="shared" si="16"/>
        <v>0</v>
      </c>
      <c r="BG126" s="60">
        <f>IF(Table13[[#This Row],[Contractor Selected]]="Accrate",Table13[[#This Row],[Amount]],0)</f>
        <v>0</v>
      </c>
      <c r="BH126" s="61">
        <f>IF(Table13[[#This Row],[Contractor Selected]]="LWS",Table13[[#This Row],[Amount]],0)</f>
        <v>0</v>
      </c>
      <c r="BI126" s="5"/>
      <c r="BJ126" s="5"/>
      <c r="BK126" s="5"/>
      <c r="BM126" s="7"/>
    </row>
    <row r="127" spans="1:65" ht="15" hidden="1" customHeight="1" x14ac:dyDescent="0.25">
      <c r="A127" s="102">
        <v>110</v>
      </c>
      <c r="B127" s="102" t="s">
        <v>281</v>
      </c>
      <c r="C127" s="102" t="s">
        <v>1548</v>
      </c>
      <c r="D127" s="39">
        <v>1211924</v>
      </c>
      <c r="E127" s="102" t="s">
        <v>1508</v>
      </c>
      <c r="F127" s="102" t="s">
        <v>843</v>
      </c>
      <c r="G127" s="102" t="s">
        <v>852</v>
      </c>
      <c r="H127" s="77">
        <v>44846</v>
      </c>
      <c r="I127" s="77">
        <v>44851</v>
      </c>
      <c r="J127" s="77">
        <v>44859</v>
      </c>
      <c r="K127" s="77">
        <v>44932</v>
      </c>
      <c r="L127" s="77">
        <v>44855</v>
      </c>
      <c r="M127" s="77">
        <v>44858</v>
      </c>
      <c r="N127" s="77">
        <v>44859</v>
      </c>
      <c r="O127" s="77">
        <v>44866</v>
      </c>
      <c r="P127" s="77">
        <v>44866</v>
      </c>
      <c r="Q127" s="77" t="s">
        <v>897</v>
      </c>
      <c r="R127" s="77" t="s">
        <v>1549</v>
      </c>
      <c r="S127" s="77">
        <v>44937</v>
      </c>
      <c r="T127" s="106">
        <v>44952</v>
      </c>
      <c r="U127" s="105">
        <v>44925</v>
      </c>
      <c r="V127" s="105"/>
      <c r="W127" s="103">
        <v>44927</v>
      </c>
      <c r="X127" s="72"/>
      <c r="Y127" s="77"/>
      <c r="Z127" s="67"/>
      <c r="AA127" s="74"/>
      <c r="AB127" s="79"/>
      <c r="AC127" s="77" t="s">
        <v>1490</v>
      </c>
      <c r="AD127" s="67"/>
      <c r="AE127" s="76"/>
      <c r="AF127" s="79"/>
      <c r="AG127" s="77">
        <v>44851</v>
      </c>
      <c r="AH127" s="67">
        <v>136140</v>
      </c>
      <c r="AI127" s="74">
        <v>44946</v>
      </c>
      <c r="AJ127" s="79" t="s">
        <v>897</v>
      </c>
      <c r="AK127" s="77">
        <v>44852</v>
      </c>
      <c r="AL127" s="67">
        <v>221610</v>
      </c>
      <c r="AM127" s="74">
        <v>44567</v>
      </c>
      <c r="AN127" s="78" t="s">
        <v>897</v>
      </c>
      <c r="AO127" s="73" t="s">
        <v>1303</v>
      </c>
      <c r="AP127" s="44"/>
      <c r="AQ127" s="76"/>
      <c r="AR127" s="79"/>
      <c r="AS127" s="73"/>
      <c r="AT127" s="44"/>
      <c r="AU127" s="80"/>
      <c r="AV127" s="77"/>
      <c r="AW127" s="77"/>
      <c r="AX127" s="77"/>
      <c r="AY127" s="77"/>
      <c r="AZ127" s="91" t="s">
        <v>938</v>
      </c>
      <c r="BA127" s="82">
        <f>IF(Table13[[#This Row],[Contractor Selected]]="Atlas",Table13[[#This Row],[Cost AEG]],IF(AZ127="DLZ",Table13[[#This Row],[Cost DLZ]],IF(AZ127="Helix",Table13[[#This Row],[Cost Helix]],IF(AZ127="Millennia",Table13[[#This Row],[Cost Millennia]],IF(AZ127="Dawood",Table13[[#This Row],[Cost Dawood]],IF(Table13[[#This Row],[Contractor Selected]]="Accurate",Table13[[#This Row],[Cost Accurate]],"NO SELECTION"))))))</f>
        <v>221610</v>
      </c>
      <c r="BB127" s="58">
        <f t="shared" si="18"/>
        <v>0</v>
      </c>
      <c r="BC127" s="59">
        <f t="shared" si="19"/>
        <v>221610</v>
      </c>
      <c r="BD127" s="59">
        <f t="shared" si="17"/>
        <v>0</v>
      </c>
      <c r="BE127" s="59">
        <f t="shared" si="15"/>
        <v>0</v>
      </c>
      <c r="BF127" s="60">
        <f t="shared" si="16"/>
        <v>0</v>
      </c>
      <c r="BG127" s="60">
        <f>IF(Table13[[#This Row],[Contractor Selected]]="Accrate",Table13[[#This Row],[Amount]],0)</f>
        <v>0</v>
      </c>
      <c r="BH127" s="61">
        <f>IF(Table13[[#This Row],[Contractor Selected]]="LWS",Table13[[#This Row],[Amount]],0)</f>
        <v>0</v>
      </c>
      <c r="BI127" s="5"/>
      <c r="BJ127" s="5"/>
      <c r="BK127" s="5"/>
      <c r="BM127" s="7"/>
    </row>
    <row r="128" spans="1:65" ht="15" hidden="1" customHeight="1" x14ac:dyDescent="0.25">
      <c r="A128" s="102">
        <v>117</v>
      </c>
      <c r="B128" s="102" t="s">
        <v>281</v>
      </c>
      <c r="C128" s="102" t="s">
        <v>1550</v>
      </c>
      <c r="D128" s="39">
        <v>1312007</v>
      </c>
      <c r="E128" s="102" t="s">
        <v>1551</v>
      </c>
      <c r="F128" s="102" t="s">
        <v>222</v>
      </c>
      <c r="G128" s="102" t="s">
        <v>852</v>
      </c>
      <c r="H128" s="77">
        <v>44873</v>
      </c>
      <c r="I128" s="77">
        <v>44881</v>
      </c>
      <c r="J128" s="77">
        <v>44893</v>
      </c>
      <c r="K128" s="77">
        <v>44925</v>
      </c>
      <c r="L128" s="77">
        <v>44880</v>
      </c>
      <c r="M128" s="77">
        <v>44883</v>
      </c>
      <c r="N128" s="77">
        <v>44883</v>
      </c>
      <c r="O128" s="77">
        <v>44887</v>
      </c>
      <c r="P128" s="77">
        <v>44887</v>
      </c>
      <c r="Q128" s="77" t="s">
        <v>897</v>
      </c>
      <c r="R128" s="77" t="s">
        <v>1552</v>
      </c>
      <c r="S128" s="77">
        <v>44939</v>
      </c>
      <c r="T128" s="106">
        <v>44943</v>
      </c>
      <c r="U128" s="105">
        <v>44925</v>
      </c>
      <c r="V128" s="105"/>
      <c r="W128" s="103">
        <v>44927</v>
      </c>
      <c r="X128" s="72" t="s">
        <v>1388</v>
      </c>
      <c r="Y128" s="77">
        <v>44879</v>
      </c>
      <c r="Z128" s="67">
        <v>69885</v>
      </c>
      <c r="AA128" s="74">
        <v>44974</v>
      </c>
      <c r="AB128" s="79" t="s">
        <v>897</v>
      </c>
      <c r="AC128" s="77">
        <v>44876</v>
      </c>
      <c r="AD128" s="67">
        <v>160750</v>
      </c>
      <c r="AE128" s="76">
        <v>44977</v>
      </c>
      <c r="AF128" s="79" t="s">
        <v>897</v>
      </c>
      <c r="AG128" s="77">
        <v>44875</v>
      </c>
      <c r="AH128" s="67">
        <v>75500</v>
      </c>
      <c r="AI128" s="74">
        <v>44939</v>
      </c>
      <c r="AJ128" s="79" t="s">
        <v>897</v>
      </c>
      <c r="AK128" s="77" t="s">
        <v>995</v>
      </c>
      <c r="AL128" s="67" t="s">
        <v>170</v>
      </c>
      <c r="AM128" s="74" t="s">
        <v>170</v>
      </c>
      <c r="AN128" s="78" t="s">
        <v>897</v>
      </c>
      <c r="AO128" s="73">
        <v>44875</v>
      </c>
      <c r="AP128" s="44">
        <v>79600</v>
      </c>
      <c r="AQ128" s="76">
        <v>44925</v>
      </c>
      <c r="AR128" s="79"/>
      <c r="AS128" s="73"/>
      <c r="AT128" s="44"/>
      <c r="AU128" s="80"/>
      <c r="AV128" s="77"/>
      <c r="AW128" s="77"/>
      <c r="AX128" s="77"/>
      <c r="AY128" s="77"/>
      <c r="AZ128" s="91" t="s">
        <v>808</v>
      </c>
      <c r="BA128" s="82">
        <f>IF(Table13[[#This Row],[Contractor Selected]]="Atlas",Table13[[#This Row],[Cost AEG]],IF(AZ128="DLZ",Table13[[#This Row],[Cost DLZ]],IF(AZ128="Helix",Table13[[#This Row],[Cost Helix]],IF(AZ128="Millennia",Table13[[#This Row],[Cost Millennia]],IF(AZ128="Dawood",Table13[[#This Row],[Cost Dawood]],IF(Table13[[#This Row],[Contractor Selected]]="Accurate",Table13[[#This Row],[Cost Accurate]],"NO SELECTION"))))))</f>
        <v>75500</v>
      </c>
      <c r="BB128" s="58">
        <f t="shared" si="18"/>
        <v>75500</v>
      </c>
      <c r="BC128" s="59">
        <f t="shared" si="19"/>
        <v>0</v>
      </c>
      <c r="BD128" s="59">
        <f t="shared" si="17"/>
        <v>0</v>
      </c>
      <c r="BE128" s="59">
        <f t="shared" si="15"/>
        <v>0</v>
      </c>
      <c r="BF128" s="60">
        <f t="shared" si="16"/>
        <v>0</v>
      </c>
      <c r="BG128" s="60">
        <f>IF(Table13[[#This Row],[Contractor Selected]]="Accrate",Table13[[#This Row],[Amount]],0)</f>
        <v>0</v>
      </c>
      <c r="BH128" s="61">
        <f>IF(Table13[[#This Row],[Contractor Selected]]="LWS",Table13[[#This Row],[Amount]],0)</f>
        <v>0</v>
      </c>
      <c r="BI128" s="5"/>
      <c r="BJ128" s="5"/>
      <c r="BK128" s="5"/>
      <c r="BM128" s="7"/>
    </row>
    <row r="129" spans="1:65" ht="15" hidden="1" customHeight="1" x14ac:dyDescent="0.25">
      <c r="A129" s="102">
        <v>142</v>
      </c>
      <c r="B129" s="39" t="s">
        <v>81</v>
      </c>
      <c r="C129" s="39" t="s">
        <v>1553</v>
      </c>
      <c r="D129" s="102">
        <v>1211967</v>
      </c>
      <c r="E129" s="39" t="s">
        <v>1554</v>
      </c>
      <c r="F129" s="102" t="s">
        <v>227</v>
      </c>
      <c r="G129" s="102" t="s">
        <v>849</v>
      </c>
      <c r="H129" s="73">
        <v>44873</v>
      </c>
      <c r="I129" s="73">
        <v>44876</v>
      </c>
      <c r="J129" s="73">
        <v>44882</v>
      </c>
      <c r="K129" s="73">
        <v>44908</v>
      </c>
      <c r="L129" s="73">
        <v>44881</v>
      </c>
      <c r="M129" s="73">
        <v>44881</v>
      </c>
      <c r="N129" s="73">
        <v>44881</v>
      </c>
      <c r="O129" s="73">
        <v>44887</v>
      </c>
      <c r="P129" s="73">
        <v>44887</v>
      </c>
      <c r="Q129" s="39" t="s">
        <v>897</v>
      </c>
      <c r="R129" s="77" t="s">
        <v>1555</v>
      </c>
      <c r="S129" s="73">
        <v>44918</v>
      </c>
      <c r="T129" s="73">
        <v>44953</v>
      </c>
      <c r="U129" s="105">
        <v>44926</v>
      </c>
      <c r="V129" s="105" t="s">
        <v>26</v>
      </c>
      <c r="W129" s="103">
        <v>44927</v>
      </c>
      <c r="X129" s="72" t="s">
        <v>897</v>
      </c>
      <c r="Y129" s="73" t="s">
        <v>1556</v>
      </c>
      <c r="Z129" s="44"/>
      <c r="AA129" s="76"/>
      <c r="AB129" s="75" t="s">
        <v>897</v>
      </c>
      <c r="AC129" s="73" t="s">
        <v>982</v>
      </c>
      <c r="AD129" s="44"/>
      <c r="AE129" s="76"/>
      <c r="AF129" s="75" t="s">
        <v>897</v>
      </c>
      <c r="AG129" s="73">
        <v>44880</v>
      </c>
      <c r="AH129" s="44">
        <v>73440</v>
      </c>
      <c r="AI129" s="76">
        <v>44918</v>
      </c>
      <c r="AJ129" s="75" t="s">
        <v>897</v>
      </c>
      <c r="AK129" s="73" t="s">
        <v>1557</v>
      </c>
      <c r="AL129" s="44"/>
      <c r="AM129" s="76"/>
      <c r="AN129" s="78" t="s">
        <v>897</v>
      </c>
      <c r="AO129" s="73" t="s">
        <v>995</v>
      </c>
      <c r="AP129" s="44"/>
      <c r="AQ129" s="76"/>
      <c r="AR129" s="79"/>
      <c r="AS129" s="73"/>
      <c r="AT129" s="44"/>
      <c r="AU129" s="80"/>
      <c r="AV129" s="77"/>
      <c r="AW129" s="77"/>
      <c r="AX129" s="77"/>
      <c r="AY129" s="77"/>
      <c r="AZ129" s="81" t="s">
        <v>808</v>
      </c>
      <c r="BA129" s="82">
        <f>IF(Table13[[#This Row],[Contractor Selected]]="Atlas",Table13[[#This Row],[Cost AEG]],IF(AZ129="DLZ",Table13[[#This Row],[Cost DLZ]],IF(AZ129="Helix",Table13[[#This Row],[Cost Helix]],IF(AZ129="Millennia",Table13[[#This Row],[Cost Millennia]],IF(AZ129="Dawood",Table13[[#This Row],[Cost Dawood]],IF(Table13[[#This Row],[Contractor Selected]]="Accurate",Table13[[#This Row],[Cost Accurate]],"NO SELECTION"))))))</f>
        <v>73440</v>
      </c>
      <c r="BB129" s="58">
        <f t="shared" si="18"/>
        <v>73440</v>
      </c>
      <c r="BC129" s="59">
        <f t="shared" si="19"/>
        <v>0</v>
      </c>
      <c r="BD129" s="59">
        <f t="shared" si="17"/>
        <v>0</v>
      </c>
      <c r="BE129" s="59">
        <f t="shared" si="15"/>
        <v>0</v>
      </c>
      <c r="BF129" s="59">
        <f t="shared" si="16"/>
        <v>0</v>
      </c>
      <c r="BG129" s="59">
        <f>IF(Table13[[#This Row],[Contractor Selected]]="Accrate",Table13[[#This Row],[Amount]],0)</f>
        <v>0</v>
      </c>
      <c r="BH129" s="61">
        <f>IF(Table13[[#This Row],[Contractor Selected]]="LWS",Table13[[#This Row],[Amount]],0)</f>
        <v>0</v>
      </c>
      <c r="BI129" s="5"/>
      <c r="BJ129" s="5"/>
      <c r="BK129" s="5"/>
      <c r="BM129" s="7"/>
    </row>
    <row r="130" spans="1:65" ht="15" hidden="1" customHeight="1" x14ac:dyDescent="0.25">
      <c r="A130" s="102">
        <v>130</v>
      </c>
      <c r="B130" s="39" t="s">
        <v>281</v>
      </c>
      <c r="C130" s="39" t="s">
        <v>1558</v>
      </c>
      <c r="D130" s="102">
        <v>1212063</v>
      </c>
      <c r="E130" s="39" t="s">
        <v>1559</v>
      </c>
      <c r="F130" s="102" t="s">
        <v>843</v>
      </c>
      <c r="G130" s="102" t="s">
        <v>850</v>
      </c>
      <c r="H130" s="73">
        <v>44895</v>
      </c>
      <c r="I130" s="73">
        <v>44897</v>
      </c>
      <c r="J130" s="73">
        <v>44909</v>
      </c>
      <c r="K130" s="77">
        <v>44937</v>
      </c>
      <c r="L130" s="73">
        <v>44901</v>
      </c>
      <c r="M130" s="73">
        <v>44902</v>
      </c>
      <c r="N130" s="73">
        <v>44902</v>
      </c>
      <c r="O130" s="73">
        <v>44909</v>
      </c>
      <c r="P130" s="73">
        <v>44909</v>
      </c>
      <c r="Q130" s="39" t="s">
        <v>897</v>
      </c>
      <c r="R130" s="77" t="s">
        <v>1560</v>
      </c>
      <c r="S130" s="73">
        <v>44937</v>
      </c>
      <c r="T130" s="73">
        <v>44937</v>
      </c>
      <c r="U130" s="105">
        <v>44926</v>
      </c>
      <c r="V130" s="105"/>
      <c r="W130" s="103">
        <v>44927</v>
      </c>
      <c r="X130" s="72"/>
      <c r="Y130" s="73"/>
      <c r="Z130" s="44"/>
      <c r="AA130" s="76"/>
      <c r="AB130" s="75" t="s">
        <v>897</v>
      </c>
      <c r="AC130" s="73">
        <v>44897</v>
      </c>
      <c r="AD130" s="44">
        <v>42600</v>
      </c>
      <c r="AE130" s="76">
        <v>44937</v>
      </c>
      <c r="AF130" s="75"/>
      <c r="AG130" s="73">
        <v>44901</v>
      </c>
      <c r="AH130" s="44">
        <v>27000</v>
      </c>
      <c r="AI130" s="76">
        <v>44591</v>
      </c>
      <c r="AJ130" s="75"/>
      <c r="AK130" s="73"/>
      <c r="AL130" s="44"/>
      <c r="AM130" s="76"/>
      <c r="AN130" s="78"/>
      <c r="AO130" s="73"/>
      <c r="AP130" s="44"/>
      <c r="AQ130" s="76"/>
      <c r="AR130" s="79"/>
      <c r="AS130" s="73"/>
      <c r="AT130" s="44"/>
      <c r="AU130" s="80"/>
      <c r="AV130" s="77"/>
      <c r="AW130" s="77"/>
      <c r="AX130" s="77"/>
      <c r="AY130" s="77"/>
      <c r="AZ130" s="81" t="s">
        <v>937</v>
      </c>
      <c r="BA130" s="82">
        <f>IF(Table13[[#This Row],[Contractor Selected]]="Atlas",Table13[[#This Row],[Cost AEG]],IF(AZ130="DLZ",Table13[[#This Row],[Cost DLZ]],IF(AZ130="Helix",Table13[[#This Row],[Cost Helix]],IF(AZ130="Millennia",Table13[[#This Row],[Cost Millennia]],IF(AZ130="Dawood",Table13[[#This Row],[Cost Dawood]],IF(Table13[[#This Row],[Contractor Selected]]="Accurate",Table13[[#This Row],[Cost Accurate]],"NO SELECTION"))))))</f>
        <v>42600</v>
      </c>
      <c r="BB130" s="58">
        <f t="shared" si="18"/>
        <v>0</v>
      </c>
      <c r="BC130" s="59">
        <f t="shared" si="19"/>
        <v>0</v>
      </c>
      <c r="BD130" s="59">
        <f t="shared" si="17"/>
        <v>42600</v>
      </c>
      <c r="BE130" s="59">
        <f t="shared" si="15"/>
        <v>0</v>
      </c>
      <c r="BF130" s="60">
        <f t="shared" si="16"/>
        <v>0</v>
      </c>
      <c r="BG130" s="60">
        <f>IF(Table13[[#This Row],[Contractor Selected]]="Accrate",Table13[[#This Row],[Amount]],0)</f>
        <v>0</v>
      </c>
      <c r="BH130" s="61">
        <f>IF(Table13[[#This Row],[Contractor Selected]]="LWS",Table13[[#This Row],[Amount]],0)</f>
        <v>0</v>
      </c>
      <c r="BI130" s="5"/>
      <c r="BJ130" s="5"/>
      <c r="BK130" s="5"/>
      <c r="BM130" s="7"/>
    </row>
    <row r="131" spans="1:65" ht="15" hidden="1" customHeight="1" x14ac:dyDescent="0.25">
      <c r="A131" s="102">
        <v>127</v>
      </c>
      <c r="B131" s="39" t="s">
        <v>323</v>
      </c>
      <c r="C131" s="102" t="s">
        <v>1561</v>
      </c>
      <c r="D131" s="39">
        <v>1011925</v>
      </c>
      <c r="E131" s="102" t="s">
        <v>1562</v>
      </c>
      <c r="F131" s="102" t="s">
        <v>1377</v>
      </c>
      <c r="G131" s="102" t="s">
        <v>850</v>
      </c>
      <c r="H131" s="77">
        <v>44886</v>
      </c>
      <c r="I131" s="77">
        <v>44893</v>
      </c>
      <c r="J131" s="77">
        <v>44900</v>
      </c>
      <c r="K131" s="77">
        <v>44928</v>
      </c>
      <c r="L131" s="77">
        <v>44894</v>
      </c>
      <c r="M131" s="77">
        <v>44894</v>
      </c>
      <c r="N131" s="77">
        <v>44895</v>
      </c>
      <c r="O131" s="77">
        <v>44895</v>
      </c>
      <c r="P131" s="77">
        <v>44895</v>
      </c>
      <c r="Q131" s="77" t="s">
        <v>897</v>
      </c>
      <c r="R131" s="77" t="s">
        <v>1563</v>
      </c>
      <c r="S131" s="77">
        <v>44928</v>
      </c>
      <c r="T131" s="106">
        <v>44937</v>
      </c>
      <c r="U131" s="105">
        <v>44949</v>
      </c>
      <c r="V131" s="105" t="s">
        <v>26</v>
      </c>
      <c r="W131" s="103">
        <v>44927</v>
      </c>
      <c r="X131" s="72" t="s">
        <v>897</v>
      </c>
      <c r="Y131" s="77">
        <v>44893</v>
      </c>
      <c r="Z131" s="67">
        <v>25195</v>
      </c>
      <c r="AA131" s="74" t="s">
        <v>1564</v>
      </c>
      <c r="AB131" s="79" t="s">
        <v>897</v>
      </c>
      <c r="AC131" s="77">
        <v>44893</v>
      </c>
      <c r="AD131" s="67">
        <v>54500</v>
      </c>
      <c r="AE131" s="76">
        <v>44928</v>
      </c>
      <c r="AF131" s="79" t="s">
        <v>897</v>
      </c>
      <c r="AG131" s="77">
        <v>44894</v>
      </c>
      <c r="AH131" s="67">
        <v>29970</v>
      </c>
      <c r="AI131" s="74">
        <v>44946</v>
      </c>
      <c r="AJ131" s="79" t="s">
        <v>897</v>
      </c>
      <c r="AK131" s="77" t="s">
        <v>995</v>
      </c>
      <c r="AL131" s="67" t="s">
        <v>170</v>
      </c>
      <c r="AM131" s="74" t="s">
        <v>170</v>
      </c>
      <c r="AN131" s="78" t="s">
        <v>897</v>
      </c>
      <c r="AO131" s="73">
        <v>44893</v>
      </c>
      <c r="AP131" s="44">
        <v>27000</v>
      </c>
      <c r="AQ131" s="76">
        <v>44935</v>
      </c>
      <c r="AR131" s="79"/>
      <c r="AS131" s="73"/>
      <c r="AT131" s="44"/>
      <c r="AU131" s="80"/>
      <c r="AV131" s="77"/>
      <c r="AW131" s="77"/>
      <c r="AX131" s="77"/>
      <c r="AY131" s="77"/>
      <c r="AZ131" s="91" t="s">
        <v>1223</v>
      </c>
      <c r="BA131" s="82">
        <f>IF(Table13[[#This Row],[Contractor Selected]]="Atlas",Table13[[#This Row],[Cost AEG]],IF(AZ131="DLZ",Table13[[#This Row],[Cost DLZ]],IF(AZ131="Helix",Table13[[#This Row],[Cost Helix]],IF(AZ131="Millennia",Table13[[#This Row],[Cost Millennia]],IF(AZ131="Dawood",Table13[[#This Row],[Cost Dawood]],IF(Table13[[#This Row],[Contractor Selected]]="Accurate",Table13[[#This Row],[Cost Accurate]],"NO SELECTION"))))))</f>
        <v>25195</v>
      </c>
      <c r="BB131" s="58">
        <f t="shared" si="18"/>
        <v>0</v>
      </c>
      <c r="BC131" s="59">
        <f t="shared" si="19"/>
        <v>0</v>
      </c>
      <c r="BD131" s="59">
        <f t="shared" si="17"/>
        <v>0</v>
      </c>
      <c r="BE131" s="59">
        <f t="shared" ref="BE131:BE162" si="20">IF(AZ131="Atlas",BA131,0)</f>
        <v>25195</v>
      </c>
      <c r="BF131" s="60">
        <f t="shared" ref="BF131:BF162" si="21">IF(AZ131="Dawood",BA131,0)</f>
        <v>0</v>
      </c>
      <c r="BG131" s="60">
        <f>IF(Table13[[#This Row],[Contractor Selected]]="Accrate",Table13[[#This Row],[Amount]],0)</f>
        <v>0</v>
      </c>
      <c r="BH131" s="61">
        <f>IF(Table13[[#This Row],[Contractor Selected]]="LWS",Table13[[#This Row],[Amount]],0)</f>
        <v>0</v>
      </c>
      <c r="BI131" s="5"/>
      <c r="BJ131" s="5"/>
      <c r="BK131" s="5"/>
      <c r="BM131" s="7"/>
    </row>
    <row r="132" spans="1:65" ht="15" hidden="1" customHeight="1" x14ac:dyDescent="0.25">
      <c r="A132" s="102">
        <v>132</v>
      </c>
      <c r="B132" s="39" t="s">
        <v>323</v>
      </c>
      <c r="C132" s="39" t="s">
        <v>1478</v>
      </c>
      <c r="D132" s="102">
        <v>1011803</v>
      </c>
      <c r="E132" s="39" t="s">
        <v>1479</v>
      </c>
      <c r="F132" s="102" t="s">
        <v>37</v>
      </c>
      <c r="G132" s="102" t="s">
        <v>850</v>
      </c>
      <c r="H132" s="73">
        <v>44893</v>
      </c>
      <c r="I132" s="73">
        <v>44895</v>
      </c>
      <c r="J132" s="73">
        <v>44902</v>
      </c>
      <c r="K132" s="73">
        <v>44930</v>
      </c>
      <c r="L132" s="73">
        <v>44896</v>
      </c>
      <c r="M132" s="73">
        <v>44897</v>
      </c>
      <c r="N132" s="73">
        <v>44897</v>
      </c>
      <c r="O132" s="73">
        <v>44902</v>
      </c>
      <c r="P132" s="73">
        <v>44902</v>
      </c>
      <c r="Q132" s="39" t="s">
        <v>897</v>
      </c>
      <c r="R132" s="77" t="s">
        <v>1565</v>
      </c>
      <c r="S132" s="73">
        <v>44930</v>
      </c>
      <c r="T132" s="73">
        <v>44914</v>
      </c>
      <c r="U132" s="105">
        <v>44949</v>
      </c>
      <c r="V132" s="105" t="s">
        <v>26</v>
      </c>
      <c r="W132" s="103">
        <v>44927</v>
      </c>
      <c r="X132" s="72"/>
      <c r="Y132" s="73"/>
      <c r="Z132" s="44"/>
      <c r="AA132" s="76"/>
      <c r="AB132" s="75" t="s">
        <v>897</v>
      </c>
      <c r="AC132" s="73">
        <v>44895</v>
      </c>
      <c r="AD132" s="44">
        <v>3250</v>
      </c>
      <c r="AE132" s="76">
        <v>44930</v>
      </c>
      <c r="AF132" s="75"/>
      <c r="AG132" s="73"/>
      <c r="AH132" s="44"/>
      <c r="AI132" s="76"/>
      <c r="AJ132" s="75"/>
      <c r="AK132" s="73"/>
      <c r="AL132" s="44"/>
      <c r="AM132" s="76"/>
      <c r="AN132" s="78"/>
      <c r="AO132" s="73"/>
      <c r="AP132" s="44"/>
      <c r="AQ132" s="76"/>
      <c r="AR132" s="79"/>
      <c r="AS132" s="73"/>
      <c r="AT132" s="44"/>
      <c r="AU132" s="80"/>
      <c r="AV132" s="77"/>
      <c r="AW132" s="77"/>
      <c r="AX132" s="77"/>
      <c r="AY132" s="77"/>
      <c r="AZ132" s="81" t="s">
        <v>937</v>
      </c>
      <c r="BA132" s="82">
        <f>IF(Table13[[#This Row],[Contractor Selected]]="Atlas",Table13[[#This Row],[Cost AEG]],IF(AZ132="DLZ",Table13[[#This Row],[Cost DLZ]],IF(AZ132="Helix",Table13[[#This Row],[Cost Helix]],IF(AZ132="Millennia",Table13[[#This Row],[Cost Millennia]],IF(AZ132="Dawood",Table13[[#This Row],[Cost Dawood]],IF(Table13[[#This Row],[Contractor Selected]]="Accurate",Table13[[#This Row],[Cost Accurate]],"NO SELECTION"))))))</f>
        <v>3250</v>
      </c>
      <c r="BB132" s="58">
        <f t="shared" si="18"/>
        <v>0</v>
      </c>
      <c r="BC132" s="59">
        <f t="shared" si="19"/>
        <v>0</v>
      </c>
      <c r="BD132" s="59">
        <f t="shared" si="17"/>
        <v>3250</v>
      </c>
      <c r="BE132" s="59">
        <f t="shared" si="20"/>
        <v>0</v>
      </c>
      <c r="BF132" s="60">
        <f t="shared" si="21"/>
        <v>0</v>
      </c>
      <c r="BG132" s="60">
        <f>IF(Table13[[#This Row],[Contractor Selected]]="Accrate",Table13[[#This Row],[Amount]],0)</f>
        <v>0</v>
      </c>
      <c r="BH132" s="61">
        <f>IF(Table13[[#This Row],[Contractor Selected]]="LWS",Table13[[#This Row],[Amount]],0)</f>
        <v>0</v>
      </c>
      <c r="BI132" s="5"/>
      <c r="BJ132" s="5"/>
      <c r="BK132" s="5"/>
      <c r="BM132" s="7"/>
    </row>
    <row r="133" spans="1:65" ht="15" hidden="1" customHeight="1" x14ac:dyDescent="0.25">
      <c r="A133" s="102">
        <v>135</v>
      </c>
      <c r="B133" s="39" t="s">
        <v>323</v>
      </c>
      <c r="C133" s="39" t="s">
        <v>1566</v>
      </c>
      <c r="D133" s="113">
        <v>3212113</v>
      </c>
      <c r="E133" s="39" t="s">
        <v>1009</v>
      </c>
      <c r="F133" s="102" t="s">
        <v>91</v>
      </c>
      <c r="G133" s="102" t="s">
        <v>850</v>
      </c>
      <c r="H133" s="73">
        <v>44898</v>
      </c>
      <c r="I133" s="73">
        <v>44901</v>
      </c>
      <c r="J133" s="73">
        <v>44907</v>
      </c>
      <c r="K133" s="73">
        <v>44936</v>
      </c>
      <c r="L133" s="73">
        <v>44902</v>
      </c>
      <c r="M133" s="73">
        <v>44903</v>
      </c>
      <c r="N133" s="73">
        <v>44904</v>
      </c>
      <c r="O133" s="73">
        <v>44909</v>
      </c>
      <c r="P133" s="73">
        <v>44909</v>
      </c>
      <c r="Q133" s="39" t="s">
        <v>897</v>
      </c>
      <c r="R133" s="77" t="s">
        <v>1567</v>
      </c>
      <c r="S133" s="73">
        <v>44936</v>
      </c>
      <c r="T133" s="73">
        <v>44937</v>
      </c>
      <c r="U133" s="105">
        <v>44949</v>
      </c>
      <c r="V133" s="105" t="s">
        <v>26</v>
      </c>
      <c r="W133" s="103">
        <v>44927</v>
      </c>
      <c r="X133" s="84" t="s">
        <v>897</v>
      </c>
      <c r="Y133" s="73">
        <v>44871</v>
      </c>
      <c r="Z133" s="44">
        <v>4850</v>
      </c>
      <c r="AA133" s="76" t="s">
        <v>1568</v>
      </c>
      <c r="AB133" s="75" t="s">
        <v>897</v>
      </c>
      <c r="AC133" s="73">
        <v>44901</v>
      </c>
      <c r="AD133" s="44">
        <v>6900</v>
      </c>
      <c r="AE133" s="76">
        <v>44936</v>
      </c>
      <c r="AF133" s="75" t="s">
        <v>897</v>
      </c>
      <c r="AG133" s="73">
        <v>44901</v>
      </c>
      <c r="AH133" s="44">
        <v>4250</v>
      </c>
      <c r="AI133" s="76">
        <v>44936</v>
      </c>
      <c r="AJ133" s="75"/>
      <c r="AK133" s="73"/>
      <c r="AL133" s="44"/>
      <c r="AM133" s="76"/>
      <c r="AN133" s="78" t="s">
        <v>897</v>
      </c>
      <c r="AO133" s="73">
        <v>44899</v>
      </c>
      <c r="AP133" s="44">
        <v>11000</v>
      </c>
      <c r="AQ133" s="76"/>
      <c r="AR133" s="79"/>
      <c r="AS133" s="73"/>
      <c r="AT133" s="44"/>
      <c r="AU133" s="80"/>
      <c r="AV133" s="77"/>
      <c r="AW133" s="77"/>
      <c r="AX133" s="77"/>
      <c r="AY133" s="77"/>
      <c r="AZ133" s="81" t="s">
        <v>937</v>
      </c>
      <c r="BA133" s="82">
        <f>IF(Table13[[#This Row],[Contractor Selected]]="Atlas",Table13[[#This Row],[Cost AEG]],IF(AZ133="DLZ",Table13[[#This Row],[Cost DLZ]],IF(AZ133="Helix",Table13[[#This Row],[Cost Helix]],IF(AZ133="Millennia",Table13[[#This Row],[Cost Millennia]],IF(AZ133="Dawood",Table13[[#This Row],[Cost Dawood]],IF(Table13[[#This Row],[Contractor Selected]]="Accurate",Table13[[#This Row],[Cost Accurate]],"NO SELECTION"))))))</f>
        <v>6900</v>
      </c>
      <c r="BB133" s="58">
        <f t="shared" si="18"/>
        <v>0</v>
      </c>
      <c r="BC133" s="59">
        <f t="shared" si="19"/>
        <v>0</v>
      </c>
      <c r="BD133" s="59">
        <f t="shared" si="17"/>
        <v>6900</v>
      </c>
      <c r="BE133" s="59">
        <f t="shared" si="20"/>
        <v>0</v>
      </c>
      <c r="BF133" s="60">
        <f t="shared" si="21"/>
        <v>0</v>
      </c>
      <c r="BG133" s="60">
        <f>IF(Table13[[#This Row],[Contractor Selected]]="Accrate",Table13[[#This Row],[Amount]],0)</f>
        <v>0</v>
      </c>
      <c r="BH133" s="61">
        <f>IF(Table13[[#This Row],[Contractor Selected]]="LWS",Table13[[#This Row],[Amount]],0)</f>
        <v>0</v>
      </c>
      <c r="BI133" s="5"/>
      <c r="BJ133" s="5">
        <v>44000</v>
      </c>
      <c r="BK133" s="1"/>
      <c r="BL133" s="7"/>
    </row>
    <row r="134" spans="1:65" ht="15" hidden="1" customHeight="1" x14ac:dyDescent="0.25">
      <c r="A134" s="102">
        <v>139</v>
      </c>
      <c r="B134" s="39" t="s">
        <v>323</v>
      </c>
      <c r="C134" s="39" t="s">
        <v>1569</v>
      </c>
      <c r="D134" s="102">
        <v>3212117</v>
      </c>
      <c r="E134" s="39" t="s">
        <v>1187</v>
      </c>
      <c r="F134" s="102" t="s">
        <v>1570</v>
      </c>
      <c r="G134" s="102" t="s">
        <v>850</v>
      </c>
      <c r="H134" s="73">
        <v>44898</v>
      </c>
      <c r="I134" s="73">
        <v>44901</v>
      </c>
      <c r="J134" s="73">
        <v>44907</v>
      </c>
      <c r="K134" s="73">
        <v>44936</v>
      </c>
      <c r="L134" s="73">
        <v>44901</v>
      </c>
      <c r="M134" s="73">
        <v>44902</v>
      </c>
      <c r="N134" s="73">
        <v>44902</v>
      </c>
      <c r="O134" s="73">
        <v>44909</v>
      </c>
      <c r="P134" s="73">
        <v>44909</v>
      </c>
      <c r="Q134" s="73" t="s">
        <v>897</v>
      </c>
      <c r="R134" s="73" t="s">
        <v>1571</v>
      </c>
      <c r="S134" s="73">
        <v>44938</v>
      </c>
      <c r="T134" s="45">
        <v>44938</v>
      </c>
      <c r="U134" s="105">
        <v>44949</v>
      </c>
      <c r="V134" s="105" t="s">
        <v>26</v>
      </c>
      <c r="W134" s="103">
        <v>44927</v>
      </c>
      <c r="X134" s="72" t="s">
        <v>897</v>
      </c>
      <c r="Y134" s="73">
        <v>44901</v>
      </c>
      <c r="Z134" s="44">
        <v>10600</v>
      </c>
      <c r="AA134" s="76" t="s">
        <v>1568</v>
      </c>
      <c r="AB134" s="75" t="s">
        <v>897</v>
      </c>
      <c r="AC134" s="73">
        <v>44901</v>
      </c>
      <c r="AD134" s="44">
        <v>10500</v>
      </c>
      <c r="AE134" s="76">
        <v>44936</v>
      </c>
      <c r="AF134" s="75"/>
      <c r="AG134" s="73"/>
      <c r="AH134" s="44"/>
      <c r="AI134" s="76"/>
      <c r="AJ134" s="75"/>
      <c r="AK134" s="73"/>
      <c r="AL134" s="44"/>
      <c r="AM134" s="76"/>
      <c r="AN134" s="78" t="s">
        <v>897</v>
      </c>
      <c r="AO134" s="73">
        <v>44899</v>
      </c>
      <c r="AP134" s="44">
        <v>10000</v>
      </c>
      <c r="AQ134" s="76">
        <v>44936</v>
      </c>
      <c r="AR134" s="79"/>
      <c r="AS134" s="73"/>
      <c r="AT134" s="44"/>
      <c r="AU134" s="80"/>
      <c r="AV134" s="77"/>
      <c r="AW134" s="77"/>
      <c r="AX134" s="77"/>
      <c r="AY134" s="77"/>
      <c r="AZ134" s="81" t="s">
        <v>937</v>
      </c>
      <c r="BA134" s="82">
        <f>IF(Table13[[#This Row],[Contractor Selected]]="Atlas",Table13[[#This Row],[Cost AEG]],IF(AZ134="DLZ",Table13[[#This Row],[Cost DLZ]],IF(AZ134="Helix",Table13[[#This Row],[Cost Helix]],IF(AZ134="Millennia",Table13[[#This Row],[Cost Millennia]],IF(AZ134="Dawood",Table13[[#This Row],[Cost Dawood]],IF(Table13[[#This Row],[Contractor Selected]]="Accurate",Table13[[#This Row],[Cost Accurate]],"NO SELECTION"))))))</f>
        <v>10500</v>
      </c>
      <c r="BB134" s="58">
        <f t="shared" si="18"/>
        <v>0</v>
      </c>
      <c r="BC134" s="59">
        <f t="shared" si="19"/>
        <v>0</v>
      </c>
      <c r="BD134" s="59">
        <v>10500</v>
      </c>
      <c r="BE134" s="59">
        <f t="shared" si="20"/>
        <v>0</v>
      </c>
      <c r="BF134" s="60">
        <f t="shared" si="21"/>
        <v>0</v>
      </c>
      <c r="BG134" s="60">
        <f>IF(Table13[[#This Row],[Contractor Selected]]="Accrate",Table13[[#This Row],[Amount]],0)</f>
        <v>0</v>
      </c>
      <c r="BH134" s="61">
        <f>IF(Table13[[#This Row],[Contractor Selected]]="LWS",Table13[[#This Row],[Amount]],0)</f>
        <v>0</v>
      </c>
      <c r="BI134" s="5"/>
      <c r="BJ134" s="5">
        <v>3600</v>
      </c>
      <c r="BK134" s="1"/>
      <c r="BL134" s="7"/>
    </row>
    <row r="135" spans="1:65" ht="15" hidden="1" customHeight="1" x14ac:dyDescent="0.25">
      <c r="A135" s="102">
        <v>131</v>
      </c>
      <c r="B135" s="39" t="s">
        <v>81</v>
      </c>
      <c r="C135" s="39" t="s">
        <v>1572</v>
      </c>
      <c r="D135" s="102">
        <v>1212065</v>
      </c>
      <c r="E135" s="39" t="s">
        <v>1573</v>
      </c>
      <c r="F135" s="102" t="s">
        <v>208</v>
      </c>
      <c r="G135" s="102" t="s">
        <v>850</v>
      </c>
      <c r="H135" s="73">
        <v>44883</v>
      </c>
      <c r="I135" s="73">
        <v>44887</v>
      </c>
      <c r="J135" s="73">
        <v>44895</v>
      </c>
      <c r="K135" s="73">
        <v>44939</v>
      </c>
      <c r="L135" s="73">
        <v>44887</v>
      </c>
      <c r="M135" s="73">
        <v>44887</v>
      </c>
      <c r="N135" s="73">
        <v>44893</v>
      </c>
      <c r="O135" s="73">
        <v>44895</v>
      </c>
      <c r="P135" s="73">
        <v>44895</v>
      </c>
      <c r="Q135" s="39" t="s">
        <v>897</v>
      </c>
      <c r="R135" s="77" t="s">
        <v>1574</v>
      </c>
      <c r="S135" s="73">
        <v>44939</v>
      </c>
      <c r="T135" s="73">
        <v>44939</v>
      </c>
      <c r="U135" s="105">
        <v>44949</v>
      </c>
      <c r="V135" s="105" t="s">
        <v>26</v>
      </c>
      <c r="W135" s="103">
        <v>44927</v>
      </c>
      <c r="X135" s="72" t="s">
        <v>897</v>
      </c>
      <c r="Y135" s="73"/>
      <c r="Z135" s="44">
        <v>19030</v>
      </c>
      <c r="AA135" s="76" t="s">
        <v>1575</v>
      </c>
      <c r="AB135" s="75" t="s">
        <v>897</v>
      </c>
      <c r="AC135" s="73" t="s">
        <v>982</v>
      </c>
      <c r="AD135" s="44"/>
      <c r="AE135" s="76"/>
      <c r="AF135" s="75" t="s">
        <v>897</v>
      </c>
      <c r="AG135" s="73" t="s">
        <v>982</v>
      </c>
      <c r="AH135" s="44"/>
      <c r="AI135" s="76"/>
      <c r="AJ135" s="75" t="s">
        <v>897</v>
      </c>
      <c r="AK135" s="73"/>
      <c r="AL135" s="44">
        <v>6220</v>
      </c>
      <c r="AM135" s="76">
        <v>44574</v>
      </c>
      <c r="AN135" s="78"/>
      <c r="AO135" s="73"/>
      <c r="AP135" s="44"/>
      <c r="AQ135" s="76"/>
      <c r="AR135" s="79"/>
      <c r="AS135" s="73"/>
      <c r="AT135" s="44"/>
      <c r="AU135" s="80"/>
      <c r="AV135" s="77"/>
      <c r="AW135" s="77"/>
      <c r="AX135" s="77"/>
      <c r="AY135" s="77"/>
      <c r="AZ135" s="81" t="s">
        <v>938</v>
      </c>
      <c r="BA135" s="82">
        <f>IF(Table13[[#This Row],[Contractor Selected]]="Atlas",Table13[[#This Row],[Cost AEG]],IF(AZ135="DLZ",Table13[[#This Row],[Cost DLZ]],IF(AZ135="Helix",Table13[[#This Row],[Cost Helix]],IF(AZ135="Millennia",Table13[[#This Row],[Cost Millennia]],IF(AZ135="Dawood",Table13[[#This Row],[Cost Dawood]],IF(Table13[[#This Row],[Contractor Selected]]="Accurate",Table13[[#This Row],[Cost Accurate]],"NO SELECTION"))))))</f>
        <v>6220</v>
      </c>
      <c r="BB135" s="58">
        <f t="shared" si="18"/>
        <v>0</v>
      </c>
      <c r="BC135" s="59">
        <f t="shared" si="19"/>
        <v>6220</v>
      </c>
      <c r="BD135" s="59">
        <f t="shared" ref="BD135:BD175" si="22">IF(AZ135="DLZ",BA135,0)</f>
        <v>0</v>
      </c>
      <c r="BE135" s="59">
        <f t="shared" si="20"/>
        <v>0</v>
      </c>
      <c r="BF135" s="60">
        <f t="shared" si="21"/>
        <v>0</v>
      </c>
      <c r="BG135" s="60">
        <f>IF(Table13[[#This Row],[Contractor Selected]]="Accrate",Table13[[#This Row],[Amount]],0)</f>
        <v>0</v>
      </c>
      <c r="BH135" s="61">
        <f>IF(Table13[[#This Row],[Contractor Selected]]="LWS",Table13[[#This Row],[Amount]],0)</f>
        <v>0</v>
      </c>
      <c r="BI135" s="5"/>
      <c r="BJ135" s="5">
        <v>17530</v>
      </c>
      <c r="BK135" s="1"/>
      <c r="BL135" s="7"/>
    </row>
    <row r="136" spans="1:65" ht="15" hidden="1" customHeight="1" x14ac:dyDescent="0.25">
      <c r="A136" s="102">
        <v>143</v>
      </c>
      <c r="B136" s="39" t="s">
        <v>323</v>
      </c>
      <c r="C136" s="39" t="s">
        <v>135</v>
      </c>
      <c r="D136" s="102">
        <v>1011935</v>
      </c>
      <c r="E136" s="39" t="s">
        <v>1576</v>
      </c>
      <c r="F136" s="102" t="s">
        <v>37</v>
      </c>
      <c r="G136" s="102" t="s">
        <v>850</v>
      </c>
      <c r="H136" s="73">
        <v>44904</v>
      </c>
      <c r="I136" s="73">
        <v>44908</v>
      </c>
      <c r="J136" s="73">
        <v>44915</v>
      </c>
      <c r="K136" s="73">
        <v>44944</v>
      </c>
      <c r="L136" s="73">
        <v>45275</v>
      </c>
      <c r="M136" s="73">
        <v>45275</v>
      </c>
      <c r="N136" s="73">
        <v>45275</v>
      </c>
      <c r="O136" s="73">
        <v>44914</v>
      </c>
      <c r="P136" s="73">
        <v>44915</v>
      </c>
      <c r="Q136" s="39" t="s">
        <v>897</v>
      </c>
      <c r="R136" s="77" t="s">
        <v>1577</v>
      </c>
      <c r="S136" s="73">
        <v>44944</v>
      </c>
      <c r="T136" s="73">
        <v>44945</v>
      </c>
      <c r="U136" s="105">
        <v>44949</v>
      </c>
      <c r="V136" s="105" t="s">
        <v>26</v>
      </c>
      <c r="W136" s="103">
        <v>44927</v>
      </c>
      <c r="X136" s="72" t="s">
        <v>897</v>
      </c>
      <c r="Y136" s="73" t="s">
        <v>1353</v>
      </c>
      <c r="Z136" s="44"/>
      <c r="AA136" s="76"/>
      <c r="AB136" s="75" t="s">
        <v>897</v>
      </c>
      <c r="AC136" s="73">
        <v>44907</v>
      </c>
      <c r="AD136" s="44">
        <v>15950</v>
      </c>
      <c r="AE136" s="76">
        <v>44944</v>
      </c>
      <c r="AF136" s="75" t="s">
        <v>897</v>
      </c>
      <c r="AG136" s="73">
        <v>44909</v>
      </c>
      <c r="AH136" s="44">
        <v>12270</v>
      </c>
      <c r="AI136" s="76">
        <v>44944</v>
      </c>
      <c r="AJ136" s="75"/>
      <c r="AK136" s="73"/>
      <c r="AL136" s="44"/>
      <c r="AM136" s="76"/>
      <c r="AN136" s="78"/>
      <c r="AO136" s="73"/>
      <c r="AP136" s="44"/>
      <c r="AQ136" s="76"/>
      <c r="AR136" s="79"/>
      <c r="AS136" s="73"/>
      <c r="AT136" s="44"/>
      <c r="AU136" s="80"/>
      <c r="AV136" s="77"/>
      <c r="AW136" s="77"/>
      <c r="AX136" s="77"/>
      <c r="AY136" s="77"/>
      <c r="AZ136" s="81" t="s">
        <v>808</v>
      </c>
      <c r="BA136" s="82">
        <f>IF(Table13[[#This Row],[Contractor Selected]]="Atlas",Table13[[#This Row],[Cost AEG]],IF(AZ136="DLZ",Table13[[#This Row],[Cost DLZ]],IF(AZ136="Helix",Table13[[#This Row],[Cost Helix]],IF(AZ136="Millennia",Table13[[#This Row],[Cost Millennia]],IF(AZ136="Dawood",Table13[[#This Row],[Cost Dawood]],IF(Table13[[#This Row],[Contractor Selected]]="Accurate",Table13[[#This Row],[Cost Accurate]],"NO SELECTION"))))))</f>
        <v>12270</v>
      </c>
      <c r="BB136" s="58">
        <f t="shared" si="18"/>
        <v>12270</v>
      </c>
      <c r="BC136" s="59">
        <f t="shared" si="19"/>
        <v>0</v>
      </c>
      <c r="BD136" s="59">
        <f t="shared" si="22"/>
        <v>0</v>
      </c>
      <c r="BE136" s="59">
        <f t="shared" si="20"/>
        <v>0</v>
      </c>
      <c r="BF136" s="59">
        <f t="shared" si="21"/>
        <v>0</v>
      </c>
      <c r="BG136" s="59">
        <f>IF(Table13[[#This Row],[Contractor Selected]]="Accrate",Table13[[#This Row],[Amount]],0)</f>
        <v>0</v>
      </c>
      <c r="BH136" s="61">
        <f>IF(Table13[[#This Row],[Contractor Selected]]="LWS",Table13[[#This Row],[Amount]],0)</f>
        <v>0</v>
      </c>
      <c r="BI136" s="5"/>
      <c r="BJ136" s="5">
        <v>22500</v>
      </c>
      <c r="BK136" s="1"/>
      <c r="BL136" s="7"/>
    </row>
    <row r="137" spans="1:65" ht="15" hidden="1" customHeight="1" x14ac:dyDescent="0.25">
      <c r="A137" s="102">
        <v>129</v>
      </c>
      <c r="B137" s="39" t="s">
        <v>281</v>
      </c>
      <c r="C137" s="102" t="s">
        <v>1578</v>
      </c>
      <c r="D137" s="102">
        <v>1212067</v>
      </c>
      <c r="E137" s="102" t="s">
        <v>1127</v>
      </c>
      <c r="F137" s="102" t="s">
        <v>102</v>
      </c>
      <c r="G137" s="102" t="s">
        <v>850</v>
      </c>
      <c r="H137" s="77">
        <v>44893</v>
      </c>
      <c r="I137" s="77">
        <v>44896</v>
      </c>
      <c r="J137" s="77">
        <v>44903</v>
      </c>
      <c r="K137" s="77">
        <v>44939</v>
      </c>
      <c r="L137" s="77">
        <v>44900</v>
      </c>
      <c r="M137" s="77">
        <v>44901</v>
      </c>
      <c r="N137" s="77">
        <v>44901</v>
      </c>
      <c r="O137" s="77">
        <v>44903</v>
      </c>
      <c r="P137" s="77">
        <v>44903</v>
      </c>
      <c r="Q137" s="77" t="s">
        <v>897</v>
      </c>
      <c r="R137" s="77" t="s">
        <v>1579</v>
      </c>
      <c r="S137" s="77">
        <v>44946</v>
      </c>
      <c r="T137" s="106">
        <v>44949</v>
      </c>
      <c r="U137" s="105">
        <v>44958</v>
      </c>
      <c r="V137" s="105" t="s">
        <v>26</v>
      </c>
      <c r="W137" s="103">
        <v>44927</v>
      </c>
      <c r="X137" s="72"/>
      <c r="Y137" s="77"/>
      <c r="Z137" s="67"/>
      <c r="AA137" s="74"/>
      <c r="AB137" s="79" t="s">
        <v>897</v>
      </c>
      <c r="AC137" s="77" t="s">
        <v>982</v>
      </c>
      <c r="AD137" s="67"/>
      <c r="AE137" s="76"/>
      <c r="AF137" s="79" t="s">
        <v>897</v>
      </c>
      <c r="AG137" s="77">
        <v>44896</v>
      </c>
      <c r="AH137" s="67">
        <v>21000</v>
      </c>
      <c r="AI137" s="74">
        <v>44946</v>
      </c>
      <c r="AJ137" s="79" t="s">
        <v>897</v>
      </c>
      <c r="AK137" s="77" t="s">
        <v>1580</v>
      </c>
      <c r="AL137" s="67"/>
      <c r="AM137" s="74"/>
      <c r="AN137" s="78" t="s">
        <v>897</v>
      </c>
      <c r="AO137" s="73">
        <v>44894</v>
      </c>
      <c r="AP137" s="44">
        <v>21080</v>
      </c>
      <c r="AQ137" s="76">
        <v>44939</v>
      </c>
      <c r="AR137" s="79"/>
      <c r="AS137" s="73"/>
      <c r="AT137" s="44"/>
      <c r="AU137" s="80"/>
      <c r="AV137" s="77"/>
      <c r="AW137" s="77"/>
      <c r="AX137" s="77"/>
      <c r="AY137" s="77"/>
      <c r="AZ137" s="91" t="s">
        <v>939</v>
      </c>
      <c r="BA137" s="82">
        <f>IF(Table13[[#This Row],[Contractor Selected]]="Atlas",Table13[[#This Row],[Cost AEG]],IF(AZ137="DLZ",Table13[[#This Row],[Cost DLZ]],IF(AZ137="Helix",Table13[[#This Row],[Cost Helix]],IF(AZ137="Millennia",Table13[[#This Row],[Cost Millennia]],IF(AZ137="Dawood",Table13[[#This Row],[Cost Dawood]],IF(Table13[[#This Row],[Contractor Selected]]="Accurate",Table13[[#This Row],[Cost Accurate]],"NO SELECTION"))))))</f>
        <v>21080</v>
      </c>
      <c r="BB137" s="58">
        <f t="shared" si="18"/>
        <v>0</v>
      </c>
      <c r="BC137" s="59">
        <f t="shared" si="19"/>
        <v>0</v>
      </c>
      <c r="BD137" s="59">
        <f t="shared" si="22"/>
        <v>0</v>
      </c>
      <c r="BE137" s="59">
        <f t="shared" si="20"/>
        <v>0</v>
      </c>
      <c r="BF137" s="60">
        <f t="shared" si="21"/>
        <v>21080</v>
      </c>
      <c r="BG137" s="60">
        <f>IF(Table13[[#This Row],[Contractor Selected]]="Accrate",Table13[[#This Row],[Amount]],0)</f>
        <v>0</v>
      </c>
      <c r="BH137" s="61">
        <f>IF(Table13[[#This Row],[Contractor Selected]]="LWS",Table13[[#This Row],[Amount]],0)</f>
        <v>0</v>
      </c>
      <c r="BI137" s="5"/>
      <c r="BJ137" s="5">
        <v>2500</v>
      </c>
      <c r="BK137" s="1"/>
      <c r="BL137" s="7"/>
    </row>
    <row r="138" spans="1:65" ht="15" hidden="1" customHeight="1" x14ac:dyDescent="0.25">
      <c r="A138" s="102">
        <v>141</v>
      </c>
      <c r="B138" s="39" t="s">
        <v>323</v>
      </c>
      <c r="C138" s="39" t="s">
        <v>1581</v>
      </c>
      <c r="D138" s="102">
        <v>1012097</v>
      </c>
      <c r="E138" s="39" t="s">
        <v>1582</v>
      </c>
      <c r="F138" s="102" t="s">
        <v>37</v>
      </c>
      <c r="G138" s="102" t="s">
        <v>850</v>
      </c>
      <c r="H138" s="73">
        <v>44902</v>
      </c>
      <c r="I138" s="73">
        <v>44904</v>
      </c>
      <c r="J138" s="73">
        <v>44911</v>
      </c>
      <c r="K138" s="73">
        <v>44939</v>
      </c>
      <c r="L138" s="73">
        <v>44907</v>
      </c>
      <c r="M138" s="73">
        <v>44908</v>
      </c>
      <c r="N138" s="73">
        <v>44908</v>
      </c>
      <c r="O138" s="73">
        <v>44908</v>
      </c>
      <c r="P138" s="73">
        <v>44908</v>
      </c>
      <c r="Q138" s="39" t="s">
        <v>897</v>
      </c>
      <c r="R138" s="77" t="s">
        <v>1583</v>
      </c>
      <c r="S138" s="73">
        <v>44946</v>
      </c>
      <c r="T138" s="73">
        <v>44942</v>
      </c>
      <c r="U138" s="105">
        <v>44958</v>
      </c>
      <c r="V138" s="105" t="s">
        <v>26</v>
      </c>
      <c r="W138" s="103">
        <v>44927</v>
      </c>
      <c r="X138" s="72"/>
      <c r="Y138" s="73"/>
      <c r="Z138" s="44"/>
      <c r="AA138" s="76"/>
      <c r="AB138" s="75" t="s">
        <v>897</v>
      </c>
      <c r="AC138" s="73" t="s">
        <v>1584</v>
      </c>
      <c r="AD138" s="44"/>
      <c r="AE138" s="76"/>
      <c r="AF138" s="75" t="s">
        <v>897</v>
      </c>
      <c r="AG138" s="73">
        <v>44907</v>
      </c>
      <c r="AH138" s="44">
        <v>6800</v>
      </c>
      <c r="AI138" s="76">
        <v>44946</v>
      </c>
      <c r="AJ138" s="75"/>
      <c r="AK138" s="73"/>
      <c r="AL138" s="44"/>
      <c r="AM138" s="76"/>
      <c r="AN138" s="78" t="s">
        <v>897</v>
      </c>
      <c r="AO138" s="73">
        <v>44903</v>
      </c>
      <c r="AP138" s="44">
        <v>16775</v>
      </c>
      <c r="AQ138" s="76">
        <v>44958</v>
      </c>
      <c r="AR138" s="79"/>
      <c r="AS138" s="73"/>
      <c r="AT138" s="44"/>
      <c r="AU138" s="80"/>
      <c r="AV138" s="77"/>
      <c r="AW138" s="77"/>
      <c r="AX138" s="77"/>
      <c r="AY138" s="77"/>
      <c r="AZ138" s="81" t="s">
        <v>808</v>
      </c>
      <c r="BA138" s="82">
        <f>IF(Table13[[#This Row],[Contractor Selected]]="Atlas",Table13[[#This Row],[Cost AEG]],IF(AZ138="DLZ",Table13[[#This Row],[Cost DLZ]],IF(AZ138="Helix",Table13[[#This Row],[Cost Helix]],IF(AZ138="Millennia",Table13[[#This Row],[Cost Millennia]],IF(AZ138="Dawood",Table13[[#This Row],[Cost Dawood]],IF(Table13[[#This Row],[Contractor Selected]]="Accurate",Table13[[#This Row],[Cost Accurate]],"NO SELECTION"))))))</f>
        <v>6800</v>
      </c>
      <c r="BB138" s="58">
        <f t="shared" si="18"/>
        <v>6800</v>
      </c>
      <c r="BC138" s="59">
        <f t="shared" si="19"/>
        <v>0</v>
      </c>
      <c r="BD138" s="59">
        <f t="shared" si="22"/>
        <v>0</v>
      </c>
      <c r="BE138" s="59">
        <f t="shared" si="20"/>
        <v>0</v>
      </c>
      <c r="BF138" s="59">
        <f t="shared" si="21"/>
        <v>0</v>
      </c>
      <c r="BG138" s="59">
        <f>IF(Table13[[#This Row],[Contractor Selected]]="Accrate",Table13[[#This Row],[Amount]],0)</f>
        <v>0</v>
      </c>
      <c r="BH138" s="61">
        <f>IF(Table13[[#This Row],[Contractor Selected]]="LWS",Table13[[#This Row],[Amount]],0)</f>
        <v>0</v>
      </c>
      <c r="BI138" s="5"/>
      <c r="BJ138" s="5">
        <v>16300</v>
      </c>
      <c r="BK138" s="1">
        <v>6900</v>
      </c>
      <c r="BL138" s="7">
        <f>BK138*1.1</f>
        <v>7590.0000000000009</v>
      </c>
    </row>
    <row r="139" spans="1:65" ht="15" hidden="1" customHeight="1" x14ac:dyDescent="0.25">
      <c r="A139" s="102">
        <v>128</v>
      </c>
      <c r="B139" s="102" t="s">
        <v>281</v>
      </c>
      <c r="C139" s="102" t="s">
        <v>1585</v>
      </c>
      <c r="D139" s="495">
        <v>1212064</v>
      </c>
      <c r="E139" s="102" t="s">
        <v>1164</v>
      </c>
      <c r="F139" s="102" t="s">
        <v>1319</v>
      </c>
      <c r="G139" s="102" t="s">
        <v>850</v>
      </c>
      <c r="H139" s="77">
        <v>44886</v>
      </c>
      <c r="I139" s="77">
        <v>44893</v>
      </c>
      <c r="J139" s="77">
        <v>44900</v>
      </c>
      <c r="K139" s="77">
        <v>44923</v>
      </c>
      <c r="L139" s="77">
        <v>44894</v>
      </c>
      <c r="M139" s="77">
        <v>44894</v>
      </c>
      <c r="N139" s="77">
        <v>44895</v>
      </c>
      <c r="O139" s="77">
        <v>44901</v>
      </c>
      <c r="P139" s="77">
        <v>44901</v>
      </c>
      <c r="Q139" s="77" t="s">
        <v>897</v>
      </c>
      <c r="R139" s="77" t="s">
        <v>1586</v>
      </c>
      <c r="S139" s="77">
        <v>44953</v>
      </c>
      <c r="T139" s="106">
        <v>44952</v>
      </c>
      <c r="U139" s="105">
        <v>44958</v>
      </c>
      <c r="V139" s="105" t="s">
        <v>26</v>
      </c>
      <c r="W139" s="103">
        <v>44927</v>
      </c>
      <c r="X139" s="72" t="s">
        <v>897</v>
      </c>
      <c r="Y139" s="77">
        <v>44893</v>
      </c>
      <c r="Z139" s="67">
        <v>68985</v>
      </c>
      <c r="AA139" s="74">
        <v>44942</v>
      </c>
      <c r="AB139" s="79" t="s">
        <v>897</v>
      </c>
      <c r="AC139" s="77" t="s">
        <v>982</v>
      </c>
      <c r="AD139" s="67"/>
      <c r="AE139" s="76"/>
      <c r="AF139" s="79" t="s">
        <v>897</v>
      </c>
      <c r="AG139" s="77">
        <v>44894</v>
      </c>
      <c r="AH139" s="67">
        <v>68000</v>
      </c>
      <c r="AI139" s="74">
        <v>44963</v>
      </c>
      <c r="AJ139" s="79" t="s">
        <v>897</v>
      </c>
      <c r="AK139" s="77" t="s">
        <v>982</v>
      </c>
      <c r="AL139" s="67"/>
      <c r="AM139" s="74"/>
      <c r="AN139" s="78" t="s">
        <v>897</v>
      </c>
      <c r="AO139" s="73">
        <v>44893</v>
      </c>
      <c r="AP139" s="44">
        <v>44000</v>
      </c>
      <c r="AQ139" s="76">
        <v>44941</v>
      </c>
      <c r="AR139" s="93" t="s">
        <v>897</v>
      </c>
      <c r="AS139" s="73">
        <v>45258</v>
      </c>
      <c r="AT139" s="44">
        <v>198588.4</v>
      </c>
      <c r="AU139" s="80">
        <v>44932</v>
      </c>
      <c r="AV139" s="77"/>
      <c r="AW139" s="77"/>
      <c r="AX139" s="77"/>
      <c r="AY139" s="77"/>
      <c r="AZ139" s="91" t="s">
        <v>939</v>
      </c>
      <c r="BA139" s="82">
        <f>IF(Table13[[#This Row],[Contractor Selected]]="Atlas",Table13[[#This Row],[Cost AEG]],IF(AZ139="DLZ",Table13[[#This Row],[Cost DLZ]],IF(AZ139="Helix",Table13[[#This Row],[Cost Helix]],IF(AZ139="Millennia",Table13[[#This Row],[Cost Millennia]],IF(AZ139="Dawood",Table13[[#This Row],[Cost Dawood]],IF(Table13[[#This Row],[Contractor Selected]]="Accurate",Table13[[#This Row],[Cost Accurate]],"NO SELECTION"))))))</f>
        <v>44000</v>
      </c>
      <c r="BB139" s="58">
        <f t="shared" si="18"/>
        <v>0</v>
      </c>
      <c r="BC139" s="59">
        <f t="shared" si="19"/>
        <v>0</v>
      </c>
      <c r="BD139" s="59">
        <f t="shared" si="22"/>
        <v>0</v>
      </c>
      <c r="BE139" s="59">
        <f t="shared" si="20"/>
        <v>0</v>
      </c>
      <c r="BF139" s="60">
        <f t="shared" si="21"/>
        <v>44000</v>
      </c>
      <c r="BG139" s="60">
        <f>IF(Table13[[#This Row],[Contractor Selected]]="Accrate",Table13[[#This Row],[Amount]],0)</f>
        <v>0</v>
      </c>
      <c r="BH139" s="61">
        <f>IF(Table13[[#This Row],[Contractor Selected]]="LWS",Table13[[#This Row],[Amount]],0)</f>
        <v>0</v>
      </c>
      <c r="BI139" s="5"/>
      <c r="BJ139" s="5"/>
      <c r="BK139" s="1"/>
      <c r="BL139" s="7"/>
    </row>
    <row r="140" spans="1:65" ht="15" hidden="1" customHeight="1" x14ac:dyDescent="0.25">
      <c r="A140" s="102">
        <v>137</v>
      </c>
      <c r="B140" s="39" t="s">
        <v>323</v>
      </c>
      <c r="C140" s="39" t="s">
        <v>1587</v>
      </c>
      <c r="D140" s="102">
        <v>3212101</v>
      </c>
      <c r="E140" s="39" t="s">
        <v>297</v>
      </c>
      <c r="F140" s="102" t="s">
        <v>1377</v>
      </c>
      <c r="G140" s="102" t="s">
        <v>848</v>
      </c>
      <c r="H140" s="73">
        <v>44900</v>
      </c>
      <c r="I140" s="73">
        <v>44902</v>
      </c>
      <c r="J140" s="73">
        <v>44909</v>
      </c>
      <c r="K140" s="73">
        <v>44937</v>
      </c>
      <c r="L140" s="73">
        <v>44903</v>
      </c>
      <c r="M140" s="73">
        <v>44904</v>
      </c>
      <c r="N140" s="73">
        <v>44907</v>
      </c>
      <c r="O140" s="77">
        <v>44931</v>
      </c>
      <c r="P140" s="73">
        <v>44932</v>
      </c>
      <c r="Q140" s="39" t="s">
        <v>897</v>
      </c>
      <c r="R140" s="77" t="s">
        <v>1588</v>
      </c>
      <c r="S140" s="73">
        <v>44953</v>
      </c>
      <c r="T140" s="106">
        <v>44953</v>
      </c>
      <c r="U140" s="105">
        <v>44958</v>
      </c>
      <c r="V140" s="105" t="s">
        <v>26</v>
      </c>
      <c r="W140" s="103">
        <v>44927</v>
      </c>
      <c r="X140" s="72" t="s">
        <v>897</v>
      </c>
      <c r="Y140" s="73">
        <v>44902</v>
      </c>
      <c r="Z140" s="44">
        <v>7530</v>
      </c>
      <c r="AA140" s="74" t="s">
        <v>1504</v>
      </c>
      <c r="AB140" s="79" t="s">
        <v>897</v>
      </c>
      <c r="AC140" s="73">
        <v>44901</v>
      </c>
      <c r="AD140" s="44">
        <v>10800</v>
      </c>
      <c r="AE140" s="76">
        <v>44937</v>
      </c>
      <c r="AF140" s="79" t="s">
        <v>897</v>
      </c>
      <c r="AG140" s="73">
        <v>44902</v>
      </c>
      <c r="AH140" s="44">
        <v>3600</v>
      </c>
      <c r="AI140" s="76">
        <v>44939</v>
      </c>
      <c r="AJ140" s="79" t="s">
        <v>897</v>
      </c>
      <c r="AK140" s="77" t="s">
        <v>995</v>
      </c>
      <c r="AL140" s="67" t="s">
        <v>170</v>
      </c>
      <c r="AM140" s="74" t="s">
        <v>170</v>
      </c>
      <c r="AN140" s="78" t="s">
        <v>897</v>
      </c>
      <c r="AO140" s="73">
        <v>44902</v>
      </c>
      <c r="AP140" s="44">
        <v>8500</v>
      </c>
      <c r="AQ140" s="76">
        <v>44937</v>
      </c>
      <c r="AR140" s="79"/>
      <c r="AS140" s="73"/>
      <c r="AT140" s="44"/>
      <c r="AU140" s="80"/>
      <c r="AV140" s="77"/>
      <c r="AW140" s="77"/>
      <c r="AX140" s="77"/>
      <c r="AY140" s="77"/>
      <c r="AZ140" s="81" t="s">
        <v>808</v>
      </c>
      <c r="BA140" s="82">
        <f>IF(Table13[[#This Row],[Contractor Selected]]="Atlas",Table13[[#This Row],[Cost AEG]],IF(AZ140="DLZ",Table13[[#This Row],[Cost DLZ]],IF(AZ140="Helix",Table13[[#This Row],[Cost Helix]],IF(AZ140="Millennia",Table13[[#This Row],[Cost Millennia]],IF(AZ140="Dawood",Table13[[#This Row],[Cost Dawood]],IF(Table13[[#This Row],[Contractor Selected]]="Accurate",Table13[[#This Row],[Cost Accurate]],"NO SELECTION"))))))</f>
        <v>3600</v>
      </c>
      <c r="BB140" s="58">
        <f t="shared" si="18"/>
        <v>3600</v>
      </c>
      <c r="BC140" s="59">
        <f t="shared" si="19"/>
        <v>0</v>
      </c>
      <c r="BD140" s="59">
        <f t="shared" si="22"/>
        <v>0</v>
      </c>
      <c r="BE140" s="59">
        <f t="shared" si="20"/>
        <v>0</v>
      </c>
      <c r="BF140" s="60">
        <f t="shared" si="21"/>
        <v>0</v>
      </c>
      <c r="BG140" s="60">
        <f>IF(Table13[[#This Row],[Contractor Selected]]="Accrate",Table13[[#This Row],[Amount]],0)</f>
        <v>0</v>
      </c>
      <c r="BH140" s="61">
        <f>IF(Table13[[#This Row],[Contractor Selected]]="LWS",Table13[[#This Row],[Amount]],0)</f>
        <v>0</v>
      </c>
      <c r="BI140" s="5"/>
      <c r="BJ140" s="5"/>
      <c r="BK140" s="1"/>
      <c r="BL140" s="7"/>
    </row>
    <row r="141" spans="1:65" ht="15" hidden="1" customHeight="1" x14ac:dyDescent="0.25">
      <c r="A141" s="102">
        <v>136</v>
      </c>
      <c r="B141" s="39" t="s">
        <v>323</v>
      </c>
      <c r="C141" s="39" t="s">
        <v>1589</v>
      </c>
      <c r="D141" s="102">
        <v>1212088</v>
      </c>
      <c r="E141" s="39" t="s">
        <v>1258</v>
      </c>
      <c r="F141" s="102" t="s">
        <v>1377</v>
      </c>
      <c r="G141" s="102" t="s">
        <v>848</v>
      </c>
      <c r="H141" s="73">
        <v>44900</v>
      </c>
      <c r="I141" s="73">
        <v>44902</v>
      </c>
      <c r="J141" s="73">
        <v>44909</v>
      </c>
      <c r="K141" s="73">
        <v>44937</v>
      </c>
      <c r="L141" s="73">
        <v>44903</v>
      </c>
      <c r="M141" s="73">
        <v>44904</v>
      </c>
      <c r="N141" s="73">
        <v>44907</v>
      </c>
      <c r="O141" s="77">
        <v>44935</v>
      </c>
      <c r="P141" s="73">
        <v>44935</v>
      </c>
      <c r="Q141" s="39" t="s">
        <v>897</v>
      </c>
      <c r="R141" s="77" t="s">
        <v>1590</v>
      </c>
      <c r="S141" s="73">
        <v>44956</v>
      </c>
      <c r="T141" s="106">
        <v>44958</v>
      </c>
      <c r="U141" s="105">
        <v>44958</v>
      </c>
      <c r="V141" s="105" t="s">
        <v>26</v>
      </c>
      <c r="W141" s="103">
        <v>44927</v>
      </c>
      <c r="X141" s="72" t="s">
        <v>897</v>
      </c>
      <c r="Y141" s="73">
        <v>44902</v>
      </c>
      <c r="Z141" s="44">
        <v>17530</v>
      </c>
      <c r="AA141" s="74" t="s">
        <v>1591</v>
      </c>
      <c r="AB141" s="79" t="s">
        <v>897</v>
      </c>
      <c r="AC141" s="73" t="s">
        <v>982</v>
      </c>
      <c r="AD141" s="44" t="s">
        <v>170</v>
      </c>
      <c r="AE141" s="76" t="s">
        <v>170</v>
      </c>
      <c r="AF141" s="79" t="s">
        <v>897</v>
      </c>
      <c r="AG141" s="73">
        <v>45268</v>
      </c>
      <c r="AH141" s="44">
        <v>18350</v>
      </c>
      <c r="AI141" s="74">
        <v>44956</v>
      </c>
      <c r="AJ141" s="79" t="s">
        <v>897</v>
      </c>
      <c r="AK141" s="77" t="s">
        <v>995</v>
      </c>
      <c r="AL141" s="67" t="s">
        <v>170</v>
      </c>
      <c r="AM141" s="74" t="s">
        <v>170</v>
      </c>
      <c r="AN141" s="78" t="s">
        <v>897</v>
      </c>
      <c r="AO141" s="73">
        <v>44902</v>
      </c>
      <c r="AP141" s="44">
        <v>25000</v>
      </c>
      <c r="AQ141" s="76">
        <v>44951</v>
      </c>
      <c r="AR141" s="79"/>
      <c r="AS141" s="73"/>
      <c r="AT141" s="44"/>
      <c r="AU141" s="80"/>
      <c r="AV141" s="77"/>
      <c r="AW141" s="77"/>
      <c r="AX141" s="77"/>
      <c r="AY141" s="77"/>
      <c r="AZ141" s="81" t="s">
        <v>1223</v>
      </c>
      <c r="BA141" s="82">
        <f>IF(Table13[[#This Row],[Contractor Selected]]="Atlas",Table13[[#This Row],[Cost AEG]],IF(AZ141="DLZ",Table13[[#This Row],[Cost DLZ]],IF(AZ141="Helix",Table13[[#This Row],[Cost Helix]],IF(AZ141="Millennia",Table13[[#This Row],[Cost Millennia]],IF(AZ141="Dawood",Table13[[#This Row],[Cost Dawood]],IF(Table13[[#This Row],[Contractor Selected]]="Accurate",Table13[[#This Row],[Cost Accurate]],"NO SELECTION"))))))</f>
        <v>17530</v>
      </c>
      <c r="BB141" s="58">
        <f t="shared" ref="BB141:BB159" si="23">IF(AZ141="Helix",BA141,0)</f>
        <v>0</v>
      </c>
      <c r="BC141" s="59">
        <f t="shared" ref="BC141:BC175" si="24">IF(AZ141="Millennia",BA141,0)</f>
        <v>0</v>
      </c>
      <c r="BD141" s="59">
        <f t="shared" si="22"/>
        <v>0</v>
      </c>
      <c r="BE141" s="59">
        <f t="shared" si="20"/>
        <v>17530</v>
      </c>
      <c r="BF141" s="60">
        <f t="shared" si="21"/>
        <v>0</v>
      </c>
      <c r="BG141" s="60">
        <f>IF(Table13[[#This Row],[Contractor Selected]]="Accrate",Table13[[#This Row],[Amount]],0)</f>
        <v>0</v>
      </c>
      <c r="BH141" s="61">
        <f>IF(Table13[[#This Row],[Contractor Selected]]="LWS",Table13[[#This Row],[Amount]],0)</f>
        <v>0</v>
      </c>
      <c r="BI141" s="5"/>
      <c r="BJ141" s="5"/>
      <c r="BK141" s="1"/>
      <c r="BL141" s="7"/>
    </row>
    <row r="142" spans="1:65" ht="15" hidden="1" customHeight="1" x14ac:dyDescent="0.25">
      <c r="A142" s="102">
        <v>144</v>
      </c>
      <c r="B142" s="39" t="s">
        <v>281</v>
      </c>
      <c r="C142" s="39" t="s">
        <v>1592</v>
      </c>
      <c r="D142" s="102">
        <v>1412200</v>
      </c>
      <c r="E142" s="39" t="s">
        <v>1593</v>
      </c>
      <c r="F142" s="102" t="s">
        <v>843</v>
      </c>
      <c r="G142" s="102" t="s">
        <v>852</v>
      </c>
      <c r="H142" s="73">
        <v>44931</v>
      </c>
      <c r="I142" s="73">
        <v>44935</v>
      </c>
      <c r="J142" s="73">
        <v>44944</v>
      </c>
      <c r="K142" s="73">
        <v>44965</v>
      </c>
      <c r="L142" s="73">
        <v>44941</v>
      </c>
      <c r="M142" s="73">
        <v>44942</v>
      </c>
      <c r="N142" s="73">
        <v>44942</v>
      </c>
      <c r="O142" s="73">
        <v>44943</v>
      </c>
      <c r="P142" s="73">
        <v>44974</v>
      </c>
      <c r="Q142" s="39" t="s">
        <v>897</v>
      </c>
      <c r="R142" s="77" t="s">
        <v>1594</v>
      </c>
      <c r="S142" s="73">
        <v>44965</v>
      </c>
      <c r="T142" s="73">
        <v>45034</v>
      </c>
      <c r="U142" s="105">
        <v>44958</v>
      </c>
      <c r="V142" s="105" t="s">
        <v>26</v>
      </c>
      <c r="W142" s="103">
        <v>44927</v>
      </c>
      <c r="X142" s="72"/>
      <c r="Y142" s="73"/>
      <c r="Z142" s="44"/>
      <c r="AA142" s="76"/>
      <c r="AB142" s="75"/>
      <c r="AC142" s="73">
        <v>44936</v>
      </c>
      <c r="AD142" s="44">
        <v>44200</v>
      </c>
      <c r="AE142" s="76">
        <v>44936</v>
      </c>
      <c r="AF142" s="75" t="s">
        <v>1595</v>
      </c>
      <c r="AG142" s="73">
        <v>44937</v>
      </c>
      <c r="AH142" s="44">
        <v>22500</v>
      </c>
      <c r="AI142" s="76">
        <v>44965</v>
      </c>
      <c r="AJ142" s="75"/>
      <c r="AK142" s="73"/>
      <c r="AL142" s="44"/>
      <c r="AM142" s="76"/>
      <c r="AN142" s="78"/>
      <c r="AO142" s="73"/>
      <c r="AP142" s="44"/>
      <c r="AQ142" s="76"/>
      <c r="AR142" s="79"/>
      <c r="AS142" s="73"/>
      <c r="AT142" s="44"/>
      <c r="AU142" s="80"/>
      <c r="AV142" s="77"/>
      <c r="AW142" s="77"/>
      <c r="AX142" s="77"/>
      <c r="AY142" s="77"/>
      <c r="AZ142" s="81" t="s">
        <v>808</v>
      </c>
      <c r="BA142" s="82">
        <f>IF(Table13[[#This Row],[Contractor Selected]]="Atlas",Table13[[#This Row],[Cost AEG]],IF(AZ142="DLZ",Table13[[#This Row],[Cost DLZ]],IF(AZ142="Helix",Table13[[#This Row],[Cost Helix]],IF(AZ142="Millennia",Table13[[#This Row],[Cost Millennia]],IF(AZ142="Dawood",Table13[[#This Row],[Cost Dawood]],IF(Table13[[#This Row],[Contractor Selected]]="Accurate",Table13[[#This Row],[Cost Accurate]],"NO SELECTION"))))))</f>
        <v>22500</v>
      </c>
      <c r="BB142" s="58">
        <f t="shared" si="23"/>
        <v>22500</v>
      </c>
      <c r="BC142" s="59">
        <f t="shared" si="24"/>
        <v>0</v>
      </c>
      <c r="BD142" s="59">
        <f t="shared" si="22"/>
        <v>0</v>
      </c>
      <c r="BE142" s="59">
        <f t="shared" si="20"/>
        <v>0</v>
      </c>
      <c r="BF142" s="59">
        <f t="shared" si="21"/>
        <v>0</v>
      </c>
      <c r="BG142" s="59">
        <f>IF(Table13[[#This Row],[Contractor Selected]]="Accrate",Table13[[#This Row],[Amount]],0)</f>
        <v>0</v>
      </c>
      <c r="BH142" s="61">
        <f>IF(Table13[[#This Row],[Contractor Selected]]="LWS",Table13[[#This Row],[Amount]],0)</f>
        <v>0</v>
      </c>
      <c r="BI142" s="5"/>
      <c r="BJ142" s="5"/>
      <c r="BK142" s="1"/>
      <c r="BL142" s="7"/>
    </row>
    <row r="143" spans="1:65" ht="15" hidden="1" customHeight="1" x14ac:dyDescent="0.25">
      <c r="A143" s="102">
        <v>145</v>
      </c>
      <c r="B143" s="39" t="s">
        <v>323</v>
      </c>
      <c r="C143" s="39" t="s">
        <v>1596</v>
      </c>
      <c r="D143" s="102">
        <v>1212090</v>
      </c>
      <c r="E143" s="39" t="s">
        <v>1597</v>
      </c>
      <c r="F143" s="102" t="s">
        <v>222</v>
      </c>
      <c r="G143" s="102" t="s">
        <v>850</v>
      </c>
      <c r="H143" s="73">
        <v>44937</v>
      </c>
      <c r="I143" s="73">
        <v>44939</v>
      </c>
      <c r="J143" s="73">
        <v>44949</v>
      </c>
      <c r="K143" s="73">
        <v>44971</v>
      </c>
      <c r="L143" s="73">
        <v>44942</v>
      </c>
      <c r="M143" s="73">
        <v>44942</v>
      </c>
      <c r="N143" s="73">
        <v>44942</v>
      </c>
      <c r="O143" s="73">
        <v>44945</v>
      </c>
      <c r="P143" s="73">
        <v>44945</v>
      </c>
      <c r="Q143" s="39" t="s">
        <v>897</v>
      </c>
      <c r="R143" s="77" t="s">
        <v>1598</v>
      </c>
      <c r="S143" s="73">
        <v>44971</v>
      </c>
      <c r="T143" s="73">
        <v>44964</v>
      </c>
      <c r="U143" s="105">
        <v>44958</v>
      </c>
      <c r="V143" s="105" t="s">
        <v>26</v>
      </c>
      <c r="W143" s="103">
        <v>44927</v>
      </c>
      <c r="X143" s="72" t="s">
        <v>897</v>
      </c>
      <c r="Y143" s="77">
        <v>44939</v>
      </c>
      <c r="Z143" s="67">
        <v>7200</v>
      </c>
      <c r="AA143" s="74">
        <v>44977</v>
      </c>
      <c r="AB143" s="79" t="s">
        <v>897</v>
      </c>
      <c r="AC143" s="77">
        <v>44938</v>
      </c>
      <c r="AD143" s="67">
        <v>8700</v>
      </c>
      <c r="AE143" s="76">
        <v>44971</v>
      </c>
      <c r="AF143" s="79" t="s">
        <v>897</v>
      </c>
      <c r="AG143" s="77">
        <v>44939</v>
      </c>
      <c r="AH143" s="67">
        <v>2500</v>
      </c>
      <c r="AI143" s="74">
        <v>44971</v>
      </c>
      <c r="AJ143" s="79" t="s">
        <v>897</v>
      </c>
      <c r="AK143" s="77" t="s">
        <v>995</v>
      </c>
      <c r="AL143" s="67"/>
      <c r="AM143" s="74"/>
      <c r="AN143" s="78" t="s">
        <v>897</v>
      </c>
      <c r="AO143" s="73">
        <v>44940</v>
      </c>
      <c r="AP143" s="44">
        <v>5000</v>
      </c>
      <c r="AQ143" s="76">
        <v>44971</v>
      </c>
      <c r="AR143" s="79" t="s">
        <v>897</v>
      </c>
      <c r="AS143" s="73">
        <v>44939</v>
      </c>
      <c r="AT143" s="44">
        <v>20029.150000000001</v>
      </c>
      <c r="AU143" s="80">
        <v>44971</v>
      </c>
      <c r="AV143" s="77"/>
      <c r="AW143" s="77"/>
      <c r="AX143" s="77"/>
      <c r="AY143" s="77"/>
      <c r="AZ143" s="81" t="s">
        <v>808</v>
      </c>
      <c r="BA143" s="82">
        <f>IF(Table13[[#This Row],[Contractor Selected]]="Atlas",Table13[[#This Row],[Cost AEG]],IF(AZ143="DLZ",Table13[[#This Row],[Cost DLZ]],IF(AZ143="Helix",Table13[[#This Row],[Cost Helix]],IF(AZ143="Millennia",Table13[[#This Row],[Cost Millennia]],IF(AZ143="Dawood",Table13[[#This Row],[Cost Dawood]],IF(Table13[[#This Row],[Contractor Selected]]="Accurate",Table13[[#This Row],[Cost Accurate]],"NO SELECTION"))))))</f>
        <v>2500</v>
      </c>
      <c r="BB143" s="58">
        <f t="shared" si="23"/>
        <v>2500</v>
      </c>
      <c r="BC143" s="59">
        <f t="shared" si="24"/>
        <v>0</v>
      </c>
      <c r="BD143" s="59">
        <f t="shared" si="22"/>
        <v>0</v>
      </c>
      <c r="BE143" s="59">
        <f t="shared" si="20"/>
        <v>0</v>
      </c>
      <c r="BF143" s="59">
        <f t="shared" si="21"/>
        <v>0</v>
      </c>
      <c r="BG143" s="59">
        <f>IF(Table13[[#This Row],[Contractor Selected]]="Accrate",Table13[[#This Row],[Amount]],0)</f>
        <v>0</v>
      </c>
      <c r="BH143" s="61">
        <f>IF(Table13[[#This Row],[Contractor Selected]]="LWS",Table13[[#This Row],[Amount]],0)</f>
        <v>0</v>
      </c>
      <c r="BI143" s="5"/>
      <c r="BJ143" s="5"/>
      <c r="BK143" s="1"/>
      <c r="BL143" s="7"/>
    </row>
    <row r="144" spans="1:65" ht="15" hidden="1" customHeight="1" x14ac:dyDescent="0.25">
      <c r="A144" s="102">
        <v>150</v>
      </c>
      <c r="B144" s="39" t="s">
        <v>81</v>
      </c>
      <c r="C144" s="102" t="s">
        <v>1599</v>
      </c>
      <c r="D144" s="102">
        <v>1212276</v>
      </c>
      <c r="E144" s="102" t="s">
        <v>1080</v>
      </c>
      <c r="F144" s="102" t="s">
        <v>227</v>
      </c>
      <c r="G144" s="102" t="s">
        <v>849</v>
      </c>
      <c r="H144" s="73">
        <v>44945</v>
      </c>
      <c r="I144" s="73">
        <v>44949</v>
      </c>
      <c r="J144" s="73">
        <v>44953</v>
      </c>
      <c r="K144" s="77">
        <v>44974</v>
      </c>
      <c r="L144" s="73">
        <v>44949</v>
      </c>
      <c r="M144" s="73">
        <v>44951</v>
      </c>
      <c r="N144" s="73">
        <v>44951</v>
      </c>
      <c r="O144" s="73">
        <v>44956</v>
      </c>
      <c r="P144" s="73">
        <v>44956</v>
      </c>
      <c r="Q144" s="39" t="s">
        <v>897</v>
      </c>
      <c r="R144" s="77" t="s">
        <v>1600</v>
      </c>
      <c r="S144" s="73">
        <v>44974</v>
      </c>
      <c r="T144" s="73">
        <v>44971</v>
      </c>
      <c r="U144" s="105">
        <v>44958</v>
      </c>
      <c r="V144" s="105" t="s">
        <v>26</v>
      </c>
      <c r="W144" s="103">
        <v>44927</v>
      </c>
      <c r="X144" s="72" t="s">
        <v>897</v>
      </c>
      <c r="Y144" s="73" t="s">
        <v>1601</v>
      </c>
      <c r="Z144" s="44" t="s">
        <v>170</v>
      </c>
      <c r="AA144" s="76" t="s">
        <v>170</v>
      </c>
      <c r="AB144" s="75" t="s">
        <v>897</v>
      </c>
      <c r="AC144" s="73">
        <v>44949</v>
      </c>
      <c r="AD144" s="44">
        <v>16300</v>
      </c>
      <c r="AE144" s="76">
        <v>44974</v>
      </c>
      <c r="AF144" s="75" t="s">
        <v>897</v>
      </c>
      <c r="AG144" s="73" t="s">
        <v>1303</v>
      </c>
      <c r="AH144" s="44"/>
      <c r="AI144" s="76"/>
      <c r="AJ144" s="75" t="s">
        <v>897</v>
      </c>
      <c r="AK144" s="73" t="s">
        <v>1303</v>
      </c>
      <c r="AL144" s="44"/>
      <c r="AM144" s="76"/>
      <c r="AN144" s="78" t="s">
        <v>897</v>
      </c>
      <c r="AO144" s="73" t="s">
        <v>995</v>
      </c>
      <c r="AP144" s="44"/>
      <c r="AQ144" s="76"/>
      <c r="AR144" s="85"/>
      <c r="AS144" s="73"/>
      <c r="AT144" s="44"/>
      <c r="AU144" s="80"/>
      <c r="AV144" s="77"/>
      <c r="AW144" s="77"/>
      <c r="AX144" s="77"/>
      <c r="AY144" s="77"/>
      <c r="AZ144" s="81" t="s">
        <v>937</v>
      </c>
      <c r="BA144" s="82">
        <f>IF(Table13[[#This Row],[Contractor Selected]]="Atlas",Table13[[#This Row],[Cost AEG]],IF(AZ144="DLZ",Table13[[#This Row],[Cost DLZ]],IF(AZ144="Helix",Table13[[#This Row],[Cost Helix]],IF(AZ144="Millennia",Table13[[#This Row],[Cost Millennia]],IF(AZ144="Dawood",Table13[[#This Row],[Cost Dawood]],"NO SELECTION")))))</f>
        <v>16300</v>
      </c>
      <c r="BB144" s="58">
        <f t="shared" si="23"/>
        <v>0</v>
      </c>
      <c r="BC144" s="59">
        <f t="shared" si="24"/>
        <v>0</v>
      </c>
      <c r="BD144" s="59">
        <f t="shared" si="22"/>
        <v>16300</v>
      </c>
      <c r="BE144" s="59">
        <f t="shared" si="20"/>
        <v>0</v>
      </c>
      <c r="BF144" s="59">
        <f t="shared" si="21"/>
        <v>0</v>
      </c>
      <c r="BG144" s="59">
        <f>IF(Table13[[#This Row],[Contractor Selected]]="Accrate",Table13[[#This Row],[Amount]],0)</f>
        <v>0</v>
      </c>
      <c r="BH144" s="61">
        <f>IF(Table13[[#This Row],[Contractor Selected]]="LWS",Table13[[#This Row],[Amount]],0)</f>
        <v>0</v>
      </c>
      <c r="BI144" s="5"/>
      <c r="BJ144" s="5"/>
      <c r="BK144" s="1"/>
      <c r="BL144" s="7"/>
    </row>
    <row r="145" spans="1:64" ht="15" hidden="1" customHeight="1" x14ac:dyDescent="0.25">
      <c r="A145" s="102">
        <v>147</v>
      </c>
      <c r="B145" s="39" t="s">
        <v>281</v>
      </c>
      <c r="C145" s="102" t="s">
        <v>1602</v>
      </c>
      <c r="D145" s="102">
        <v>1212254</v>
      </c>
      <c r="E145" s="102" t="s">
        <v>1603</v>
      </c>
      <c r="F145" s="102" t="s">
        <v>1319</v>
      </c>
      <c r="G145" s="102" t="s">
        <v>852</v>
      </c>
      <c r="H145" s="77">
        <v>44944</v>
      </c>
      <c r="I145" s="77">
        <v>44946</v>
      </c>
      <c r="J145" s="77">
        <v>44953</v>
      </c>
      <c r="K145" s="77">
        <v>44974</v>
      </c>
      <c r="L145" s="77">
        <v>44949</v>
      </c>
      <c r="M145" s="77">
        <v>44949</v>
      </c>
      <c r="N145" s="77">
        <v>44949</v>
      </c>
      <c r="O145" s="77">
        <v>44956</v>
      </c>
      <c r="P145" s="77">
        <v>44956</v>
      </c>
      <c r="Q145" s="77" t="s">
        <v>897</v>
      </c>
      <c r="R145" s="39" t="s">
        <v>1604</v>
      </c>
      <c r="S145" s="77">
        <v>44977</v>
      </c>
      <c r="T145" s="106">
        <v>44977</v>
      </c>
      <c r="U145" s="105">
        <v>44986</v>
      </c>
      <c r="V145" s="105" t="s">
        <v>26</v>
      </c>
      <c r="W145" s="103">
        <v>44927</v>
      </c>
      <c r="X145" s="72" t="s">
        <v>897</v>
      </c>
      <c r="Y145" s="77"/>
      <c r="Z145" s="67"/>
      <c r="AA145" s="74"/>
      <c r="AB145" s="79" t="s">
        <v>897</v>
      </c>
      <c r="AC145" s="77" t="s">
        <v>982</v>
      </c>
      <c r="AD145" s="67"/>
      <c r="AE145" s="76"/>
      <c r="AF145" s="79" t="s">
        <v>897</v>
      </c>
      <c r="AG145" s="77">
        <v>44947</v>
      </c>
      <c r="AH145" s="67">
        <v>48500</v>
      </c>
      <c r="AI145" s="74">
        <v>44974</v>
      </c>
      <c r="AJ145" s="79" t="s">
        <v>897</v>
      </c>
      <c r="AK145" s="77" t="s">
        <v>1303</v>
      </c>
      <c r="AL145" s="67"/>
      <c r="AM145" s="74"/>
      <c r="AN145" s="78" t="s">
        <v>897</v>
      </c>
      <c r="AO145" s="73">
        <v>44946</v>
      </c>
      <c r="AP145" s="44">
        <v>77075</v>
      </c>
      <c r="AQ145" s="76">
        <v>44979</v>
      </c>
      <c r="AR145" s="85" t="s">
        <v>897</v>
      </c>
      <c r="AS145" s="73">
        <v>44949</v>
      </c>
      <c r="AT145" s="44">
        <v>51100</v>
      </c>
      <c r="AU145" s="80">
        <v>44988</v>
      </c>
      <c r="AV145" s="77"/>
      <c r="AW145" s="77"/>
      <c r="AX145" s="77"/>
      <c r="AY145" s="77"/>
      <c r="AZ145" s="91" t="s">
        <v>808</v>
      </c>
      <c r="BA145" s="82">
        <f>IF(Table13[[#This Row],[Contractor Selected]]="Atlas",Table13[[#This Row],[Cost AEG]],IF(AZ145="DLZ",Table13[[#This Row],[Cost DLZ]],IF(AZ145="Helix",Table13[[#This Row],[Cost Helix]],IF(AZ145="Millennia",Table13[[#This Row],[Cost Millennia]],IF(AZ145="Dawood",Table13[[#This Row],[Cost Dawood]],"NO SELECTION")))))</f>
        <v>48500</v>
      </c>
      <c r="BB145" s="58">
        <f t="shared" si="23"/>
        <v>48500</v>
      </c>
      <c r="BC145" s="59">
        <f t="shared" si="24"/>
        <v>0</v>
      </c>
      <c r="BD145" s="59">
        <f t="shared" si="22"/>
        <v>0</v>
      </c>
      <c r="BE145" s="59">
        <f t="shared" si="20"/>
        <v>0</v>
      </c>
      <c r="BF145" s="60">
        <f t="shared" si="21"/>
        <v>0</v>
      </c>
      <c r="BG145" s="60">
        <f>IF(Table13[[#This Row],[Contractor Selected]]="Accrate",Table13[[#This Row],[Amount]],0)</f>
        <v>0</v>
      </c>
      <c r="BH145" s="61">
        <f>IF(Table13[[#This Row],[Contractor Selected]]="LWS",Table13[[#This Row],[Amount]],0)</f>
        <v>0</v>
      </c>
      <c r="BI145" s="5"/>
      <c r="BJ145" s="5"/>
      <c r="BK145" s="1"/>
      <c r="BL145" s="7"/>
    </row>
    <row r="146" spans="1:64" ht="15" hidden="1" customHeight="1" x14ac:dyDescent="0.25">
      <c r="A146" s="102">
        <v>148</v>
      </c>
      <c r="B146" s="39" t="s">
        <v>323</v>
      </c>
      <c r="C146" s="102" t="s">
        <v>1605</v>
      </c>
      <c r="D146" s="102">
        <v>1011915</v>
      </c>
      <c r="E146" s="102" t="s">
        <v>1164</v>
      </c>
      <c r="F146" s="102" t="s">
        <v>1544</v>
      </c>
      <c r="G146" s="102" t="s">
        <v>850</v>
      </c>
      <c r="H146" s="77">
        <v>44959</v>
      </c>
      <c r="I146" s="77">
        <v>44963</v>
      </c>
      <c r="J146" s="77">
        <v>44970</v>
      </c>
      <c r="K146" s="77">
        <v>44991</v>
      </c>
      <c r="L146" s="77">
        <v>44964</v>
      </c>
      <c r="M146" s="77">
        <v>44964</v>
      </c>
      <c r="N146" s="77">
        <v>44965</v>
      </c>
      <c r="O146" s="77">
        <v>44966</v>
      </c>
      <c r="P146" s="77">
        <v>44966</v>
      </c>
      <c r="Q146" s="77" t="s">
        <v>897</v>
      </c>
      <c r="R146" s="77" t="s">
        <v>1606</v>
      </c>
      <c r="S146" s="77">
        <v>44991</v>
      </c>
      <c r="T146" s="106">
        <v>44991</v>
      </c>
      <c r="U146" s="105">
        <v>44986</v>
      </c>
      <c r="V146" s="105" t="s">
        <v>26</v>
      </c>
      <c r="W146" s="103">
        <v>44927</v>
      </c>
      <c r="X146" s="72"/>
      <c r="Y146" s="77"/>
      <c r="Z146" s="67"/>
      <c r="AA146" s="74"/>
      <c r="AB146" s="79" t="s">
        <v>897</v>
      </c>
      <c r="AC146" s="77">
        <v>44963</v>
      </c>
      <c r="AD146" s="67">
        <v>10790</v>
      </c>
      <c r="AE146" s="76">
        <v>44991</v>
      </c>
      <c r="AF146" s="79" t="s">
        <v>897</v>
      </c>
      <c r="AG146" s="77">
        <v>44963</v>
      </c>
      <c r="AH146" s="67">
        <v>6800</v>
      </c>
      <c r="AI146" s="74">
        <v>44991</v>
      </c>
      <c r="AJ146" s="79" t="s">
        <v>897</v>
      </c>
      <c r="AK146" s="77">
        <v>44963</v>
      </c>
      <c r="AL146" s="67">
        <v>16520</v>
      </c>
      <c r="AM146" s="74">
        <v>44991</v>
      </c>
      <c r="AN146" s="78"/>
      <c r="AO146" s="73"/>
      <c r="AP146" s="44"/>
      <c r="AQ146" s="76"/>
      <c r="AR146" s="85"/>
      <c r="AS146" s="73"/>
      <c r="AT146" s="44"/>
      <c r="AU146" s="80"/>
      <c r="AV146" s="77"/>
      <c r="AW146" s="77"/>
      <c r="AX146" s="77"/>
      <c r="AY146" s="77"/>
      <c r="AZ146" s="91" t="s">
        <v>937</v>
      </c>
      <c r="BA146" s="82">
        <f>IF(Table13[[#This Row],[Contractor Selected]]="Atlas",Table13[[#This Row],[Cost AEG]],IF(AZ146="DLZ",Table13[[#This Row],[Cost DLZ]],IF(AZ146="Helix",Table13[[#This Row],[Cost Helix]],IF(AZ146="Millennia",Table13[[#This Row],[Cost Millennia]],IF(AZ146="Dawood",Table13[[#This Row],[Cost Dawood]],"NO SELECTION")))))</f>
        <v>10790</v>
      </c>
      <c r="BB146" s="58">
        <f t="shared" si="23"/>
        <v>0</v>
      </c>
      <c r="BC146" s="59">
        <f t="shared" si="24"/>
        <v>0</v>
      </c>
      <c r="BD146" s="59">
        <f t="shared" si="22"/>
        <v>10790</v>
      </c>
      <c r="BE146" s="59">
        <f t="shared" si="20"/>
        <v>0</v>
      </c>
      <c r="BF146" s="60">
        <f t="shared" si="21"/>
        <v>0</v>
      </c>
      <c r="BG146" s="60">
        <f>IF(Table13[[#This Row],[Contractor Selected]]="Accrate",Table13[[#This Row],[Amount]],0)</f>
        <v>0</v>
      </c>
      <c r="BH146" s="61">
        <f>IF(Table13[[#This Row],[Contractor Selected]]="LWS",Table13[[#This Row],[Amount]],0)</f>
        <v>0</v>
      </c>
      <c r="BI146" s="5"/>
      <c r="BJ146" s="5"/>
      <c r="BK146" s="1"/>
      <c r="BL146" s="7"/>
    </row>
    <row r="147" spans="1:64" ht="15" hidden="1" customHeight="1" x14ac:dyDescent="0.25">
      <c r="A147" s="102">
        <v>101</v>
      </c>
      <c r="B147" s="102" t="s">
        <v>323</v>
      </c>
      <c r="C147" s="102" t="s">
        <v>1335</v>
      </c>
      <c r="D147" s="39">
        <v>1010976</v>
      </c>
      <c r="E147" s="102" t="s">
        <v>1336</v>
      </c>
      <c r="F147" s="102" t="s">
        <v>1319</v>
      </c>
      <c r="G147" s="102" t="s">
        <v>852</v>
      </c>
      <c r="H147" s="77">
        <v>44956</v>
      </c>
      <c r="I147" s="77">
        <v>44958</v>
      </c>
      <c r="J147" s="77">
        <v>44967</v>
      </c>
      <c r="K147" s="77">
        <v>44988</v>
      </c>
      <c r="L147" s="77">
        <v>44960</v>
      </c>
      <c r="M147" s="77">
        <v>44960</v>
      </c>
      <c r="N147" s="77">
        <v>44963</v>
      </c>
      <c r="O147" s="77">
        <v>44971</v>
      </c>
      <c r="P147" s="77">
        <v>44971</v>
      </c>
      <c r="Q147" s="77" t="s">
        <v>897</v>
      </c>
      <c r="R147" s="39" t="s">
        <v>1607</v>
      </c>
      <c r="S147" s="77">
        <v>44992</v>
      </c>
      <c r="T147" s="106">
        <v>45002</v>
      </c>
      <c r="U147" s="105">
        <v>44986</v>
      </c>
      <c r="V147" s="105" t="s">
        <v>26</v>
      </c>
      <c r="W147" s="103">
        <v>44927</v>
      </c>
      <c r="X147" s="72" t="s">
        <v>897</v>
      </c>
      <c r="Y147" s="77">
        <v>44959</v>
      </c>
      <c r="Z147" s="67">
        <v>42720</v>
      </c>
      <c r="AA147" s="74">
        <v>45002</v>
      </c>
      <c r="AB147" s="79" t="s">
        <v>897</v>
      </c>
      <c r="AC147" s="77">
        <v>44958</v>
      </c>
      <c r="AD147" s="67">
        <v>76850</v>
      </c>
      <c r="AE147" s="76">
        <v>45006</v>
      </c>
      <c r="AF147" s="79" t="s">
        <v>897</v>
      </c>
      <c r="AG147" s="77">
        <v>44958</v>
      </c>
      <c r="AH147" s="67">
        <v>47200</v>
      </c>
      <c r="AI147" s="74">
        <v>44988</v>
      </c>
      <c r="AJ147" s="79" t="s">
        <v>897</v>
      </c>
      <c r="AK147" s="77">
        <v>44958</v>
      </c>
      <c r="AL147" s="67">
        <f>36930+10300</f>
        <v>47230</v>
      </c>
      <c r="AM147" s="74">
        <v>44988</v>
      </c>
      <c r="AN147" s="78" t="s">
        <v>897</v>
      </c>
      <c r="AO147" s="73">
        <v>44959</v>
      </c>
      <c r="AP147" s="44">
        <v>42942</v>
      </c>
      <c r="AQ147" s="76">
        <v>44995</v>
      </c>
      <c r="AR147" s="79" t="s">
        <v>39</v>
      </c>
      <c r="AS147" s="73"/>
      <c r="AT147" s="44"/>
      <c r="AU147" s="80"/>
      <c r="AV147" s="77"/>
      <c r="AW147" s="77"/>
      <c r="AX147" s="77"/>
      <c r="AY147" s="77"/>
      <c r="AZ147" s="91" t="s">
        <v>938</v>
      </c>
      <c r="BA147" s="82">
        <f>IF(Table13[[#This Row],[Contractor Selected]]="Atlas",Table13[[#This Row],[Cost AEG]],IF(AZ147="DLZ",Table13[[#This Row],[Cost DLZ]],IF(AZ147="Helix",Table13[[#This Row],[Cost Helix]],IF(AZ147="Millennia",Table13[[#This Row],[Cost Millennia]],IF(AZ147="Dawood",Table13[[#This Row],[Cost Dawood]],IF(Table13[[#This Row],[Contractor Selected]]="Accurate",Table13[[#This Row],[Cost Accurate]],"NO SELECTION"))))))</f>
        <v>47230</v>
      </c>
      <c r="BB147" s="58">
        <f t="shared" si="23"/>
        <v>0</v>
      </c>
      <c r="BC147" s="59">
        <f t="shared" si="24"/>
        <v>47230</v>
      </c>
      <c r="BD147" s="59">
        <f t="shared" si="22"/>
        <v>0</v>
      </c>
      <c r="BE147" s="59">
        <f t="shared" si="20"/>
        <v>0</v>
      </c>
      <c r="BF147" s="59">
        <f t="shared" si="21"/>
        <v>0</v>
      </c>
      <c r="BG147" s="59">
        <f>IF(Table13[[#This Row],[Contractor Selected]]="Accrate",Table13[[#This Row],[Amount]],0)</f>
        <v>0</v>
      </c>
      <c r="BH147" s="61">
        <f>IF(Table13[[#This Row],[Contractor Selected]]="LWS",Table13[[#This Row],[Amount]],0)</f>
        <v>0</v>
      </c>
      <c r="BI147" s="5"/>
      <c r="BJ147" s="5"/>
      <c r="BK147" s="1"/>
      <c r="BL147" s="7"/>
    </row>
    <row r="148" spans="1:64" ht="15" hidden="1" customHeight="1" x14ac:dyDescent="0.25">
      <c r="A148" s="102">
        <v>146</v>
      </c>
      <c r="B148" s="39" t="s">
        <v>281</v>
      </c>
      <c r="C148" s="102" t="s">
        <v>1608</v>
      </c>
      <c r="D148" s="102">
        <v>1412328</v>
      </c>
      <c r="E148" s="102" t="s">
        <v>1305</v>
      </c>
      <c r="F148" s="102" t="s">
        <v>222</v>
      </c>
      <c r="G148" s="102" t="s">
        <v>850</v>
      </c>
      <c r="H148" s="73">
        <v>44964</v>
      </c>
      <c r="I148" s="73">
        <v>44966</v>
      </c>
      <c r="J148" s="73">
        <v>44974</v>
      </c>
      <c r="K148" s="77">
        <v>44998</v>
      </c>
      <c r="L148" s="73">
        <v>44966</v>
      </c>
      <c r="M148" s="73">
        <v>44967</v>
      </c>
      <c r="N148" s="73">
        <v>44967</v>
      </c>
      <c r="O148" s="73">
        <v>44978</v>
      </c>
      <c r="P148" s="73">
        <v>44978</v>
      </c>
      <c r="Q148" s="39" t="s">
        <v>897</v>
      </c>
      <c r="R148" s="77" t="s">
        <v>1609</v>
      </c>
      <c r="S148" s="73">
        <v>45000</v>
      </c>
      <c r="T148" s="73">
        <v>45000</v>
      </c>
      <c r="U148" s="105">
        <v>44986</v>
      </c>
      <c r="V148" s="105" t="s">
        <v>26</v>
      </c>
      <c r="W148" s="103">
        <v>44927</v>
      </c>
      <c r="X148" s="72" t="s">
        <v>897</v>
      </c>
      <c r="Y148" s="73">
        <v>44966</v>
      </c>
      <c r="Z148" s="44">
        <v>21142</v>
      </c>
      <c r="AA148" s="76">
        <v>44995</v>
      </c>
      <c r="AB148" s="75" t="s">
        <v>897</v>
      </c>
      <c r="AC148" s="73">
        <v>44966</v>
      </c>
      <c r="AD148" s="44">
        <v>34300</v>
      </c>
      <c r="AE148" s="76">
        <v>45002</v>
      </c>
      <c r="AF148" s="75" t="s">
        <v>897</v>
      </c>
      <c r="AG148" s="73">
        <v>44966</v>
      </c>
      <c r="AH148" s="44">
        <v>9000</v>
      </c>
      <c r="AI148" s="76">
        <v>44998</v>
      </c>
      <c r="AJ148" s="75" t="s">
        <v>897</v>
      </c>
      <c r="AK148" s="73" t="s">
        <v>995</v>
      </c>
      <c r="AL148" s="44" t="s">
        <v>170</v>
      </c>
      <c r="AM148" s="76" t="s">
        <v>170</v>
      </c>
      <c r="AN148" s="78" t="s">
        <v>897</v>
      </c>
      <c r="AO148" s="73" t="s">
        <v>995</v>
      </c>
      <c r="AP148" s="44" t="s">
        <v>170</v>
      </c>
      <c r="AQ148" s="76" t="s">
        <v>170</v>
      </c>
      <c r="AR148" s="85" t="s">
        <v>897</v>
      </c>
      <c r="AS148" s="73">
        <v>44966</v>
      </c>
      <c r="AT148" s="44">
        <v>20972</v>
      </c>
      <c r="AU148" s="80">
        <v>45000</v>
      </c>
      <c r="AV148" s="77"/>
      <c r="AW148" s="77"/>
      <c r="AX148" s="77"/>
      <c r="AY148" s="77"/>
      <c r="AZ148" s="81" t="s">
        <v>1196</v>
      </c>
      <c r="BA148" s="82">
        <f>IF(Table13[[#This Row],[Contractor Selected]]="Atlas",Table13[[#This Row],[Cost AEG]],IF(AZ148="DLZ",Table13[[#This Row],[Cost DLZ]],IF(AZ148="Helix",Table13[[#This Row],[Cost Helix]],IF(AZ148="Millennia",Table13[[#This Row],[Cost Millennia]],IF(AZ148="Dawood",Table13[[#This Row],[Cost Dawood]],IF(Table13[[#This Row],[Contractor Selected]]="Accurate",Table13[[#This Row],[Cost Accurate]],"NO SELECTION"))))))</f>
        <v>20972</v>
      </c>
      <c r="BB148" s="58">
        <f t="shared" si="23"/>
        <v>0</v>
      </c>
      <c r="BC148" s="59">
        <f t="shared" si="24"/>
        <v>0</v>
      </c>
      <c r="BD148" s="59">
        <f t="shared" si="22"/>
        <v>0</v>
      </c>
      <c r="BE148" s="59">
        <f t="shared" si="20"/>
        <v>0</v>
      </c>
      <c r="BF148" s="59">
        <f t="shared" si="21"/>
        <v>0</v>
      </c>
      <c r="BG148" s="59">
        <f>IF(Table13[[#This Row],[Contractor Selected]]="Accrate",Table13[[#This Row],[Amount]],0)</f>
        <v>0</v>
      </c>
      <c r="BH148" s="61">
        <f>IF(Table13[[#This Row],[Contractor Selected]]="LWS",Table13[[#This Row],[Amount]],0)</f>
        <v>0</v>
      </c>
      <c r="BI148" s="5"/>
      <c r="BJ148" s="5"/>
      <c r="BK148" s="1"/>
      <c r="BL148" s="7"/>
    </row>
    <row r="149" spans="1:64" ht="15" hidden="1" customHeight="1" x14ac:dyDescent="0.25">
      <c r="A149" s="102">
        <v>156</v>
      </c>
      <c r="B149" s="39" t="s">
        <v>281</v>
      </c>
      <c r="C149" s="102" t="s">
        <v>1585</v>
      </c>
      <c r="D149" s="102">
        <v>1212064</v>
      </c>
      <c r="E149" s="102" t="s">
        <v>1164</v>
      </c>
      <c r="F149" s="102" t="s">
        <v>1319</v>
      </c>
      <c r="G149" s="102" t="s">
        <v>848</v>
      </c>
      <c r="H149" s="73">
        <v>44978</v>
      </c>
      <c r="I149" s="73">
        <v>44979</v>
      </c>
      <c r="J149" s="73">
        <v>44984</v>
      </c>
      <c r="K149" s="77">
        <v>45000</v>
      </c>
      <c r="L149" s="73">
        <v>44979</v>
      </c>
      <c r="M149" s="73">
        <v>44979</v>
      </c>
      <c r="N149" s="73">
        <v>44979</v>
      </c>
      <c r="O149" s="73">
        <v>44984</v>
      </c>
      <c r="P149" s="73">
        <v>44984</v>
      </c>
      <c r="Q149" s="39" t="s">
        <v>897</v>
      </c>
      <c r="R149" s="39" t="s">
        <v>1610</v>
      </c>
      <c r="S149" s="73">
        <v>45000</v>
      </c>
      <c r="T149" s="73">
        <v>45000</v>
      </c>
      <c r="U149" s="105">
        <v>44986</v>
      </c>
      <c r="V149" s="105" t="s">
        <v>26</v>
      </c>
      <c r="W149" s="103">
        <v>44927</v>
      </c>
      <c r="X149" s="72" t="s">
        <v>39</v>
      </c>
      <c r="Y149" s="73"/>
      <c r="Z149" s="44"/>
      <c r="AA149" s="76"/>
      <c r="AB149" s="79" t="s">
        <v>39</v>
      </c>
      <c r="AC149" s="73"/>
      <c r="AD149" s="44"/>
      <c r="AE149" s="76"/>
      <c r="AF149" s="79" t="s">
        <v>39</v>
      </c>
      <c r="AG149" s="73"/>
      <c r="AH149" s="44"/>
      <c r="AI149" s="76"/>
      <c r="AJ149" s="79" t="s">
        <v>39</v>
      </c>
      <c r="AK149" s="73"/>
      <c r="AL149" s="44"/>
      <c r="AM149" s="76"/>
      <c r="AN149" s="78" t="s">
        <v>897</v>
      </c>
      <c r="AO149" s="73">
        <v>44978</v>
      </c>
      <c r="AP149" s="44">
        <v>2000</v>
      </c>
      <c r="AQ149" s="76">
        <v>45000</v>
      </c>
      <c r="AR149" s="85" t="s">
        <v>39</v>
      </c>
      <c r="AS149" s="73"/>
      <c r="AT149" s="44"/>
      <c r="AU149" s="80"/>
      <c r="AV149" s="77"/>
      <c r="AW149" s="77"/>
      <c r="AX149" s="77"/>
      <c r="AY149" s="77"/>
      <c r="AZ149" s="81" t="s">
        <v>939</v>
      </c>
      <c r="BA149" s="82">
        <f>IF(Table13[[#This Row],[Contractor Selected]]="Atlas",Table13[[#This Row],[Cost AEG]],IF(AZ149="DLZ",Table13[[#This Row],[Cost DLZ]],IF(AZ149="Helix",Table13[[#This Row],[Cost Helix]],IF(AZ149="Millennia",Table13[[#This Row],[Cost Millennia]],IF(AZ149="Dawood",Table13[[#This Row],[Cost Dawood]],"NO SELECTION")))))</f>
        <v>2000</v>
      </c>
      <c r="BB149" s="58">
        <f t="shared" si="23"/>
        <v>0</v>
      </c>
      <c r="BC149" s="59">
        <f t="shared" si="24"/>
        <v>0</v>
      </c>
      <c r="BD149" s="59">
        <f t="shared" si="22"/>
        <v>0</v>
      </c>
      <c r="BE149" s="59">
        <f t="shared" si="20"/>
        <v>0</v>
      </c>
      <c r="BF149" s="59">
        <f t="shared" si="21"/>
        <v>2000</v>
      </c>
      <c r="BG149" s="59">
        <f>IF(Table13[[#This Row],[Contractor Selected]]="Accrate",Table13[[#This Row],[Amount]],0)</f>
        <v>0</v>
      </c>
      <c r="BH149" s="61">
        <f>IF(Table13[[#This Row],[Contractor Selected]]="LWS",Table13[[#This Row],[Amount]],0)</f>
        <v>0</v>
      </c>
      <c r="BI149" s="5"/>
      <c r="BJ149" s="5"/>
      <c r="BK149" s="1"/>
      <c r="BL149" s="7"/>
    </row>
    <row r="150" spans="1:64" ht="15" hidden="1" customHeight="1" x14ac:dyDescent="0.25">
      <c r="A150" s="102">
        <v>161</v>
      </c>
      <c r="B150" s="39" t="s">
        <v>281</v>
      </c>
      <c r="C150" s="102" t="s">
        <v>1418</v>
      </c>
      <c r="D150" s="102">
        <v>1211570</v>
      </c>
      <c r="E150" s="102" t="s">
        <v>1057</v>
      </c>
      <c r="F150" s="102" t="s">
        <v>843</v>
      </c>
      <c r="G150" s="102" t="s">
        <v>847</v>
      </c>
      <c r="H150" s="73">
        <v>44943</v>
      </c>
      <c r="I150" s="73">
        <v>44947</v>
      </c>
      <c r="J150" s="73">
        <v>44951</v>
      </c>
      <c r="K150" s="77">
        <v>45002</v>
      </c>
      <c r="L150" s="73">
        <v>44951</v>
      </c>
      <c r="M150" s="73">
        <v>44951</v>
      </c>
      <c r="N150" s="73">
        <v>44982</v>
      </c>
      <c r="O150" s="73">
        <v>44963</v>
      </c>
      <c r="P150" s="73">
        <v>44963</v>
      </c>
      <c r="Q150" s="39" t="s">
        <v>897</v>
      </c>
      <c r="R150" s="77" t="s">
        <v>1611</v>
      </c>
      <c r="S150" s="73">
        <v>45002</v>
      </c>
      <c r="T150" s="73">
        <v>45002</v>
      </c>
      <c r="U150" s="105">
        <v>44986</v>
      </c>
      <c r="V150" s="105" t="s">
        <v>26</v>
      </c>
      <c r="W150" s="103">
        <v>44927</v>
      </c>
      <c r="X150" s="72"/>
      <c r="Y150" s="73"/>
      <c r="Z150" s="44"/>
      <c r="AA150" s="76"/>
      <c r="AB150" s="75"/>
      <c r="AC150" s="73"/>
      <c r="AD150" s="44"/>
      <c r="AE150" s="76"/>
      <c r="AF150" s="75" t="s">
        <v>897</v>
      </c>
      <c r="AG150" s="73">
        <v>44947</v>
      </c>
      <c r="AH150" s="44">
        <v>22250</v>
      </c>
      <c r="AI150" s="76">
        <v>45002</v>
      </c>
      <c r="AJ150" s="75"/>
      <c r="AK150" s="73"/>
      <c r="AL150" s="44"/>
      <c r="AM150" s="76"/>
      <c r="AN150" s="78"/>
      <c r="AO150" s="73"/>
      <c r="AP150" s="44"/>
      <c r="AQ150" s="76"/>
      <c r="AR150" s="85"/>
      <c r="AS150" s="73"/>
      <c r="AT150" s="44"/>
      <c r="AU150" s="80"/>
      <c r="AV150" s="77"/>
      <c r="AW150" s="77"/>
      <c r="AX150" s="77"/>
      <c r="AY150" s="77"/>
      <c r="AZ150" s="81" t="s">
        <v>808</v>
      </c>
      <c r="BA150" s="82">
        <f>IF(Table13[[#This Row],[Contractor Selected]]="Atlas",Table13[[#This Row],[Cost AEG]],IF(AZ150="DLZ",Table13[[#This Row],[Cost DLZ]],IF(AZ150="Helix",Table13[[#This Row],[Cost Helix]],IF(AZ150="Millennia",Table13[[#This Row],[Cost Millennia]],IF(AZ150="Dawood",Table13[[#This Row],[Cost Dawood]],"NO SELECTION")))))</f>
        <v>22250</v>
      </c>
      <c r="BB150" s="58">
        <f t="shared" si="23"/>
        <v>22250</v>
      </c>
      <c r="BC150" s="59">
        <f t="shared" si="24"/>
        <v>0</v>
      </c>
      <c r="BD150" s="59">
        <f t="shared" si="22"/>
        <v>0</v>
      </c>
      <c r="BE150" s="59">
        <f t="shared" si="20"/>
        <v>0</v>
      </c>
      <c r="BF150" s="59">
        <f t="shared" si="21"/>
        <v>0</v>
      </c>
      <c r="BG150" s="59">
        <f>IF(Table13[[#This Row],[Contractor Selected]]="Accrate",Table13[[#This Row],[Amount]],0)</f>
        <v>0</v>
      </c>
      <c r="BH150" s="61">
        <f>IF(Table13[[#This Row],[Contractor Selected]]="LWS",Table13[[#This Row],[Amount]],0)</f>
        <v>0</v>
      </c>
      <c r="BI150" s="5"/>
      <c r="BJ150" s="5"/>
      <c r="BK150" s="1"/>
      <c r="BL150" s="7"/>
    </row>
    <row r="151" spans="1:64" ht="15" hidden="1" customHeight="1" x14ac:dyDescent="0.25">
      <c r="A151" s="102">
        <v>152</v>
      </c>
      <c r="B151" s="39" t="s">
        <v>323</v>
      </c>
      <c r="C151" s="102" t="s">
        <v>1612</v>
      </c>
      <c r="D151" s="102">
        <v>1212383</v>
      </c>
      <c r="E151" s="102" t="s">
        <v>793</v>
      </c>
      <c r="F151" s="102" t="s">
        <v>1377</v>
      </c>
      <c r="G151" s="102" t="s">
        <v>850</v>
      </c>
      <c r="H151" s="73">
        <v>44977</v>
      </c>
      <c r="I151" s="73">
        <v>44979</v>
      </c>
      <c r="J151" s="73">
        <v>44986</v>
      </c>
      <c r="K151" s="77">
        <v>45007</v>
      </c>
      <c r="L151" s="73">
        <v>44981</v>
      </c>
      <c r="M151" s="73">
        <v>44981</v>
      </c>
      <c r="N151" s="73">
        <v>44981</v>
      </c>
      <c r="O151" s="73">
        <v>44983</v>
      </c>
      <c r="P151" s="73">
        <v>44984</v>
      </c>
      <c r="Q151" s="39" t="s">
        <v>897</v>
      </c>
      <c r="R151" s="77" t="s">
        <v>1613</v>
      </c>
      <c r="S151" s="73">
        <v>45007</v>
      </c>
      <c r="T151" s="73">
        <v>44999</v>
      </c>
      <c r="U151" s="105">
        <v>44986</v>
      </c>
      <c r="V151" s="105" t="s">
        <v>26</v>
      </c>
      <c r="W151" s="103">
        <v>44927</v>
      </c>
      <c r="X151" s="72" t="s">
        <v>897</v>
      </c>
      <c r="Y151" s="73">
        <v>44979</v>
      </c>
      <c r="Z151" s="44">
        <v>10550</v>
      </c>
      <c r="AA151" s="74" t="s">
        <v>1614</v>
      </c>
      <c r="AB151" s="75" t="s">
        <v>897</v>
      </c>
      <c r="AC151" s="73">
        <v>44978</v>
      </c>
      <c r="AD151" s="44">
        <v>17500</v>
      </c>
      <c r="AE151" s="76">
        <v>45007</v>
      </c>
      <c r="AF151" s="75" t="s">
        <v>897</v>
      </c>
      <c r="AG151" s="73">
        <v>44979</v>
      </c>
      <c r="AH151" s="44">
        <v>10700</v>
      </c>
      <c r="AI151" s="76">
        <v>45007</v>
      </c>
      <c r="AJ151" s="75" t="s">
        <v>897</v>
      </c>
      <c r="AK151" s="77" t="s">
        <v>995</v>
      </c>
      <c r="AL151" s="44" t="s">
        <v>170</v>
      </c>
      <c r="AM151" s="76" t="s">
        <v>170</v>
      </c>
      <c r="AN151" s="78" t="s">
        <v>897</v>
      </c>
      <c r="AO151" s="73">
        <v>44978</v>
      </c>
      <c r="AP151" s="44">
        <v>18560</v>
      </c>
      <c r="AQ151" s="76">
        <v>45007</v>
      </c>
      <c r="AR151" s="85" t="s">
        <v>897</v>
      </c>
      <c r="AS151" s="73">
        <v>44979</v>
      </c>
      <c r="AT151" s="44">
        <v>26238.799999999999</v>
      </c>
      <c r="AU151" s="80">
        <v>45007</v>
      </c>
      <c r="AV151" s="77"/>
      <c r="AW151" s="77"/>
      <c r="AX151" s="77"/>
      <c r="AY151" s="77"/>
      <c r="AZ151" s="81" t="s">
        <v>808</v>
      </c>
      <c r="BA151" s="82">
        <f>IF(Table13[[#This Row],[Contractor Selected]]="Atlas",Table13[[#This Row],[Cost AEG]],IF(AZ151="DLZ",Table13[[#This Row],[Cost DLZ]],IF(AZ151="Helix",Table13[[#This Row],[Cost Helix]],IF(AZ151="Millennia",Table13[[#This Row],[Cost Millennia]],IF(AZ151="Dawood",Table13[[#This Row],[Cost Dawood]],"NO SELECTION")))))</f>
        <v>10700</v>
      </c>
      <c r="BB151" s="58">
        <f t="shared" si="23"/>
        <v>10700</v>
      </c>
      <c r="BC151" s="59">
        <f t="shared" si="24"/>
        <v>0</v>
      </c>
      <c r="BD151" s="59">
        <f t="shared" si="22"/>
        <v>0</v>
      </c>
      <c r="BE151" s="59">
        <f t="shared" si="20"/>
        <v>0</v>
      </c>
      <c r="BF151" s="59">
        <f t="shared" si="21"/>
        <v>0</v>
      </c>
      <c r="BG151" s="59">
        <f>IF(Table13[[#This Row],[Contractor Selected]]="Accrate",Table13[[#This Row],[Amount]],0)</f>
        <v>0</v>
      </c>
      <c r="BH151" s="61">
        <f>IF(Table13[[#This Row],[Contractor Selected]]="LWS",Table13[[#This Row],[Amount]],0)</f>
        <v>0</v>
      </c>
      <c r="BI151" s="5"/>
      <c r="BJ151" s="5"/>
      <c r="BK151" s="1"/>
      <c r="BL151" s="7"/>
    </row>
    <row r="152" spans="1:64" ht="15" hidden="1" customHeight="1" x14ac:dyDescent="0.25">
      <c r="A152" s="102">
        <v>151</v>
      </c>
      <c r="B152" s="39" t="s">
        <v>281</v>
      </c>
      <c r="C152" s="102" t="s">
        <v>1615</v>
      </c>
      <c r="D152" s="102">
        <v>1312367</v>
      </c>
      <c r="E152" s="102" t="s">
        <v>1375</v>
      </c>
      <c r="F152" s="102" t="s">
        <v>843</v>
      </c>
      <c r="G152" s="102" t="s">
        <v>852</v>
      </c>
      <c r="H152" s="73">
        <v>44959</v>
      </c>
      <c r="I152" s="73">
        <v>44964</v>
      </c>
      <c r="J152" s="73">
        <v>44974</v>
      </c>
      <c r="K152" s="77">
        <v>44995</v>
      </c>
      <c r="L152" s="73">
        <v>44979</v>
      </c>
      <c r="M152" s="73">
        <v>44979</v>
      </c>
      <c r="N152" s="73">
        <v>44979</v>
      </c>
      <c r="O152" s="73">
        <v>44985</v>
      </c>
      <c r="P152" s="73">
        <v>44985</v>
      </c>
      <c r="Q152" s="39" t="s">
        <v>901</v>
      </c>
      <c r="R152" s="77" t="s">
        <v>1616</v>
      </c>
      <c r="S152" s="73">
        <v>45009</v>
      </c>
      <c r="T152" s="73">
        <v>45009</v>
      </c>
      <c r="U152" s="105">
        <v>44986</v>
      </c>
      <c r="V152" s="105" t="s">
        <v>26</v>
      </c>
      <c r="W152" s="103">
        <v>44927</v>
      </c>
      <c r="X152" s="72"/>
      <c r="Y152" s="73"/>
      <c r="Z152" s="44"/>
      <c r="AA152" s="76"/>
      <c r="AB152" s="75"/>
      <c r="AC152" s="73">
        <v>44963</v>
      </c>
      <c r="AD152" s="44">
        <v>82850</v>
      </c>
      <c r="AE152" s="76">
        <v>45002</v>
      </c>
      <c r="AF152" s="75"/>
      <c r="AG152" s="73">
        <v>44964</v>
      </c>
      <c r="AH152" s="44">
        <v>49500</v>
      </c>
      <c r="AI152" s="76">
        <v>44995</v>
      </c>
      <c r="AJ152" s="75" t="s">
        <v>897</v>
      </c>
      <c r="AK152" s="73">
        <v>44964</v>
      </c>
      <c r="AL152" s="44">
        <f>19720+10830</f>
        <v>30550</v>
      </c>
      <c r="AM152" s="76">
        <v>45002</v>
      </c>
      <c r="AN152" s="78"/>
      <c r="AO152" s="73"/>
      <c r="AP152" s="44"/>
      <c r="AQ152" s="76"/>
      <c r="AR152" s="85"/>
      <c r="AS152" s="73"/>
      <c r="AT152" s="44"/>
      <c r="AU152" s="80"/>
      <c r="AV152" s="77"/>
      <c r="AW152" s="77"/>
      <c r="AX152" s="77"/>
      <c r="AY152" s="77"/>
      <c r="AZ152" s="81" t="s">
        <v>1617</v>
      </c>
      <c r="BA152" s="82">
        <f>IF(Table13[[#This Row],[Contractor Selected]]="Atlas",Table13[[#This Row],[Cost AEG]],IF(AZ152="DLZ",Table13[[#This Row],[Cost DLZ]],IF(AZ152="Helix",Table13[[#This Row],[Cost Helix]],IF(AZ152="Millennia",Table13[[#This Row],[Cost Millennia]],IF(AZ152="Dawood",Table13[[#This Row],[Cost Dawood]],"NO SELECTION")))))</f>
        <v>30550</v>
      </c>
      <c r="BB152" s="58">
        <f t="shared" si="23"/>
        <v>0</v>
      </c>
      <c r="BC152" s="59">
        <f t="shared" si="24"/>
        <v>30550</v>
      </c>
      <c r="BD152" s="59">
        <f t="shared" si="22"/>
        <v>0</v>
      </c>
      <c r="BE152" s="59">
        <f t="shared" si="20"/>
        <v>0</v>
      </c>
      <c r="BF152" s="59">
        <f t="shared" si="21"/>
        <v>0</v>
      </c>
      <c r="BG152" s="59">
        <f>IF(Table13[[#This Row],[Contractor Selected]]="Accrate",Table13[[#This Row],[Amount]],0)</f>
        <v>0</v>
      </c>
      <c r="BH152" s="61">
        <f>IF(Table13[[#This Row],[Contractor Selected]]="LWS",Table13[[#This Row],[Amount]],0)</f>
        <v>0</v>
      </c>
      <c r="BI152" s="5"/>
      <c r="BJ152" s="5"/>
      <c r="BK152" s="1"/>
      <c r="BL152" s="7"/>
    </row>
    <row r="153" spans="1:64" ht="15" hidden="1" customHeight="1" x14ac:dyDescent="0.25">
      <c r="A153" s="102">
        <v>155</v>
      </c>
      <c r="B153" s="39" t="s">
        <v>323</v>
      </c>
      <c r="C153" s="102" t="s">
        <v>1618</v>
      </c>
      <c r="D153" s="102">
        <v>103074</v>
      </c>
      <c r="E153" s="102" t="s">
        <v>1619</v>
      </c>
      <c r="F153" s="102" t="s">
        <v>1544</v>
      </c>
      <c r="G153" s="102" t="s">
        <v>850</v>
      </c>
      <c r="H153" s="73">
        <v>44979</v>
      </c>
      <c r="I153" s="73">
        <v>44981</v>
      </c>
      <c r="J153" s="73">
        <v>44988</v>
      </c>
      <c r="K153" s="77">
        <v>45009</v>
      </c>
      <c r="L153" s="73">
        <v>44984</v>
      </c>
      <c r="M153" s="73">
        <v>44985</v>
      </c>
      <c r="N153" s="73">
        <v>44985</v>
      </c>
      <c r="O153" s="73">
        <v>44991</v>
      </c>
      <c r="P153" s="73">
        <v>44991</v>
      </c>
      <c r="Q153" s="39" t="s">
        <v>897</v>
      </c>
      <c r="R153" s="77" t="s">
        <v>1620</v>
      </c>
      <c r="S153" s="73">
        <v>45009</v>
      </c>
      <c r="T153" s="73">
        <v>45007</v>
      </c>
      <c r="U153" s="105">
        <v>44986</v>
      </c>
      <c r="V153" s="105" t="s">
        <v>26</v>
      </c>
      <c r="W153" s="103">
        <v>44927</v>
      </c>
      <c r="X153" s="72"/>
      <c r="Y153" s="73"/>
      <c r="Z153" s="44"/>
      <c r="AA153" s="76"/>
      <c r="AB153" s="75" t="s">
        <v>897</v>
      </c>
      <c r="AC153" s="73">
        <v>44980</v>
      </c>
      <c r="AD153" s="44">
        <v>15700</v>
      </c>
      <c r="AE153" s="76">
        <v>45009</v>
      </c>
      <c r="AF153" s="75" t="s">
        <v>897</v>
      </c>
      <c r="AG153" s="73">
        <v>44981</v>
      </c>
      <c r="AH153" s="44">
        <v>9000</v>
      </c>
      <c r="AI153" s="76">
        <v>45009</v>
      </c>
      <c r="AJ153" s="75" t="s">
        <v>897</v>
      </c>
      <c r="AK153" s="73" t="s">
        <v>1556</v>
      </c>
      <c r="AL153" s="44"/>
      <c r="AM153" s="76"/>
      <c r="AN153" s="78"/>
      <c r="AO153" s="73"/>
      <c r="AP153" s="44"/>
      <c r="AQ153" s="76"/>
      <c r="AR153" s="85"/>
      <c r="AS153" s="73"/>
      <c r="AT153" s="44"/>
      <c r="AU153" s="80"/>
      <c r="AV153" s="77"/>
      <c r="AW153" s="77"/>
      <c r="AX153" s="77"/>
      <c r="AY153" s="77"/>
      <c r="AZ153" s="81" t="s">
        <v>937</v>
      </c>
      <c r="BA153" s="82">
        <f>IF(Table13[[#This Row],[Contractor Selected]]="Atlas",Table13[[#This Row],[Cost AEG]],IF(AZ153="DLZ",Table13[[#This Row],[Cost DLZ]],IF(AZ153="Helix",Table13[[#This Row],[Cost Helix]],IF(AZ153="Millennia",Table13[[#This Row],[Cost Millennia]],IF(AZ153="Dawood",Table13[[#This Row],[Cost Dawood]],"NO SELECTION")))))</f>
        <v>15700</v>
      </c>
      <c r="BB153" s="58">
        <f t="shared" si="23"/>
        <v>0</v>
      </c>
      <c r="BC153" s="59">
        <f t="shared" si="24"/>
        <v>0</v>
      </c>
      <c r="BD153" s="59">
        <f t="shared" si="22"/>
        <v>15700</v>
      </c>
      <c r="BE153" s="59">
        <f t="shared" si="20"/>
        <v>0</v>
      </c>
      <c r="BF153" s="59">
        <f t="shared" si="21"/>
        <v>0</v>
      </c>
      <c r="BG153" s="59">
        <f>IF(Table13[[#This Row],[Contractor Selected]]="Accrate",Table13[[#This Row],[Amount]],0)</f>
        <v>0</v>
      </c>
      <c r="BH153" s="61">
        <f>IF(Table13[[#This Row],[Contractor Selected]]="LWS",Table13[[#This Row],[Amount]],0)</f>
        <v>0</v>
      </c>
      <c r="BI153" s="5"/>
      <c r="BJ153" s="5"/>
      <c r="BK153" s="1"/>
      <c r="BL153" s="7"/>
    </row>
    <row r="154" spans="1:64" ht="15" hidden="1" customHeight="1" x14ac:dyDescent="0.25">
      <c r="A154" s="102">
        <v>153</v>
      </c>
      <c r="B154" s="39" t="s">
        <v>323</v>
      </c>
      <c r="C154" s="102" t="s">
        <v>1283</v>
      </c>
      <c r="D154" s="102">
        <v>102083</v>
      </c>
      <c r="E154" s="102" t="s">
        <v>1284</v>
      </c>
      <c r="F154" s="102" t="s">
        <v>1377</v>
      </c>
      <c r="G154" s="102" t="s">
        <v>852</v>
      </c>
      <c r="H154" s="73">
        <v>44978</v>
      </c>
      <c r="I154" s="73">
        <v>44980</v>
      </c>
      <c r="J154" s="73">
        <v>44987</v>
      </c>
      <c r="K154" s="77">
        <v>45008</v>
      </c>
      <c r="L154" s="73">
        <v>44981</v>
      </c>
      <c r="M154" s="73">
        <v>44981</v>
      </c>
      <c r="N154" s="73">
        <v>44984</v>
      </c>
      <c r="O154" s="73">
        <v>44992</v>
      </c>
      <c r="P154" s="73">
        <v>44993</v>
      </c>
      <c r="Q154" s="39" t="s">
        <v>897</v>
      </c>
      <c r="R154" s="77" t="s">
        <v>1621</v>
      </c>
      <c r="S154" s="73">
        <v>45014</v>
      </c>
      <c r="T154" s="73">
        <v>45014</v>
      </c>
      <c r="U154" s="105">
        <v>44986</v>
      </c>
      <c r="V154" s="105" t="s">
        <v>26</v>
      </c>
      <c r="W154" s="103">
        <v>44927</v>
      </c>
      <c r="X154" s="72" t="s">
        <v>897</v>
      </c>
      <c r="Y154" s="73">
        <v>44980</v>
      </c>
      <c r="Z154" s="44">
        <v>35100</v>
      </c>
      <c r="AA154" s="74" t="s">
        <v>1622</v>
      </c>
      <c r="AB154" s="75" t="s">
        <v>897</v>
      </c>
      <c r="AC154" s="73">
        <v>44980</v>
      </c>
      <c r="AD154" s="44">
        <v>65050</v>
      </c>
      <c r="AE154" s="74" t="s">
        <v>1623</v>
      </c>
      <c r="AF154" s="75" t="s">
        <v>897</v>
      </c>
      <c r="AG154" s="73">
        <v>44979</v>
      </c>
      <c r="AH154" s="44">
        <v>30900</v>
      </c>
      <c r="AI154" s="74" t="s">
        <v>1624</v>
      </c>
      <c r="AJ154" s="75" t="s">
        <v>897</v>
      </c>
      <c r="AK154" s="77" t="s">
        <v>995</v>
      </c>
      <c r="AL154" s="44" t="s">
        <v>170</v>
      </c>
      <c r="AM154" s="76" t="s">
        <v>170</v>
      </c>
      <c r="AN154" s="78" t="s">
        <v>897</v>
      </c>
      <c r="AO154" s="77" t="s">
        <v>995</v>
      </c>
      <c r="AP154" s="44" t="s">
        <v>170</v>
      </c>
      <c r="AQ154" s="76" t="s">
        <v>170</v>
      </c>
      <c r="AR154" s="85" t="s">
        <v>897</v>
      </c>
      <c r="AS154" s="73">
        <v>44979</v>
      </c>
      <c r="AT154" s="44">
        <v>67458</v>
      </c>
      <c r="AU154" s="80">
        <v>45044</v>
      </c>
      <c r="AV154" s="77"/>
      <c r="AW154" s="77"/>
      <c r="AX154" s="77"/>
      <c r="AY154" s="77"/>
      <c r="AZ154" s="81" t="s">
        <v>808</v>
      </c>
      <c r="BA154" s="82">
        <f>IF(Table13[[#This Row],[Contractor Selected]]="Atlas",Table13[[#This Row],[Cost AEG]],IF(AZ154="DLZ",Table13[[#This Row],[Cost DLZ]],IF(AZ154="Helix",Table13[[#This Row],[Cost Helix]],IF(AZ154="Millennia",Table13[[#This Row],[Cost Millennia]],IF(AZ154="Dawood",Table13[[#This Row],[Cost Dawood]],"NO SELECTION")))))</f>
        <v>30900</v>
      </c>
      <c r="BB154" s="58">
        <f t="shared" si="23"/>
        <v>30900</v>
      </c>
      <c r="BC154" s="59">
        <f t="shared" si="24"/>
        <v>0</v>
      </c>
      <c r="BD154" s="59">
        <f t="shared" si="22"/>
        <v>0</v>
      </c>
      <c r="BE154" s="59">
        <f t="shared" si="20"/>
        <v>0</v>
      </c>
      <c r="BF154" s="59">
        <f t="shared" si="21"/>
        <v>0</v>
      </c>
      <c r="BG154" s="59">
        <f>IF(Table13[[#This Row],[Contractor Selected]]="Accrate",Table13[[#This Row],[Amount]],0)</f>
        <v>0</v>
      </c>
      <c r="BH154" s="61">
        <f>IF(Table13[[#This Row],[Contractor Selected]]="LWS",Table13[[#This Row],[Amount]],0)</f>
        <v>0</v>
      </c>
      <c r="BI154" s="5"/>
      <c r="BJ154" s="5"/>
      <c r="BK154" s="1"/>
      <c r="BL154" s="7"/>
    </row>
    <row r="155" spans="1:64" ht="15" hidden="1" customHeight="1" x14ac:dyDescent="0.25">
      <c r="A155" s="102">
        <v>168</v>
      </c>
      <c r="B155" s="39" t="s">
        <v>81</v>
      </c>
      <c r="C155" s="102" t="s">
        <v>1625</v>
      </c>
      <c r="D155" s="102">
        <v>1411266</v>
      </c>
      <c r="E155" s="102" t="s">
        <v>919</v>
      </c>
      <c r="F155" s="102" t="s">
        <v>227</v>
      </c>
      <c r="G155" s="102" t="s">
        <v>849</v>
      </c>
      <c r="H155" s="73">
        <v>44652</v>
      </c>
      <c r="I155" s="73">
        <v>44655</v>
      </c>
      <c r="J155" s="73">
        <v>44817</v>
      </c>
      <c r="K155" s="77" t="s">
        <v>170</v>
      </c>
      <c r="L155" s="73">
        <v>44657</v>
      </c>
      <c r="M155" s="73">
        <v>44659</v>
      </c>
      <c r="N155" s="73">
        <v>44660</v>
      </c>
      <c r="O155" s="73">
        <v>44816</v>
      </c>
      <c r="P155" s="73">
        <v>44817</v>
      </c>
      <c r="Q155" s="39" t="s">
        <v>897</v>
      </c>
      <c r="R155" s="77" t="s">
        <v>1626</v>
      </c>
      <c r="S155" s="73">
        <v>44830</v>
      </c>
      <c r="T155" s="73">
        <v>44900</v>
      </c>
      <c r="U155" s="105">
        <v>45017</v>
      </c>
      <c r="V155" s="105" t="s">
        <v>26</v>
      </c>
      <c r="W155" s="103">
        <v>44927</v>
      </c>
      <c r="X155" s="72" t="s">
        <v>26</v>
      </c>
      <c r="Y155" s="73"/>
      <c r="Z155" s="44"/>
      <c r="AA155" s="76"/>
      <c r="AB155" s="75" t="s">
        <v>897</v>
      </c>
      <c r="AC155" s="73">
        <v>44655</v>
      </c>
      <c r="AD155" s="44">
        <v>32650</v>
      </c>
      <c r="AE155" s="76" t="s">
        <v>974</v>
      </c>
      <c r="AF155" s="75" t="s">
        <v>26</v>
      </c>
      <c r="AG155" s="73"/>
      <c r="AH155" s="44"/>
      <c r="AI155" s="76"/>
      <c r="AJ155" s="75" t="s">
        <v>897</v>
      </c>
      <c r="AK155" s="73" t="s">
        <v>995</v>
      </c>
      <c r="AL155" s="66"/>
      <c r="AM155" s="90"/>
      <c r="AN155" s="78" t="s">
        <v>26</v>
      </c>
      <c r="AO155" s="73"/>
      <c r="AP155" s="44"/>
      <c r="AQ155" s="76"/>
      <c r="AR155" s="85"/>
      <c r="AS155" s="73"/>
      <c r="AT155" s="44"/>
      <c r="AU155" s="80"/>
      <c r="AV155" s="77"/>
      <c r="AW155" s="77"/>
      <c r="AX155" s="77"/>
      <c r="AY155" s="77"/>
      <c r="AZ155" s="81" t="s">
        <v>937</v>
      </c>
      <c r="BA155" s="82">
        <f>IF(Table13[[#This Row],[Contractor Selected]]="Atlas",Table13[[#This Row],[Cost AEG]],IF(AZ155="DLZ",Table13[[#This Row],[Cost DLZ]],IF(AZ155="Helix",Table13[[#This Row],[Cost Helix]],IF(AZ155="Millennia",Table13[[#This Row],[Cost Millennia]],IF(AZ155="Dawood",Table13[[#This Row],[Cost Dawood]],"NO SELECTION")))))</f>
        <v>32650</v>
      </c>
      <c r="BB155" s="58">
        <f t="shared" si="23"/>
        <v>0</v>
      </c>
      <c r="BC155" s="59">
        <f t="shared" si="24"/>
        <v>0</v>
      </c>
      <c r="BD155" s="59">
        <f t="shared" si="22"/>
        <v>32650</v>
      </c>
      <c r="BE155" s="59">
        <f t="shared" si="20"/>
        <v>0</v>
      </c>
      <c r="BF155" s="59">
        <f t="shared" si="21"/>
        <v>0</v>
      </c>
      <c r="BG155" s="59">
        <f>IF(Table13[[#This Row],[Contractor Selected]]="Accrate",Table13[[#This Row],[Amount]],0)</f>
        <v>0</v>
      </c>
      <c r="BH155" s="61">
        <f>IF(Table13[[#This Row],[Contractor Selected]]="LWS",Table13[[#This Row],[Amount]],0)</f>
        <v>0</v>
      </c>
      <c r="BI155" s="5"/>
      <c r="BJ155" s="5"/>
      <c r="BK155" s="1"/>
      <c r="BL155" s="7"/>
    </row>
    <row r="156" spans="1:64" ht="15" hidden="1" customHeight="1" x14ac:dyDescent="0.25">
      <c r="A156" s="102">
        <v>169</v>
      </c>
      <c r="B156" s="39" t="s">
        <v>81</v>
      </c>
      <c r="C156" s="102" t="s">
        <v>1464</v>
      </c>
      <c r="D156" s="102">
        <v>1211681</v>
      </c>
      <c r="E156" s="102" t="s">
        <v>931</v>
      </c>
      <c r="F156" s="102" t="s">
        <v>227</v>
      </c>
      <c r="G156" s="104" t="s">
        <v>848</v>
      </c>
      <c r="H156" s="73">
        <v>44960</v>
      </c>
      <c r="I156" s="73">
        <v>44964</v>
      </c>
      <c r="J156" s="73">
        <v>44967</v>
      </c>
      <c r="K156" s="77">
        <v>44988</v>
      </c>
      <c r="L156" s="73">
        <v>44964</v>
      </c>
      <c r="M156" s="73">
        <v>44965</v>
      </c>
      <c r="N156" s="73">
        <v>44965</v>
      </c>
      <c r="O156" s="73">
        <v>44966</v>
      </c>
      <c r="P156" s="73">
        <v>44966</v>
      </c>
      <c r="Q156" s="39" t="s">
        <v>897</v>
      </c>
      <c r="R156" s="77" t="s">
        <v>1627</v>
      </c>
      <c r="S156" s="73">
        <v>44988</v>
      </c>
      <c r="T156" s="73">
        <v>44984</v>
      </c>
      <c r="U156" s="105">
        <v>45017</v>
      </c>
      <c r="V156" s="105" t="s">
        <v>26</v>
      </c>
      <c r="W156" s="103">
        <v>44927</v>
      </c>
      <c r="X156" s="72" t="s">
        <v>897</v>
      </c>
      <c r="Y156" s="73">
        <v>44964</v>
      </c>
      <c r="Z156" s="44">
        <v>6900</v>
      </c>
      <c r="AA156" s="76" t="s">
        <v>1628</v>
      </c>
      <c r="AB156" s="75" t="s">
        <v>897</v>
      </c>
      <c r="AC156" s="73">
        <v>44960</v>
      </c>
      <c r="AD156" s="44">
        <v>10400</v>
      </c>
      <c r="AE156" s="76">
        <v>44988</v>
      </c>
      <c r="AF156" s="75" t="s">
        <v>897</v>
      </c>
      <c r="AG156" s="73">
        <v>44964</v>
      </c>
      <c r="AH156" s="44">
        <v>6900</v>
      </c>
      <c r="AI156" s="76">
        <v>44987</v>
      </c>
      <c r="AJ156" s="75" t="s">
        <v>897</v>
      </c>
      <c r="AK156" s="73" t="s">
        <v>995</v>
      </c>
      <c r="AL156" s="66"/>
      <c r="AM156" s="90"/>
      <c r="AN156" s="78" t="s">
        <v>897</v>
      </c>
      <c r="AO156" s="73">
        <v>44974</v>
      </c>
      <c r="AP156" s="44">
        <v>8250</v>
      </c>
      <c r="AQ156" s="76">
        <v>44974</v>
      </c>
      <c r="AR156" s="85" t="s">
        <v>897</v>
      </c>
      <c r="AS156" s="73" t="s">
        <v>1303</v>
      </c>
      <c r="AT156" s="44"/>
      <c r="AU156" s="80"/>
      <c r="AV156" s="77"/>
      <c r="AW156" s="77"/>
      <c r="AX156" s="77"/>
      <c r="AY156" s="77"/>
      <c r="AZ156" s="81" t="s">
        <v>937</v>
      </c>
      <c r="BA156" s="82">
        <f>IF(Table13[[#This Row],[Contractor Selected]]="Atlas",Table13[[#This Row],[Cost AEG]],IF(AZ156="DLZ",Table13[[#This Row],[Cost DLZ]],IF(AZ156="Helix",Table13[[#This Row],[Cost Helix]],IF(AZ156="Millennia",Table13[[#This Row],[Cost Millennia]],IF(AZ156="Dawood",Table13[[#This Row],[Cost Dawood]],"NO SELECTION")))))</f>
        <v>10400</v>
      </c>
      <c r="BB156" s="58">
        <f t="shared" si="23"/>
        <v>0</v>
      </c>
      <c r="BC156" s="59">
        <f t="shared" si="24"/>
        <v>0</v>
      </c>
      <c r="BD156" s="59">
        <f t="shared" si="22"/>
        <v>10400</v>
      </c>
      <c r="BE156" s="59">
        <f t="shared" si="20"/>
        <v>0</v>
      </c>
      <c r="BF156" s="59">
        <f t="shared" si="21"/>
        <v>0</v>
      </c>
      <c r="BG156" s="59">
        <f>IF(Table13[[#This Row],[Contractor Selected]]="Accrate",Table13[[#This Row],[Amount]],0)</f>
        <v>0</v>
      </c>
      <c r="BH156" s="61">
        <f>IF(Table13[[#This Row],[Contractor Selected]]="LWS",Table13[[#This Row],[Amount]],0)</f>
        <v>0</v>
      </c>
      <c r="BI156" s="5"/>
      <c r="BJ156" s="5"/>
      <c r="BK156" s="1"/>
      <c r="BL156" s="7"/>
    </row>
    <row r="157" spans="1:64" ht="15" hidden="1" customHeight="1" x14ac:dyDescent="0.25">
      <c r="A157" s="102">
        <v>158</v>
      </c>
      <c r="B157" s="39" t="s">
        <v>323</v>
      </c>
      <c r="C157" s="102" t="s">
        <v>1629</v>
      </c>
      <c r="D157" s="102">
        <v>1010016</v>
      </c>
      <c r="E157" s="102" t="s">
        <v>1630</v>
      </c>
      <c r="F157" s="102" t="s">
        <v>37</v>
      </c>
      <c r="G157" s="102" t="s">
        <v>850</v>
      </c>
      <c r="H157" s="73">
        <v>44987</v>
      </c>
      <c r="I157" s="73">
        <v>44991</v>
      </c>
      <c r="J157" s="73">
        <v>44998</v>
      </c>
      <c r="K157" s="77">
        <v>45019</v>
      </c>
      <c r="L157" s="73">
        <v>44993</v>
      </c>
      <c r="M157" s="73">
        <v>44994</v>
      </c>
      <c r="N157" s="73">
        <v>44998</v>
      </c>
      <c r="O157" s="73">
        <v>44998</v>
      </c>
      <c r="P157" s="73">
        <v>44998</v>
      </c>
      <c r="Q157" s="39" t="s">
        <v>897</v>
      </c>
      <c r="R157" s="77" t="s">
        <v>1631</v>
      </c>
      <c r="S157" s="73">
        <v>45019</v>
      </c>
      <c r="T157" s="73">
        <v>45016</v>
      </c>
      <c r="U157" s="105">
        <v>45017</v>
      </c>
      <c r="V157" s="105" t="s">
        <v>26</v>
      </c>
      <c r="W157" s="103">
        <v>44927</v>
      </c>
      <c r="X157" s="72" t="s">
        <v>170</v>
      </c>
      <c r="Y157" s="73" t="s">
        <v>170</v>
      </c>
      <c r="Z157" s="44" t="s">
        <v>170</v>
      </c>
      <c r="AA157" s="76" t="s">
        <v>170</v>
      </c>
      <c r="AB157" s="75" t="s">
        <v>897</v>
      </c>
      <c r="AC157" s="73">
        <v>44991</v>
      </c>
      <c r="AD157" s="44">
        <v>9600</v>
      </c>
      <c r="AE157" s="76">
        <v>45019</v>
      </c>
      <c r="AF157" s="75" t="s">
        <v>897</v>
      </c>
      <c r="AG157" s="73">
        <v>44991</v>
      </c>
      <c r="AH157" s="44">
        <v>4800</v>
      </c>
      <c r="AI157" s="76">
        <v>45019</v>
      </c>
      <c r="AJ157" s="75" t="s">
        <v>170</v>
      </c>
      <c r="AK157" s="73" t="s">
        <v>170</v>
      </c>
      <c r="AL157" s="44" t="s">
        <v>170</v>
      </c>
      <c r="AM157" s="76" t="s">
        <v>170</v>
      </c>
      <c r="AN157" s="78" t="s">
        <v>170</v>
      </c>
      <c r="AO157" s="73" t="s">
        <v>170</v>
      </c>
      <c r="AP157" s="44" t="s">
        <v>170</v>
      </c>
      <c r="AQ157" s="76" t="s">
        <v>170</v>
      </c>
      <c r="AR157" s="85" t="s">
        <v>170</v>
      </c>
      <c r="AS157" s="73" t="s">
        <v>170</v>
      </c>
      <c r="AT157" s="44" t="s">
        <v>170</v>
      </c>
      <c r="AU157" s="80" t="s">
        <v>170</v>
      </c>
      <c r="AV157" s="77"/>
      <c r="AW157" s="77"/>
      <c r="AX157" s="77"/>
      <c r="AY157" s="77"/>
      <c r="AZ157" s="81" t="s">
        <v>808</v>
      </c>
      <c r="BA157" s="82">
        <f>IF(Table13[[#This Row],[Contractor Selected]]="Atlas",Table13[[#This Row],[Cost AEG]],IF(AZ157="DLZ",Table13[[#This Row],[Cost DLZ]],IF(AZ157="Helix",Table13[[#This Row],[Cost Helix]],IF(AZ157="Millennia",Table13[[#This Row],[Cost Millennia]],IF(AZ157="Dawood",Table13[[#This Row],[Cost Dawood]],"NO SELECTION")))))</f>
        <v>4800</v>
      </c>
      <c r="BB157" s="58">
        <f t="shared" si="23"/>
        <v>4800</v>
      </c>
      <c r="BC157" s="59">
        <f t="shared" si="24"/>
        <v>0</v>
      </c>
      <c r="BD157" s="59">
        <f t="shared" si="22"/>
        <v>0</v>
      </c>
      <c r="BE157" s="59">
        <f t="shared" si="20"/>
        <v>0</v>
      </c>
      <c r="BF157" s="59">
        <f t="shared" si="21"/>
        <v>0</v>
      </c>
      <c r="BG157" s="59">
        <f>IF(Table13[[#This Row],[Contractor Selected]]="Accrate",Table13[[#This Row],[Amount]],0)</f>
        <v>0</v>
      </c>
      <c r="BH157" s="61">
        <f>IF(Table13[[#This Row],[Contractor Selected]]="LWS",Table13[[#This Row],[Amount]],0)</f>
        <v>0</v>
      </c>
      <c r="BI157" s="5"/>
      <c r="BJ157" s="5"/>
      <c r="BK157" s="1"/>
      <c r="BL157" s="7"/>
    </row>
    <row r="158" spans="1:64" ht="15" hidden="1" customHeight="1" x14ac:dyDescent="0.25">
      <c r="A158" s="102">
        <v>162</v>
      </c>
      <c r="B158" s="39" t="s">
        <v>323</v>
      </c>
      <c r="C158" s="102" t="s">
        <v>1632</v>
      </c>
      <c r="D158" s="102">
        <v>1212430</v>
      </c>
      <c r="E158" s="102" t="s">
        <v>1382</v>
      </c>
      <c r="F158" s="102" t="s">
        <v>22</v>
      </c>
      <c r="G158" s="102" t="s">
        <v>850</v>
      </c>
      <c r="H158" s="73">
        <v>44988</v>
      </c>
      <c r="I158" s="73">
        <v>44993</v>
      </c>
      <c r="J158" s="73">
        <v>45000</v>
      </c>
      <c r="K158" s="77">
        <v>45021</v>
      </c>
      <c r="L158" s="73">
        <v>44995</v>
      </c>
      <c r="M158" s="73">
        <v>44998</v>
      </c>
      <c r="N158" s="73">
        <v>44998</v>
      </c>
      <c r="O158" s="73">
        <v>44998</v>
      </c>
      <c r="P158" s="73">
        <v>44999</v>
      </c>
      <c r="Q158" s="39" t="s">
        <v>897</v>
      </c>
      <c r="R158" s="77" t="s">
        <v>1633</v>
      </c>
      <c r="S158" s="73">
        <v>45021</v>
      </c>
      <c r="T158" s="73">
        <v>45021</v>
      </c>
      <c r="U158" s="105">
        <v>45017</v>
      </c>
      <c r="V158" s="105" t="s">
        <v>26</v>
      </c>
      <c r="W158" s="103">
        <v>44927</v>
      </c>
      <c r="X158" s="72" t="s">
        <v>897</v>
      </c>
      <c r="Y158" s="73">
        <v>44993</v>
      </c>
      <c r="Z158" s="44">
        <v>6800</v>
      </c>
      <c r="AA158" s="76" t="s">
        <v>1432</v>
      </c>
      <c r="AB158" s="75" t="s">
        <v>897</v>
      </c>
      <c r="AC158" s="73">
        <v>44991</v>
      </c>
      <c r="AD158" s="44">
        <v>5900</v>
      </c>
      <c r="AE158" s="76">
        <v>45021</v>
      </c>
      <c r="AF158" s="75" t="s">
        <v>897</v>
      </c>
      <c r="AG158" s="73">
        <v>44993</v>
      </c>
      <c r="AH158" s="44">
        <v>4000</v>
      </c>
      <c r="AI158" s="76">
        <v>45021</v>
      </c>
      <c r="AJ158" s="75" t="s">
        <v>897</v>
      </c>
      <c r="AK158" s="73">
        <v>44994</v>
      </c>
      <c r="AL158" s="44">
        <v>9890</v>
      </c>
      <c r="AM158" s="76">
        <v>45021</v>
      </c>
      <c r="AN158" s="78" t="s">
        <v>897</v>
      </c>
      <c r="AO158" s="73">
        <v>44992</v>
      </c>
      <c r="AP158" s="44">
        <v>5460</v>
      </c>
      <c r="AQ158" s="76">
        <v>45021</v>
      </c>
      <c r="AR158" s="85" t="s">
        <v>897</v>
      </c>
      <c r="AS158" s="73">
        <v>44991</v>
      </c>
      <c r="AT158" s="44">
        <v>19431.7</v>
      </c>
      <c r="AU158" s="80">
        <v>45022</v>
      </c>
      <c r="AV158" s="77"/>
      <c r="AW158" s="77"/>
      <c r="AX158" s="77"/>
      <c r="AY158" s="77"/>
      <c r="AZ158" s="81" t="s">
        <v>808</v>
      </c>
      <c r="BA158" s="82">
        <f>IF(Table13[[#This Row],[Contractor Selected]]="Atlas",Table13[[#This Row],[Cost AEG]],IF(AZ158="DLZ",Table13[[#This Row],[Cost DLZ]],IF(AZ158="Helix",Table13[[#This Row],[Cost Helix]],IF(AZ158="Millennia",Table13[[#This Row],[Cost Millennia]],IF(AZ158="Dawood",Table13[[#This Row],[Cost Dawood]],"NO SELECTION")))))</f>
        <v>4000</v>
      </c>
      <c r="BB158" s="58">
        <f t="shared" si="23"/>
        <v>4000</v>
      </c>
      <c r="BC158" s="59">
        <f t="shared" si="24"/>
        <v>0</v>
      </c>
      <c r="BD158" s="59">
        <f t="shared" si="22"/>
        <v>0</v>
      </c>
      <c r="BE158" s="59">
        <f t="shared" si="20"/>
        <v>0</v>
      </c>
      <c r="BF158" s="59">
        <f t="shared" si="21"/>
        <v>0</v>
      </c>
      <c r="BG158" s="59">
        <f>IF(Table13[[#This Row],[Contractor Selected]]="Accrate",Table13[[#This Row],[Amount]],0)</f>
        <v>0</v>
      </c>
      <c r="BH158" s="61">
        <f>IF(Table13[[#This Row],[Contractor Selected]]="LWS",Table13[[#This Row],[Amount]],0)</f>
        <v>0</v>
      </c>
      <c r="BI158" s="5"/>
      <c r="BJ158" s="5"/>
      <c r="BK158" s="1"/>
      <c r="BL158" s="7"/>
    </row>
    <row r="159" spans="1:64" ht="15" hidden="1" customHeight="1" x14ac:dyDescent="0.25">
      <c r="A159" s="102">
        <v>163</v>
      </c>
      <c r="B159" s="39" t="s">
        <v>323</v>
      </c>
      <c r="C159" s="102" t="s">
        <v>1634</v>
      </c>
      <c r="D159" s="102">
        <v>1412438</v>
      </c>
      <c r="E159" s="102" t="s">
        <v>1399</v>
      </c>
      <c r="F159" s="102" t="s">
        <v>22</v>
      </c>
      <c r="G159" s="102" t="s">
        <v>850</v>
      </c>
      <c r="H159" s="73">
        <v>44992</v>
      </c>
      <c r="I159" s="73">
        <v>44995</v>
      </c>
      <c r="J159" s="73">
        <v>45002</v>
      </c>
      <c r="K159" s="77">
        <v>45023</v>
      </c>
      <c r="L159" s="73">
        <v>44999</v>
      </c>
      <c r="M159" s="73">
        <v>45000</v>
      </c>
      <c r="N159" s="73">
        <v>45000</v>
      </c>
      <c r="O159" s="73">
        <v>45005</v>
      </c>
      <c r="P159" s="73">
        <v>45005</v>
      </c>
      <c r="Q159" s="39" t="s">
        <v>897</v>
      </c>
      <c r="R159" s="77" t="s">
        <v>1635</v>
      </c>
      <c r="S159" s="73">
        <v>45026</v>
      </c>
      <c r="T159" s="73">
        <v>45033</v>
      </c>
      <c r="U159" s="105">
        <v>45017</v>
      </c>
      <c r="V159" s="105" t="s">
        <v>26</v>
      </c>
      <c r="W159" s="103">
        <v>44927</v>
      </c>
      <c r="X159" s="72" t="s">
        <v>897</v>
      </c>
      <c r="Y159" s="73">
        <v>44995</v>
      </c>
      <c r="Z159" s="44">
        <v>8500</v>
      </c>
      <c r="AA159" s="76" t="s">
        <v>1432</v>
      </c>
      <c r="AB159" s="75" t="s">
        <v>897</v>
      </c>
      <c r="AC159" s="73">
        <v>44994</v>
      </c>
      <c r="AD159" s="44">
        <v>13600</v>
      </c>
      <c r="AE159" s="76">
        <v>45023</v>
      </c>
      <c r="AF159" s="75" t="s">
        <v>897</v>
      </c>
      <c r="AG159" s="73">
        <v>44995</v>
      </c>
      <c r="AH159" s="44">
        <v>5880</v>
      </c>
      <c r="AI159" s="76">
        <v>45023</v>
      </c>
      <c r="AJ159" s="75" t="s">
        <v>897</v>
      </c>
      <c r="AK159" s="73" t="s">
        <v>995</v>
      </c>
      <c r="AL159" s="66" t="s">
        <v>170</v>
      </c>
      <c r="AM159" s="90" t="s">
        <v>170</v>
      </c>
      <c r="AN159" s="78" t="s">
        <v>897</v>
      </c>
      <c r="AO159" s="73">
        <v>44994</v>
      </c>
      <c r="AP159" s="44">
        <v>13450</v>
      </c>
      <c r="AQ159" s="76">
        <v>45023</v>
      </c>
      <c r="AR159" s="85" t="s">
        <v>897</v>
      </c>
      <c r="AS159" s="73">
        <v>44994</v>
      </c>
      <c r="AT159" s="44">
        <v>26033</v>
      </c>
      <c r="AU159" s="80">
        <v>45023</v>
      </c>
      <c r="AV159" s="77"/>
      <c r="AW159" s="77"/>
      <c r="AX159" s="77"/>
      <c r="AY159" s="77"/>
      <c r="AZ159" s="81" t="s">
        <v>1223</v>
      </c>
      <c r="BA159" s="82">
        <f>IF(Table13[[#This Row],[Contractor Selected]]="Atlas",Table13[[#This Row],[Cost AEG]],IF(AZ159="DLZ",Table13[[#This Row],[Cost DLZ]],IF(AZ159="Helix",Table13[[#This Row],[Cost Helix]],IF(AZ159="Millennia",Table13[[#This Row],[Cost Millennia]],IF(AZ159="Dawood",Table13[[#This Row],[Cost Dawood]],"NO SELECTION")))))</f>
        <v>8500</v>
      </c>
      <c r="BB159" s="58">
        <f t="shared" si="23"/>
        <v>0</v>
      </c>
      <c r="BC159" s="59">
        <f t="shared" si="24"/>
        <v>0</v>
      </c>
      <c r="BD159" s="59">
        <f t="shared" si="22"/>
        <v>0</v>
      </c>
      <c r="BE159" s="59">
        <f t="shared" si="20"/>
        <v>8500</v>
      </c>
      <c r="BF159" s="59">
        <f t="shared" si="21"/>
        <v>0</v>
      </c>
      <c r="BG159" s="59">
        <f>IF(Table13[[#This Row],[Contractor Selected]]="Accrate",Table13[[#This Row],[Amount]],0)</f>
        <v>0</v>
      </c>
      <c r="BH159" s="61">
        <f>IF(Table13[[#This Row],[Contractor Selected]]="LWS",Table13[[#This Row],[Amount]],0)</f>
        <v>0</v>
      </c>
      <c r="BI159" s="5"/>
      <c r="BJ159" s="5"/>
      <c r="BK159" s="1"/>
      <c r="BL159" s="7"/>
    </row>
    <row r="160" spans="1:64" ht="15" hidden="1" customHeight="1" x14ac:dyDescent="0.25">
      <c r="A160" s="102">
        <v>157</v>
      </c>
      <c r="B160" s="39" t="s">
        <v>281</v>
      </c>
      <c r="C160" s="102" t="s">
        <v>1636</v>
      </c>
      <c r="D160" s="102">
        <v>1612421</v>
      </c>
      <c r="E160" s="102" t="s">
        <v>1158</v>
      </c>
      <c r="F160" s="102" t="s">
        <v>102</v>
      </c>
      <c r="G160" s="102" t="s">
        <v>852</v>
      </c>
      <c r="H160" s="73">
        <v>44985</v>
      </c>
      <c r="I160" s="73">
        <v>44987</v>
      </c>
      <c r="J160" s="73">
        <v>44992</v>
      </c>
      <c r="K160" s="77">
        <v>45030</v>
      </c>
      <c r="L160" s="73">
        <v>44988</v>
      </c>
      <c r="M160" s="73">
        <v>44988</v>
      </c>
      <c r="N160" s="73">
        <v>44991</v>
      </c>
      <c r="O160" s="73">
        <v>44999</v>
      </c>
      <c r="P160" s="73">
        <v>44999</v>
      </c>
      <c r="Q160" s="39" t="s">
        <v>897</v>
      </c>
      <c r="R160" s="77" t="s">
        <v>1637</v>
      </c>
      <c r="S160" s="73">
        <v>45030</v>
      </c>
      <c r="T160" s="73">
        <v>45033</v>
      </c>
      <c r="U160" s="105">
        <v>45017</v>
      </c>
      <c r="V160" s="105" t="s">
        <v>26</v>
      </c>
      <c r="W160" s="103">
        <v>44927</v>
      </c>
      <c r="X160" s="72" t="s">
        <v>39</v>
      </c>
      <c r="Y160" s="73"/>
      <c r="Z160" s="44"/>
      <c r="AA160" s="76"/>
      <c r="AB160" s="75" t="s">
        <v>897</v>
      </c>
      <c r="AC160" s="73">
        <v>44988</v>
      </c>
      <c r="AD160" s="44">
        <v>80550</v>
      </c>
      <c r="AE160" s="76">
        <v>45030</v>
      </c>
      <c r="AF160" s="75" t="s">
        <v>897</v>
      </c>
      <c r="AG160" s="73">
        <v>44987</v>
      </c>
      <c r="AH160" s="44">
        <v>52000</v>
      </c>
      <c r="AI160" s="74" t="s">
        <v>1638</v>
      </c>
      <c r="AJ160" s="75" t="s">
        <v>897</v>
      </c>
      <c r="AK160" s="73" t="s">
        <v>1639</v>
      </c>
      <c r="AL160" s="44"/>
      <c r="AM160" s="76"/>
      <c r="AN160" s="78" t="s">
        <v>897</v>
      </c>
      <c r="AO160" s="73">
        <v>44987</v>
      </c>
      <c r="AP160" s="44">
        <v>43750</v>
      </c>
      <c r="AQ160" s="74" t="s">
        <v>1640</v>
      </c>
      <c r="AR160" s="85" t="s">
        <v>39</v>
      </c>
      <c r="AS160" s="73"/>
      <c r="AT160" s="44"/>
      <c r="AU160" s="80"/>
      <c r="AV160" s="77"/>
      <c r="AW160" s="77"/>
      <c r="AX160" s="77"/>
      <c r="AY160" s="77"/>
      <c r="AZ160" s="81" t="s">
        <v>808</v>
      </c>
      <c r="BA160" s="82">
        <f>IF(Table13[[#This Row],[Contractor Selected]]="Atlas",Table13[[#This Row],[Cost AEG]],IF(AZ160="DLZ",Table13[[#This Row],[Cost DLZ]],IF(AZ160="Helix",Table13[[#This Row],[Cost Helix]],IF(AZ160="Millennia",Table13[[#This Row],[Cost Millennia]],IF(AZ160="Dawood",Table13[[#This Row],[Cost Dawood]],"NO SELECTION")))))</f>
        <v>52000</v>
      </c>
      <c r="BB160" s="58">
        <v>52000</v>
      </c>
      <c r="BC160" s="59">
        <f t="shared" si="24"/>
        <v>0</v>
      </c>
      <c r="BD160" s="59">
        <f t="shared" si="22"/>
        <v>0</v>
      </c>
      <c r="BE160" s="59">
        <f t="shared" si="20"/>
        <v>0</v>
      </c>
      <c r="BF160" s="59">
        <f t="shared" si="21"/>
        <v>0</v>
      </c>
      <c r="BG160" s="59">
        <f>IF(Table13[[#This Row],[Contractor Selected]]="Accrate",Table13[[#This Row],[Amount]],0)</f>
        <v>0</v>
      </c>
      <c r="BH160" s="61">
        <f>IF(Table13[[#This Row],[Contractor Selected]]="LWS",Table13[[#This Row],[Amount]],0)</f>
        <v>0</v>
      </c>
      <c r="BI160" s="5"/>
      <c r="BJ160" s="5"/>
      <c r="BK160" s="1"/>
      <c r="BL160" s="7"/>
    </row>
    <row r="161" spans="1:64" ht="15" hidden="1" customHeight="1" x14ac:dyDescent="0.25">
      <c r="A161" s="102">
        <v>159</v>
      </c>
      <c r="B161" s="39" t="s">
        <v>323</v>
      </c>
      <c r="C161" s="102" t="s">
        <v>1641</v>
      </c>
      <c r="D161" s="102">
        <v>1412418</v>
      </c>
      <c r="E161" s="102" t="s">
        <v>1642</v>
      </c>
      <c r="F161" s="102" t="s">
        <v>1377</v>
      </c>
      <c r="G161" s="102" t="s">
        <v>852</v>
      </c>
      <c r="H161" s="73">
        <v>44991</v>
      </c>
      <c r="I161" s="73">
        <v>44993</v>
      </c>
      <c r="J161" s="73">
        <v>45000</v>
      </c>
      <c r="K161" s="77">
        <v>45021</v>
      </c>
      <c r="L161" s="73">
        <v>44993</v>
      </c>
      <c r="M161" s="73">
        <v>44994</v>
      </c>
      <c r="N161" s="73">
        <v>44995</v>
      </c>
      <c r="O161" s="73">
        <v>44999</v>
      </c>
      <c r="P161" s="73">
        <v>44999</v>
      </c>
      <c r="Q161" s="39" t="s">
        <v>897</v>
      </c>
      <c r="R161" s="77" t="s">
        <v>1643</v>
      </c>
      <c r="S161" s="73">
        <v>45030</v>
      </c>
      <c r="T161" s="73">
        <v>45030</v>
      </c>
      <c r="U161" s="105">
        <v>45017</v>
      </c>
      <c r="V161" s="105" t="s">
        <v>26</v>
      </c>
      <c r="W161" s="103">
        <v>44927</v>
      </c>
      <c r="X161" s="72" t="s">
        <v>897</v>
      </c>
      <c r="Y161" s="77">
        <v>44993</v>
      </c>
      <c r="Z161" s="44">
        <v>40440</v>
      </c>
      <c r="AA161" s="74" t="s">
        <v>1622</v>
      </c>
      <c r="AB161" s="75" t="s">
        <v>897</v>
      </c>
      <c r="AC161" s="73">
        <v>44993</v>
      </c>
      <c r="AD161" s="44">
        <v>69100</v>
      </c>
      <c r="AE161" s="76" t="s">
        <v>974</v>
      </c>
      <c r="AF161" s="75" t="s">
        <v>897</v>
      </c>
      <c r="AG161" s="73"/>
      <c r="AH161" s="44"/>
      <c r="AI161" s="76"/>
      <c r="AJ161" s="75" t="s">
        <v>897</v>
      </c>
      <c r="AK161" s="77" t="s">
        <v>995</v>
      </c>
      <c r="AL161" s="44" t="s">
        <v>170</v>
      </c>
      <c r="AM161" s="76" t="s">
        <v>170</v>
      </c>
      <c r="AN161" s="78" t="s">
        <v>897</v>
      </c>
      <c r="AO161" s="73">
        <v>44993</v>
      </c>
      <c r="AP161" s="44">
        <v>46250</v>
      </c>
      <c r="AQ161" s="74" t="s">
        <v>1432</v>
      </c>
      <c r="AR161" s="85" t="s">
        <v>897</v>
      </c>
      <c r="AS161" s="73">
        <v>44993</v>
      </c>
      <c r="AT161" s="44">
        <v>61418.6</v>
      </c>
      <c r="AU161" s="80">
        <v>45014</v>
      </c>
      <c r="AV161" s="77"/>
      <c r="AW161" s="77"/>
      <c r="AX161" s="77"/>
      <c r="AY161" s="77"/>
      <c r="AZ161" s="81" t="s">
        <v>937</v>
      </c>
      <c r="BA161" s="82">
        <f>IF(Table13[[#This Row],[Contractor Selected]]="Atlas",Table13[[#This Row],[Cost AEG]],IF(AZ161="DLZ",Table13[[#This Row],[Cost DLZ]],IF(AZ161="Helix",Table13[[#This Row],[Cost Helix]],IF(AZ161="Millennia",Table13[[#This Row],[Cost Millennia]],IF(AZ161="Dawood",Table13[[#This Row],[Cost Dawood]],"NO SELECTION")))))</f>
        <v>69100</v>
      </c>
      <c r="BB161" s="58">
        <f t="shared" ref="BB161:BB175" si="25">IF(AZ161="Helix",BA161,0)</f>
        <v>0</v>
      </c>
      <c r="BC161" s="59">
        <f t="shared" si="24"/>
        <v>0</v>
      </c>
      <c r="BD161" s="59">
        <f t="shared" si="22"/>
        <v>69100</v>
      </c>
      <c r="BE161" s="59">
        <f t="shared" si="20"/>
        <v>0</v>
      </c>
      <c r="BF161" s="59">
        <f t="shared" si="21"/>
        <v>0</v>
      </c>
      <c r="BG161" s="59">
        <f>IF(Table13[[#This Row],[Contractor Selected]]="Accrate",Table13[[#This Row],[Amount]],0)</f>
        <v>0</v>
      </c>
      <c r="BH161" s="61">
        <f>IF(Table13[[#This Row],[Contractor Selected]]="LWS",Table13[[#This Row],[Amount]],0)</f>
        <v>0</v>
      </c>
      <c r="BI161" s="5"/>
      <c r="BJ161" s="5"/>
      <c r="BK161" s="1"/>
      <c r="BL161" s="7"/>
    </row>
    <row r="162" spans="1:64" ht="15" hidden="1" customHeight="1" x14ac:dyDescent="0.25">
      <c r="A162" s="102">
        <v>173</v>
      </c>
      <c r="B162" s="39" t="s">
        <v>281</v>
      </c>
      <c r="C162" s="39" t="s">
        <v>1592</v>
      </c>
      <c r="D162" s="102">
        <v>1412200</v>
      </c>
      <c r="E162" s="39" t="s">
        <v>1593</v>
      </c>
      <c r="F162" s="102" t="s">
        <v>843</v>
      </c>
      <c r="G162" s="102" t="s">
        <v>852</v>
      </c>
      <c r="H162" s="73">
        <v>45022</v>
      </c>
      <c r="I162" s="73">
        <v>45026</v>
      </c>
      <c r="J162" s="73">
        <v>45029</v>
      </c>
      <c r="K162" s="77">
        <v>45036</v>
      </c>
      <c r="L162" s="73">
        <v>45026</v>
      </c>
      <c r="M162" s="73">
        <v>45027</v>
      </c>
      <c r="N162" s="73">
        <v>45027</v>
      </c>
      <c r="O162" s="73">
        <v>45029</v>
      </c>
      <c r="P162" s="73">
        <v>45028</v>
      </c>
      <c r="Q162" s="39" t="s">
        <v>897</v>
      </c>
      <c r="R162" s="77" t="s">
        <v>1644</v>
      </c>
      <c r="S162" s="73">
        <v>45036</v>
      </c>
      <c r="T162" s="73">
        <v>45036</v>
      </c>
      <c r="U162" s="105">
        <v>45047</v>
      </c>
      <c r="V162" s="105" t="s">
        <v>26</v>
      </c>
      <c r="W162" s="103">
        <v>44927</v>
      </c>
      <c r="X162" s="72" t="s">
        <v>39</v>
      </c>
      <c r="Y162" s="73"/>
      <c r="Z162" s="44"/>
      <c r="AA162" s="76"/>
      <c r="AB162" s="79" t="s">
        <v>39</v>
      </c>
      <c r="AC162" s="73"/>
      <c r="AD162" s="44"/>
      <c r="AE162" s="76"/>
      <c r="AF162" s="75" t="s">
        <v>897</v>
      </c>
      <c r="AG162" s="45">
        <v>45026</v>
      </c>
      <c r="AH162" s="65">
        <v>2800</v>
      </c>
      <c r="AI162" s="46">
        <v>45036</v>
      </c>
      <c r="AJ162" s="79" t="s">
        <v>39</v>
      </c>
      <c r="AK162" s="73"/>
      <c r="AL162" s="44"/>
      <c r="AM162" s="76"/>
      <c r="AN162" s="79" t="s">
        <v>39</v>
      </c>
      <c r="AO162" s="73"/>
      <c r="AP162" s="44"/>
      <c r="AQ162" s="76"/>
      <c r="AR162" s="79" t="s">
        <v>39</v>
      </c>
      <c r="AS162" s="73"/>
      <c r="AT162" s="44"/>
      <c r="AU162" s="80"/>
      <c r="AV162" s="77"/>
      <c r="AW162" s="77"/>
      <c r="AX162" s="77"/>
      <c r="AY162" s="77"/>
      <c r="AZ162" s="81" t="s">
        <v>808</v>
      </c>
      <c r="BA162" s="82">
        <f>IF(Table13[[#This Row],[Contractor Selected]]="Atlas",Table13[[#This Row],[Cost AEG]],IF(AZ162="DLZ",Table13[[#This Row],[Cost DLZ]],IF(AZ162="Helix",Table13[[#This Row],[Cost Helix]],IF(AZ162="Millennia",Table13[[#This Row],[Cost Millennia]],IF(AZ162="Dawood",Table13[[#This Row],[Cost Dawood]],"NO SELECTION")))))</f>
        <v>2800</v>
      </c>
      <c r="BB162" s="58">
        <f t="shared" si="25"/>
        <v>2800</v>
      </c>
      <c r="BC162" s="59">
        <f t="shared" si="24"/>
        <v>0</v>
      </c>
      <c r="BD162" s="59">
        <f t="shared" si="22"/>
        <v>0</v>
      </c>
      <c r="BE162" s="59">
        <f t="shared" si="20"/>
        <v>0</v>
      </c>
      <c r="BF162" s="59">
        <f t="shared" si="21"/>
        <v>0</v>
      </c>
      <c r="BG162" s="59">
        <f>IF(Table13[[#This Row],[Contractor Selected]]="Accrate",Table13[[#This Row],[Amount]],0)</f>
        <v>0</v>
      </c>
      <c r="BH162" s="61">
        <f>IF(Table13[[#This Row],[Contractor Selected]]="LWS",Table13[[#This Row],[Amount]],0)</f>
        <v>0</v>
      </c>
      <c r="BI162" s="5"/>
      <c r="BJ162" s="5"/>
      <c r="BK162" s="1"/>
      <c r="BL162" s="7"/>
    </row>
    <row r="163" spans="1:64" ht="15" hidden="1" customHeight="1" x14ac:dyDescent="0.25">
      <c r="A163" s="102">
        <v>165</v>
      </c>
      <c r="B163" s="39" t="s">
        <v>323</v>
      </c>
      <c r="C163" s="102" t="s">
        <v>1339</v>
      </c>
      <c r="D163" s="102">
        <v>1010960</v>
      </c>
      <c r="E163" s="102" t="s">
        <v>596</v>
      </c>
      <c r="F163" s="102" t="s">
        <v>1377</v>
      </c>
      <c r="G163" s="39" t="s">
        <v>850</v>
      </c>
      <c r="H163" s="73">
        <v>45016</v>
      </c>
      <c r="I163" s="73">
        <v>45020</v>
      </c>
      <c r="J163" s="73">
        <v>45027</v>
      </c>
      <c r="K163" s="77">
        <v>45048</v>
      </c>
      <c r="L163" s="73">
        <v>45021</v>
      </c>
      <c r="M163" s="73">
        <v>45022</v>
      </c>
      <c r="N163" s="73">
        <v>45022</v>
      </c>
      <c r="O163" s="73">
        <v>45027</v>
      </c>
      <c r="P163" s="73">
        <v>45027</v>
      </c>
      <c r="Q163" s="39" t="s">
        <v>897</v>
      </c>
      <c r="R163" s="77" t="s">
        <v>1645</v>
      </c>
      <c r="S163" s="73">
        <v>45048</v>
      </c>
      <c r="T163" s="73">
        <v>45044</v>
      </c>
      <c r="U163" s="105">
        <v>45047</v>
      </c>
      <c r="V163" s="105" t="s">
        <v>26</v>
      </c>
      <c r="W163" s="103">
        <v>44927</v>
      </c>
      <c r="X163" s="72" t="s">
        <v>897</v>
      </c>
      <c r="Y163" s="73">
        <v>45021</v>
      </c>
      <c r="Z163" s="44">
        <v>6100</v>
      </c>
      <c r="AA163" s="74" t="s">
        <v>1432</v>
      </c>
      <c r="AB163" s="75" t="s">
        <v>897</v>
      </c>
      <c r="AC163" s="73">
        <v>45020</v>
      </c>
      <c r="AD163" s="44">
        <v>11250</v>
      </c>
      <c r="AE163" s="76">
        <v>45048</v>
      </c>
      <c r="AF163" s="75" t="s">
        <v>897</v>
      </c>
      <c r="AG163" s="73">
        <v>45020</v>
      </c>
      <c r="AH163" s="44">
        <v>6750</v>
      </c>
      <c r="AI163" s="76">
        <v>45048</v>
      </c>
      <c r="AJ163" s="75" t="s">
        <v>897</v>
      </c>
      <c r="AK163" s="73">
        <v>45020</v>
      </c>
      <c r="AL163" s="44">
        <v>12980</v>
      </c>
      <c r="AM163" s="76">
        <v>45047</v>
      </c>
      <c r="AN163" s="78" t="s">
        <v>897</v>
      </c>
      <c r="AO163" s="73" t="s">
        <v>995</v>
      </c>
      <c r="AP163" s="44"/>
      <c r="AQ163" s="76"/>
      <c r="AR163" s="85" t="s">
        <v>897</v>
      </c>
      <c r="AS163" s="73">
        <v>45020</v>
      </c>
      <c r="AT163" s="44">
        <v>19645.7</v>
      </c>
      <c r="AU163" s="80">
        <v>45048</v>
      </c>
      <c r="AV163" s="77"/>
      <c r="AW163" s="77"/>
      <c r="AX163" s="77"/>
      <c r="AY163" s="77"/>
      <c r="AZ163" s="81" t="s">
        <v>808</v>
      </c>
      <c r="BA163" s="82">
        <f>IF(Table13[[#This Row],[Contractor Selected]]="Atlas",Table13[[#This Row],[Cost AEG]],IF(AZ163="DLZ",Table13[[#This Row],[Cost DLZ]],IF(AZ163="Helix",Table13[[#This Row],[Cost Helix]],IF(AZ163="Millennia",Table13[[#This Row],[Cost Millennia]],IF(AZ163="Dawood",Table13[[#This Row],[Cost Dawood]],"NO SELECTION")))))</f>
        <v>6750</v>
      </c>
      <c r="BB163" s="58">
        <f t="shared" si="25"/>
        <v>6750</v>
      </c>
      <c r="BC163" s="59">
        <f t="shared" si="24"/>
        <v>0</v>
      </c>
      <c r="BD163" s="59">
        <f t="shared" si="22"/>
        <v>0</v>
      </c>
      <c r="BE163" s="59">
        <f t="shared" ref="BE163:BE175" si="26">IF(AZ163="Atlas",BA163,0)</f>
        <v>0</v>
      </c>
      <c r="BF163" s="59">
        <f t="shared" ref="BF163:BF175" si="27">IF(AZ163="Dawood",BA163,0)</f>
        <v>0</v>
      </c>
      <c r="BG163" s="59">
        <f>IF(Table13[[#This Row],[Contractor Selected]]="Accrate",Table13[[#This Row],[Amount]],0)</f>
        <v>0</v>
      </c>
      <c r="BH163" s="61">
        <f>IF(Table13[[#This Row],[Contractor Selected]]="LWS",Table13[[#This Row],[Amount]],0)</f>
        <v>0</v>
      </c>
      <c r="BI163" s="5"/>
      <c r="BJ163" s="5"/>
      <c r="BK163" s="1"/>
      <c r="BL163" s="7"/>
    </row>
    <row r="164" spans="1:64" ht="15" hidden="1" customHeight="1" x14ac:dyDescent="0.25">
      <c r="A164" s="102">
        <v>171</v>
      </c>
      <c r="B164" s="39" t="s">
        <v>323</v>
      </c>
      <c r="C164" s="102" t="s">
        <v>1646</v>
      </c>
      <c r="D164" s="102">
        <v>1012573</v>
      </c>
      <c r="E164" s="102" t="s">
        <v>1386</v>
      </c>
      <c r="F164" s="102" t="s">
        <v>22</v>
      </c>
      <c r="G164" s="39" t="s">
        <v>850</v>
      </c>
      <c r="H164" s="73">
        <v>45020</v>
      </c>
      <c r="I164" s="73">
        <v>45022</v>
      </c>
      <c r="J164" s="73">
        <v>45028</v>
      </c>
      <c r="K164" s="77">
        <v>45049</v>
      </c>
      <c r="L164" s="73">
        <v>45023</v>
      </c>
      <c r="M164" s="73">
        <v>45026</v>
      </c>
      <c r="N164" s="73">
        <v>45027</v>
      </c>
      <c r="O164" s="73">
        <v>45002</v>
      </c>
      <c r="P164" s="73">
        <v>45002</v>
      </c>
      <c r="Q164" s="39" t="s">
        <v>897</v>
      </c>
      <c r="R164" s="77" t="s">
        <v>1647</v>
      </c>
      <c r="S164" s="73">
        <v>45054</v>
      </c>
      <c r="T164" s="73">
        <v>45049</v>
      </c>
      <c r="U164" s="105">
        <v>45047</v>
      </c>
      <c r="V164" s="105" t="s">
        <v>26</v>
      </c>
      <c r="W164" s="103">
        <v>44927</v>
      </c>
      <c r="X164" s="72" t="s">
        <v>897</v>
      </c>
      <c r="Y164" s="73">
        <v>44991</v>
      </c>
      <c r="Z164" s="44">
        <v>6400</v>
      </c>
      <c r="AA164" s="76" t="s">
        <v>1432</v>
      </c>
      <c r="AB164" s="75" t="s">
        <v>897</v>
      </c>
      <c r="AC164" s="73">
        <v>44990</v>
      </c>
      <c r="AD164" s="44">
        <v>11700</v>
      </c>
      <c r="AE164" s="76">
        <v>45049</v>
      </c>
      <c r="AF164" s="75" t="s">
        <v>897</v>
      </c>
      <c r="AG164" s="73">
        <v>45021</v>
      </c>
      <c r="AH164" s="44">
        <v>4500</v>
      </c>
      <c r="AI164" s="76">
        <v>45049</v>
      </c>
      <c r="AJ164" s="75" t="s">
        <v>897</v>
      </c>
      <c r="AK164" s="73" t="s">
        <v>995</v>
      </c>
      <c r="AL164" s="66" t="s">
        <v>170</v>
      </c>
      <c r="AM164" s="90" t="s">
        <v>170</v>
      </c>
      <c r="AN164" s="78" t="s">
        <v>897</v>
      </c>
      <c r="AO164" s="73">
        <v>45022</v>
      </c>
      <c r="AP164" s="44">
        <v>6300</v>
      </c>
      <c r="AQ164" s="76">
        <v>45050</v>
      </c>
      <c r="AR164" s="85" t="s">
        <v>897</v>
      </c>
      <c r="AS164" s="73">
        <v>45020</v>
      </c>
      <c r="AT164" s="44">
        <v>23919.8</v>
      </c>
      <c r="AU164" s="80">
        <v>45049</v>
      </c>
      <c r="AV164" s="77"/>
      <c r="AW164" s="77"/>
      <c r="AX164" s="77"/>
      <c r="AY164" s="77"/>
      <c r="AZ164" s="81" t="s">
        <v>808</v>
      </c>
      <c r="BA164" s="82">
        <f>IF(Table13[[#This Row],[Contractor Selected]]="Atlas",Table13[[#This Row],[Cost AEG]],IF(AZ164="DLZ",Table13[[#This Row],[Cost DLZ]],IF(AZ164="Helix",Table13[[#This Row],[Cost Helix]],IF(AZ164="Millennia",Table13[[#This Row],[Cost Millennia]],IF(AZ164="Dawood",Table13[[#This Row],[Cost Dawood]],"NO SELECTION")))))</f>
        <v>4500</v>
      </c>
      <c r="BB164" s="58">
        <f t="shared" si="25"/>
        <v>4500</v>
      </c>
      <c r="BC164" s="59">
        <f t="shared" si="24"/>
        <v>0</v>
      </c>
      <c r="BD164" s="59">
        <f t="shared" si="22"/>
        <v>0</v>
      </c>
      <c r="BE164" s="59">
        <f t="shared" si="26"/>
        <v>0</v>
      </c>
      <c r="BF164" s="59">
        <f t="shared" si="27"/>
        <v>0</v>
      </c>
      <c r="BG164" s="59">
        <f>IF(Table13[[#This Row],[Contractor Selected]]="Accrate",Table13[[#This Row],[Amount]],0)</f>
        <v>0</v>
      </c>
      <c r="BH164" s="61">
        <f>IF(Table13[[#This Row],[Contractor Selected]]="LWS",Table13[[#This Row],[Amount]],0)</f>
        <v>0</v>
      </c>
      <c r="BI164" s="5"/>
      <c r="BJ164" s="5"/>
      <c r="BK164" s="1"/>
      <c r="BL164" s="7"/>
    </row>
    <row r="165" spans="1:64" ht="15" hidden="1" customHeight="1" x14ac:dyDescent="0.25">
      <c r="A165" s="102">
        <v>167</v>
      </c>
      <c r="B165" s="39" t="s">
        <v>81</v>
      </c>
      <c r="C165" s="102" t="s">
        <v>1648</v>
      </c>
      <c r="D165" s="102">
        <v>1212385</v>
      </c>
      <c r="E165" s="102" t="s">
        <v>1649</v>
      </c>
      <c r="F165" s="102" t="s">
        <v>227</v>
      </c>
      <c r="G165" s="113" t="s">
        <v>854</v>
      </c>
      <c r="H165" s="73">
        <v>45020</v>
      </c>
      <c r="I165" s="73">
        <v>45022</v>
      </c>
      <c r="J165" s="73">
        <v>45029</v>
      </c>
      <c r="K165" s="77">
        <v>45050</v>
      </c>
      <c r="L165" s="73">
        <v>45026</v>
      </c>
      <c r="M165" s="73">
        <v>45026</v>
      </c>
      <c r="N165" s="73">
        <v>45027</v>
      </c>
      <c r="O165" s="73">
        <v>45033</v>
      </c>
      <c r="P165" s="73">
        <v>45033</v>
      </c>
      <c r="Q165" s="39" t="s">
        <v>897</v>
      </c>
      <c r="R165" s="77" t="s">
        <v>1650</v>
      </c>
      <c r="S165" s="73">
        <v>45058</v>
      </c>
      <c r="T165" s="73">
        <v>45062</v>
      </c>
      <c r="U165" s="105">
        <v>45047</v>
      </c>
      <c r="V165" s="105" t="s">
        <v>26</v>
      </c>
      <c r="W165" s="103">
        <v>44927</v>
      </c>
      <c r="X165" s="72" t="s">
        <v>1388</v>
      </c>
      <c r="Y165" s="73" t="s">
        <v>1556</v>
      </c>
      <c r="Z165" s="44"/>
      <c r="AA165" s="76"/>
      <c r="AB165" s="75" t="s">
        <v>897</v>
      </c>
      <c r="AC165" s="73">
        <v>45027</v>
      </c>
      <c r="AD165" s="44">
        <v>38250</v>
      </c>
      <c r="AE165" s="76">
        <v>45054</v>
      </c>
      <c r="AF165" s="75" t="s">
        <v>897</v>
      </c>
      <c r="AG165" s="73" t="s">
        <v>995</v>
      </c>
      <c r="AH165" s="44"/>
      <c r="AI165" s="76"/>
      <c r="AJ165" s="75" t="s">
        <v>897</v>
      </c>
      <c r="AK165" s="73">
        <v>45021</v>
      </c>
      <c r="AL165" s="64">
        <v>46690</v>
      </c>
      <c r="AM165" s="90">
        <v>45054</v>
      </c>
      <c r="AN165" s="78" t="s">
        <v>897</v>
      </c>
      <c r="AO165" s="73">
        <v>45023</v>
      </c>
      <c r="AP165" s="44">
        <v>25180</v>
      </c>
      <c r="AQ165" s="76">
        <v>45065</v>
      </c>
      <c r="AR165" s="85" t="s">
        <v>897</v>
      </c>
      <c r="AS165" s="73">
        <v>45022</v>
      </c>
      <c r="AT165" s="44">
        <v>74302.8</v>
      </c>
      <c r="AU165" s="80">
        <v>45085</v>
      </c>
      <c r="AV165" s="77"/>
      <c r="AW165" s="77"/>
      <c r="AX165" s="77"/>
      <c r="AY165" s="77"/>
      <c r="AZ165" s="81" t="s">
        <v>938</v>
      </c>
      <c r="BA165" s="82">
        <f>IF(Table13[[#This Row],[Contractor Selected]]="Atlas",Table13[[#This Row],[Cost AEG]],IF(AZ165="DLZ",Table13[[#This Row],[Cost DLZ]],IF(AZ165="Helix",Table13[[#This Row],[Cost Helix]],IF(AZ165="Millennia",Table13[[#This Row],[Cost Millennia]],IF(AZ165="Dawood",Table13[[#This Row],[Cost Dawood]],"NO SELECTION")))))</f>
        <v>46690</v>
      </c>
      <c r="BB165" s="58">
        <f t="shared" si="25"/>
        <v>0</v>
      </c>
      <c r="BC165" s="59">
        <f t="shared" si="24"/>
        <v>46690</v>
      </c>
      <c r="BD165" s="59">
        <f t="shared" si="22"/>
        <v>0</v>
      </c>
      <c r="BE165" s="59">
        <f t="shared" si="26"/>
        <v>0</v>
      </c>
      <c r="BF165" s="59">
        <f t="shared" si="27"/>
        <v>0</v>
      </c>
      <c r="BG165" s="59">
        <f>IF(Table13[[#This Row],[Contractor Selected]]="Accrate",Table13[[#This Row],[Amount]],0)</f>
        <v>0</v>
      </c>
      <c r="BH165" s="61">
        <f>IF(Table13[[#This Row],[Contractor Selected]]="LWS",Table13[[#This Row],[Amount]],0)</f>
        <v>0</v>
      </c>
      <c r="BI165" s="5"/>
      <c r="BJ165" s="5"/>
      <c r="BK165" s="1"/>
      <c r="BL165" s="7"/>
    </row>
    <row r="166" spans="1:64" ht="15" hidden="1" customHeight="1" x14ac:dyDescent="0.25">
      <c r="A166" s="102">
        <v>166</v>
      </c>
      <c r="B166" s="39" t="s">
        <v>81</v>
      </c>
      <c r="C166" s="102" t="s">
        <v>1651</v>
      </c>
      <c r="D166" s="102">
        <v>1412627</v>
      </c>
      <c r="E166" s="102" t="s">
        <v>1292</v>
      </c>
      <c r="F166" s="102" t="s">
        <v>176</v>
      </c>
      <c r="G166" s="102" t="s">
        <v>849</v>
      </c>
      <c r="H166" s="73">
        <v>45019</v>
      </c>
      <c r="I166" s="73">
        <v>45021</v>
      </c>
      <c r="J166" s="73">
        <v>45029</v>
      </c>
      <c r="K166" s="77">
        <v>45050</v>
      </c>
      <c r="L166" s="73">
        <v>45035</v>
      </c>
      <c r="M166" s="73">
        <v>45035</v>
      </c>
      <c r="N166" s="73">
        <v>45035</v>
      </c>
      <c r="O166" s="73">
        <v>45042</v>
      </c>
      <c r="P166" s="73">
        <v>45043</v>
      </c>
      <c r="Q166" s="39" t="s">
        <v>897</v>
      </c>
      <c r="R166" s="77" t="s">
        <v>1652</v>
      </c>
      <c r="S166" s="73">
        <v>45065</v>
      </c>
      <c r="T166" s="73">
        <v>45064</v>
      </c>
      <c r="U166" s="105">
        <v>45047</v>
      </c>
      <c r="V166" s="105" t="s">
        <v>26</v>
      </c>
      <c r="W166" s="103">
        <v>44927</v>
      </c>
      <c r="X166" s="72" t="s">
        <v>897</v>
      </c>
      <c r="Y166" s="73" t="s">
        <v>995</v>
      </c>
      <c r="Z166" s="44"/>
      <c r="AA166" s="76"/>
      <c r="AB166" s="75" t="s">
        <v>897</v>
      </c>
      <c r="AC166" s="73">
        <v>45020</v>
      </c>
      <c r="AD166" s="44">
        <v>13600</v>
      </c>
      <c r="AE166" s="76">
        <v>45050</v>
      </c>
      <c r="AF166" s="75" t="s">
        <v>897</v>
      </c>
      <c r="AG166" s="73">
        <v>45021</v>
      </c>
      <c r="AH166" s="44">
        <v>10000</v>
      </c>
      <c r="AI166" s="76">
        <v>45050</v>
      </c>
      <c r="AJ166" s="75" t="s">
        <v>897</v>
      </c>
      <c r="AK166" s="73" t="s">
        <v>995</v>
      </c>
      <c r="AL166" s="66"/>
      <c r="AM166" s="90"/>
      <c r="AN166" s="78" t="s">
        <v>897</v>
      </c>
      <c r="AO166" s="73" t="s">
        <v>982</v>
      </c>
      <c r="AP166" s="44"/>
      <c r="AQ166" s="76"/>
      <c r="AR166" s="85" t="s">
        <v>897</v>
      </c>
      <c r="AS166" s="73">
        <v>45021</v>
      </c>
      <c r="AT166" s="44">
        <v>18352</v>
      </c>
      <c r="AU166" s="80">
        <v>45041</v>
      </c>
      <c r="AV166" s="77"/>
      <c r="AW166" s="77"/>
      <c r="AX166" s="77"/>
      <c r="AY166" s="77"/>
      <c r="AZ166" s="81" t="s">
        <v>808</v>
      </c>
      <c r="BA166" s="82">
        <f>IF(Table13[[#This Row],[Contractor Selected]]="Atlas",Table13[[#This Row],[Cost AEG]],IF(AZ166="DLZ",Table13[[#This Row],[Cost DLZ]],IF(AZ166="Helix",Table13[[#This Row],[Cost Helix]],IF(AZ166="Millennia",Table13[[#This Row],[Cost Millennia]],IF(AZ166="Dawood",Table13[[#This Row],[Cost Dawood]],"NO SELECTION")))))</f>
        <v>10000</v>
      </c>
      <c r="BB166" s="58">
        <f t="shared" si="25"/>
        <v>10000</v>
      </c>
      <c r="BC166" s="59">
        <f t="shared" si="24"/>
        <v>0</v>
      </c>
      <c r="BD166" s="59">
        <f t="shared" si="22"/>
        <v>0</v>
      </c>
      <c r="BE166" s="59">
        <f t="shared" si="26"/>
        <v>0</v>
      </c>
      <c r="BF166" s="59">
        <f t="shared" si="27"/>
        <v>0</v>
      </c>
      <c r="BG166" s="59">
        <f>IF(Table13[[#This Row],[Contractor Selected]]="Accrate",Table13[[#This Row],[Amount]],0)</f>
        <v>0</v>
      </c>
      <c r="BH166" s="61">
        <f>IF(Table13[[#This Row],[Contractor Selected]]="LWS",Table13[[#This Row],[Amount]],0)</f>
        <v>0</v>
      </c>
      <c r="BI166" s="5"/>
      <c r="BJ166" s="5"/>
      <c r="BK166" s="1"/>
      <c r="BL166" s="7"/>
    </row>
    <row r="167" spans="1:64" ht="15" hidden="1" customHeight="1" x14ac:dyDescent="0.25">
      <c r="A167" s="102">
        <v>164</v>
      </c>
      <c r="B167" s="39" t="s">
        <v>281</v>
      </c>
      <c r="C167" s="102" t="s">
        <v>1653</v>
      </c>
      <c r="D167" s="102">
        <v>1212584</v>
      </c>
      <c r="E167" s="102" t="s">
        <v>1179</v>
      </c>
      <c r="F167" s="102" t="s">
        <v>222</v>
      </c>
      <c r="G167" s="39" t="s">
        <v>854</v>
      </c>
      <c r="H167" s="73">
        <v>45019</v>
      </c>
      <c r="I167" s="73">
        <v>45021</v>
      </c>
      <c r="J167" s="73">
        <v>45030</v>
      </c>
      <c r="K167" s="77">
        <v>45065</v>
      </c>
      <c r="L167" s="73">
        <v>45022</v>
      </c>
      <c r="M167" s="73">
        <v>45022</v>
      </c>
      <c r="N167" s="73">
        <v>45022</v>
      </c>
      <c r="O167" s="73">
        <v>45027</v>
      </c>
      <c r="P167" s="73">
        <v>45027</v>
      </c>
      <c r="Q167" s="39" t="s">
        <v>897</v>
      </c>
      <c r="R167" s="77" t="s">
        <v>1654</v>
      </c>
      <c r="S167" s="73">
        <v>45069</v>
      </c>
      <c r="T167" s="108">
        <v>45069</v>
      </c>
      <c r="U167" s="105">
        <v>45047</v>
      </c>
      <c r="V167" s="105" t="s">
        <v>26</v>
      </c>
      <c r="W167" s="103">
        <v>44927</v>
      </c>
      <c r="X167" s="72" t="s">
        <v>1388</v>
      </c>
      <c r="Y167" s="73">
        <v>45021</v>
      </c>
      <c r="Z167" s="44">
        <v>39800</v>
      </c>
      <c r="AA167" s="76">
        <v>45051</v>
      </c>
      <c r="AB167" s="75" t="s">
        <v>897</v>
      </c>
      <c r="AC167" s="73">
        <v>45021</v>
      </c>
      <c r="AD167" s="44">
        <v>132000</v>
      </c>
      <c r="AE167" s="76">
        <v>45086</v>
      </c>
      <c r="AF167" s="75" t="s">
        <v>897</v>
      </c>
      <c r="AG167" s="73">
        <v>45021</v>
      </c>
      <c r="AH167" s="44">
        <v>72250</v>
      </c>
      <c r="AI167" s="76">
        <v>45065</v>
      </c>
      <c r="AJ167" s="75" t="s">
        <v>897</v>
      </c>
      <c r="AK167" s="73" t="s">
        <v>995</v>
      </c>
      <c r="AL167" s="66"/>
      <c r="AM167" s="90"/>
      <c r="AN167" s="78" t="s">
        <v>897</v>
      </c>
      <c r="AO167" s="73">
        <v>45021</v>
      </c>
      <c r="AP167" s="44">
        <v>44810</v>
      </c>
      <c r="AQ167" s="76">
        <v>45065</v>
      </c>
      <c r="AR167" s="85" t="s">
        <v>897</v>
      </c>
      <c r="AS167" s="73">
        <v>45021</v>
      </c>
      <c r="AT167" s="44">
        <v>97609.2</v>
      </c>
      <c r="AU167" s="80">
        <v>45065</v>
      </c>
      <c r="AV167" s="77"/>
      <c r="AW167" s="77"/>
      <c r="AX167" s="77"/>
      <c r="AY167" s="77"/>
      <c r="AZ167" s="81" t="s">
        <v>1223</v>
      </c>
      <c r="BA167" s="82">
        <f>IF(Table13[[#This Row],[Contractor Selected]]="Atlas",Table13[[#This Row],[Cost AEG]],IF(AZ167="DLZ",Table13[[#This Row],[Cost DLZ]],IF(AZ167="Helix",Table13[[#This Row],[Cost Helix]],IF(AZ167="Millennia",Table13[[#This Row],[Cost Millennia]],IF(AZ167="Dawood",Table13[[#This Row],[Cost Dawood]],"NO SELECTION")))))</f>
        <v>39800</v>
      </c>
      <c r="BB167" s="58">
        <f t="shared" si="25"/>
        <v>0</v>
      </c>
      <c r="BC167" s="59">
        <f t="shared" si="24"/>
        <v>0</v>
      </c>
      <c r="BD167" s="59">
        <f t="shared" si="22"/>
        <v>0</v>
      </c>
      <c r="BE167" s="59">
        <f t="shared" si="26"/>
        <v>39800</v>
      </c>
      <c r="BF167" s="59">
        <f t="shared" si="27"/>
        <v>0</v>
      </c>
      <c r="BG167" s="59">
        <f>IF(Table13[[#This Row],[Contractor Selected]]="Accrate",Table13[[#This Row],[Amount]],0)</f>
        <v>0</v>
      </c>
      <c r="BH167" s="61">
        <f>IF(Table13[[#This Row],[Contractor Selected]]="LWS",Table13[[#This Row],[Amount]],0)</f>
        <v>0</v>
      </c>
      <c r="BI167" s="5"/>
      <c r="BJ167" s="5"/>
      <c r="BK167" s="1"/>
      <c r="BL167" s="7"/>
    </row>
    <row r="168" spans="1:64" ht="15" hidden="1" customHeight="1" x14ac:dyDescent="0.25">
      <c r="A168" s="102">
        <v>174</v>
      </c>
      <c r="B168" s="39" t="s">
        <v>281</v>
      </c>
      <c r="C168" s="39" t="s">
        <v>1615</v>
      </c>
      <c r="D168" s="102">
        <v>1312367</v>
      </c>
      <c r="E168" s="39" t="s">
        <v>1375</v>
      </c>
      <c r="F168" s="102" t="s">
        <v>843</v>
      </c>
      <c r="G168" s="39" t="s">
        <v>1655</v>
      </c>
      <c r="H168" s="73">
        <v>45029</v>
      </c>
      <c r="I168" s="73">
        <v>45031</v>
      </c>
      <c r="J168" s="73">
        <v>45047</v>
      </c>
      <c r="K168" s="77">
        <v>45065</v>
      </c>
      <c r="L168" s="73">
        <v>45047</v>
      </c>
      <c r="M168" s="73">
        <v>45048</v>
      </c>
      <c r="N168" s="73">
        <v>45048</v>
      </c>
      <c r="O168" s="73">
        <v>45049</v>
      </c>
      <c r="P168" s="73">
        <v>45050</v>
      </c>
      <c r="Q168" s="39" t="s">
        <v>897</v>
      </c>
      <c r="R168" s="77" t="s">
        <v>1656</v>
      </c>
      <c r="S168" s="73">
        <v>45070</v>
      </c>
      <c r="T168" s="73">
        <v>45071</v>
      </c>
      <c r="U168" s="105">
        <v>45047</v>
      </c>
      <c r="V168" s="105" t="s">
        <v>26</v>
      </c>
      <c r="W168" s="103">
        <v>44927</v>
      </c>
      <c r="X168" s="72" t="s">
        <v>39</v>
      </c>
      <c r="Y168" s="73"/>
      <c r="Z168" s="44"/>
      <c r="AA168" s="76"/>
      <c r="AB168" s="79" t="s">
        <v>39</v>
      </c>
      <c r="AC168" s="73"/>
      <c r="AD168" s="44"/>
      <c r="AE168" s="76"/>
      <c r="AF168" s="79" t="s">
        <v>39</v>
      </c>
      <c r="AG168" s="73"/>
      <c r="AH168" s="44"/>
      <c r="AI168" s="76"/>
      <c r="AJ168" s="75" t="s">
        <v>897</v>
      </c>
      <c r="AK168" s="73">
        <v>45043</v>
      </c>
      <c r="AL168" s="44">
        <v>8820</v>
      </c>
      <c r="AM168" s="76">
        <v>45065</v>
      </c>
      <c r="AN168" s="79" t="s">
        <v>39</v>
      </c>
      <c r="AO168" s="73"/>
      <c r="AP168" s="44"/>
      <c r="AQ168" s="76"/>
      <c r="AR168" s="79" t="s">
        <v>39</v>
      </c>
      <c r="AS168" s="73"/>
      <c r="AT168" s="44"/>
      <c r="AU168" s="80"/>
      <c r="AV168" s="77"/>
      <c r="AW168" s="77"/>
      <c r="AX168" s="77"/>
      <c r="AY168" s="77"/>
      <c r="AZ168" s="81" t="s">
        <v>938</v>
      </c>
      <c r="BA168" s="82">
        <f>IF(Table13[[#This Row],[Contractor Selected]]="Atlas",Table13[[#This Row],[Cost AEG]],IF(AZ168="DLZ",Table13[[#This Row],[Cost DLZ]],IF(AZ168="Helix",Table13[[#This Row],[Cost Helix]],IF(AZ168="Millennia",Table13[[#This Row],[Cost Millennia]],IF(AZ168="Dawood",Table13[[#This Row],[Cost Dawood]],"NO SELECTION")))))</f>
        <v>8820</v>
      </c>
      <c r="BB168" s="58">
        <f t="shared" si="25"/>
        <v>0</v>
      </c>
      <c r="BC168" s="59">
        <f t="shared" si="24"/>
        <v>8820</v>
      </c>
      <c r="BD168" s="59">
        <f t="shared" si="22"/>
        <v>0</v>
      </c>
      <c r="BE168" s="59">
        <f t="shared" si="26"/>
        <v>0</v>
      </c>
      <c r="BF168" s="59">
        <f t="shared" si="27"/>
        <v>0</v>
      </c>
      <c r="BG168" s="59">
        <f>IF(Table13[[#This Row],[Contractor Selected]]="Accrate",Table13[[#This Row],[Amount]],0)</f>
        <v>0</v>
      </c>
      <c r="BH168" s="61">
        <f>IF(Table13[[#This Row],[Contractor Selected]]="LWS",Table13[[#This Row],[Amount]],0)</f>
        <v>0</v>
      </c>
      <c r="BI168" s="5"/>
      <c r="BJ168" s="5"/>
      <c r="BK168" s="1"/>
      <c r="BL168" s="7"/>
    </row>
    <row r="169" spans="1:64" ht="15" hidden="1" customHeight="1" x14ac:dyDescent="0.25">
      <c r="A169" s="102">
        <v>170</v>
      </c>
      <c r="B169" s="39" t="s">
        <v>81</v>
      </c>
      <c r="C169" s="102" t="s">
        <v>1657</v>
      </c>
      <c r="D169" s="102">
        <v>129256</v>
      </c>
      <c r="E169" s="102" t="s">
        <v>501</v>
      </c>
      <c r="F169" s="102" t="s">
        <v>1319</v>
      </c>
      <c r="G169" s="39" t="s">
        <v>848</v>
      </c>
      <c r="H169" s="77">
        <v>45035</v>
      </c>
      <c r="I169" s="77">
        <v>45041</v>
      </c>
      <c r="J169" s="77">
        <v>45048</v>
      </c>
      <c r="K169" s="77">
        <v>45077</v>
      </c>
      <c r="L169" s="77">
        <v>45042</v>
      </c>
      <c r="M169" s="77">
        <v>45042</v>
      </c>
      <c r="N169" s="77">
        <v>45043</v>
      </c>
      <c r="O169" s="77">
        <v>45048</v>
      </c>
      <c r="P169" s="77">
        <v>45048</v>
      </c>
      <c r="Q169" s="77" t="s">
        <v>897</v>
      </c>
      <c r="R169" s="77" t="s">
        <v>1658</v>
      </c>
      <c r="S169" s="77">
        <v>45079</v>
      </c>
      <c r="T169" s="77">
        <v>45076</v>
      </c>
      <c r="U169" s="105">
        <v>45047</v>
      </c>
      <c r="V169" s="105" t="s">
        <v>26</v>
      </c>
      <c r="W169" s="103">
        <v>44927</v>
      </c>
      <c r="X169" s="72"/>
      <c r="Y169" s="77"/>
      <c r="Z169" s="67"/>
      <c r="AA169" s="74"/>
      <c r="AB169" s="75" t="s">
        <v>897</v>
      </c>
      <c r="AC169" s="77">
        <v>45041</v>
      </c>
      <c r="AD169" s="67">
        <v>8800</v>
      </c>
      <c r="AE169" s="74">
        <v>45077</v>
      </c>
      <c r="AF169" s="79"/>
      <c r="AG169" s="77"/>
      <c r="AH169" s="67"/>
      <c r="AI169" s="74"/>
      <c r="AJ169" s="79"/>
      <c r="AK169" s="77"/>
      <c r="AL169" s="67"/>
      <c r="AM169" s="74"/>
      <c r="AN169" s="78"/>
      <c r="AO169" s="73"/>
      <c r="AP169" s="44"/>
      <c r="AQ169" s="76"/>
      <c r="AR169" s="85"/>
      <c r="AS169" s="73"/>
      <c r="AT169" s="44"/>
      <c r="AU169" s="80"/>
      <c r="AV169" s="77"/>
      <c r="AW169" s="77"/>
      <c r="AX169" s="77"/>
      <c r="AY169" s="77"/>
      <c r="AZ169" s="91" t="s">
        <v>937</v>
      </c>
      <c r="BA169" s="82">
        <f>IF(Table13[[#This Row],[Contractor Selected]]="Atlas",Table13[[#This Row],[Cost AEG]],IF(AZ169="DLZ",Table13[[#This Row],[Cost DLZ]],IF(AZ169="Helix",Table13[[#This Row],[Cost Helix]],IF(AZ169="Millennia",Table13[[#This Row],[Cost Millennia]],IF(AZ169="Dawood",Table13[[#This Row],[Cost Dawood]],"NO SELECTION")))))</f>
        <v>8800</v>
      </c>
      <c r="BB169" s="58">
        <f t="shared" si="25"/>
        <v>0</v>
      </c>
      <c r="BC169" s="59">
        <f t="shared" si="24"/>
        <v>0</v>
      </c>
      <c r="BD169" s="59">
        <f t="shared" si="22"/>
        <v>8800</v>
      </c>
      <c r="BE169" s="59">
        <f t="shared" si="26"/>
        <v>0</v>
      </c>
      <c r="BF169" s="60">
        <f t="shared" si="27"/>
        <v>0</v>
      </c>
      <c r="BG169" s="60">
        <f>IF(Table13[[#This Row],[Contractor Selected]]="Accrate",Table13[[#This Row],[Amount]],0)</f>
        <v>0</v>
      </c>
      <c r="BH169" s="61">
        <f>IF(Table13[[#This Row],[Contractor Selected]]="LWS",Table13[[#This Row],[Amount]],0)</f>
        <v>0</v>
      </c>
      <c r="BI169" s="5"/>
      <c r="BJ169" s="5"/>
      <c r="BK169" s="1"/>
      <c r="BL169" s="7"/>
    </row>
    <row r="170" spans="1:64" ht="15" hidden="1" customHeight="1" x14ac:dyDescent="0.25">
      <c r="A170" s="102">
        <v>172</v>
      </c>
      <c r="B170" s="39" t="s">
        <v>281</v>
      </c>
      <c r="C170" s="47" t="s">
        <v>1659</v>
      </c>
      <c r="D170" s="102">
        <v>1612618</v>
      </c>
      <c r="E170" s="102" t="s">
        <v>1660</v>
      </c>
      <c r="F170" s="102" t="s">
        <v>102</v>
      </c>
      <c r="G170" s="39" t="s">
        <v>850</v>
      </c>
      <c r="H170" s="73">
        <v>45040</v>
      </c>
      <c r="I170" s="73">
        <v>45043</v>
      </c>
      <c r="J170" s="73">
        <v>45050</v>
      </c>
      <c r="K170" s="77">
        <v>45079</v>
      </c>
      <c r="L170" s="73">
        <v>45044</v>
      </c>
      <c r="M170" s="73">
        <v>45044</v>
      </c>
      <c r="N170" s="73">
        <v>45044</v>
      </c>
      <c r="O170" s="73">
        <v>45054</v>
      </c>
      <c r="P170" s="73">
        <v>45054</v>
      </c>
      <c r="Q170" s="39" t="s">
        <v>897</v>
      </c>
      <c r="R170" s="77" t="s">
        <v>1661</v>
      </c>
      <c r="S170" s="73">
        <v>45082</v>
      </c>
      <c r="T170" s="73">
        <v>45076</v>
      </c>
      <c r="U170" s="105">
        <v>45078</v>
      </c>
      <c r="V170" s="105" t="s">
        <v>26</v>
      </c>
      <c r="W170" s="103">
        <v>44927</v>
      </c>
      <c r="X170" s="72" t="s">
        <v>39</v>
      </c>
      <c r="Y170" s="73"/>
      <c r="Z170" s="44"/>
      <c r="AA170" s="76"/>
      <c r="AB170" s="75" t="s">
        <v>897</v>
      </c>
      <c r="AC170" s="73">
        <v>45041</v>
      </c>
      <c r="AD170" s="44">
        <v>20500</v>
      </c>
      <c r="AE170" s="74" t="s">
        <v>1662</v>
      </c>
      <c r="AF170" s="75" t="s">
        <v>897</v>
      </c>
      <c r="AG170" s="73"/>
      <c r="AH170" s="44"/>
      <c r="AI170" s="76"/>
      <c r="AJ170" s="75" t="s">
        <v>39</v>
      </c>
      <c r="AK170" s="73"/>
      <c r="AL170" s="66"/>
      <c r="AM170" s="90"/>
      <c r="AN170" s="78" t="s">
        <v>39</v>
      </c>
      <c r="AO170" s="73"/>
      <c r="AP170" s="44"/>
      <c r="AQ170" s="76"/>
      <c r="AR170" s="85" t="s">
        <v>39</v>
      </c>
      <c r="AS170" s="73"/>
      <c r="AT170" s="44"/>
      <c r="AU170" s="80"/>
      <c r="AV170" s="77"/>
      <c r="AW170" s="77"/>
      <c r="AX170" s="77"/>
      <c r="AY170" s="77"/>
      <c r="AZ170" s="81" t="s">
        <v>937</v>
      </c>
      <c r="BA170" s="82">
        <f>IF(Table13[[#This Row],[Contractor Selected]]="Atlas",Table13[[#This Row],[Cost AEG]],IF(AZ170="DLZ",Table13[[#This Row],[Cost DLZ]],IF(AZ170="Helix",Table13[[#This Row],[Cost Helix]],IF(AZ170="Millennia",Table13[[#This Row],[Cost Millennia]],IF(AZ170="Dawood",Table13[[#This Row],[Cost Dawood]],"NO SELECTION")))))</f>
        <v>20500</v>
      </c>
      <c r="BB170" s="58">
        <f t="shared" si="25"/>
        <v>0</v>
      </c>
      <c r="BC170" s="59">
        <f t="shared" si="24"/>
        <v>0</v>
      </c>
      <c r="BD170" s="59">
        <f t="shared" si="22"/>
        <v>20500</v>
      </c>
      <c r="BE170" s="59">
        <f t="shared" si="26"/>
        <v>0</v>
      </c>
      <c r="BF170" s="59">
        <f t="shared" si="27"/>
        <v>0</v>
      </c>
      <c r="BG170" s="59">
        <f>IF(Table13[[#This Row],[Contractor Selected]]="Accrate",Table13[[#This Row],[Amount]],0)</f>
        <v>0</v>
      </c>
      <c r="BH170" s="61">
        <f>IF(Table13[[#This Row],[Contractor Selected]]="LWS",Table13[[#This Row],[Amount]],0)</f>
        <v>0</v>
      </c>
      <c r="BI170" s="5"/>
      <c r="BJ170" s="5"/>
      <c r="BK170" s="1"/>
      <c r="BL170" s="7"/>
    </row>
    <row r="171" spans="1:64" ht="15" hidden="1" customHeight="1" x14ac:dyDescent="0.25">
      <c r="A171" s="102">
        <v>160</v>
      </c>
      <c r="B171" s="39" t="s">
        <v>281</v>
      </c>
      <c r="C171" s="47" t="s">
        <v>613</v>
      </c>
      <c r="D171" s="102">
        <v>1212413</v>
      </c>
      <c r="E171" s="102" t="s">
        <v>1663</v>
      </c>
      <c r="F171" s="102" t="s">
        <v>222</v>
      </c>
      <c r="G171" s="102" t="s">
        <v>852</v>
      </c>
      <c r="H171" s="73">
        <v>44992</v>
      </c>
      <c r="I171" s="73">
        <v>44998</v>
      </c>
      <c r="J171" s="73">
        <v>45030</v>
      </c>
      <c r="K171" s="77">
        <v>45086</v>
      </c>
      <c r="L171" s="73">
        <v>45022</v>
      </c>
      <c r="M171" s="73">
        <v>45026</v>
      </c>
      <c r="N171" s="73">
        <v>45026</v>
      </c>
      <c r="O171" s="73">
        <v>45037</v>
      </c>
      <c r="P171" s="73">
        <v>45037</v>
      </c>
      <c r="Q171" s="39" t="s">
        <v>897</v>
      </c>
      <c r="R171" s="77" t="s">
        <v>1664</v>
      </c>
      <c r="S171" s="73">
        <v>45093</v>
      </c>
      <c r="T171" s="73">
        <v>45224</v>
      </c>
      <c r="U171" s="105">
        <v>45078</v>
      </c>
      <c r="V171" s="105" t="s">
        <v>26</v>
      </c>
      <c r="W171" s="103">
        <v>44927</v>
      </c>
      <c r="X171" s="72" t="s">
        <v>897</v>
      </c>
      <c r="Y171" s="73">
        <v>44998</v>
      </c>
      <c r="Z171" s="44">
        <v>220491</v>
      </c>
      <c r="AA171" s="76">
        <v>45112</v>
      </c>
      <c r="AB171" s="75" t="s">
        <v>897</v>
      </c>
      <c r="AC171" s="73" t="s">
        <v>982</v>
      </c>
      <c r="AD171" s="44"/>
      <c r="AE171" s="76"/>
      <c r="AF171" s="75" t="s">
        <v>897</v>
      </c>
      <c r="AG171" s="73">
        <v>45022</v>
      </c>
      <c r="AH171" s="44">
        <v>173500</v>
      </c>
      <c r="AI171" s="76">
        <v>45086</v>
      </c>
      <c r="AJ171" s="75" t="s">
        <v>897</v>
      </c>
      <c r="AK171" s="73" t="s">
        <v>995</v>
      </c>
      <c r="AL171" s="44"/>
      <c r="AM171" s="76"/>
      <c r="AN171" s="78" t="s">
        <v>897</v>
      </c>
      <c r="AO171" s="73">
        <v>44996</v>
      </c>
      <c r="AP171" s="44">
        <v>274700</v>
      </c>
      <c r="AQ171" s="76">
        <v>45055</v>
      </c>
      <c r="AR171" s="85" t="s">
        <v>897</v>
      </c>
      <c r="AS171" s="73">
        <v>44995</v>
      </c>
      <c r="AT171" s="44">
        <v>709137.6</v>
      </c>
      <c r="AU171" s="80">
        <v>45161</v>
      </c>
      <c r="AV171" s="77"/>
      <c r="AW171" s="77"/>
      <c r="AX171" s="77"/>
      <c r="AY171" s="77"/>
      <c r="AZ171" s="81" t="s">
        <v>808</v>
      </c>
      <c r="BA171" s="82">
        <f>IF(Table13[[#This Row],[Contractor Selected]]="Atlas",Table13[[#This Row],[Cost AEG]],IF(AZ171="DLZ",Table13[[#This Row],[Cost DLZ]],IF(AZ171="Helix",Table13[[#This Row],[Cost Helix]],IF(AZ171="Millennia",Table13[[#This Row],[Cost Millennia]],IF(AZ171="Dawood",Table13[[#This Row],[Cost Dawood]],"NO SELECTION")))))</f>
        <v>173500</v>
      </c>
      <c r="BB171" s="58">
        <f t="shared" si="25"/>
        <v>173500</v>
      </c>
      <c r="BC171" s="59">
        <f t="shared" si="24"/>
        <v>0</v>
      </c>
      <c r="BD171" s="59">
        <f t="shared" si="22"/>
        <v>0</v>
      </c>
      <c r="BE171" s="59">
        <f t="shared" si="26"/>
        <v>0</v>
      </c>
      <c r="BF171" s="59">
        <f t="shared" si="27"/>
        <v>0</v>
      </c>
      <c r="BG171" s="59">
        <f>IF(Table13[[#This Row],[Contractor Selected]]="Accrate",Table13[[#This Row],[Amount]],0)</f>
        <v>0</v>
      </c>
      <c r="BH171" s="61">
        <f>IF(Table13[[#This Row],[Contractor Selected]]="LWS",Table13[[#This Row],[Amount]],0)</f>
        <v>0</v>
      </c>
      <c r="BI171" s="5"/>
      <c r="BJ171" s="5"/>
      <c r="BK171" s="1"/>
      <c r="BL171" s="7"/>
    </row>
    <row r="172" spans="1:64" ht="15" hidden="1" customHeight="1" x14ac:dyDescent="0.25">
      <c r="A172" s="102">
        <v>177</v>
      </c>
      <c r="B172" s="39" t="s">
        <v>281</v>
      </c>
      <c r="C172" s="114" t="s">
        <v>1665</v>
      </c>
      <c r="D172" s="102">
        <v>1212818</v>
      </c>
      <c r="E172" s="39" t="s">
        <v>297</v>
      </c>
      <c r="F172" s="102" t="s">
        <v>1319</v>
      </c>
      <c r="G172" s="39" t="s">
        <v>850</v>
      </c>
      <c r="H172" s="73">
        <v>45070</v>
      </c>
      <c r="I172" s="73">
        <v>45070</v>
      </c>
      <c r="J172" s="73">
        <v>45076</v>
      </c>
      <c r="K172" s="77">
        <v>45097</v>
      </c>
      <c r="L172" s="73">
        <v>45071</v>
      </c>
      <c r="M172" s="73">
        <v>45071</v>
      </c>
      <c r="N172" s="73">
        <v>45071</v>
      </c>
      <c r="O172" s="73">
        <v>45071</v>
      </c>
      <c r="P172" s="73">
        <v>45076</v>
      </c>
      <c r="Q172" s="109" t="s">
        <v>897</v>
      </c>
      <c r="R172" s="39" t="s">
        <v>1666</v>
      </c>
      <c r="S172" s="73">
        <v>45104</v>
      </c>
      <c r="T172" s="73">
        <v>45096</v>
      </c>
      <c r="U172" s="105">
        <v>45078</v>
      </c>
      <c r="V172" s="105" t="s">
        <v>26</v>
      </c>
      <c r="W172" s="103">
        <v>44927</v>
      </c>
      <c r="X172" s="72"/>
      <c r="Y172" s="73"/>
      <c r="Z172" s="44"/>
      <c r="AA172" s="76"/>
      <c r="AB172" s="79" t="s">
        <v>897</v>
      </c>
      <c r="AC172" s="73">
        <v>45071</v>
      </c>
      <c r="AD172" s="44">
        <v>21750</v>
      </c>
      <c r="AE172" s="76">
        <v>45098</v>
      </c>
      <c r="AF172" s="79"/>
      <c r="AG172" s="73"/>
      <c r="AH172" s="44"/>
      <c r="AI172" s="76"/>
      <c r="AJ172" s="75"/>
      <c r="AK172" s="73"/>
      <c r="AL172" s="44"/>
      <c r="AM172" s="76"/>
      <c r="AN172" s="78"/>
      <c r="AO172" s="73"/>
      <c r="AP172" s="44"/>
      <c r="AQ172" s="76"/>
      <c r="AR172" s="85"/>
      <c r="AS172" s="73"/>
      <c r="AT172" s="44"/>
      <c r="AU172" s="80"/>
      <c r="AV172" s="77"/>
      <c r="AW172" s="77"/>
      <c r="AX172" s="77"/>
      <c r="AY172" s="77"/>
      <c r="AZ172" s="81" t="s">
        <v>937</v>
      </c>
      <c r="BA172" s="82">
        <f>IF(Table13[[#This Row],[Contractor Selected]]="Atlas",Table13[[#This Row],[Cost AEG]],IF(AZ172="DLZ",Table13[[#This Row],[Cost DLZ]],IF(AZ172="Helix",Table13[[#This Row],[Cost Helix]],IF(AZ172="Millennia",Table13[[#This Row],[Cost Millennia]],IF(AZ172="Dawood",Table13[[#This Row],[Cost Dawood]],"NO SELECTION")))))</f>
        <v>21750</v>
      </c>
      <c r="BB172" s="58">
        <f t="shared" si="25"/>
        <v>0</v>
      </c>
      <c r="BC172" s="59">
        <f t="shared" si="24"/>
        <v>0</v>
      </c>
      <c r="BD172" s="59">
        <f t="shared" si="22"/>
        <v>21750</v>
      </c>
      <c r="BE172" s="59">
        <f t="shared" si="26"/>
        <v>0</v>
      </c>
      <c r="BF172" s="59">
        <f t="shared" si="27"/>
        <v>0</v>
      </c>
      <c r="BG172" s="59">
        <f>IF(Table13[[#This Row],[Contractor Selected]]="Accrate",Table13[[#This Row],[Amount]],0)</f>
        <v>0</v>
      </c>
      <c r="BH172" s="61">
        <f>IF(Table13[[#This Row],[Contractor Selected]]="LWS",Table13[[#This Row],[Amount]],0)</f>
        <v>0</v>
      </c>
      <c r="BI172" s="5"/>
      <c r="BJ172" s="5"/>
      <c r="BK172" s="1"/>
      <c r="BL172" s="7"/>
    </row>
    <row r="173" spans="1:64" ht="15" hidden="1" customHeight="1" x14ac:dyDescent="0.25">
      <c r="A173" s="102">
        <v>176</v>
      </c>
      <c r="B173" s="39" t="s">
        <v>281</v>
      </c>
      <c r="C173" s="114" t="s">
        <v>1665</v>
      </c>
      <c r="D173" s="102">
        <v>1212818</v>
      </c>
      <c r="E173" s="39" t="s">
        <v>297</v>
      </c>
      <c r="F173" s="102" t="s">
        <v>1319</v>
      </c>
      <c r="G173" s="39" t="s">
        <v>846</v>
      </c>
      <c r="H173" s="73">
        <v>45070</v>
      </c>
      <c r="I173" s="73">
        <v>45071</v>
      </c>
      <c r="J173" s="73">
        <v>45076</v>
      </c>
      <c r="K173" s="77">
        <v>45104</v>
      </c>
      <c r="L173" s="73">
        <v>45076</v>
      </c>
      <c r="M173" s="73">
        <v>45076</v>
      </c>
      <c r="N173" s="73">
        <v>45076</v>
      </c>
      <c r="O173" s="73">
        <v>45082</v>
      </c>
      <c r="P173" s="73">
        <v>45082</v>
      </c>
      <c r="Q173" s="39" t="s">
        <v>897</v>
      </c>
      <c r="R173" s="77" t="s">
        <v>1667</v>
      </c>
      <c r="S173" s="73">
        <v>45132</v>
      </c>
      <c r="T173" s="73">
        <v>45131</v>
      </c>
      <c r="U173" s="105">
        <v>45078</v>
      </c>
      <c r="V173" s="105" t="s">
        <v>26</v>
      </c>
      <c r="W173" s="103">
        <v>44927</v>
      </c>
      <c r="X173" s="72"/>
      <c r="Y173" s="73"/>
      <c r="Z173" s="44"/>
      <c r="AA173" s="76"/>
      <c r="AB173" s="79" t="s">
        <v>897</v>
      </c>
      <c r="AC173" s="73">
        <v>45071</v>
      </c>
      <c r="AD173" s="44">
        <v>12800</v>
      </c>
      <c r="AE173" s="76">
        <v>45104</v>
      </c>
      <c r="AF173" s="79"/>
      <c r="AG173" s="73"/>
      <c r="AH173" s="44"/>
      <c r="AI173" s="76"/>
      <c r="AJ173" s="75"/>
      <c r="AK173" s="73"/>
      <c r="AL173" s="44"/>
      <c r="AM173" s="76"/>
      <c r="AN173" s="78"/>
      <c r="AO173" s="73"/>
      <c r="AP173" s="44"/>
      <c r="AQ173" s="76"/>
      <c r="AR173" s="85"/>
      <c r="AS173" s="73"/>
      <c r="AT173" s="44"/>
      <c r="AU173" s="80"/>
      <c r="AV173" s="77"/>
      <c r="AW173" s="77"/>
      <c r="AX173" s="77"/>
      <c r="AY173" s="77"/>
      <c r="AZ173" s="81" t="s">
        <v>937</v>
      </c>
      <c r="BA173" s="82">
        <f>IF(Table13[[#This Row],[Contractor Selected]]="Atlas",Table13[[#This Row],[Cost AEG]],IF(AZ173="DLZ",Table13[[#This Row],[Cost DLZ]],IF(AZ173="Helix",Table13[[#This Row],[Cost Helix]],IF(AZ173="Millennia",Table13[[#This Row],[Cost Millennia]],IF(AZ173="Dawood",Table13[[#This Row],[Cost Dawood]],"NO SELECTION")))))</f>
        <v>12800</v>
      </c>
      <c r="BB173" s="58">
        <f t="shared" si="25"/>
        <v>0</v>
      </c>
      <c r="BC173" s="59">
        <f t="shared" si="24"/>
        <v>0</v>
      </c>
      <c r="BD173" s="59">
        <f t="shared" si="22"/>
        <v>12800</v>
      </c>
      <c r="BE173" s="59">
        <f t="shared" si="26"/>
        <v>0</v>
      </c>
      <c r="BF173" s="59">
        <f t="shared" si="27"/>
        <v>0</v>
      </c>
      <c r="BG173" s="59">
        <f>IF(Table13[[#This Row],[Contractor Selected]]="Accrate",Table13[[#This Row],[Amount]],0)</f>
        <v>0</v>
      </c>
      <c r="BH173" s="61">
        <f>IF(Table13[[#This Row],[Contractor Selected]]="LWS",Table13[[#This Row],[Amount]],0)</f>
        <v>0</v>
      </c>
      <c r="BI173" s="5"/>
      <c r="BJ173" s="5"/>
      <c r="BK173" s="1"/>
      <c r="BL173" s="7"/>
    </row>
    <row r="174" spans="1:64" ht="15" hidden="1" customHeight="1" x14ac:dyDescent="0.25">
      <c r="A174" s="102">
        <v>178</v>
      </c>
      <c r="B174" s="39" t="s">
        <v>81</v>
      </c>
      <c r="C174" s="114" t="s">
        <v>1668</v>
      </c>
      <c r="D174" s="102">
        <v>1212842</v>
      </c>
      <c r="E174" s="39" t="s">
        <v>233</v>
      </c>
      <c r="F174" s="102" t="s">
        <v>1319</v>
      </c>
      <c r="G174" s="102" t="s">
        <v>849</v>
      </c>
      <c r="H174" s="73">
        <v>45078</v>
      </c>
      <c r="I174" s="73">
        <v>45079</v>
      </c>
      <c r="J174" s="73">
        <v>45084</v>
      </c>
      <c r="K174" s="77">
        <v>45098</v>
      </c>
      <c r="L174" s="73">
        <v>45083</v>
      </c>
      <c r="M174" s="73">
        <v>45083</v>
      </c>
      <c r="N174" s="73">
        <v>45083</v>
      </c>
      <c r="O174" s="73">
        <v>45086</v>
      </c>
      <c r="P174" s="73">
        <v>45086</v>
      </c>
      <c r="Q174" s="39" t="s">
        <v>897</v>
      </c>
      <c r="R174" s="77" t="s">
        <v>1669</v>
      </c>
      <c r="S174" s="73">
        <v>45114</v>
      </c>
      <c r="T174" s="73">
        <v>45113</v>
      </c>
      <c r="U174" s="105">
        <v>45108</v>
      </c>
      <c r="V174" s="105" t="s">
        <v>26</v>
      </c>
      <c r="W174" s="103">
        <v>44927</v>
      </c>
      <c r="X174" s="72"/>
      <c r="Y174" s="73"/>
      <c r="Z174" s="44"/>
      <c r="AA174" s="76"/>
      <c r="AB174" s="79" t="s">
        <v>897</v>
      </c>
      <c r="AC174" s="73">
        <v>45078</v>
      </c>
      <c r="AD174" s="44">
        <v>21900</v>
      </c>
      <c r="AE174" s="74" t="s">
        <v>1670</v>
      </c>
      <c r="AF174" s="79"/>
      <c r="AG174" s="73"/>
      <c r="AH174" s="44"/>
      <c r="AI174" s="76"/>
      <c r="AJ174" s="75"/>
      <c r="AK174" s="73"/>
      <c r="AL174" s="44"/>
      <c r="AM174" s="76"/>
      <c r="AN174" s="78"/>
      <c r="AO174" s="73"/>
      <c r="AP174" s="44"/>
      <c r="AQ174" s="76"/>
      <c r="AR174" s="85"/>
      <c r="AS174" s="73"/>
      <c r="AT174" s="44"/>
      <c r="AU174" s="80"/>
      <c r="AV174" s="77"/>
      <c r="AW174" s="77"/>
      <c r="AX174" s="77"/>
      <c r="AY174" s="77"/>
      <c r="AZ174" s="81" t="s">
        <v>937</v>
      </c>
      <c r="BA174" s="82">
        <f>IF(Table13[[#This Row],[Contractor Selected]]="Atlas",Table13[[#This Row],[Cost AEG]],IF(AZ174="DLZ",Table13[[#This Row],[Cost DLZ]],IF(AZ174="Helix",Table13[[#This Row],[Cost Helix]],IF(AZ174="Millennia",Table13[[#This Row],[Cost Millennia]],IF(AZ174="Dawood",Table13[[#This Row],[Cost Dawood]],"NO SELECTION")))))</f>
        <v>21900</v>
      </c>
      <c r="BB174" s="58">
        <f t="shared" si="25"/>
        <v>0</v>
      </c>
      <c r="BC174" s="59">
        <f t="shared" si="24"/>
        <v>0</v>
      </c>
      <c r="BD174" s="59">
        <f t="shared" si="22"/>
        <v>21900</v>
      </c>
      <c r="BE174" s="59">
        <f t="shared" si="26"/>
        <v>0</v>
      </c>
      <c r="BF174" s="59">
        <f t="shared" si="27"/>
        <v>0</v>
      </c>
      <c r="BG174" s="59">
        <f>IF(Table13[[#This Row],[Contractor Selected]]="Accrate",Table13[[#This Row],[Amount]],0)</f>
        <v>0</v>
      </c>
      <c r="BH174" s="61">
        <f>IF(Table13[[#This Row],[Contractor Selected]]="LWS",Table13[[#This Row],[Amount]],0)</f>
        <v>0</v>
      </c>
      <c r="BI174" s="5"/>
      <c r="BJ174" s="5"/>
      <c r="BK174" s="1"/>
      <c r="BL174" s="7"/>
    </row>
    <row r="175" spans="1:64" ht="15" hidden="1" customHeight="1" x14ac:dyDescent="0.25">
      <c r="A175" s="102">
        <v>179</v>
      </c>
      <c r="B175" s="39" t="s">
        <v>323</v>
      </c>
      <c r="C175" s="39" t="s">
        <v>1671</v>
      </c>
      <c r="D175" s="102">
        <v>1412858</v>
      </c>
      <c r="E175" s="39" t="s">
        <v>919</v>
      </c>
      <c r="F175" s="102" t="s">
        <v>22</v>
      </c>
      <c r="G175" s="39" t="s">
        <v>850</v>
      </c>
      <c r="H175" s="73">
        <v>45092</v>
      </c>
      <c r="I175" s="73">
        <v>45096</v>
      </c>
      <c r="J175" s="73">
        <v>45103</v>
      </c>
      <c r="K175" s="77">
        <v>45117</v>
      </c>
      <c r="L175" s="73">
        <v>45097</v>
      </c>
      <c r="M175" s="73">
        <v>45098</v>
      </c>
      <c r="N175" s="73">
        <v>45098</v>
      </c>
      <c r="O175" s="73">
        <v>45103</v>
      </c>
      <c r="P175" s="73">
        <v>45103</v>
      </c>
      <c r="Q175" s="39" t="s">
        <v>897</v>
      </c>
      <c r="R175" s="77" t="s">
        <v>1672</v>
      </c>
      <c r="S175" s="73">
        <v>45117</v>
      </c>
      <c r="T175" s="73">
        <v>45117</v>
      </c>
      <c r="U175" s="105">
        <v>45108</v>
      </c>
      <c r="V175" s="105" t="s">
        <v>26</v>
      </c>
      <c r="W175" s="103">
        <v>44927</v>
      </c>
      <c r="X175" s="72"/>
      <c r="Y175" s="73"/>
      <c r="Z175" s="44"/>
      <c r="AA175" s="76"/>
      <c r="AB175" s="79"/>
      <c r="AC175" s="73"/>
      <c r="AD175" s="44"/>
      <c r="AE175" s="74"/>
      <c r="AF175" s="79" t="s">
        <v>897</v>
      </c>
      <c r="AG175" s="73">
        <v>45096</v>
      </c>
      <c r="AH175" s="44">
        <v>19790</v>
      </c>
      <c r="AI175" s="76">
        <v>45117</v>
      </c>
      <c r="AJ175" s="75" t="s">
        <v>897</v>
      </c>
      <c r="AK175" s="73">
        <v>45096</v>
      </c>
      <c r="AL175" s="44">
        <v>29620</v>
      </c>
      <c r="AM175" s="76">
        <v>45124</v>
      </c>
      <c r="AN175" s="78"/>
      <c r="AO175" s="73"/>
      <c r="AP175" s="44"/>
      <c r="AQ175" s="76"/>
      <c r="AR175" s="85"/>
      <c r="AS175" s="73"/>
      <c r="AT175" s="44"/>
      <c r="AU175" s="80"/>
      <c r="AV175" s="77"/>
      <c r="AW175" s="77"/>
      <c r="AX175" s="77"/>
      <c r="AY175" s="77"/>
      <c r="AZ175" s="81" t="s">
        <v>808</v>
      </c>
      <c r="BA175" s="82">
        <f>IF(Table13[[#This Row],[Contractor Selected]]="Atlas",Table13[[#This Row],[Cost AEG]],IF(AZ175="DLZ",Table13[[#This Row],[Cost DLZ]],IF(AZ175="Helix",Table13[[#This Row],[Cost Helix]],IF(AZ175="Millennia",Table13[[#This Row],[Cost Millennia]],IF(AZ175="Dawood",Table13[[#This Row],[Cost Dawood]],"NO SELECTION")))))</f>
        <v>19790</v>
      </c>
      <c r="BB175" s="58">
        <f t="shared" si="25"/>
        <v>19790</v>
      </c>
      <c r="BC175" s="59">
        <f t="shared" si="24"/>
        <v>0</v>
      </c>
      <c r="BD175" s="59">
        <f t="shared" si="22"/>
        <v>0</v>
      </c>
      <c r="BE175" s="59">
        <f t="shared" si="26"/>
        <v>0</v>
      </c>
      <c r="BF175" s="59">
        <f t="shared" si="27"/>
        <v>0</v>
      </c>
      <c r="BG175" s="59">
        <f>IF(Table13[[#This Row],[Contractor Selected]]="Accrate",Table13[[#This Row],[Amount]],0)</f>
        <v>0</v>
      </c>
      <c r="BH175" s="61">
        <f>IF(Table13[[#This Row],[Contractor Selected]]="LWS",Table13[[#This Row],[Amount]],0)</f>
        <v>0</v>
      </c>
      <c r="BI175" s="5"/>
      <c r="BJ175" s="5"/>
      <c r="BK175" s="1"/>
      <c r="BL175" s="7"/>
    </row>
    <row r="176" spans="1:64" ht="15" hidden="1" customHeight="1" x14ac:dyDescent="0.25">
      <c r="A176" s="102">
        <v>175</v>
      </c>
      <c r="B176" s="39" t="s">
        <v>81</v>
      </c>
      <c r="C176" s="39" t="s">
        <v>816</v>
      </c>
      <c r="D176" s="102">
        <v>1212831</v>
      </c>
      <c r="E176" s="39" t="s">
        <v>817</v>
      </c>
      <c r="F176" s="102" t="s">
        <v>227</v>
      </c>
      <c r="G176" s="102" t="s">
        <v>849</v>
      </c>
      <c r="H176" s="73">
        <v>45071</v>
      </c>
      <c r="I176" s="73">
        <v>45077</v>
      </c>
      <c r="J176" s="73">
        <v>45082</v>
      </c>
      <c r="K176" s="77">
        <v>45098</v>
      </c>
      <c r="L176" s="73">
        <v>45077</v>
      </c>
      <c r="M176" s="73">
        <v>45077</v>
      </c>
      <c r="N176" s="73">
        <v>45077</v>
      </c>
      <c r="O176" s="73">
        <v>45103</v>
      </c>
      <c r="P176" s="73">
        <v>45103</v>
      </c>
      <c r="Q176" s="39" t="s">
        <v>897</v>
      </c>
      <c r="R176" s="77" t="s">
        <v>1673</v>
      </c>
      <c r="S176" s="73">
        <v>45120</v>
      </c>
      <c r="T176" s="73">
        <v>45113</v>
      </c>
      <c r="U176" s="105">
        <v>45108</v>
      </c>
      <c r="V176" s="105" t="s">
        <v>26</v>
      </c>
      <c r="W176" s="103">
        <v>44927</v>
      </c>
      <c r="X176" s="72" t="s">
        <v>39</v>
      </c>
      <c r="Y176" s="73" t="s">
        <v>170</v>
      </c>
      <c r="Z176" s="44" t="s">
        <v>170</v>
      </c>
      <c r="AA176" s="76" t="s">
        <v>170</v>
      </c>
      <c r="AB176" s="79" t="s">
        <v>897</v>
      </c>
      <c r="AC176" s="73">
        <v>45076</v>
      </c>
      <c r="AD176" s="44">
        <v>14600</v>
      </c>
      <c r="AE176" s="74" t="s">
        <v>1674</v>
      </c>
      <c r="AF176" s="79" t="s">
        <v>897</v>
      </c>
      <c r="AG176" s="73">
        <v>45077</v>
      </c>
      <c r="AH176" s="44">
        <v>8250</v>
      </c>
      <c r="AI176" s="76">
        <v>45098</v>
      </c>
      <c r="AJ176" s="75" t="s">
        <v>39</v>
      </c>
      <c r="AK176" s="73" t="s">
        <v>170</v>
      </c>
      <c r="AL176" s="44" t="s">
        <v>170</v>
      </c>
      <c r="AM176" s="76" t="s">
        <v>170</v>
      </c>
      <c r="AN176" s="79" t="s">
        <v>39</v>
      </c>
      <c r="AO176" s="73"/>
      <c r="AP176" s="44"/>
      <c r="AQ176" s="76"/>
      <c r="AR176" s="79" t="s">
        <v>39</v>
      </c>
      <c r="AS176" s="73"/>
      <c r="AT176" s="44"/>
      <c r="AU176" s="80"/>
      <c r="AV176" s="77"/>
      <c r="AW176" s="77"/>
      <c r="AX176" s="77"/>
      <c r="AY176" s="77"/>
      <c r="AZ176" s="81" t="s">
        <v>808</v>
      </c>
      <c r="BA176" s="82">
        <f>IF(Table13[[#This Row],[Contractor Selected]]="Atlas",Table13[[#This Row],[Cost AEG]],IF(AZ176="DLZ",Table13[[#This Row],[Cost DLZ]],IF(AZ176="Helix",Table13[[#This Row],[Cost Helix]],IF(AZ176="Millennia",Table13[[#This Row],[Cost Millennia]],IF(AZ176="Dawood",Table13[[#This Row],[Cost Dawood]],"NO SELECTION")))))</f>
        <v>8250</v>
      </c>
      <c r="BB176" s="58"/>
      <c r="BC176" s="59"/>
      <c r="BD176" s="59"/>
      <c r="BE176" s="59"/>
      <c r="BF176" s="59"/>
      <c r="BG176" s="59">
        <f>IF(Table13[[#This Row],[Contractor Selected]]="Accrate",Table13[[#This Row],[Amount]],0)</f>
        <v>0</v>
      </c>
      <c r="BH176" s="61">
        <f>IF(Table13[[#This Row],[Contractor Selected]]="LWS",Table13[[#This Row],[Amount]],0)</f>
        <v>0</v>
      </c>
      <c r="BI176" s="5"/>
      <c r="BJ176" s="5"/>
      <c r="BK176" s="1"/>
      <c r="BL176" s="7"/>
    </row>
    <row r="177" spans="1:64" ht="15" hidden="1" customHeight="1" x14ac:dyDescent="0.25">
      <c r="A177" s="39">
        <v>180</v>
      </c>
      <c r="B177" s="39" t="s">
        <v>281</v>
      </c>
      <c r="C177" s="39" t="s">
        <v>1675</v>
      </c>
      <c r="D177" s="102">
        <v>1212906</v>
      </c>
      <c r="E177" s="39" t="s">
        <v>1676</v>
      </c>
      <c r="F177" s="102" t="s">
        <v>102</v>
      </c>
      <c r="G177" s="39" t="s">
        <v>850</v>
      </c>
      <c r="H177" s="73">
        <v>45105</v>
      </c>
      <c r="I177" s="73">
        <v>45110</v>
      </c>
      <c r="J177" s="73">
        <v>45117</v>
      </c>
      <c r="K177" s="77">
        <v>45138</v>
      </c>
      <c r="L177" s="73">
        <v>45112</v>
      </c>
      <c r="M177" s="73">
        <v>45112</v>
      </c>
      <c r="N177" s="73">
        <v>45112</v>
      </c>
      <c r="O177" s="73">
        <v>45119</v>
      </c>
      <c r="P177" s="73">
        <v>45119</v>
      </c>
      <c r="Q177" s="39" t="s">
        <v>897</v>
      </c>
      <c r="R177" s="77" t="s">
        <v>1677</v>
      </c>
      <c r="S177" s="73">
        <v>45140</v>
      </c>
      <c r="T177" s="73">
        <v>45140</v>
      </c>
      <c r="U177" s="105">
        <v>45108</v>
      </c>
      <c r="V177" s="105" t="s">
        <v>26</v>
      </c>
      <c r="W177" s="103">
        <v>44927</v>
      </c>
      <c r="X177" s="72"/>
      <c r="Y177" s="73"/>
      <c r="Z177" s="44"/>
      <c r="AA177" s="76"/>
      <c r="AB177" s="79" t="s">
        <v>897</v>
      </c>
      <c r="AC177" s="73">
        <v>45106</v>
      </c>
      <c r="AD177" s="44">
        <v>39000</v>
      </c>
      <c r="AE177" s="74">
        <v>45138</v>
      </c>
      <c r="AF177" s="79" t="s">
        <v>1595</v>
      </c>
      <c r="AG177" s="73">
        <v>45110</v>
      </c>
      <c r="AH177" s="44">
        <v>20750</v>
      </c>
      <c r="AI177" s="76">
        <v>45138</v>
      </c>
      <c r="AJ177" s="75"/>
      <c r="AK177" s="73"/>
      <c r="AL177" s="44"/>
      <c r="AM177" s="76"/>
      <c r="AN177" s="78"/>
      <c r="AO177" s="73"/>
      <c r="AP177" s="44"/>
      <c r="AQ177" s="76"/>
      <c r="AR177" s="85"/>
      <c r="AS177" s="73"/>
      <c r="AT177" s="44"/>
      <c r="AU177" s="80"/>
      <c r="AV177" s="77"/>
      <c r="AW177" s="77"/>
      <c r="AX177" s="77"/>
      <c r="AY177" s="77"/>
      <c r="AZ177" s="81" t="s">
        <v>808</v>
      </c>
      <c r="BA177" s="82">
        <f>IF(Table13[[#This Row],[Contractor Selected]]="Atlas",Table13[[#This Row],[Cost AEG]],IF(AZ177="DLZ",Table13[[#This Row],[Cost DLZ]],IF(AZ177="Helix",Table13[[#This Row],[Cost Helix]],IF(AZ177="Millennia",Table13[[#This Row],[Cost Millennia]],IF(AZ177="Dawood",Table13[[#This Row],[Cost Dawood]],"NO SELECTION")))))</f>
        <v>20750</v>
      </c>
      <c r="BB177" s="58">
        <f>IF(AZ177="Helix",BA177,0)</f>
        <v>20750</v>
      </c>
      <c r="BC177" s="59">
        <f>IF(AZ177="Millennia",BA177,0)</f>
        <v>0</v>
      </c>
      <c r="BD177" s="59">
        <f>IF(AZ177="DLZ",BA177,0)</f>
        <v>0</v>
      </c>
      <c r="BE177" s="59">
        <f>IF(AZ177="Atlas",BA177,0)</f>
        <v>0</v>
      </c>
      <c r="BF177" s="59">
        <f>IF(AZ177="Dawood",BA177,0)</f>
        <v>0</v>
      </c>
      <c r="BG177" s="59">
        <f>IF(Table13[[#This Row],[Contractor Selected]]="Accrate",Table13[[#This Row],[Amount]],0)</f>
        <v>0</v>
      </c>
      <c r="BH177" s="61">
        <f>IF(Table13[[#This Row],[Contractor Selected]]="LWS",Table13[[#This Row],[Amount]],0)</f>
        <v>0</v>
      </c>
      <c r="BI177" s="5"/>
      <c r="BJ177" s="5"/>
      <c r="BK177" s="1"/>
      <c r="BL177" s="7"/>
    </row>
    <row r="178" spans="1:64" ht="15" hidden="1" customHeight="1" x14ac:dyDescent="0.25">
      <c r="A178" s="102">
        <v>149</v>
      </c>
      <c r="B178" s="102" t="s">
        <v>81</v>
      </c>
      <c r="C178" s="102" t="s">
        <v>1513</v>
      </c>
      <c r="D178" s="39">
        <v>1211966</v>
      </c>
      <c r="E178" s="102" t="s">
        <v>1678</v>
      </c>
      <c r="F178" s="102" t="s">
        <v>227</v>
      </c>
      <c r="G178" s="102" t="s">
        <v>849</v>
      </c>
      <c r="H178" s="73" t="s">
        <v>229</v>
      </c>
      <c r="I178" s="73" t="s">
        <v>229</v>
      </c>
      <c r="J178" s="73" t="s">
        <v>229</v>
      </c>
      <c r="K178" s="77" t="s">
        <v>229</v>
      </c>
      <c r="L178" s="73" t="s">
        <v>229</v>
      </c>
      <c r="M178" s="73" t="s">
        <v>229</v>
      </c>
      <c r="N178" s="73" t="s">
        <v>229</v>
      </c>
      <c r="O178" s="73">
        <v>45118</v>
      </c>
      <c r="P178" s="73" t="s">
        <v>229</v>
      </c>
      <c r="Q178" s="39" t="s">
        <v>229</v>
      </c>
      <c r="R178" s="77" t="s">
        <v>1679</v>
      </c>
      <c r="S178" s="45" t="s">
        <v>229</v>
      </c>
      <c r="T178" s="73" t="s">
        <v>229</v>
      </c>
      <c r="U178" s="110">
        <v>45108</v>
      </c>
      <c r="V178" s="105" t="s">
        <v>26</v>
      </c>
      <c r="W178" s="103">
        <v>44927</v>
      </c>
      <c r="X178" s="72"/>
      <c r="Y178" s="73"/>
      <c r="Z178" s="44"/>
      <c r="AA178" s="76"/>
      <c r="AB178" s="79"/>
      <c r="AC178" s="73"/>
      <c r="AD178" s="44"/>
      <c r="AE178" s="76"/>
      <c r="AF178" s="75" t="s">
        <v>229</v>
      </c>
      <c r="AG178" s="73" t="s">
        <v>229</v>
      </c>
      <c r="AH178" s="44">
        <v>22000</v>
      </c>
      <c r="AI178" s="76" t="s">
        <v>229</v>
      </c>
      <c r="AJ178" s="79"/>
      <c r="AK178" s="73"/>
      <c r="AL178" s="44"/>
      <c r="AM178" s="76"/>
      <c r="AN178" s="79"/>
      <c r="AO178" s="73"/>
      <c r="AP178" s="44"/>
      <c r="AQ178" s="76"/>
      <c r="AR178" s="79" t="s">
        <v>897</v>
      </c>
      <c r="AS178" s="73">
        <v>45238</v>
      </c>
      <c r="AT178" s="44">
        <v>75797.899999999994</v>
      </c>
      <c r="AU178" s="80">
        <v>45245</v>
      </c>
      <c r="AV178" s="77"/>
      <c r="AW178" s="77"/>
      <c r="AX178" s="77"/>
      <c r="AY178" s="77"/>
      <c r="AZ178" s="81" t="s">
        <v>808</v>
      </c>
      <c r="BA178" s="82">
        <f>IF(Table13[[#This Row],[Contractor Selected]]="Atlas",Table13[[#This Row],[Cost AEG]],IF(AZ178="DLZ",Table13[[#This Row],[Cost DLZ]],IF(AZ178="Helix",Table13[[#This Row],[Cost Helix]],IF(AZ178="Millennia",Table13[[#This Row],[Cost Millennia]],IF(AZ178="Dawood",Table13[[#This Row],[Cost Dawood]],IF(Table13[[#This Row],[Contractor Selected]]="Accurate",Table13[[#This Row],[Cost Accurate]],"NO SELECTION"))))))</f>
        <v>22000</v>
      </c>
      <c r="BB178" s="58">
        <f>IF(AZ178="Helix",BA178,0)</f>
        <v>22000</v>
      </c>
      <c r="BC178" s="59">
        <f>IF(AZ178="Millennia",BA178,0)</f>
        <v>0</v>
      </c>
      <c r="BD178" s="59">
        <f>IF(AZ178="DLZ",BA178,0)</f>
        <v>0</v>
      </c>
      <c r="BE178" s="59">
        <f>IF(AZ178="Atlas",BA178,0)</f>
        <v>0</v>
      </c>
      <c r="BF178" s="59">
        <f>IF(AZ178="Dawood",BA178,0)</f>
        <v>0</v>
      </c>
      <c r="BG178" s="59">
        <f>IF(Table13[[#This Row],[Contractor Selected]]="Accrate",Table13[[#This Row],[Amount]],0)</f>
        <v>0</v>
      </c>
      <c r="BH178" s="61">
        <f>IF(Table13[[#This Row],[Contractor Selected]]="LWS",Table13[[#This Row],[Amount]],0)</f>
        <v>0</v>
      </c>
      <c r="BI178" s="5"/>
      <c r="BJ178" s="5"/>
      <c r="BK178" s="1"/>
      <c r="BL178" s="7"/>
    </row>
    <row r="179" spans="1:64" ht="15" hidden="1" customHeight="1" x14ac:dyDescent="0.25">
      <c r="A179" s="39">
        <v>181</v>
      </c>
      <c r="B179" s="39" t="s">
        <v>323</v>
      </c>
      <c r="C179" s="39" t="s">
        <v>1680</v>
      </c>
      <c r="D179" s="102">
        <v>1012908</v>
      </c>
      <c r="E179" s="39" t="s">
        <v>1026</v>
      </c>
      <c r="F179" s="102" t="s">
        <v>22</v>
      </c>
      <c r="G179" s="39" t="s">
        <v>850</v>
      </c>
      <c r="H179" s="73">
        <v>45120</v>
      </c>
      <c r="I179" s="73">
        <v>45124</v>
      </c>
      <c r="J179" s="73">
        <v>45128</v>
      </c>
      <c r="K179" s="77">
        <v>45146</v>
      </c>
      <c r="L179" s="73">
        <v>45125</v>
      </c>
      <c r="M179" s="73">
        <v>45125</v>
      </c>
      <c r="N179" s="73">
        <v>45126</v>
      </c>
      <c r="O179" s="73">
        <v>45132</v>
      </c>
      <c r="P179" s="73">
        <v>45132</v>
      </c>
      <c r="Q179" s="39" t="s">
        <v>897</v>
      </c>
      <c r="R179" s="77" t="s">
        <v>1681</v>
      </c>
      <c r="S179" s="73">
        <v>45146</v>
      </c>
      <c r="T179" s="73">
        <v>45154</v>
      </c>
      <c r="U179" s="105">
        <v>45139</v>
      </c>
      <c r="V179" s="105" t="s">
        <v>26</v>
      </c>
      <c r="W179" s="103">
        <v>44927</v>
      </c>
      <c r="X179" s="72"/>
      <c r="Y179" s="73"/>
      <c r="Z179" s="44"/>
      <c r="AA179" s="76"/>
      <c r="AB179" s="79"/>
      <c r="AC179" s="73"/>
      <c r="AD179" s="44"/>
      <c r="AE179" s="74"/>
      <c r="AF179" s="79"/>
      <c r="AG179" s="73"/>
      <c r="AH179" s="44"/>
      <c r="AI179" s="76"/>
      <c r="AJ179" s="75" t="s">
        <v>897</v>
      </c>
      <c r="AK179" s="73">
        <v>45094</v>
      </c>
      <c r="AL179" s="44">
        <v>18840</v>
      </c>
      <c r="AM179" s="76">
        <v>45146</v>
      </c>
      <c r="AN179" s="78"/>
      <c r="AO179" s="73"/>
      <c r="AP179" s="44"/>
      <c r="AQ179" s="76"/>
      <c r="AR179" s="85"/>
      <c r="AS179" s="73"/>
      <c r="AT179" s="44"/>
      <c r="AU179" s="80"/>
      <c r="AV179" s="77"/>
      <c r="AW179" s="77"/>
      <c r="AX179" s="77"/>
      <c r="AY179" s="77"/>
      <c r="AZ179" s="81" t="s">
        <v>938</v>
      </c>
      <c r="BA179" s="82">
        <f>IF(Table13[[#This Row],[Contractor Selected]]="Atlas",Table13[[#This Row],[Cost AEG]],IF(AZ179="DLZ",Table13[[#This Row],[Cost DLZ]],IF(AZ179="Helix",Table13[[#This Row],[Cost Helix]],IF(AZ179="Millennia",Table13[[#This Row],[Cost Millennia]],IF(AZ179="Dawood",Table13[[#This Row],[Cost Dawood]],"NO SELECTION")))))</f>
        <v>18840</v>
      </c>
      <c r="BB179" s="58">
        <f>IF(AZ179="Helix",BA179,0)</f>
        <v>0</v>
      </c>
      <c r="BC179" s="59">
        <f>IF(AZ179="Millennia",BA179,0)</f>
        <v>18840</v>
      </c>
      <c r="BD179" s="59">
        <f>IF(AZ179="DLZ",BA179,0)</f>
        <v>0</v>
      </c>
      <c r="BE179" s="59">
        <f>IF(AZ179="Atlas",BA179,0)</f>
        <v>0</v>
      </c>
      <c r="BF179" s="59">
        <f>IF(AZ179="Dawood",BA179,0)</f>
        <v>0</v>
      </c>
      <c r="BG179" s="59">
        <f>IF(Table13[[#This Row],[Contractor Selected]]="Accrate",Table13[[#This Row],[Amount]],0)</f>
        <v>0</v>
      </c>
      <c r="BH179" s="61">
        <f>IF(Table13[[#This Row],[Contractor Selected]]="LWS",Table13[[#This Row],[Amount]],0)</f>
        <v>0</v>
      </c>
      <c r="BI179" s="5"/>
      <c r="BJ179" s="5"/>
      <c r="BK179" s="1"/>
      <c r="BL179" s="7"/>
    </row>
    <row r="180" spans="1:64" ht="15" hidden="1" customHeight="1" x14ac:dyDescent="0.25">
      <c r="A180" s="39">
        <v>182</v>
      </c>
      <c r="B180" s="39" t="s">
        <v>323</v>
      </c>
      <c r="C180" s="39" t="s">
        <v>1682</v>
      </c>
      <c r="D180" s="102">
        <v>1012913</v>
      </c>
      <c r="E180" s="39" t="s">
        <v>1683</v>
      </c>
      <c r="F180" s="102" t="s">
        <v>37</v>
      </c>
      <c r="G180" s="39" t="s">
        <v>1018</v>
      </c>
      <c r="H180" s="73">
        <v>45124</v>
      </c>
      <c r="I180" s="73">
        <v>45126</v>
      </c>
      <c r="J180" s="73">
        <v>45133</v>
      </c>
      <c r="K180" s="77">
        <v>45149</v>
      </c>
      <c r="L180" s="73">
        <v>45127</v>
      </c>
      <c r="M180" s="73">
        <v>45131</v>
      </c>
      <c r="N180" s="73">
        <v>45131</v>
      </c>
      <c r="O180" s="73">
        <v>45132</v>
      </c>
      <c r="P180" s="73">
        <v>45132</v>
      </c>
      <c r="Q180" s="39" t="s">
        <v>897</v>
      </c>
      <c r="R180" s="77" t="s">
        <v>1684</v>
      </c>
      <c r="S180" s="73">
        <v>45149</v>
      </c>
      <c r="T180" s="73">
        <v>45149</v>
      </c>
      <c r="U180" s="105">
        <v>45139</v>
      </c>
      <c r="V180" s="105" t="s">
        <v>26</v>
      </c>
      <c r="W180" s="103">
        <v>44927</v>
      </c>
      <c r="X180" s="72"/>
      <c r="Y180" s="73"/>
      <c r="Z180" s="44"/>
      <c r="AA180" s="76"/>
      <c r="AB180" s="79" t="s">
        <v>897</v>
      </c>
      <c r="AC180" s="73">
        <v>45126</v>
      </c>
      <c r="AD180" s="44">
        <v>17150</v>
      </c>
      <c r="AE180" s="74">
        <v>45149</v>
      </c>
      <c r="AF180" s="79" t="s">
        <v>897</v>
      </c>
      <c r="AG180" s="73">
        <v>45126</v>
      </c>
      <c r="AH180" s="44">
        <v>7950</v>
      </c>
      <c r="AI180" s="76">
        <v>45149</v>
      </c>
      <c r="AJ180" s="75" t="s">
        <v>897</v>
      </c>
      <c r="AK180" s="73">
        <v>45126</v>
      </c>
      <c r="AL180" s="44">
        <v>18930</v>
      </c>
      <c r="AM180" s="76">
        <v>45149</v>
      </c>
      <c r="AN180" s="78"/>
      <c r="AO180" s="73"/>
      <c r="AP180" s="44"/>
      <c r="AQ180" s="76"/>
      <c r="AR180" s="85"/>
      <c r="AS180" s="73"/>
      <c r="AT180" s="44"/>
      <c r="AU180" s="80"/>
      <c r="AV180" s="77"/>
      <c r="AW180" s="77"/>
      <c r="AX180" s="77"/>
      <c r="AY180" s="77"/>
      <c r="AZ180" s="81" t="s">
        <v>937</v>
      </c>
      <c r="BA180" s="82">
        <f>IF(Table13[[#This Row],[Contractor Selected]]="Atlas",Table13[[#This Row],[Cost AEG]],IF(AZ180="DLZ",Table13[[#This Row],[Cost DLZ]],IF(AZ180="Helix",Table13[[#This Row],[Cost Helix]],IF(AZ180="Millennia",Table13[[#This Row],[Cost Millennia]],IF(AZ180="Dawood",Table13[[#This Row],[Cost Dawood]],"NO SELECTION")))))</f>
        <v>17150</v>
      </c>
      <c r="BB180" s="58"/>
      <c r="BC180" s="59"/>
      <c r="BD180" s="59">
        <v>17150</v>
      </c>
      <c r="BE180" s="59"/>
      <c r="BF180" s="59"/>
      <c r="BG180" s="59">
        <f>IF(Table13[[#This Row],[Contractor Selected]]="Accrate",Table13[[#This Row],[Amount]],0)</f>
        <v>0</v>
      </c>
      <c r="BH180" s="61">
        <f>IF(Table13[[#This Row],[Contractor Selected]]="LWS",Table13[[#This Row],[Amount]],0)</f>
        <v>0</v>
      </c>
      <c r="BI180" s="5"/>
      <c r="BJ180" s="5"/>
      <c r="BK180" s="1"/>
      <c r="BL180" s="7"/>
    </row>
    <row r="181" spans="1:64" ht="15" hidden="1" customHeight="1" x14ac:dyDescent="0.25">
      <c r="A181" s="39">
        <v>184</v>
      </c>
      <c r="B181" s="39" t="s">
        <v>281</v>
      </c>
      <c r="C181" s="39" t="s">
        <v>1685</v>
      </c>
      <c r="D181" s="102">
        <v>1213045</v>
      </c>
      <c r="E181" s="39" t="s">
        <v>1046</v>
      </c>
      <c r="F181" s="102" t="s">
        <v>222</v>
      </c>
      <c r="G181" s="39" t="s">
        <v>850</v>
      </c>
      <c r="H181" s="73">
        <v>45154</v>
      </c>
      <c r="I181" s="73">
        <v>45154</v>
      </c>
      <c r="J181" s="73">
        <v>45156</v>
      </c>
      <c r="K181" s="73">
        <v>45170</v>
      </c>
      <c r="L181" s="73">
        <v>45154</v>
      </c>
      <c r="M181" s="73">
        <v>45155</v>
      </c>
      <c r="N181" s="73">
        <v>45155</v>
      </c>
      <c r="O181" s="73">
        <v>45155</v>
      </c>
      <c r="P181" s="73">
        <v>45155</v>
      </c>
      <c r="Q181" s="39" t="s">
        <v>897</v>
      </c>
      <c r="R181" s="77" t="s">
        <v>1686</v>
      </c>
      <c r="S181" s="73">
        <v>45170</v>
      </c>
      <c r="T181" s="73">
        <v>45170</v>
      </c>
      <c r="U181" s="105">
        <v>45139</v>
      </c>
      <c r="V181" s="105" t="s">
        <v>26</v>
      </c>
      <c r="W181" s="103">
        <v>44927</v>
      </c>
      <c r="X181" s="84"/>
      <c r="Y181" s="73"/>
      <c r="Z181" s="44"/>
      <c r="AA181" s="76"/>
      <c r="AB181" s="75"/>
      <c r="AC181" s="73"/>
      <c r="AD181" s="44"/>
      <c r="AE181" s="76"/>
      <c r="AF181" s="75" t="s">
        <v>897</v>
      </c>
      <c r="AG181" s="73">
        <v>45154</v>
      </c>
      <c r="AH181" s="44">
        <v>21500</v>
      </c>
      <c r="AI181" s="76">
        <v>45170</v>
      </c>
      <c r="AJ181" s="75"/>
      <c r="AK181" s="73"/>
      <c r="AL181" s="44"/>
      <c r="AM181" s="76"/>
      <c r="AN181" s="78"/>
      <c r="AO181" s="73"/>
      <c r="AP181" s="44"/>
      <c r="AQ181" s="76"/>
      <c r="AR181" s="85"/>
      <c r="AS181" s="73"/>
      <c r="AT181" s="44"/>
      <c r="AU181" s="80"/>
      <c r="AV181" s="77"/>
      <c r="AW181" s="77"/>
      <c r="AX181" s="77"/>
      <c r="AY181" s="77"/>
      <c r="AZ181" s="81" t="s">
        <v>808</v>
      </c>
      <c r="BA181" s="82">
        <f>IF(Table13[[#This Row],[Contractor Selected]]="Atlas",Table13[[#This Row],[Cost AEG]],IF(AZ181="DLZ",Table13[[#This Row],[Cost DLZ]],IF(AZ181="Helix",Table13[[#This Row],[Cost Helix]],IF(AZ181="Millennia",Table13[[#This Row],[Cost Millennia]],IF(AZ181="Dawood",Table13[[#This Row],[Cost Dawood]],"NO SELECTION")))))</f>
        <v>21500</v>
      </c>
      <c r="BB181" s="58">
        <f t="shared" ref="BB181:BB212" si="28">IF(AZ181="Helix",BA181,0)</f>
        <v>21500</v>
      </c>
      <c r="BC181" s="59">
        <f t="shared" ref="BC181:BC212" si="29">IF(AZ181="Millennia",BA181,0)</f>
        <v>0</v>
      </c>
      <c r="BD181" s="59">
        <f t="shared" ref="BD181:BD212" si="30">IF(AZ181="DLZ",BA181,0)</f>
        <v>0</v>
      </c>
      <c r="BE181" s="59">
        <f t="shared" ref="BE181:BE212" si="31">IF(AZ181="Atlas",BA181,0)</f>
        <v>0</v>
      </c>
      <c r="BF181" s="59">
        <f t="shared" ref="BF181:BF212" si="32">IF(AZ181="Dawood",BA181,0)</f>
        <v>0</v>
      </c>
      <c r="BG181" s="59">
        <f>IF(Table13[[#This Row],[Contractor Selected]]="Accrate",Table13[[#This Row],[Amount]],0)</f>
        <v>0</v>
      </c>
      <c r="BH181" s="61">
        <f>IF(Table13[[#This Row],[Contractor Selected]]="LWS",Table13[[#This Row],[Amount]],0)</f>
        <v>0</v>
      </c>
      <c r="BI181" s="5"/>
      <c r="BJ181" s="5"/>
      <c r="BK181" s="1"/>
      <c r="BL181" s="7"/>
    </row>
    <row r="182" spans="1:64" ht="15" hidden="1" customHeight="1" x14ac:dyDescent="0.25">
      <c r="A182" s="39">
        <v>183</v>
      </c>
      <c r="B182" s="39" t="s">
        <v>81</v>
      </c>
      <c r="C182" s="39" t="s">
        <v>88</v>
      </c>
      <c r="D182" s="39">
        <v>1213072</v>
      </c>
      <c r="E182" s="39" t="s">
        <v>297</v>
      </c>
      <c r="F182" s="102" t="s">
        <v>227</v>
      </c>
      <c r="G182" s="102" t="s">
        <v>849</v>
      </c>
      <c r="H182" s="73">
        <v>45120</v>
      </c>
      <c r="I182" s="73">
        <v>45124</v>
      </c>
      <c r="J182" s="73">
        <v>45166</v>
      </c>
      <c r="K182" s="77">
        <v>45149</v>
      </c>
      <c r="L182" s="73">
        <v>45161</v>
      </c>
      <c r="M182" s="73">
        <v>45162</v>
      </c>
      <c r="N182" s="73">
        <v>45162</v>
      </c>
      <c r="O182" s="73">
        <v>45162</v>
      </c>
      <c r="P182" s="73">
        <v>45162</v>
      </c>
      <c r="Q182" s="39" t="s">
        <v>897</v>
      </c>
      <c r="R182" s="77" t="s">
        <v>1004</v>
      </c>
      <c r="S182" s="73">
        <v>45184</v>
      </c>
      <c r="T182" s="73">
        <v>45202</v>
      </c>
      <c r="U182" s="105">
        <v>45192</v>
      </c>
      <c r="V182" s="105" t="s">
        <v>26</v>
      </c>
      <c r="W182" s="103">
        <v>44927</v>
      </c>
      <c r="X182" s="72" t="s">
        <v>897</v>
      </c>
      <c r="Y182" s="73" t="s">
        <v>982</v>
      </c>
      <c r="Z182" s="44"/>
      <c r="AA182" s="76"/>
      <c r="AB182" s="79" t="s">
        <v>897</v>
      </c>
      <c r="AC182" s="73" t="s">
        <v>982</v>
      </c>
      <c r="AD182" s="44"/>
      <c r="AE182" s="74"/>
      <c r="AF182" s="79" t="s">
        <v>897</v>
      </c>
      <c r="AG182" s="73" t="s">
        <v>982</v>
      </c>
      <c r="AH182" s="44"/>
      <c r="AI182" s="76"/>
      <c r="AJ182" s="75" t="s">
        <v>897</v>
      </c>
      <c r="AK182" s="73">
        <v>45161</v>
      </c>
      <c r="AL182" s="44">
        <v>58383</v>
      </c>
      <c r="AM182" s="76">
        <v>45184</v>
      </c>
      <c r="AN182" s="78"/>
      <c r="AO182" s="73"/>
      <c r="AP182" s="44"/>
      <c r="AQ182" s="76"/>
      <c r="AR182" s="85"/>
      <c r="AS182" s="73"/>
      <c r="AT182" s="44"/>
      <c r="AU182" s="80"/>
      <c r="AV182" s="77"/>
      <c r="AW182" s="77"/>
      <c r="AX182" s="77"/>
      <c r="AY182" s="77"/>
      <c r="AZ182" s="81" t="s">
        <v>938</v>
      </c>
      <c r="BA182" s="82">
        <f>IF(Table13[[#This Row],[Contractor Selected]]="Atlas",Table13[[#This Row],[Cost AEG]],IF(AZ182="DLZ",Table13[[#This Row],[Cost DLZ]],IF(AZ182="Helix",Table13[[#This Row],[Cost Helix]],IF(AZ182="Millennia",Table13[[#This Row],[Cost Millennia]],IF(AZ182="Dawood",Table13[[#This Row],[Cost Dawood]],"NO SELECTION")))))</f>
        <v>58383</v>
      </c>
      <c r="BB182" s="58">
        <f t="shared" si="28"/>
        <v>0</v>
      </c>
      <c r="BC182" s="59">
        <f t="shared" si="29"/>
        <v>58383</v>
      </c>
      <c r="BD182" s="59">
        <f t="shared" si="30"/>
        <v>0</v>
      </c>
      <c r="BE182" s="59">
        <f t="shared" si="31"/>
        <v>0</v>
      </c>
      <c r="BF182" s="59">
        <f t="shared" si="32"/>
        <v>0</v>
      </c>
      <c r="BG182" s="59">
        <f>IF(Table13[[#This Row],[Contractor Selected]]="Accrate",Table13[[#This Row],[Amount]],0)</f>
        <v>0</v>
      </c>
      <c r="BH182" s="61">
        <f>IF(Table13[[#This Row],[Contractor Selected]]="LWS",Table13[[#This Row],[Amount]],0)</f>
        <v>0</v>
      </c>
      <c r="BI182" s="5"/>
      <c r="BJ182" s="5"/>
      <c r="BK182" s="1"/>
      <c r="BL182" s="7"/>
    </row>
    <row r="183" spans="1:64" ht="15" hidden="1" customHeight="1" x14ac:dyDescent="0.25">
      <c r="A183" s="39">
        <v>188</v>
      </c>
      <c r="B183" s="39" t="s">
        <v>67</v>
      </c>
      <c r="C183" s="39" t="s">
        <v>1687</v>
      </c>
      <c r="D183" s="102">
        <v>1113122</v>
      </c>
      <c r="E183" s="39" t="s">
        <v>920</v>
      </c>
      <c r="F183" s="102" t="s">
        <v>70</v>
      </c>
      <c r="G183" s="104" t="s">
        <v>1688</v>
      </c>
      <c r="H183" s="73">
        <v>45182</v>
      </c>
      <c r="I183" s="73">
        <v>45187</v>
      </c>
      <c r="J183" s="73">
        <v>45191</v>
      </c>
      <c r="K183" s="77">
        <v>45197</v>
      </c>
      <c r="L183" s="73">
        <v>45190</v>
      </c>
      <c r="M183" s="73">
        <v>45190</v>
      </c>
      <c r="N183" s="73">
        <v>45190</v>
      </c>
      <c r="O183" s="73">
        <v>45194</v>
      </c>
      <c r="P183" s="73">
        <v>45194</v>
      </c>
      <c r="Q183" s="73" t="s">
        <v>897</v>
      </c>
      <c r="R183" s="77" t="s">
        <v>1689</v>
      </c>
      <c r="S183" s="73">
        <v>45197</v>
      </c>
      <c r="T183" s="73">
        <v>45195</v>
      </c>
      <c r="U183" s="105">
        <v>45200</v>
      </c>
      <c r="V183" s="105" t="s">
        <v>26</v>
      </c>
      <c r="W183" s="103">
        <v>44927</v>
      </c>
      <c r="X183" s="72"/>
      <c r="Y183" s="73"/>
      <c r="Z183" s="44"/>
      <c r="AA183" s="76"/>
      <c r="AB183" s="79"/>
      <c r="AC183" s="73"/>
      <c r="AD183" s="44"/>
      <c r="AE183" s="76"/>
      <c r="AF183" s="79" t="s">
        <v>901</v>
      </c>
      <c r="AG183" s="73">
        <v>45187</v>
      </c>
      <c r="AH183" s="44">
        <v>3000</v>
      </c>
      <c r="AI183" s="76">
        <v>45197</v>
      </c>
      <c r="AJ183" s="79"/>
      <c r="AK183" s="73"/>
      <c r="AL183" s="44"/>
      <c r="AM183" s="76"/>
      <c r="AN183" s="78"/>
      <c r="AO183" s="73"/>
      <c r="AP183" s="44"/>
      <c r="AQ183" s="76"/>
      <c r="AR183" s="85"/>
      <c r="AS183" s="73"/>
      <c r="AT183" s="44"/>
      <c r="AU183" s="80"/>
      <c r="AV183" s="77"/>
      <c r="AW183" s="77"/>
      <c r="AX183" s="77"/>
      <c r="AY183" s="77"/>
      <c r="AZ183" s="81" t="s">
        <v>808</v>
      </c>
      <c r="BA183" s="82">
        <f>IF(Table13[[#This Row],[Contractor Selected]]="Atlas",Table13[[#This Row],[Cost AEG]],IF(AZ183="DLZ",Table13[[#This Row],[Cost DLZ]],IF(AZ183="Helix",Table13[[#This Row],[Cost Helix]],IF(AZ183="Millennia",Table13[[#This Row],[Cost Millennia]],IF(AZ183="Dawood",Table13[[#This Row],[Cost Dawood]],"NO SELECTION")))))</f>
        <v>3000</v>
      </c>
      <c r="BB183" s="58">
        <f t="shared" si="28"/>
        <v>3000</v>
      </c>
      <c r="BC183" s="59">
        <f t="shared" si="29"/>
        <v>0</v>
      </c>
      <c r="BD183" s="59">
        <f t="shared" si="30"/>
        <v>0</v>
      </c>
      <c r="BE183" s="59">
        <f t="shared" si="31"/>
        <v>0</v>
      </c>
      <c r="BF183" s="59">
        <f t="shared" si="32"/>
        <v>0</v>
      </c>
      <c r="BG183" s="59">
        <f>IF(Table13[[#This Row],[Contractor Selected]]="Accrate",Table13[[#This Row],[Amount]],0)</f>
        <v>0</v>
      </c>
      <c r="BH183" s="61">
        <f>IF(Table13[[#This Row],[Contractor Selected]]="LWS",Table13[[#This Row],[Amount]],0)</f>
        <v>0</v>
      </c>
      <c r="BI183" s="5"/>
      <c r="BJ183" s="5"/>
      <c r="BK183" s="1"/>
      <c r="BL183" s="7"/>
    </row>
    <row r="184" spans="1:64" s="26" customFormat="1" ht="15" hidden="1" customHeight="1" x14ac:dyDescent="0.25">
      <c r="A184" s="39">
        <v>192</v>
      </c>
      <c r="B184" s="39" t="s">
        <v>81</v>
      </c>
      <c r="C184" s="102" t="s">
        <v>1690</v>
      </c>
      <c r="D184" s="102">
        <v>1212874</v>
      </c>
      <c r="E184" s="102" t="s">
        <v>1691</v>
      </c>
      <c r="F184" s="102" t="s">
        <v>208</v>
      </c>
      <c r="G184" s="102" t="s">
        <v>849</v>
      </c>
      <c r="H184" s="73">
        <v>45184</v>
      </c>
      <c r="I184" s="73">
        <v>45188</v>
      </c>
      <c r="J184" s="73">
        <v>45191</v>
      </c>
      <c r="K184" s="77">
        <v>45212</v>
      </c>
      <c r="L184" s="73">
        <v>45189</v>
      </c>
      <c r="M184" s="73">
        <v>45189</v>
      </c>
      <c r="N184" s="73">
        <v>45190</v>
      </c>
      <c r="O184" s="73">
        <v>45195</v>
      </c>
      <c r="P184" s="73">
        <v>45195</v>
      </c>
      <c r="Q184" s="105" t="s">
        <v>897</v>
      </c>
      <c r="R184" s="39" t="s">
        <v>1692</v>
      </c>
      <c r="S184" s="73">
        <v>45212</v>
      </c>
      <c r="T184" s="45">
        <v>45208</v>
      </c>
      <c r="U184" s="105">
        <v>45200</v>
      </c>
      <c r="V184" s="105" t="s">
        <v>26</v>
      </c>
      <c r="W184" s="103">
        <v>44927</v>
      </c>
      <c r="X184" s="72"/>
      <c r="Y184" s="73"/>
      <c r="Z184" s="44"/>
      <c r="AA184" s="76"/>
      <c r="AB184" s="75"/>
      <c r="AC184" s="73"/>
      <c r="AD184" s="44"/>
      <c r="AE184" s="76"/>
      <c r="AF184" s="75" t="s">
        <v>897</v>
      </c>
      <c r="AG184" s="73">
        <v>45188</v>
      </c>
      <c r="AH184" s="44">
        <v>17300</v>
      </c>
      <c r="AI184" s="76"/>
      <c r="AJ184" s="79"/>
      <c r="AK184" s="73"/>
      <c r="AL184" s="44"/>
      <c r="AM184" s="76"/>
      <c r="AN184" s="78"/>
      <c r="AO184" s="73"/>
      <c r="AP184" s="44"/>
      <c r="AQ184" s="76"/>
      <c r="AR184" s="85"/>
      <c r="AS184" s="73"/>
      <c r="AT184" s="44"/>
      <c r="AU184" s="80"/>
      <c r="AV184" s="77"/>
      <c r="AW184" s="77"/>
      <c r="AX184" s="77"/>
      <c r="AY184" s="77"/>
      <c r="AZ184" s="81" t="s">
        <v>808</v>
      </c>
      <c r="BA184" s="82">
        <f>IF(Table13[[#This Row],[Contractor Selected]]="Atlas",Table13[[#This Row],[Cost AEG]],IF(AZ184="DLZ",Table13[[#This Row],[Cost DLZ]],IF(AZ184="Helix",Table13[[#This Row],[Cost Helix]],IF(AZ184="Millennia",Table13[[#This Row],[Cost Millennia]],IF(AZ184="Dawood",Table13[[#This Row],[Cost Dawood]],"NO SELECTION")))))</f>
        <v>17300</v>
      </c>
      <c r="BB184" s="58">
        <f t="shared" si="28"/>
        <v>17300</v>
      </c>
      <c r="BC184" s="59">
        <f t="shared" si="29"/>
        <v>0</v>
      </c>
      <c r="BD184" s="59">
        <f t="shared" si="30"/>
        <v>0</v>
      </c>
      <c r="BE184" s="59">
        <f t="shared" si="31"/>
        <v>0</v>
      </c>
      <c r="BF184" s="59">
        <f t="shared" si="32"/>
        <v>0</v>
      </c>
      <c r="BG184" s="59">
        <f>IF(Table13[[#This Row],[Contractor Selected]]="Accrate",Table13[[#This Row],[Amount]],0)</f>
        <v>0</v>
      </c>
      <c r="BH184" s="61">
        <f>IF(Table13[[#This Row],[Contractor Selected]]="LWS",Table13[[#This Row],[Amount]],0)</f>
        <v>0</v>
      </c>
      <c r="BI184" s="27"/>
      <c r="BJ184" s="27"/>
      <c r="BL184" s="28"/>
    </row>
    <row r="185" spans="1:64" ht="15" hidden="1" customHeight="1" x14ac:dyDescent="0.25">
      <c r="A185" s="39">
        <v>193</v>
      </c>
      <c r="B185" s="39" t="s">
        <v>81</v>
      </c>
      <c r="C185" s="102" t="s">
        <v>1693</v>
      </c>
      <c r="D185" s="102">
        <v>1212832</v>
      </c>
      <c r="E185" s="102" t="s">
        <v>1694</v>
      </c>
      <c r="F185" s="102" t="s">
        <v>84</v>
      </c>
      <c r="G185" s="39" t="s">
        <v>850</v>
      </c>
      <c r="H185" s="73">
        <v>45187</v>
      </c>
      <c r="I185" s="73">
        <v>45189</v>
      </c>
      <c r="J185" s="73">
        <v>45194</v>
      </c>
      <c r="K185" s="77">
        <v>45215</v>
      </c>
      <c r="L185" s="73">
        <v>45190</v>
      </c>
      <c r="M185" s="73">
        <v>45190</v>
      </c>
      <c r="N185" s="73">
        <v>45190</v>
      </c>
      <c r="O185" s="45">
        <v>45195</v>
      </c>
      <c r="P185" s="45">
        <v>45195</v>
      </c>
      <c r="Q185" s="105" t="s">
        <v>897</v>
      </c>
      <c r="R185" s="39" t="s">
        <v>1695</v>
      </c>
      <c r="S185" s="73">
        <v>45215</v>
      </c>
      <c r="T185" s="45">
        <v>45212</v>
      </c>
      <c r="U185" s="105">
        <v>45200</v>
      </c>
      <c r="V185" s="105" t="s">
        <v>26</v>
      </c>
      <c r="W185" s="103">
        <v>44927</v>
      </c>
      <c r="X185" s="72" t="s">
        <v>170</v>
      </c>
      <c r="Y185" s="73" t="s">
        <v>170</v>
      </c>
      <c r="Z185" s="44" t="s">
        <v>170</v>
      </c>
      <c r="AA185" s="76" t="s">
        <v>170</v>
      </c>
      <c r="AB185" s="75" t="s">
        <v>897</v>
      </c>
      <c r="AC185" s="73">
        <v>45188</v>
      </c>
      <c r="AD185" s="44">
        <v>9850</v>
      </c>
      <c r="AE185" s="76">
        <v>45215</v>
      </c>
      <c r="AF185" s="75" t="s">
        <v>897</v>
      </c>
      <c r="AG185" s="73">
        <v>45189</v>
      </c>
      <c r="AH185" s="44">
        <v>4000</v>
      </c>
      <c r="AI185" s="76">
        <v>45215</v>
      </c>
      <c r="AJ185" s="79" t="s">
        <v>170</v>
      </c>
      <c r="AK185" s="73" t="s">
        <v>170</v>
      </c>
      <c r="AL185" s="44" t="s">
        <v>170</v>
      </c>
      <c r="AM185" s="76" t="s">
        <v>170</v>
      </c>
      <c r="AN185" s="79" t="s">
        <v>170</v>
      </c>
      <c r="AO185" s="73" t="s">
        <v>170</v>
      </c>
      <c r="AP185" s="44" t="s">
        <v>170</v>
      </c>
      <c r="AQ185" s="76" t="s">
        <v>170</v>
      </c>
      <c r="AR185" s="79" t="s">
        <v>170</v>
      </c>
      <c r="AS185" s="73" t="s">
        <v>170</v>
      </c>
      <c r="AT185" s="44" t="s">
        <v>170</v>
      </c>
      <c r="AU185" s="94" t="s">
        <v>170</v>
      </c>
      <c r="AV185" s="73"/>
      <c r="AW185" s="73"/>
      <c r="AX185" s="73"/>
      <c r="AY185" s="73"/>
      <c r="AZ185" s="81" t="s">
        <v>937</v>
      </c>
      <c r="BA185" s="82">
        <f>IF(Table13[[#This Row],[Contractor Selected]]="Atlas",Table13[[#This Row],[Cost AEG]],IF(AZ185="DLZ",Table13[[#This Row],[Cost DLZ]],IF(AZ185="Helix",Table13[[#This Row],[Cost Helix]],IF(AZ185="Millennia",Table13[[#This Row],[Cost Millennia]],IF(AZ185="Dawood",Table13[[#This Row],[Cost Dawood]],"NO SELECTION")))))</f>
        <v>9850</v>
      </c>
      <c r="BB185" s="58">
        <f t="shared" si="28"/>
        <v>0</v>
      </c>
      <c r="BC185" s="59">
        <f t="shared" si="29"/>
        <v>0</v>
      </c>
      <c r="BD185" s="59">
        <f t="shared" si="30"/>
        <v>9850</v>
      </c>
      <c r="BE185" s="59">
        <f t="shared" si="31"/>
        <v>0</v>
      </c>
      <c r="BF185" s="59">
        <f t="shared" si="32"/>
        <v>0</v>
      </c>
      <c r="BG185" s="59">
        <f>IF(Table13[[#This Row],[Contractor Selected]]="Accrate",Table13[[#This Row],[Amount]],0)</f>
        <v>0</v>
      </c>
      <c r="BH185" s="61">
        <f>IF(Table13[[#This Row],[Contractor Selected]]="LWS",Table13[[#This Row],[Amount]],0)</f>
        <v>0</v>
      </c>
      <c r="BI185" s="5"/>
      <c r="BJ185" s="5"/>
      <c r="BK185" s="1"/>
      <c r="BL185" s="7"/>
    </row>
    <row r="186" spans="1:64" ht="15" hidden="1" customHeight="1" x14ac:dyDescent="0.25">
      <c r="A186" s="39">
        <v>197</v>
      </c>
      <c r="B186" s="39" t="s">
        <v>81</v>
      </c>
      <c r="C186" s="39" t="s">
        <v>1696</v>
      </c>
      <c r="D186" s="102">
        <v>1213127</v>
      </c>
      <c r="E186" s="39" t="s">
        <v>1697</v>
      </c>
      <c r="F186" s="102" t="s">
        <v>227</v>
      </c>
      <c r="G186" s="102" t="s">
        <v>849</v>
      </c>
      <c r="H186" s="73">
        <v>45209</v>
      </c>
      <c r="I186" s="73">
        <v>45212</v>
      </c>
      <c r="J186" s="73">
        <v>45216</v>
      </c>
      <c r="K186" s="77">
        <v>45230</v>
      </c>
      <c r="L186" s="73">
        <v>45212</v>
      </c>
      <c r="M186" s="73">
        <v>45215</v>
      </c>
      <c r="N186" s="73">
        <v>45216</v>
      </c>
      <c r="O186" s="73">
        <v>45216</v>
      </c>
      <c r="P186" s="73">
        <v>45216</v>
      </c>
      <c r="Q186" s="39" t="s">
        <v>897</v>
      </c>
      <c r="R186" s="77" t="s">
        <v>1698</v>
      </c>
      <c r="S186" s="73">
        <v>45230</v>
      </c>
      <c r="T186" s="73">
        <v>45225</v>
      </c>
      <c r="U186" s="105">
        <v>45200</v>
      </c>
      <c r="V186" s="105" t="s">
        <v>26</v>
      </c>
      <c r="W186" s="103">
        <v>44927</v>
      </c>
      <c r="X186" s="72" t="s">
        <v>39</v>
      </c>
      <c r="Y186" s="73"/>
      <c r="Z186" s="44"/>
      <c r="AA186" s="76"/>
      <c r="AB186" s="75" t="s">
        <v>897</v>
      </c>
      <c r="AC186" s="73">
        <v>45211</v>
      </c>
      <c r="AD186" s="44">
        <v>7600</v>
      </c>
      <c r="AE186" s="76">
        <v>45230</v>
      </c>
      <c r="AF186" s="79" t="s">
        <v>39</v>
      </c>
      <c r="AG186" s="73"/>
      <c r="AH186" s="44"/>
      <c r="AI186" s="76"/>
      <c r="AJ186" s="75"/>
      <c r="AK186" s="73"/>
      <c r="AL186" s="44"/>
      <c r="AM186" s="76"/>
      <c r="AN186" s="78" t="s">
        <v>39</v>
      </c>
      <c r="AO186" s="73"/>
      <c r="AP186" s="44"/>
      <c r="AQ186" s="76"/>
      <c r="AR186" s="85" t="s">
        <v>39</v>
      </c>
      <c r="AS186" s="73"/>
      <c r="AT186" s="44"/>
      <c r="AU186" s="80"/>
      <c r="AV186" s="77"/>
      <c r="AW186" s="77"/>
      <c r="AX186" s="77"/>
      <c r="AY186" s="77"/>
      <c r="AZ186" s="81" t="s">
        <v>937</v>
      </c>
      <c r="BA186" s="82">
        <f>IF(Table13[[#This Row],[Contractor Selected]]="Atlas",Table13[[#This Row],[Cost AEG]],IF(AZ186="DLZ",Table13[[#This Row],[Cost DLZ]],IF(AZ186="Helix",Table13[[#This Row],[Cost Helix]],IF(AZ186="Millennia",Table13[[#This Row],[Cost Millennia]],IF(AZ186="Dawood",Table13[[#This Row],[Cost Dawood]],"NO SELECTION")))))</f>
        <v>7600</v>
      </c>
      <c r="BB186" s="58">
        <f t="shared" si="28"/>
        <v>0</v>
      </c>
      <c r="BC186" s="59">
        <f t="shared" si="29"/>
        <v>0</v>
      </c>
      <c r="BD186" s="59">
        <f t="shared" si="30"/>
        <v>7600</v>
      </c>
      <c r="BE186" s="59">
        <f t="shared" si="31"/>
        <v>0</v>
      </c>
      <c r="BF186" s="59">
        <f t="shared" si="32"/>
        <v>0</v>
      </c>
      <c r="BG186" s="59">
        <f>IF(Table13[[#This Row],[Contractor Selected]]="Accrate",Table13[[#This Row],[Amount]],0)</f>
        <v>0</v>
      </c>
      <c r="BH186" s="61">
        <f>IF(Table13[[#This Row],[Contractor Selected]]="LWS",Table13[[#This Row],[Amount]],0)</f>
        <v>0</v>
      </c>
      <c r="BI186" s="5"/>
      <c r="BJ186" s="5"/>
      <c r="BK186" s="1"/>
      <c r="BL186" s="7"/>
    </row>
    <row r="187" spans="1:64" ht="15" hidden="1" customHeight="1" x14ac:dyDescent="0.25">
      <c r="A187" s="39">
        <v>189</v>
      </c>
      <c r="B187" s="39" t="s">
        <v>242</v>
      </c>
      <c r="C187" s="39" t="s">
        <v>1699</v>
      </c>
      <c r="D187" s="102">
        <v>1213225</v>
      </c>
      <c r="E187" s="39" t="s">
        <v>793</v>
      </c>
      <c r="F187" s="102" t="s">
        <v>70</v>
      </c>
      <c r="G187" s="104" t="s">
        <v>852</v>
      </c>
      <c r="H187" s="73">
        <v>45004</v>
      </c>
      <c r="I187" s="73">
        <v>45008</v>
      </c>
      <c r="J187" s="73">
        <v>45031</v>
      </c>
      <c r="K187" s="77">
        <v>45108</v>
      </c>
      <c r="L187" s="73">
        <v>45139</v>
      </c>
      <c r="M187" s="73">
        <v>45139</v>
      </c>
      <c r="N187" s="73">
        <v>45139</v>
      </c>
      <c r="O187" s="73">
        <v>45191</v>
      </c>
      <c r="P187" s="73">
        <v>45194</v>
      </c>
      <c r="Q187" s="73" t="s">
        <v>897</v>
      </c>
      <c r="R187" s="77" t="s">
        <v>1700</v>
      </c>
      <c r="S187" s="73">
        <v>45251</v>
      </c>
      <c r="T187" s="73">
        <v>45291</v>
      </c>
      <c r="U187" s="105">
        <v>45322</v>
      </c>
      <c r="V187" s="105" t="s">
        <v>26</v>
      </c>
      <c r="W187" s="105">
        <v>45261</v>
      </c>
      <c r="X187" s="84" t="s">
        <v>170</v>
      </c>
      <c r="Y187" s="73" t="s">
        <v>170</v>
      </c>
      <c r="Z187" s="44" t="s">
        <v>170</v>
      </c>
      <c r="AA187" s="76" t="s">
        <v>170</v>
      </c>
      <c r="AB187" s="79"/>
      <c r="AC187" s="73"/>
      <c r="AD187" s="44"/>
      <c r="AE187" s="76"/>
      <c r="AF187" s="79"/>
      <c r="AG187" s="73"/>
      <c r="AH187" s="44"/>
      <c r="AI187" s="76"/>
      <c r="AJ187" s="79"/>
      <c r="AK187" s="73"/>
      <c r="AL187" s="44"/>
      <c r="AM187" s="76"/>
      <c r="AN187" s="78" t="s">
        <v>897</v>
      </c>
      <c r="AO187" s="73">
        <v>45044</v>
      </c>
      <c r="AP187" s="44">
        <v>56775</v>
      </c>
      <c r="AQ187" s="76"/>
      <c r="AR187" s="85"/>
      <c r="AS187" s="73"/>
      <c r="AT187" s="44"/>
      <c r="AU187" s="80"/>
      <c r="AV187" s="77"/>
      <c r="AW187" s="77"/>
      <c r="AX187" s="77"/>
      <c r="AY187" s="77"/>
      <c r="AZ187" s="81" t="s">
        <v>939</v>
      </c>
      <c r="BA187" s="82">
        <f>IF(Table13[[#This Row],[Contractor Selected]]="Atlas",Table13[[#This Row],[Cost AEG]],IF(AZ187="DLZ",Table13[[#This Row],[Cost DLZ]],IF(AZ187="Helix",Table13[[#This Row],[Cost Helix]],IF(AZ187="Millennia",Table13[[#This Row],[Cost Millennia]],IF(AZ187="Dawood",Table13[[#This Row],[Cost Dawood]],"NO SELECTION")))))</f>
        <v>56775</v>
      </c>
      <c r="BB187" s="58">
        <f t="shared" si="28"/>
        <v>0</v>
      </c>
      <c r="BC187" s="59">
        <f t="shared" si="29"/>
        <v>0</v>
      </c>
      <c r="BD187" s="59">
        <f t="shared" si="30"/>
        <v>0</v>
      </c>
      <c r="BE187" s="59">
        <f t="shared" si="31"/>
        <v>0</v>
      </c>
      <c r="BF187" s="59">
        <f t="shared" si="32"/>
        <v>56775</v>
      </c>
      <c r="BG187" s="59">
        <f>IF(Table13[[#This Row],[Contractor Selected]]="Accrate",Table13[[#This Row],[Amount]],0)</f>
        <v>0</v>
      </c>
      <c r="BH187" s="61">
        <f>IF(Table13[[#This Row],[Contractor Selected]]="LWS",Table13[[#This Row],[Amount]],0)</f>
        <v>0</v>
      </c>
      <c r="BI187" s="5"/>
      <c r="BJ187" s="5"/>
      <c r="BK187" s="1"/>
      <c r="BL187" s="7"/>
    </row>
    <row r="188" spans="1:64" ht="15" hidden="1" customHeight="1" x14ac:dyDescent="0.25">
      <c r="A188" s="39">
        <v>199</v>
      </c>
      <c r="B188" s="39" t="s">
        <v>281</v>
      </c>
      <c r="C188" s="102" t="s">
        <v>599</v>
      </c>
      <c r="D188" s="102">
        <v>1213263</v>
      </c>
      <c r="E188" s="39" t="s">
        <v>1015</v>
      </c>
      <c r="F188" s="102" t="s">
        <v>37</v>
      </c>
      <c r="G188" s="102" t="s">
        <v>852</v>
      </c>
      <c r="H188" s="73">
        <v>45218</v>
      </c>
      <c r="I188" s="73">
        <v>45222</v>
      </c>
      <c r="J188" s="73">
        <v>45226</v>
      </c>
      <c r="K188" s="73">
        <v>45271</v>
      </c>
      <c r="L188" s="73">
        <v>45231</v>
      </c>
      <c r="M188" s="73">
        <v>45232</v>
      </c>
      <c r="N188" s="73">
        <v>45232</v>
      </c>
      <c r="O188" s="73">
        <v>45281</v>
      </c>
      <c r="P188" s="73">
        <v>45281</v>
      </c>
      <c r="Q188" s="73" t="s">
        <v>897</v>
      </c>
      <c r="R188" s="77" t="s">
        <v>1701</v>
      </c>
      <c r="S188" s="73">
        <v>45321</v>
      </c>
      <c r="T188" s="73">
        <v>45321</v>
      </c>
      <c r="U188" s="105">
        <v>45323</v>
      </c>
      <c r="V188" s="112" t="s">
        <v>26</v>
      </c>
      <c r="W188" s="105">
        <v>45380</v>
      </c>
      <c r="X188" s="84" t="s">
        <v>170</v>
      </c>
      <c r="Y188" s="73" t="s">
        <v>170</v>
      </c>
      <c r="Z188" s="44" t="s">
        <v>170</v>
      </c>
      <c r="AA188" s="76" t="s">
        <v>170</v>
      </c>
      <c r="AB188" s="75" t="s">
        <v>897</v>
      </c>
      <c r="AC188" s="73"/>
      <c r="AD188" s="44"/>
      <c r="AE188" s="76"/>
      <c r="AF188" s="75" t="s">
        <v>897</v>
      </c>
      <c r="AG188" s="73">
        <v>45222</v>
      </c>
      <c r="AH188" s="44">
        <v>65810</v>
      </c>
      <c r="AI188" s="76">
        <v>45260</v>
      </c>
      <c r="AJ188" s="75" t="s">
        <v>897</v>
      </c>
      <c r="AK188" s="73">
        <v>45222</v>
      </c>
      <c r="AL188" s="44">
        <f>143000+76330</f>
        <v>219330</v>
      </c>
      <c r="AM188" s="74" t="s">
        <v>1702</v>
      </c>
      <c r="AN188" s="78"/>
      <c r="AO188" s="73"/>
      <c r="AP188" s="44"/>
      <c r="AQ188" s="76"/>
      <c r="AR188" s="85"/>
      <c r="AS188" s="73"/>
      <c r="AT188" s="44"/>
      <c r="AU188" s="80"/>
      <c r="AV188" s="77"/>
      <c r="AW188" s="77"/>
      <c r="AX188" s="77"/>
      <c r="AY188" s="77"/>
      <c r="AZ188" s="81" t="s">
        <v>808</v>
      </c>
      <c r="BA188" s="82">
        <f>IF(Table13[[#This Row],[Contractor Selected]]="Atlas",Table13[[#This Row],[Cost AEG]],IF(AZ188="DLZ",Table13[[#This Row],[Cost DLZ]],IF(AZ188="Helix",Table13[[#This Row],[Cost Helix]],IF(AZ188="Millennia",Table13[[#This Row],[Cost Millennia]],IF(AZ188="Dawood",Table13[[#This Row],[Cost Dawood]],"NO SELECTION")))))</f>
        <v>65810</v>
      </c>
      <c r="BB188" s="58">
        <f t="shared" si="28"/>
        <v>65810</v>
      </c>
      <c r="BC188" s="59">
        <f t="shared" si="29"/>
        <v>0</v>
      </c>
      <c r="BD188" s="59">
        <f t="shared" si="30"/>
        <v>0</v>
      </c>
      <c r="BE188" s="59">
        <f t="shared" si="31"/>
        <v>0</v>
      </c>
      <c r="BF188" s="59">
        <f t="shared" si="32"/>
        <v>0</v>
      </c>
      <c r="BG188" s="59">
        <f>IF(Table13[[#This Row],[Contractor Selected]]="Accrate",Table13[[#This Row],[Amount]],0)</f>
        <v>0</v>
      </c>
      <c r="BH188" s="61">
        <f>IF(Table13[[#This Row],[Contractor Selected]]="LWS",Table13[[#This Row],[Amount]],0)</f>
        <v>0</v>
      </c>
      <c r="BI188" s="5"/>
      <c r="BJ188" s="5"/>
      <c r="BK188" s="1"/>
      <c r="BL188" s="7"/>
    </row>
    <row r="189" spans="1:64" ht="15" hidden="1" customHeight="1" x14ac:dyDescent="0.25">
      <c r="A189" s="39">
        <v>204</v>
      </c>
      <c r="B189" s="39" t="s">
        <v>81</v>
      </c>
      <c r="C189" s="39" t="s">
        <v>980</v>
      </c>
      <c r="D189" s="102">
        <v>1413358</v>
      </c>
      <c r="E189" s="39" t="s">
        <v>377</v>
      </c>
      <c r="F189" s="102" t="s">
        <v>102</v>
      </c>
      <c r="G189" s="39" t="s">
        <v>850</v>
      </c>
      <c r="H189" s="73">
        <v>45280</v>
      </c>
      <c r="I189" s="73">
        <v>45286</v>
      </c>
      <c r="J189" s="73">
        <v>45295</v>
      </c>
      <c r="K189" s="73">
        <v>45316</v>
      </c>
      <c r="L189" s="73">
        <v>45287</v>
      </c>
      <c r="M189" s="73">
        <v>45287</v>
      </c>
      <c r="N189" s="73">
        <v>45287</v>
      </c>
      <c r="O189" s="73">
        <v>45308</v>
      </c>
      <c r="P189" s="73">
        <v>45308</v>
      </c>
      <c r="Q189" s="73" t="s">
        <v>897</v>
      </c>
      <c r="R189" s="39" t="s">
        <v>1703</v>
      </c>
      <c r="S189" s="73">
        <v>45329</v>
      </c>
      <c r="T189" s="73">
        <v>45323</v>
      </c>
      <c r="U189" s="105">
        <v>45323</v>
      </c>
      <c r="V189" s="105" t="s">
        <v>26</v>
      </c>
      <c r="W189" s="105">
        <v>45371</v>
      </c>
      <c r="X189" s="101" t="s">
        <v>170</v>
      </c>
      <c r="Y189" s="96" t="s">
        <v>170</v>
      </c>
      <c r="Z189" s="66" t="s">
        <v>170</v>
      </c>
      <c r="AA189" s="90" t="s">
        <v>170</v>
      </c>
      <c r="AB189" s="75" t="s">
        <v>897</v>
      </c>
      <c r="AC189" s="73">
        <v>45282</v>
      </c>
      <c r="AD189" s="44">
        <v>5950</v>
      </c>
      <c r="AE189" s="76">
        <v>45317</v>
      </c>
      <c r="AF189" s="95" t="s">
        <v>170</v>
      </c>
      <c r="AG189" s="96" t="s">
        <v>170</v>
      </c>
      <c r="AH189" s="66" t="s">
        <v>170</v>
      </c>
      <c r="AI189" s="90" t="s">
        <v>170</v>
      </c>
      <c r="AJ189" s="95" t="s">
        <v>170</v>
      </c>
      <c r="AK189" s="96" t="s">
        <v>170</v>
      </c>
      <c r="AL189" s="66" t="s">
        <v>170</v>
      </c>
      <c r="AM189" s="90" t="s">
        <v>170</v>
      </c>
      <c r="AN189" s="95" t="s">
        <v>170</v>
      </c>
      <c r="AO189" s="96" t="s">
        <v>170</v>
      </c>
      <c r="AP189" s="66" t="s">
        <v>170</v>
      </c>
      <c r="AQ189" s="90" t="s">
        <v>170</v>
      </c>
      <c r="AR189" s="95" t="s">
        <v>170</v>
      </c>
      <c r="AS189" s="96" t="s">
        <v>170</v>
      </c>
      <c r="AT189" s="66" t="s">
        <v>170</v>
      </c>
      <c r="AU189" s="97" t="s">
        <v>170</v>
      </c>
      <c r="AV189" s="96"/>
      <c r="AW189" s="96"/>
      <c r="AX189" s="96"/>
      <c r="AY189" s="96"/>
      <c r="AZ189" s="81" t="s">
        <v>937</v>
      </c>
      <c r="BA189" s="82">
        <v>5950</v>
      </c>
      <c r="BB189" s="58">
        <f t="shared" si="28"/>
        <v>0</v>
      </c>
      <c r="BC189" s="59">
        <f t="shared" si="29"/>
        <v>0</v>
      </c>
      <c r="BD189" s="59">
        <f t="shared" si="30"/>
        <v>5950</v>
      </c>
      <c r="BE189" s="59">
        <f t="shared" si="31"/>
        <v>0</v>
      </c>
      <c r="BF189" s="59">
        <f t="shared" si="32"/>
        <v>0</v>
      </c>
      <c r="BG189" s="59">
        <f>IF(Table13[[#This Row],[Contractor Selected]]="Accrate",Table13[[#This Row],[Amount]],0)</f>
        <v>0</v>
      </c>
      <c r="BH189" s="61">
        <f>IF(Table13[[#This Row],[Contractor Selected]]="LWS",Table13[[#This Row],[Amount]],0)</f>
        <v>0</v>
      </c>
      <c r="BI189" s="5"/>
      <c r="BJ189" s="5"/>
      <c r="BK189" s="1"/>
      <c r="BL189" s="7"/>
    </row>
    <row r="190" spans="1:64" ht="15" hidden="1" customHeight="1" x14ac:dyDescent="0.25">
      <c r="A190" s="39">
        <v>196</v>
      </c>
      <c r="B190" s="39" t="s">
        <v>81</v>
      </c>
      <c r="C190" s="39" t="s">
        <v>100</v>
      </c>
      <c r="D190" s="113">
        <v>1213270</v>
      </c>
      <c r="E190" s="39" t="s">
        <v>1071</v>
      </c>
      <c r="F190" s="102" t="s">
        <v>102</v>
      </c>
      <c r="G190" s="102" t="s">
        <v>850</v>
      </c>
      <c r="H190" s="73">
        <v>45273</v>
      </c>
      <c r="I190" s="73">
        <v>45275</v>
      </c>
      <c r="J190" s="73">
        <v>45280</v>
      </c>
      <c r="K190" s="77">
        <v>44945</v>
      </c>
      <c r="L190" s="73">
        <v>45275</v>
      </c>
      <c r="M190" s="73">
        <v>45275</v>
      </c>
      <c r="N190" s="73">
        <v>45275</v>
      </c>
      <c r="O190" s="73">
        <v>45302</v>
      </c>
      <c r="P190" s="73">
        <v>45302</v>
      </c>
      <c r="Q190" s="108" t="s">
        <v>897</v>
      </c>
      <c r="R190" s="39" t="s">
        <v>1704</v>
      </c>
      <c r="S190" s="77">
        <v>45331</v>
      </c>
      <c r="T190" s="73">
        <v>45331</v>
      </c>
      <c r="U190" s="105">
        <v>45323</v>
      </c>
      <c r="V190" s="105" t="s">
        <v>26</v>
      </c>
      <c r="W190" s="105">
        <v>45383</v>
      </c>
      <c r="X190" s="84" t="s">
        <v>170</v>
      </c>
      <c r="Y190" s="73" t="s">
        <v>170</v>
      </c>
      <c r="Z190" s="44" t="s">
        <v>170</v>
      </c>
      <c r="AA190" s="76" t="s">
        <v>170</v>
      </c>
      <c r="AB190" s="79" t="s">
        <v>897</v>
      </c>
      <c r="AC190" s="73">
        <v>45225</v>
      </c>
      <c r="AD190" s="44">
        <v>34150</v>
      </c>
      <c r="AE190" s="74" t="s">
        <v>1705</v>
      </c>
      <c r="AF190" s="79" t="s">
        <v>897</v>
      </c>
      <c r="AG190" s="73">
        <v>45225</v>
      </c>
      <c r="AH190" s="44">
        <v>13500</v>
      </c>
      <c r="AI190" s="76">
        <v>45251</v>
      </c>
      <c r="AJ190" s="79" t="s">
        <v>897</v>
      </c>
      <c r="AK190" s="77" t="s">
        <v>1706</v>
      </c>
      <c r="AL190" s="44">
        <v>36270</v>
      </c>
      <c r="AM190" s="76">
        <v>45331</v>
      </c>
      <c r="AN190" s="78"/>
      <c r="AO190" s="73"/>
      <c r="AP190" s="44"/>
      <c r="AQ190" s="76"/>
      <c r="AR190" s="85"/>
      <c r="AS190" s="73"/>
      <c r="AT190" s="44"/>
      <c r="AU190" s="80"/>
      <c r="AV190" s="77"/>
      <c r="AW190" s="77"/>
      <c r="AX190" s="77"/>
      <c r="AY190" s="77"/>
      <c r="AZ190" s="81" t="s">
        <v>938</v>
      </c>
      <c r="BA190" s="82">
        <f>IF(Table13[[#This Row],[Contractor Selected]]="Atlas",Table13[[#This Row],[Cost AEG]],IF(AZ190="DLZ",Table13[[#This Row],[Cost DLZ]],IF(AZ190="Helix",Table13[[#This Row],[Cost Helix]],IF(AZ190="Millennia",Table13[[#This Row],[Cost Millennia]],IF(AZ190="Dawood",Table13[[#This Row],[Cost Dawood]],"NO SELECTION")))))</f>
        <v>36270</v>
      </c>
      <c r="BB190" s="58">
        <f t="shared" si="28"/>
        <v>0</v>
      </c>
      <c r="BC190" s="59">
        <f t="shared" si="29"/>
        <v>36270</v>
      </c>
      <c r="BD190" s="59">
        <f t="shared" si="30"/>
        <v>0</v>
      </c>
      <c r="BE190" s="59">
        <f t="shared" si="31"/>
        <v>0</v>
      </c>
      <c r="BF190" s="59">
        <f t="shared" si="32"/>
        <v>0</v>
      </c>
      <c r="BG190" s="59">
        <f>IF(Table13[[#This Row],[Contractor Selected]]="Accrate",Table13[[#This Row],[Amount]],0)</f>
        <v>0</v>
      </c>
      <c r="BH190" s="61">
        <f>IF(Table13[[#This Row],[Contractor Selected]]="LWS",Table13[[#This Row],[Amount]],0)</f>
        <v>0</v>
      </c>
      <c r="BI190" s="5"/>
      <c r="BJ190" s="5"/>
      <c r="BK190" s="1"/>
      <c r="BL190" s="7"/>
    </row>
    <row r="191" spans="1:64" ht="15" hidden="1" customHeight="1" x14ac:dyDescent="0.25">
      <c r="A191" s="39">
        <v>204</v>
      </c>
      <c r="B191" s="39" t="s">
        <v>81</v>
      </c>
      <c r="C191" s="39" t="s">
        <v>100</v>
      </c>
      <c r="D191" s="113">
        <v>1213270</v>
      </c>
      <c r="E191" s="39" t="s">
        <v>1071</v>
      </c>
      <c r="F191" s="102" t="s">
        <v>102</v>
      </c>
      <c r="G191" s="39" t="s">
        <v>846</v>
      </c>
      <c r="H191" s="73">
        <v>45273</v>
      </c>
      <c r="I191" s="73">
        <v>45275</v>
      </c>
      <c r="J191" s="73">
        <v>45280</v>
      </c>
      <c r="K191" s="77">
        <v>45320</v>
      </c>
      <c r="L191" s="73">
        <v>45275</v>
      </c>
      <c r="M191" s="73">
        <v>45275</v>
      </c>
      <c r="N191" s="73">
        <v>45275</v>
      </c>
      <c r="O191" s="73">
        <v>45302</v>
      </c>
      <c r="P191" s="73">
        <v>45302</v>
      </c>
      <c r="Q191" s="39" t="s">
        <v>897</v>
      </c>
      <c r="R191" s="39" t="s">
        <v>1704</v>
      </c>
      <c r="S191" s="73">
        <v>45344</v>
      </c>
      <c r="T191" s="73">
        <v>45344</v>
      </c>
      <c r="U191" s="105">
        <v>45323</v>
      </c>
      <c r="V191" s="105" t="s">
        <v>26</v>
      </c>
      <c r="W191" s="105">
        <v>45383</v>
      </c>
      <c r="X191" s="84"/>
      <c r="Y191" s="73"/>
      <c r="Z191" s="44"/>
      <c r="AA191" s="76"/>
      <c r="AB191" s="133" t="s">
        <v>170</v>
      </c>
      <c r="AC191" s="96" t="s">
        <v>170</v>
      </c>
      <c r="AD191" s="66" t="s">
        <v>170</v>
      </c>
      <c r="AE191" s="92" t="s">
        <v>170</v>
      </c>
      <c r="AF191" s="133" t="s">
        <v>170</v>
      </c>
      <c r="AG191" s="96" t="s">
        <v>170</v>
      </c>
      <c r="AH191" s="66" t="s">
        <v>170</v>
      </c>
      <c r="AI191" s="90" t="s">
        <v>170</v>
      </c>
      <c r="AJ191" s="75" t="s">
        <v>897</v>
      </c>
      <c r="AK191" s="73">
        <v>45641</v>
      </c>
      <c r="AL191" s="44">
        <v>17680</v>
      </c>
      <c r="AM191" s="76">
        <v>45344</v>
      </c>
      <c r="AN191" s="78"/>
      <c r="AO191" s="73"/>
      <c r="AP191" s="44"/>
      <c r="AQ191" s="76"/>
      <c r="AR191" s="85"/>
      <c r="AS191" s="73"/>
      <c r="AT191" s="44"/>
      <c r="AU191" s="80"/>
      <c r="AV191" s="77"/>
      <c r="AW191" s="77"/>
      <c r="AX191" s="77"/>
      <c r="AY191" s="77"/>
      <c r="AZ191" s="81" t="s">
        <v>938</v>
      </c>
      <c r="BA191" s="82">
        <f>IF(Table13[[#This Row],[Contractor Selected]]="Atlas",Table13[[#This Row],[Cost AEG]],IF(AZ191="DLZ",Table13[[#This Row],[Cost DLZ]],IF(AZ191="Helix",Table13[[#This Row],[Cost Helix]],IF(AZ191="Millennia",Table13[[#This Row],[Cost Millennia]],IF(AZ191="Dawood",Table13[[#This Row],[Cost Dawood]],"NO SELECTION")))))</f>
        <v>17680</v>
      </c>
      <c r="BB191" s="58">
        <f t="shared" si="28"/>
        <v>0</v>
      </c>
      <c r="BC191" s="59">
        <f t="shared" si="29"/>
        <v>17680</v>
      </c>
      <c r="BD191" s="59">
        <f t="shared" si="30"/>
        <v>0</v>
      </c>
      <c r="BE191" s="59">
        <f t="shared" si="31"/>
        <v>0</v>
      </c>
      <c r="BF191" s="59">
        <f t="shared" si="32"/>
        <v>0</v>
      </c>
      <c r="BG191" s="59">
        <f>IF(Table13[[#This Row],[Contractor Selected]]="Accrate",Table13[[#This Row],[Amount]],0)</f>
        <v>0</v>
      </c>
      <c r="BH191" s="61">
        <f>IF(Table13[[#This Row],[Contractor Selected]]="LWS",Table13[[#This Row],[Amount]],0)</f>
        <v>0</v>
      </c>
      <c r="BI191" s="5"/>
      <c r="BJ191" s="5"/>
      <c r="BK191" s="1"/>
      <c r="BL191" s="7"/>
    </row>
    <row r="192" spans="1:64" ht="15" hidden="1" customHeight="1" x14ac:dyDescent="0.25">
      <c r="A192" s="39">
        <v>211</v>
      </c>
      <c r="B192" s="39" t="s">
        <v>323</v>
      </c>
      <c r="C192" s="39" t="s">
        <v>35</v>
      </c>
      <c r="D192" s="39">
        <v>1013480</v>
      </c>
      <c r="E192" s="39" t="s">
        <v>36</v>
      </c>
      <c r="F192" s="102" t="s">
        <v>37</v>
      </c>
      <c r="G192" s="102" t="s">
        <v>1018</v>
      </c>
      <c r="H192" s="73">
        <v>45308</v>
      </c>
      <c r="I192" s="73">
        <v>45309</v>
      </c>
      <c r="J192" s="73">
        <v>45317</v>
      </c>
      <c r="K192" s="73">
        <v>45345</v>
      </c>
      <c r="L192" s="73">
        <v>45313</v>
      </c>
      <c r="M192" s="73">
        <v>45313</v>
      </c>
      <c r="N192" s="73">
        <v>45314</v>
      </c>
      <c r="O192" s="73">
        <v>45320</v>
      </c>
      <c r="P192" s="73">
        <v>45320</v>
      </c>
      <c r="Q192" s="39" t="s">
        <v>897</v>
      </c>
      <c r="R192" s="116" t="s">
        <v>1707</v>
      </c>
      <c r="S192" s="73">
        <v>45345</v>
      </c>
      <c r="T192" s="73">
        <v>45344</v>
      </c>
      <c r="U192" s="105">
        <v>45323</v>
      </c>
      <c r="V192" s="103" t="s">
        <v>26</v>
      </c>
      <c r="W192" s="105">
        <v>45421</v>
      </c>
      <c r="X192" s="84" t="s">
        <v>170</v>
      </c>
      <c r="Y192" s="73" t="s">
        <v>170</v>
      </c>
      <c r="Z192" s="44" t="s">
        <v>170</v>
      </c>
      <c r="AA192" s="76" t="s">
        <v>170</v>
      </c>
      <c r="AB192" s="75" t="s">
        <v>897</v>
      </c>
      <c r="AC192" s="73">
        <v>45310</v>
      </c>
      <c r="AD192" s="44">
        <v>13380</v>
      </c>
      <c r="AE192" s="76">
        <v>45345</v>
      </c>
      <c r="AF192" s="75" t="s">
        <v>897</v>
      </c>
      <c r="AG192" s="73">
        <v>45310</v>
      </c>
      <c r="AH192" s="44">
        <v>6980</v>
      </c>
      <c r="AI192" s="76">
        <v>45345</v>
      </c>
      <c r="AJ192" s="75" t="s">
        <v>897</v>
      </c>
      <c r="AK192" s="73">
        <v>45310</v>
      </c>
      <c r="AL192" s="44">
        <v>17500</v>
      </c>
      <c r="AM192" s="76">
        <v>45345</v>
      </c>
      <c r="AN192" s="78"/>
      <c r="AO192" s="73"/>
      <c r="AP192" s="44"/>
      <c r="AQ192" s="76"/>
      <c r="AR192" s="78"/>
      <c r="AS192" s="73"/>
      <c r="AT192" s="44"/>
      <c r="AU192" s="80"/>
      <c r="AV192" s="77"/>
      <c r="AW192" s="77"/>
      <c r="AX192" s="77"/>
      <c r="AY192" s="77"/>
      <c r="AZ192" s="81" t="s">
        <v>937</v>
      </c>
      <c r="BA192" s="82">
        <f>IF(Table13[[#This Row],[Contractor Selected]]="Atlas",Table13[[#This Row],[Cost AEG]],IF(AZ192="DLZ",Table13[[#This Row],[Cost DLZ]],IF(AZ192="Helix",Table13[[#This Row],[Cost Helix]],IF(AZ192="Millennia",Table13[[#This Row],[Cost Millennia]],IF(AZ192="Dawood",Table13[[#This Row],[Cost Dawood]],"NO SELECTION")))))</f>
        <v>13380</v>
      </c>
      <c r="BB192" s="81">
        <f t="shared" si="28"/>
        <v>0</v>
      </c>
      <c r="BC192" s="59">
        <f t="shared" si="29"/>
        <v>0</v>
      </c>
      <c r="BD192" s="59">
        <f t="shared" si="30"/>
        <v>13380</v>
      </c>
      <c r="BE192" s="59">
        <f t="shared" si="31"/>
        <v>0</v>
      </c>
      <c r="BF192" s="59">
        <f t="shared" si="32"/>
        <v>0</v>
      </c>
      <c r="BG192" s="59">
        <f>IF(Table13[[#This Row],[Contractor Selected]]="Accrate",Table13[[#This Row],[Amount]],0)</f>
        <v>0</v>
      </c>
      <c r="BH192" s="61">
        <f>IF(Table13[[#This Row],[Contractor Selected]]="LWS",Table13[[#This Row],[Amount]],0)</f>
        <v>0</v>
      </c>
      <c r="BI192" s="5"/>
      <c r="BJ192" s="5"/>
      <c r="BK192" s="1"/>
      <c r="BL192" s="7"/>
    </row>
    <row r="193" spans="1:64" ht="15" hidden="1" customHeight="1" x14ac:dyDescent="0.25">
      <c r="A193" s="39">
        <v>208</v>
      </c>
      <c r="B193" s="39" t="s">
        <v>323</v>
      </c>
      <c r="C193" s="39" t="s">
        <v>1708</v>
      </c>
      <c r="D193" s="102">
        <v>1013482</v>
      </c>
      <c r="E193" s="39" t="s">
        <v>1709</v>
      </c>
      <c r="F193" s="102" t="s">
        <v>37</v>
      </c>
      <c r="G193" s="39" t="s">
        <v>850</v>
      </c>
      <c r="H193" s="73">
        <v>45306</v>
      </c>
      <c r="I193" s="73">
        <v>45308</v>
      </c>
      <c r="J193" s="73">
        <v>45315</v>
      </c>
      <c r="K193" s="73">
        <v>45343</v>
      </c>
      <c r="L193" s="73">
        <v>45309</v>
      </c>
      <c r="M193" s="73">
        <v>45310</v>
      </c>
      <c r="N193" s="73">
        <v>45313</v>
      </c>
      <c r="O193" s="73">
        <v>45320</v>
      </c>
      <c r="P193" s="73">
        <v>45320</v>
      </c>
      <c r="Q193" s="39" t="s">
        <v>897</v>
      </c>
      <c r="R193" s="77" t="s">
        <v>1710</v>
      </c>
      <c r="S193" s="73">
        <v>45348</v>
      </c>
      <c r="T193" s="73">
        <v>45343</v>
      </c>
      <c r="U193" s="105">
        <v>45323</v>
      </c>
      <c r="V193" s="105" t="s">
        <v>26</v>
      </c>
      <c r="W193" s="105">
        <v>45421</v>
      </c>
      <c r="X193" s="84" t="s">
        <v>170</v>
      </c>
      <c r="Y193" s="73" t="s">
        <v>170</v>
      </c>
      <c r="Z193" s="44" t="s">
        <v>170</v>
      </c>
      <c r="AA193" s="76" t="s">
        <v>170</v>
      </c>
      <c r="AB193" s="75" t="s">
        <v>897</v>
      </c>
      <c r="AC193" s="73">
        <v>45307</v>
      </c>
      <c r="AD193" s="44">
        <v>14900</v>
      </c>
      <c r="AE193" s="76">
        <v>45343</v>
      </c>
      <c r="AF193" s="75" t="s">
        <v>897</v>
      </c>
      <c r="AG193" s="73">
        <v>45308</v>
      </c>
      <c r="AH193" s="44">
        <v>5980</v>
      </c>
      <c r="AI193" s="76">
        <v>45343</v>
      </c>
      <c r="AJ193" s="75" t="s">
        <v>897</v>
      </c>
      <c r="AK193" s="73">
        <v>45308</v>
      </c>
      <c r="AL193" s="44">
        <v>12100</v>
      </c>
      <c r="AM193" s="76">
        <v>45343</v>
      </c>
      <c r="AN193" s="78"/>
      <c r="AO193" s="73"/>
      <c r="AP193" s="44"/>
      <c r="AQ193" s="76"/>
      <c r="AR193" s="85"/>
      <c r="AS193" s="73"/>
      <c r="AT193" s="44"/>
      <c r="AU193" s="80"/>
      <c r="AV193" s="77"/>
      <c r="AW193" s="77"/>
      <c r="AX193" s="77"/>
      <c r="AY193" s="77"/>
      <c r="AZ193" s="81" t="s">
        <v>938</v>
      </c>
      <c r="BA193" s="82">
        <f>IF(Table13[[#This Row],[Contractor Selected]]="Atlas",Table13[[#This Row],[Cost AEG]],IF(AZ193="DLZ",Table13[[#This Row],[Cost DLZ]],IF(AZ193="Helix",Table13[[#This Row],[Cost Helix]],IF(AZ193="Millennia",Table13[[#This Row],[Cost Millennia]],IF(AZ193="Dawood",Table13[[#This Row],[Cost Dawood]],"NO SELECTION")))))</f>
        <v>12100</v>
      </c>
      <c r="BB193" s="58">
        <f t="shared" si="28"/>
        <v>0</v>
      </c>
      <c r="BC193" s="59">
        <f t="shared" si="29"/>
        <v>12100</v>
      </c>
      <c r="BD193" s="59">
        <f t="shared" si="30"/>
        <v>0</v>
      </c>
      <c r="BE193" s="59">
        <f t="shared" si="31"/>
        <v>0</v>
      </c>
      <c r="BF193" s="59">
        <f t="shared" si="32"/>
        <v>0</v>
      </c>
      <c r="BG193" s="59">
        <f>IF(Table13[[#This Row],[Contractor Selected]]="Accrate",Table13[[#This Row],[Amount]],0)</f>
        <v>0</v>
      </c>
      <c r="BH193" s="61">
        <f>IF(Table13[[#This Row],[Contractor Selected]]="LWS",Table13[[#This Row],[Amount]],0)</f>
        <v>0</v>
      </c>
      <c r="BI193" s="5"/>
      <c r="BJ193" s="5"/>
      <c r="BK193" s="1"/>
      <c r="BL193" s="7"/>
    </row>
    <row r="194" spans="1:64" ht="15" hidden="1" customHeight="1" x14ac:dyDescent="0.25">
      <c r="A194" s="39">
        <v>209</v>
      </c>
      <c r="B194" s="39" t="s">
        <v>323</v>
      </c>
      <c r="C194" s="39" t="s">
        <v>46</v>
      </c>
      <c r="D194" s="102">
        <v>1013481</v>
      </c>
      <c r="E194" s="39" t="s">
        <v>1333</v>
      </c>
      <c r="F194" s="102" t="s">
        <v>37</v>
      </c>
      <c r="G194" s="39" t="s">
        <v>850</v>
      </c>
      <c r="H194" s="73">
        <v>45306</v>
      </c>
      <c r="I194" s="73">
        <v>45308</v>
      </c>
      <c r="J194" s="73">
        <v>45315</v>
      </c>
      <c r="K194" s="73">
        <v>45343</v>
      </c>
      <c r="L194" s="73">
        <v>45309</v>
      </c>
      <c r="M194" s="73">
        <v>45310</v>
      </c>
      <c r="N194" s="73">
        <v>45313</v>
      </c>
      <c r="O194" s="73">
        <v>45320</v>
      </c>
      <c r="P194" s="73">
        <v>45320</v>
      </c>
      <c r="Q194" s="39" t="s">
        <v>897</v>
      </c>
      <c r="R194" s="116" t="s">
        <v>1711</v>
      </c>
      <c r="S194" s="73">
        <v>45348</v>
      </c>
      <c r="T194" s="73">
        <v>45348</v>
      </c>
      <c r="U194" s="105">
        <v>45323</v>
      </c>
      <c r="V194" s="105" t="s">
        <v>26</v>
      </c>
      <c r="W194" s="105">
        <v>45421</v>
      </c>
      <c r="X194" s="84" t="s">
        <v>170</v>
      </c>
      <c r="Y194" s="73" t="s">
        <v>170</v>
      </c>
      <c r="Z194" s="44" t="s">
        <v>170</v>
      </c>
      <c r="AA194" s="76" t="s">
        <v>170</v>
      </c>
      <c r="AB194" s="75" t="s">
        <v>897</v>
      </c>
      <c r="AC194" s="73">
        <v>45307</v>
      </c>
      <c r="AD194" s="44">
        <v>13590</v>
      </c>
      <c r="AE194" s="76">
        <v>45343</v>
      </c>
      <c r="AF194" s="75" t="s">
        <v>897</v>
      </c>
      <c r="AG194" s="73">
        <v>45308</v>
      </c>
      <c r="AH194" s="44">
        <v>6530</v>
      </c>
      <c r="AI194" s="76">
        <v>45343</v>
      </c>
      <c r="AJ194" s="75"/>
      <c r="AK194" s="73"/>
      <c r="AL194" s="44"/>
      <c r="AM194" s="76"/>
      <c r="AN194" s="78"/>
      <c r="AO194" s="73"/>
      <c r="AP194" s="44"/>
      <c r="AQ194" s="76"/>
      <c r="AR194" s="85"/>
      <c r="AS194" s="73"/>
      <c r="AT194" s="44"/>
      <c r="AU194" s="80"/>
      <c r="AV194" s="77"/>
      <c r="AW194" s="77"/>
      <c r="AX194" s="77"/>
      <c r="AY194" s="77"/>
      <c r="AZ194" s="81" t="s">
        <v>937</v>
      </c>
      <c r="BA194" s="82">
        <f>IF(Table13[[#This Row],[Contractor Selected]]="Atlas",Table13[[#This Row],[Cost AEG]],IF(AZ194="DLZ",Table13[[#This Row],[Cost DLZ]],IF(AZ194="Helix",Table13[[#This Row],[Cost Helix]],IF(AZ194="Millennia",Table13[[#This Row],[Cost Millennia]],IF(AZ194="Dawood",Table13[[#This Row],[Cost Dawood]],"NO SELECTION")))))</f>
        <v>13590</v>
      </c>
      <c r="BB194" s="58">
        <f t="shared" si="28"/>
        <v>0</v>
      </c>
      <c r="BC194" s="59">
        <f t="shared" si="29"/>
        <v>0</v>
      </c>
      <c r="BD194" s="59">
        <f t="shared" si="30"/>
        <v>13590</v>
      </c>
      <c r="BE194" s="59">
        <f t="shared" si="31"/>
        <v>0</v>
      </c>
      <c r="BF194" s="59">
        <f t="shared" si="32"/>
        <v>0</v>
      </c>
      <c r="BG194" s="59">
        <f>IF(Table13[[#This Row],[Contractor Selected]]="Accrate",Table13[[#This Row],[Amount]],0)</f>
        <v>0</v>
      </c>
      <c r="BH194" s="61">
        <f>IF(Table13[[#This Row],[Contractor Selected]]="LWS",Table13[[#This Row],[Amount]],0)</f>
        <v>0</v>
      </c>
      <c r="BI194" s="5"/>
      <c r="BJ194" s="5"/>
      <c r="BK194" s="1"/>
      <c r="BL194" s="7"/>
    </row>
    <row r="195" spans="1:64" ht="15" hidden="1" customHeight="1" x14ac:dyDescent="0.25">
      <c r="A195" s="39">
        <v>212</v>
      </c>
      <c r="B195" s="39" t="s">
        <v>81</v>
      </c>
      <c r="C195" s="39" t="s">
        <v>285</v>
      </c>
      <c r="D195" s="102">
        <v>1213617</v>
      </c>
      <c r="E195" s="39" t="s">
        <v>286</v>
      </c>
      <c r="F195" s="102" t="s">
        <v>84</v>
      </c>
      <c r="G195" s="102" t="s">
        <v>1018</v>
      </c>
      <c r="H195" s="73">
        <v>45351</v>
      </c>
      <c r="I195" s="73">
        <v>45355</v>
      </c>
      <c r="J195" s="73">
        <v>45358</v>
      </c>
      <c r="K195" s="77">
        <v>45379</v>
      </c>
      <c r="L195" s="73">
        <v>45355</v>
      </c>
      <c r="M195" s="73">
        <v>45355</v>
      </c>
      <c r="N195" s="73">
        <v>45355</v>
      </c>
      <c r="O195" s="73">
        <v>45358</v>
      </c>
      <c r="P195" s="73">
        <v>45358</v>
      </c>
      <c r="Q195" s="39" t="s">
        <v>897</v>
      </c>
      <c r="R195" s="77" t="s">
        <v>1712</v>
      </c>
      <c r="S195" s="73">
        <v>45379</v>
      </c>
      <c r="T195" s="73">
        <v>45378</v>
      </c>
      <c r="U195" s="105">
        <v>45383</v>
      </c>
      <c r="V195" s="105" t="s">
        <v>26</v>
      </c>
      <c r="W195" s="105">
        <v>45413</v>
      </c>
      <c r="X195" s="84"/>
      <c r="Y195" s="73"/>
      <c r="Z195" s="44"/>
      <c r="AA195" s="76"/>
      <c r="AB195" s="79" t="s">
        <v>897</v>
      </c>
      <c r="AC195" s="73">
        <v>45352</v>
      </c>
      <c r="AD195" s="44">
        <v>20300</v>
      </c>
      <c r="AE195" s="74">
        <v>45379</v>
      </c>
      <c r="AF195" s="79"/>
      <c r="AG195" s="73"/>
      <c r="AH195" s="44"/>
      <c r="AI195" s="76"/>
      <c r="AJ195" s="75"/>
      <c r="AK195" s="73"/>
      <c r="AL195" s="44"/>
      <c r="AM195" s="76"/>
      <c r="AN195" s="78"/>
      <c r="AO195" s="73"/>
      <c r="AP195" s="44"/>
      <c r="AQ195" s="76"/>
      <c r="AR195" s="85"/>
      <c r="AS195" s="73"/>
      <c r="AT195" s="44"/>
      <c r="AU195" s="80"/>
      <c r="AV195" s="77"/>
      <c r="AW195" s="77"/>
      <c r="AX195" s="77"/>
      <c r="AY195" s="77"/>
      <c r="AZ195" s="81" t="s">
        <v>937</v>
      </c>
      <c r="BA195" s="82">
        <f>IF(Table13[[#This Row],[Contractor Selected]]="Atlas",Table13[[#This Row],[Cost AEG]],IF(AZ195="DLZ",Table13[[#This Row],[Cost DLZ]],IF(AZ195="Helix",Table13[[#This Row],[Cost Helix]],IF(AZ195="Millennia",Table13[[#This Row],[Cost Millennia]],IF(AZ195="Dawood",Table13[[#This Row],[Cost Dawood]],"NO SELECTION")))))</f>
        <v>20300</v>
      </c>
      <c r="BB195" s="58">
        <f t="shared" si="28"/>
        <v>0</v>
      </c>
      <c r="BC195" s="59">
        <f t="shared" si="29"/>
        <v>0</v>
      </c>
      <c r="BD195" s="59">
        <f t="shared" si="30"/>
        <v>20300</v>
      </c>
      <c r="BE195" s="59">
        <f t="shared" si="31"/>
        <v>0</v>
      </c>
      <c r="BF195" s="59">
        <f t="shared" si="32"/>
        <v>0</v>
      </c>
      <c r="BG195" s="59">
        <f>IF(Table13[[#This Row],[Contractor Selected]]="Accrate",Table13[[#This Row],[Amount]],0)</f>
        <v>0</v>
      </c>
      <c r="BH195" s="61">
        <f>IF(Table13[[#This Row],[Contractor Selected]]="LWS",Table13[[#This Row],[Amount]],0)</f>
        <v>0</v>
      </c>
      <c r="BI195" s="5"/>
      <c r="BJ195" s="5"/>
      <c r="BK195" s="1"/>
      <c r="BL195" s="7"/>
    </row>
    <row r="196" spans="1:64" ht="15" hidden="1" customHeight="1" x14ac:dyDescent="0.25">
      <c r="A196" s="1">
        <v>217</v>
      </c>
      <c r="B196" s="278" t="s">
        <v>81</v>
      </c>
      <c r="C196" s="278" t="s">
        <v>237</v>
      </c>
      <c r="D196" s="170" t="s">
        <v>238</v>
      </c>
      <c r="E196" s="1" t="s">
        <v>1017</v>
      </c>
      <c r="F196" s="13" t="s">
        <v>91</v>
      </c>
      <c r="G196" s="1" t="s">
        <v>850</v>
      </c>
      <c r="H196" s="5">
        <v>45362</v>
      </c>
      <c r="I196" s="5">
        <v>45363</v>
      </c>
      <c r="J196" s="5">
        <v>45369</v>
      </c>
      <c r="K196" s="5">
        <v>45390</v>
      </c>
      <c r="L196" s="5">
        <v>45365</v>
      </c>
      <c r="M196" s="5">
        <v>45366</v>
      </c>
      <c r="N196" s="5">
        <v>45366</v>
      </c>
      <c r="O196" s="5">
        <v>45372</v>
      </c>
      <c r="P196" s="5">
        <v>45373</v>
      </c>
      <c r="Q196" s="1" t="s">
        <v>897</v>
      </c>
      <c r="R196" s="171" t="s">
        <v>1713</v>
      </c>
      <c r="S196" s="5">
        <v>45394</v>
      </c>
      <c r="T196" s="73">
        <v>45380</v>
      </c>
      <c r="U196" s="105">
        <v>45383</v>
      </c>
      <c r="V196" s="105" t="s">
        <v>26</v>
      </c>
      <c r="W196" s="105">
        <v>45413</v>
      </c>
      <c r="X196" s="17" t="s">
        <v>170</v>
      </c>
      <c r="Y196" s="5" t="s">
        <v>170</v>
      </c>
      <c r="Z196" s="7" t="s">
        <v>170</v>
      </c>
      <c r="AA196" s="172" t="s">
        <v>170</v>
      </c>
      <c r="AB196" s="4" t="s">
        <v>897</v>
      </c>
      <c r="AC196" s="5">
        <v>45365</v>
      </c>
      <c r="AD196" s="7">
        <v>17900</v>
      </c>
      <c r="AE196" s="172">
        <v>45390</v>
      </c>
      <c r="AF196" s="4" t="s">
        <v>170</v>
      </c>
      <c r="AG196" s="5" t="s">
        <v>170</v>
      </c>
      <c r="AH196" s="7" t="s">
        <v>170</v>
      </c>
      <c r="AI196" s="172" t="s">
        <v>170</v>
      </c>
      <c r="AJ196" s="4" t="s">
        <v>170</v>
      </c>
      <c r="AK196" s="5" t="s">
        <v>170</v>
      </c>
      <c r="AL196" s="7" t="s">
        <v>170</v>
      </c>
      <c r="AM196" s="172" t="s">
        <v>170</v>
      </c>
      <c r="AN196" s="4" t="s">
        <v>170</v>
      </c>
      <c r="AO196" s="5" t="s">
        <v>170</v>
      </c>
      <c r="AP196" s="7" t="s">
        <v>170</v>
      </c>
      <c r="AQ196" s="172" t="s">
        <v>170</v>
      </c>
      <c r="AR196" s="4" t="s">
        <v>170</v>
      </c>
      <c r="AS196" s="5" t="s">
        <v>170</v>
      </c>
      <c r="AT196" s="7" t="s">
        <v>170</v>
      </c>
      <c r="AU196" s="251" t="s">
        <v>170</v>
      </c>
      <c r="AZ196" s="173" t="s">
        <v>937</v>
      </c>
      <c r="BA196" s="487">
        <f>IF(Table13[[#This Row],[Contractor Selected]]="Atlas",Table13[[#This Row],[Cost AEG]],IF(AZ196="DLZ",Table13[[#This Row],[Cost DLZ]],IF(AZ196="Helix",Table13[[#This Row],[Cost Helix]],IF(AZ196="Millennia",Table13[[#This Row],[Cost Millennia]],IF(AZ196="Dawood",Table13[[#This Row],[Cost Dawood]],"NO SELECTION")))))</f>
        <v>17900</v>
      </c>
      <c r="BB196" s="488">
        <f t="shared" si="28"/>
        <v>0</v>
      </c>
      <c r="BC196" s="489">
        <f t="shared" si="29"/>
        <v>0</v>
      </c>
      <c r="BD196" s="489">
        <f t="shared" si="30"/>
        <v>17900</v>
      </c>
      <c r="BE196" s="489">
        <f t="shared" si="31"/>
        <v>0</v>
      </c>
      <c r="BF196" s="489">
        <f t="shared" si="32"/>
        <v>0</v>
      </c>
      <c r="BG196" s="489">
        <f>IF(Table13[[#This Row],[Contractor Selected]]="Accrate",Table13[[#This Row],[Amount]],0)</f>
        <v>0</v>
      </c>
      <c r="BH196" s="174">
        <f>IF(Table13[[#This Row],[Contractor Selected]]="LWS",Table13[[#This Row],[Amount]],0)</f>
        <v>0</v>
      </c>
      <c r="BI196" s="5"/>
      <c r="BJ196" s="5"/>
      <c r="BK196" s="1"/>
      <c r="BL196" s="7"/>
    </row>
    <row r="197" spans="1:64" ht="15" hidden="1" customHeight="1" x14ac:dyDescent="0.25">
      <c r="A197" s="39">
        <v>220</v>
      </c>
      <c r="B197" s="39" t="s">
        <v>81</v>
      </c>
      <c r="C197" s="39" t="s">
        <v>1464</v>
      </c>
      <c r="D197" s="102">
        <v>1211681</v>
      </c>
      <c r="E197" s="39" t="s">
        <v>931</v>
      </c>
      <c r="F197" s="102" t="s">
        <v>227</v>
      </c>
      <c r="G197" s="39" t="s">
        <v>848</v>
      </c>
      <c r="H197" s="73">
        <v>45390</v>
      </c>
      <c r="I197" s="73">
        <v>45392</v>
      </c>
      <c r="J197" s="73">
        <v>45393</v>
      </c>
      <c r="K197" s="5">
        <v>46867</v>
      </c>
      <c r="L197" s="73">
        <v>45392</v>
      </c>
      <c r="M197" s="73">
        <v>45392</v>
      </c>
      <c r="N197" s="73">
        <v>45392</v>
      </c>
      <c r="O197" s="73">
        <v>45393</v>
      </c>
      <c r="P197" s="73">
        <v>45393</v>
      </c>
      <c r="Q197" s="39" t="s">
        <v>897</v>
      </c>
      <c r="R197" s="77" t="s">
        <v>1714</v>
      </c>
      <c r="S197" s="73">
        <v>45406</v>
      </c>
      <c r="T197" s="73">
        <v>45406</v>
      </c>
      <c r="U197" s="105">
        <v>45383</v>
      </c>
      <c r="V197" s="160"/>
      <c r="W197" s="105">
        <v>45413</v>
      </c>
      <c r="X197" s="84"/>
      <c r="Y197" s="73"/>
      <c r="Z197" s="44"/>
      <c r="AA197" s="76"/>
      <c r="AB197" s="75"/>
      <c r="AC197" s="73"/>
      <c r="AD197" s="44"/>
      <c r="AE197" s="76"/>
      <c r="AF197" s="75" t="s">
        <v>1595</v>
      </c>
      <c r="AG197" s="73">
        <v>45392</v>
      </c>
      <c r="AH197" s="44">
        <v>4100</v>
      </c>
      <c r="AI197" s="76">
        <v>45406</v>
      </c>
      <c r="AJ197" s="75"/>
      <c r="AK197" s="73"/>
      <c r="AL197" s="44"/>
      <c r="AM197" s="76"/>
      <c r="AN197" s="78"/>
      <c r="AO197" s="73"/>
      <c r="AP197" s="44"/>
      <c r="AQ197" s="76"/>
      <c r="AR197" s="85"/>
      <c r="AS197" s="73"/>
      <c r="AT197" s="44"/>
      <c r="AU197" s="80"/>
      <c r="AV197" s="77"/>
      <c r="AW197" s="77"/>
      <c r="AX197" s="77"/>
      <c r="AY197" s="77"/>
      <c r="AZ197" s="81" t="s">
        <v>808</v>
      </c>
      <c r="BA197" s="82">
        <f>IF(Table13[[#This Row],[Contractor Selected]]="Atlas",Table13[[#This Row],[Cost AEG]],IF(AZ197="DLZ",Table13[[#This Row],[Cost DLZ]],IF(AZ197="Helix",Table13[[#This Row],[Cost Helix]],IF(AZ197="Millennia",Table13[[#This Row],[Cost Millennia]],IF(AZ197="Dawood",Table13[[#This Row],[Cost Dawood]],"NO SELECTION")))))</f>
        <v>4100</v>
      </c>
      <c r="BB197" s="58">
        <f t="shared" si="28"/>
        <v>4100</v>
      </c>
      <c r="BC197" s="59">
        <f t="shared" si="29"/>
        <v>0</v>
      </c>
      <c r="BD197" s="59">
        <f t="shared" si="30"/>
        <v>0</v>
      </c>
      <c r="BE197" s="59">
        <f t="shared" si="31"/>
        <v>0</v>
      </c>
      <c r="BF197" s="59">
        <f t="shared" si="32"/>
        <v>0</v>
      </c>
      <c r="BG197" s="59">
        <f>IF(Table13[[#This Row],[Contractor Selected]]="Accrate",Table13[[#This Row],[Amount]],0)</f>
        <v>0</v>
      </c>
      <c r="BH197" s="61">
        <f>IF(Table13[[#This Row],[Contractor Selected]]="LWS",Table13[[#This Row],[Amount]],0)</f>
        <v>0</v>
      </c>
      <c r="BI197" s="5"/>
      <c r="BJ197" s="5"/>
      <c r="BK197" s="1"/>
      <c r="BL197" s="7"/>
    </row>
    <row r="198" spans="1:64" ht="15" hidden="1" customHeight="1" x14ac:dyDescent="0.25">
      <c r="A198" s="39">
        <v>218</v>
      </c>
      <c r="B198" s="39" t="s">
        <v>323</v>
      </c>
      <c r="C198" s="39" t="s">
        <v>1332</v>
      </c>
      <c r="D198" s="102">
        <v>1010985</v>
      </c>
      <c r="E198" s="39" t="s">
        <v>1333</v>
      </c>
      <c r="F198" s="102" t="s">
        <v>37</v>
      </c>
      <c r="G198" s="39" t="s">
        <v>1715</v>
      </c>
      <c r="H198" s="73">
        <v>45327</v>
      </c>
      <c r="I198" s="73">
        <v>45329</v>
      </c>
      <c r="J198" s="73">
        <v>45334</v>
      </c>
      <c r="K198" s="73">
        <v>45415</v>
      </c>
      <c r="L198" s="73">
        <v>45366</v>
      </c>
      <c r="M198" s="73">
        <v>45369</v>
      </c>
      <c r="N198" s="73">
        <v>45370</v>
      </c>
      <c r="O198" s="73">
        <v>45371</v>
      </c>
      <c r="P198" s="73">
        <v>45372</v>
      </c>
      <c r="Q198" s="39" t="s">
        <v>897</v>
      </c>
      <c r="R198" s="77" t="s">
        <v>1716</v>
      </c>
      <c r="S198" s="73">
        <v>45415</v>
      </c>
      <c r="T198" s="73">
        <v>45408</v>
      </c>
      <c r="U198" s="105">
        <v>45383</v>
      </c>
      <c r="V198" s="105"/>
      <c r="W198" s="112">
        <v>45436</v>
      </c>
      <c r="X198" s="84"/>
      <c r="Y198" s="73"/>
      <c r="Z198" s="44"/>
      <c r="AA198" s="76"/>
      <c r="AB198" s="75" t="s">
        <v>897</v>
      </c>
      <c r="AC198" s="73"/>
      <c r="AD198" s="44">
        <v>30900</v>
      </c>
      <c r="AE198" s="76">
        <v>45415</v>
      </c>
      <c r="AF198" s="75"/>
      <c r="AG198" s="73"/>
      <c r="AH198" s="44"/>
      <c r="AI198" s="76"/>
      <c r="AJ198" s="75"/>
      <c r="AK198" s="73"/>
      <c r="AL198" s="44"/>
      <c r="AM198" s="76"/>
      <c r="AN198" s="78"/>
      <c r="AO198" s="73"/>
      <c r="AP198" s="44"/>
      <c r="AQ198" s="76"/>
      <c r="AR198" s="85"/>
      <c r="AS198" s="73"/>
      <c r="AT198" s="44"/>
      <c r="AU198" s="80"/>
      <c r="AV198" s="77"/>
      <c r="AW198" s="77"/>
      <c r="AX198" s="77"/>
      <c r="AY198" s="77"/>
      <c r="AZ198" s="81" t="s">
        <v>937</v>
      </c>
      <c r="BA198" s="82">
        <f>IF(Table13[[#This Row],[Contractor Selected]]="Atlas",Table13[[#This Row],[Cost AEG]],IF(AZ198="DLZ",Table13[[#This Row],[Cost DLZ]],IF(AZ198="Helix",Table13[[#This Row],[Cost Helix]],IF(AZ198="Millennia",Table13[[#This Row],[Cost Millennia]],IF(AZ198="Dawood",Table13[[#This Row],[Cost Dawood]],"NO SELECTION")))))</f>
        <v>30900</v>
      </c>
      <c r="BB198" s="58">
        <f t="shared" si="28"/>
        <v>0</v>
      </c>
      <c r="BC198" s="59">
        <f t="shared" si="29"/>
        <v>0</v>
      </c>
      <c r="BD198" s="59">
        <f t="shared" si="30"/>
        <v>30900</v>
      </c>
      <c r="BE198" s="59">
        <f t="shared" si="31"/>
        <v>0</v>
      </c>
      <c r="BF198" s="59">
        <f t="shared" si="32"/>
        <v>0</v>
      </c>
      <c r="BG198" s="59">
        <f>IF(Table13[[#This Row],[Contractor Selected]]="Accrate",Table13[[#This Row],[Amount]],0)</f>
        <v>0</v>
      </c>
      <c r="BH198" s="61">
        <f>IF(Table13[[#This Row],[Contractor Selected]]="LWS",Table13[[#This Row],[Amount]],0)</f>
        <v>0</v>
      </c>
      <c r="BK198" s="1"/>
      <c r="BL198" s="7"/>
    </row>
    <row r="199" spans="1:64" ht="15" hidden="1" customHeight="1" x14ac:dyDescent="0.25">
      <c r="A199" s="39">
        <v>221</v>
      </c>
      <c r="B199" s="102" t="s">
        <v>81</v>
      </c>
      <c r="C199" s="113" t="s">
        <v>418</v>
      </c>
      <c r="D199" s="113">
        <v>1413864</v>
      </c>
      <c r="E199" s="113" t="s">
        <v>1032</v>
      </c>
      <c r="F199" s="102" t="s">
        <v>1717</v>
      </c>
      <c r="G199" s="102" t="s">
        <v>849</v>
      </c>
      <c r="H199" s="73">
        <v>45378</v>
      </c>
      <c r="I199" s="73">
        <v>45383</v>
      </c>
      <c r="J199" s="73">
        <v>45385</v>
      </c>
      <c r="K199" s="73">
        <v>45408</v>
      </c>
      <c r="L199" s="73">
        <v>45390</v>
      </c>
      <c r="M199" s="73">
        <v>45391</v>
      </c>
      <c r="N199" s="77">
        <v>45406</v>
      </c>
      <c r="O199" s="77">
        <v>45412</v>
      </c>
      <c r="P199" s="73">
        <v>45392</v>
      </c>
      <c r="Q199" s="39" t="s">
        <v>897</v>
      </c>
      <c r="R199" s="77" t="s">
        <v>1718</v>
      </c>
      <c r="S199" s="73">
        <v>45418</v>
      </c>
      <c r="T199" s="73">
        <v>45419</v>
      </c>
      <c r="U199" s="105">
        <v>45413</v>
      </c>
      <c r="V199" s="323" t="s">
        <v>26</v>
      </c>
      <c r="W199" s="105">
        <v>45413</v>
      </c>
      <c r="X199" s="84"/>
      <c r="Y199" s="73"/>
      <c r="Z199" s="44"/>
      <c r="AA199" s="76"/>
      <c r="AB199" s="75"/>
      <c r="AC199" s="73"/>
      <c r="AD199" s="44"/>
      <c r="AE199" s="76"/>
      <c r="AF199" s="75"/>
      <c r="AG199" s="73"/>
      <c r="AH199" s="44"/>
      <c r="AI199" s="76"/>
      <c r="AJ199" s="75" t="s">
        <v>897</v>
      </c>
      <c r="AK199" s="73">
        <v>45391</v>
      </c>
      <c r="AL199" s="44">
        <v>6905</v>
      </c>
      <c r="AM199" s="76">
        <v>45397</v>
      </c>
      <c r="AN199" s="78"/>
      <c r="AO199" s="73"/>
      <c r="AP199" s="44"/>
      <c r="AQ199" s="76"/>
      <c r="AR199" s="85"/>
      <c r="AS199" s="73"/>
      <c r="AT199" s="44"/>
      <c r="AU199" s="80"/>
      <c r="AV199" s="77"/>
      <c r="AW199" s="77"/>
      <c r="AX199" s="77"/>
      <c r="AY199" s="77"/>
      <c r="AZ199" s="81" t="s">
        <v>938</v>
      </c>
      <c r="BA199" s="82">
        <f>IF(Table13[[#This Row],[Contractor Selected]]="Atlas",Table13[[#This Row],[Cost AEG]],IF(AZ199="DLZ",Table13[[#This Row],[Cost DLZ]],IF(AZ199="Helix",Table13[[#This Row],[Cost Helix]],IF(AZ199="Millennia",Table13[[#This Row],[Cost Millennia]],IF(AZ199="Dawood",Table13[[#This Row],[Cost Dawood]],"NO SELECTION")))))</f>
        <v>6905</v>
      </c>
      <c r="BB199" s="58">
        <f t="shared" si="28"/>
        <v>0</v>
      </c>
      <c r="BC199" s="59">
        <f t="shared" si="29"/>
        <v>6905</v>
      </c>
      <c r="BD199" s="59">
        <f t="shared" si="30"/>
        <v>0</v>
      </c>
      <c r="BE199" s="59">
        <f t="shared" si="31"/>
        <v>0</v>
      </c>
      <c r="BF199" s="59">
        <f t="shared" si="32"/>
        <v>0</v>
      </c>
      <c r="BG199" s="59">
        <f>IF(Table13[[#This Row],[Contractor Selected]]="Accrate",Table13[[#This Row],[Amount]],0)</f>
        <v>0</v>
      </c>
      <c r="BH199" s="61">
        <f>IF(Table13[[#This Row],[Contractor Selected]]="LWS",Table13[[#This Row],[Amount]],0)</f>
        <v>0</v>
      </c>
      <c r="BK199" s="1"/>
      <c r="BL199" s="7"/>
    </row>
    <row r="200" spans="1:64" ht="15" hidden="1" customHeight="1" x14ac:dyDescent="0.25">
      <c r="A200" s="39">
        <v>219</v>
      </c>
      <c r="B200" s="39" t="s">
        <v>81</v>
      </c>
      <c r="C200" s="39" t="s">
        <v>1019</v>
      </c>
      <c r="D200" s="102">
        <v>1213810</v>
      </c>
      <c r="E200" s="39" t="s">
        <v>1020</v>
      </c>
      <c r="F200" s="102" t="s">
        <v>227</v>
      </c>
      <c r="G200" s="102" t="s">
        <v>849</v>
      </c>
      <c r="H200" s="73">
        <v>45387</v>
      </c>
      <c r="I200" s="73">
        <v>45391</v>
      </c>
      <c r="J200" s="73">
        <v>45392</v>
      </c>
      <c r="K200" s="73">
        <v>45432</v>
      </c>
      <c r="L200" s="73">
        <v>45392</v>
      </c>
      <c r="M200" s="73">
        <v>45392</v>
      </c>
      <c r="N200" s="73">
        <v>45392</v>
      </c>
      <c r="O200" s="73">
        <v>45393</v>
      </c>
      <c r="P200" s="73">
        <v>45393</v>
      </c>
      <c r="Q200" s="39" t="s">
        <v>897</v>
      </c>
      <c r="R200" s="77" t="s">
        <v>1719</v>
      </c>
      <c r="S200" s="73">
        <v>45432</v>
      </c>
      <c r="T200" s="73">
        <v>45429</v>
      </c>
      <c r="U200" s="105">
        <v>45413</v>
      </c>
      <c r="V200" s="160"/>
      <c r="W200" s="105">
        <v>45474</v>
      </c>
      <c r="X200" s="84"/>
      <c r="Y200" s="73"/>
      <c r="Z200" s="44"/>
      <c r="AA200" s="76"/>
      <c r="AB200" s="75"/>
      <c r="AC200" s="73"/>
      <c r="AD200" s="44"/>
      <c r="AE200" s="76"/>
      <c r="AF200" s="75" t="s">
        <v>1595</v>
      </c>
      <c r="AG200" s="73">
        <v>45392</v>
      </c>
      <c r="AH200" s="44">
        <v>37330</v>
      </c>
      <c r="AI200" s="76">
        <v>45432</v>
      </c>
      <c r="AJ200" s="75"/>
      <c r="AK200" s="73"/>
      <c r="AL200" s="44"/>
      <c r="AM200" s="76"/>
      <c r="AN200" s="78"/>
      <c r="AO200" s="73"/>
      <c r="AP200" s="44"/>
      <c r="AQ200" s="76"/>
      <c r="AR200" s="85"/>
      <c r="AS200" s="73"/>
      <c r="AT200" s="44"/>
      <c r="AU200" s="80"/>
      <c r="AV200" s="77"/>
      <c r="AW200" s="77"/>
      <c r="AX200" s="77"/>
      <c r="AY200" s="77"/>
      <c r="AZ200" s="81" t="s">
        <v>808</v>
      </c>
      <c r="BA200" s="82">
        <f>IF(Table13[[#This Row],[Contractor Selected]]="Atlas",Table13[[#This Row],[Cost AEG]],IF(AZ200="DLZ",Table13[[#This Row],[Cost DLZ]],IF(AZ200="Helix",Table13[[#This Row],[Cost Helix]],IF(AZ200="Millennia",Table13[[#This Row],[Cost Millennia]],IF(AZ200="Dawood",Table13[[#This Row],[Cost Dawood]],"NO SELECTION")))))</f>
        <v>37330</v>
      </c>
      <c r="BB200" s="81">
        <f t="shared" si="28"/>
        <v>37330</v>
      </c>
      <c r="BC200" s="59">
        <f t="shared" si="29"/>
        <v>0</v>
      </c>
      <c r="BD200" s="59">
        <f t="shared" si="30"/>
        <v>0</v>
      </c>
      <c r="BE200" s="59">
        <f t="shared" si="31"/>
        <v>0</v>
      </c>
      <c r="BF200" s="59">
        <f t="shared" si="32"/>
        <v>0</v>
      </c>
      <c r="BG200" s="59">
        <f>IF(Table13[[#This Row],[Contractor Selected]]="Accrate",Table13[[#This Row],[Amount]],0)</f>
        <v>0</v>
      </c>
      <c r="BH200" s="61">
        <f>IF(Table13[[#This Row],[Contractor Selected]]="LWS",Table13[[#This Row],[Amount]],0)</f>
        <v>0</v>
      </c>
      <c r="BK200" s="1"/>
      <c r="BL200" s="7"/>
    </row>
    <row r="201" spans="1:64" ht="15" hidden="1" customHeight="1" x14ac:dyDescent="0.25">
      <c r="A201" s="39">
        <v>215</v>
      </c>
      <c r="B201" s="39" t="s">
        <v>81</v>
      </c>
      <c r="C201" s="39" t="s">
        <v>100</v>
      </c>
      <c r="D201" s="102">
        <v>1213270</v>
      </c>
      <c r="E201" s="39" t="s">
        <v>1071</v>
      </c>
      <c r="F201" s="102" t="s">
        <v>102</v>
      </c>
      <c r="G201" s="39" t="s">
        <v>850</v>
      </c>
      <c r="H201" s="73">
        <v>45362</v>
      </c>
      <c r="I201" s="73">
        <v>45364</v>
      </c>
      <c r="J201" s="73">
        <v>45369</v>
      </c>
      <c r="K201" s="73">
        <v>45390</v>
      </c>
      <c r="L201" s="73">
        <v>45364</v>
      </c>
      <c r="M201" s="73">
        <v>45364</v>
      </c>
      <c r="N201" s="73">
        <v>45364</v>
      </c>
      <c r="O201" s="73">
        <v>45475</v>
      </c>
      <c r="P201" s="73">
        <v>45475</v>
      </c>
      <c r="Q201" s="39" t="s">
        <v>897</v>
      </c>
      <c r="R201" s="77" t="s">
        <v>1720</v>
      </c>
      <c r="S201" s="73">
        <v>45497</v>
      </c>
      <c r="T201" s="73">
        <v>45497</v>
      </c>
      <c r="U201" s="105">
        <v>45504</v>
      </c>
      <c r="V201" s="160"/>
      <c r="W201" s="105">
        <v>45597</v>
      </c>
      <c r="X201" s="84"/>
      <c r="Y201" s="73"/>
      <c r="Z201" s="44"/>
      <c r="AA201" s="76"/>
      <c r="AB201" s="75"/>
      <c r="AC201" s="73"/>
      <c r="AD201" s="44"/>
      <c r="AE201" s="76"/>
      <c r="AF201" s="95"/>
      <c r="AG201" s="96"/>
      <c r="AH201" s="66"/>
      <c r="AI201" s="90"/>
      <c r="AJ201" s="95" t="s">
        <v>897</v>
      </c>
      <c r="AK201" s="96">
        <v>45364</v>
      </c>
      <c r="AL201" s="66">
        <v>36400</v>
      </c>
      <c r="AM201" s="90">
        <v>45390</v>
      </c>
      <c r="AN201" s="98"/>
      <c r="AO201" s="96"/>
      <c r="AP201" s="66"/>
      <c r="AQ201" s="90"/>
      <c r="AR201" s="99"/>
      <c r="AS201" s="96"/>
      <c r="AT201" s="66"/>
      <c r="AU201" s="100"/>
      <c r="AV201" s="129"/>
      <c r="AW201" s="129"/>
      <c r="AX201" s="129"/>
      <c r="AY201" s="129"/>
      <c r="AZ201" s="81" t="s">
        <v>938</v>
      </c>
      <c r="BA201" s="82">
        <f>IF(Table13[[#This Row],[Contractor Selected]]="Atlas",Table13[[#This Row],[Cost AEG]],IF(AZ201="DLZ",Table13[[#This Row],[Cost DLZ]],IF(AZ201="Helix",Table13[[#This Row],[Cost Helix]],IF(AZ201="Millennia",Table13[[#This Row],[Cost Millennia]],IF(AZ201="Dawood",Table13[[#This Row],[Cost Dawood]],"NO SELECTION")))))</f>
        <v>36400</v>
      </c>
      <c r="BB201" s="58">
        <f t="shared" si="28"/>
        <v>0</v>
      </c>
      <c r="BC201" s="59">
        <f t="shared" si="29"/>
        <v>36400</v>
      </c>
      <c r="BD201" s="59">
        <f t="shared" si="30"/>
        <v>0</v>
      </c>
      <c r="BE201" s="59">
        <f t="shared" si="31"/>
        <v>0</v>
      </c>
      <c r="BF201" s="59">
        <f t="shared" si="32"/>
        <v>0</v>
      </c>
      <c r="BG201" s="59">
        <f>IF(Table13[[#This Row],[Contractor Selected]]="Accrate",Table13[[#This Row],[Amount]],0)</f>
        <v>0</v>
      </c>
      <c r="BH201" s="61">
        <f>IF(Table13[[#This Row],[Contractor Selected]]="LWS",Table13[[#This Row],[Amount]],0)</f>
        <v>0</v>
      </c>
      <c r="BK201" s="1"/>
      <c r="BL201" s="7"/>
    </row>
    <row r="202" spans="1:64" ht="15" hidden="1" customHeight="1" x14ac:dyDescent="0.25">
      <c r="A202" s="39">
        <v>207</v>
      </c>
      <c r="B202" s="39" t="s">
        <v>81</v>
      </c>
      <c r="C202" s="39" t="s">
        <v>1721</v>
      </c>
      <c r="D202" s="102" t="s">
        <v>39</v>
      </c>
      <c r="E202" s="39" t="s">
        <v>1101</v>
      </c>
      <c r="F202" s="102" t="s">
        <v>70</v>
      </c>
      <c r="G202" s="102" t="s">
        <v>849</v>
      </c>
      <c r="H202" s="73">
        <v>45267</v>
      </c>
      <c r="I202" s="73">
        <v>44928</v>
      </c>
      <c r="J202" s="73">
        <v>45298</v>
      </c>
      <c r="K202" s="73">
        <v>45331</v>
      </c>
      <c r="L202" s="73">
        <v>45293</v>
      </c>
      <c r="M202" s="73">
        <v>45301</v>
      </c>
      <c r="N202" s="73">
        <v>45301</v>
      </c>
      <c r="O202" s="73">
        <v>45302</v>
      </c>
      <c r="P202" s="73">
        <v>45302</v>
      </c>
      <c r="Q202" s="39" t="s">
        <v>897</v>
      </c>
      <c r="R202" s="77" t="s">
        <v>1722</v>
      </c>
      <c r="S202" s="73">
        <v>45509</v>
      </c>
      <c r="T202" s="73">
        <v>45506</v>
      </c>
      <c r="U202" s="105">
        <v>45504</v>
      </c>
      <c r="V202" s="105" t="s">
        <v>26</v>
      </c>
      <c r="W202" s="105">
        <v>45505</v>
      </c>
      <c r="X202" s="84" t="s">
        <v>170</v>
      </c>
      <c r="Y202" s="73" t="s">
        <v>170</v>
      </c>
      <c r="Z202" s="44" t="s">
        <v>170</v>
      </c>
      <c r="AA202" s="73" t="s">
        <v>170</v>
      </c>
      <c r="AB202" s="75"/>
      <c r="AC202" s="73"/>
      <c r="AD202" s="44"/>
      <c r="AE202" s="76"/>
      <c r="AF202" s="95"/>
      <c r="AG202" s="96"/>
      <c r="AH202" s="66"/>
      <c r="AI202" s="90"/>
      <c r="AJ202" s="95"/>
      <c r="AK202" s="96"/>
      <c r="AL202" s="66"/>
      <c r="AM202" s="90"/>
      <c r="AN202" s="98"/>
      <c r="AO202" s="96"/>
      <c r="AP202" s="66"/>
      <c r="AQ202" s="90"/>
      <c r="AR202" s="99"/>
      <c r="AS202" s="96"/>
      <c r="AT202" s="66"/>
      <c r="AU202" s="100"/>
      <c r="AV202" s="129"/>
      <c r="AW202" s="129"/>
      <c r="AX202" s="129"/>
      <c r="AY202" s="129"/>
      <c r="AZ202" s="81" t="s">
        <v>939</v>
      </c>
      <c r="BA202" s="44">
        <v>50049</v>
      </c>
      <c r="BB202" s="81">
        <f t="shared" si="28"/>
        <v>0</v>
      </c>
      <c r="BC202" s="44">
        <f t="shared" si="29"/>
        <v>0</v>
      </c>
      <c r="BD202" s="44">
        <f t="shared" si="30"/>
        <v>0</v>
      </c>
      <c r="BE202" s="44">
        <f t="shared" si="31"/>
        <v>0</v>
      </c>
      <c r="BF202" s="44">
        <f t="shared" si="32"/>
        <v>50049</v>
      </c>
      <c r="BG202" s="44">
        <f>IF(Table13[[#This Row],[Contractor Selected]]="Accrate",Table13[[#This Row],[Amount]],0)</f>
        <v>0</v>
      </c>
      <c r="BH202" s="61">
        <f>IF(Table13[[#This Row],[Contractor Selected]]="LWS",Table13[[#This Row],[Amount]],0)</f>
        <v>0</v>
      </c>
    </row>
    <row r="203" spans="1:64" ht="15" hidden="1" customHeight="1" x14ac:dyDescent="0.25">
      <c r="A203" s="39">
        <v>217</v>
      </c>
      <c r="B203" s="39" t="s">
        <v>81</v>
      </c>
      <c r="C203" s="39" t="s">
        <v>595</v>
      </c>
      <c r="D203" s="102">
        <v>128466</v>
      </c>
      <c r="E203" s="39" t="s">
        <v>596</v>
      </c>
      <c r="F203" s="102" t="s">
        <v>227</v>
      </c>
      <c r="G203" s="102" t="s">
        <v>849</v>
      </c>
      <c r="H203" s="73">
        <v>45448</v>
      </c>
      <c r="I203" s="73">
        <v>45453</v>
      </c>
      <c r="J203" s="73">
        <v>45456</v>
      </c>
      <c r="K203" s="73">
        <v>45505</v>
      </c>
      <c r="L203" s="73">
        <v>45453</v>
      </c>
      <c r="M203" s="73">
        <v>45453</v>
      </c>
      <c r="N203" s="73">
        <v>45453</v>
      </c>
      <c r="O203" s="73">
        <v>45461</v>
      </c>
      <c r="P203" s="73">
        <v>45462</v>
      </c>
      <c r="Q203" s="39" t="s">
        <v>897</v>
      </c>
      <c r="R203" s="77" t="s">
        <v>1723</v>
      </c>
      <c r="S203" s="73">
        <v>45554</v>
      </c>
      <c r="T203" s="73">
        <v>45554</v>
      </c>
      <c r="U203" s="105">
        <v>45504</v>
      </c>
      <c r="V203" s="160"/>
      <c r="W203" s="105">
        <v>45597</v>
      </c>
      <c r="X203" s="84"/>
      <c r="Y203" s="73"/>
      <c r="Z203" s="44"/>
      <c r="AA203" s="73"/>
      <c r="AB203" s="75"/>
      <c r="AC203" s="73"/>
      <c r="AD203" s="44"/>
      <c r="AE203" s="76"/>
      <c r="AF203" s="75" t="s">
        <v>897</v>
      </c>
      <c r="AG203" s="73">
        <v>45450</v>
      </c>
      <c r="AH203" s="44">
        <v>15760</v>
      </c>
      <c r="AI203" s="76" t="s">
        <v>1724</v>
      </c>
      <c r="AJ203" s="75"/>
      <c r="AK203" s="73"/>
      <c r="AL203" s="44"/>
      <c r="AM203" s="76"/>
      <c r="AN203" s="78"/>
      <c r="AO203" s="73"/>
      <c r="AP203" s="44"/>
      <c r="AQ203" s="76"/>
      <c r="AR203" s="85"/>
      <c r="AS203" s="73"/>
      <c r="AT203" s="44"/>
      <c r="AU203" s="80"/>
      <c r="AV203" s="77"/>
      <c r="AW203" s="77"/>
      <c r="AX203" s="77"/>
      <c r="AY203" s="77"/>
      <c r="AZ203" s="81" t="s">
        <v>808</v>
      </c>
      <c r="BA203" s="44">
        <f>IF(Table13[[#This Row],[Contractor Selected]]="Atlas",Table13[[#This Row],[Cost AEG]],IF(AZ203="DLZ",Table13[[#This Row],[Cost DLZ]],IF(AZ203="Helix",Table13[[#This Row],[Cost Helix]],IF(AZ203="Millennia",Table13[[#This Row],[Cost Millennia]],IF(AZ203="Dawood",Table13[[#This Row],[Cost Dawood]],"NO SELECTION")))))</f>
        <v>15760</v>
      </c>
      <c r="BB203" s="81">
        <f t="shared" si="28"/>
        <v>15760</v>
      </c>
      <c r="BC203" s="44">
        <f t="shared" si="29"/>
        <v>0</v>
      </c>
      <c r="BD203" s="44">
        <f t="shared" si="30"/>
        <v>0</v>
      </c>
      <c r="BE203" s="44">
        <f t="shared" si="31"/>
        <v>0</v>
      </c>
      <c r="BF203" s="44">
        <f t="shared" si="32"/>
        <v>0</v>
      </c>
      <c r="BG203" s="44">
        <f>IF(Table13[[#This Row],[Contractor Selected]]="Accrate",Table13[[#This Row],[Amount]],0)</f>
        <v>0</v>
      </c>
      <c r="BH203" s="61">
        <f>IF(Table13[[#This Row],[Contractor Selected]]="LWS",Table13[[#This Row],[Amount]],0)</f>
        <v>0</v>
      </c>
    </row>
    <row r="204" spans="1:64" ht="15" hidden="1" customHeight="1" x14ac:dyDescent="0.25">
      <c r="A204" s="39">
        <v>219</v>
      </c>
      <c r="B204" s="250" t="s">
        <v>81</v>
      </c>
      <c r="C204" s="250" t="s">
        <v>435</v>
      </c>
      <c r="D204" s="235" t="s">
        <v>1725</v>
      </c>
      <c r="E204" s="39" t="s">
        <v>1015</v>
      </c>
      <c r="F204" s="102" t="s">
        <v>91</v>
      </c>
      <c r="G204" s="102" t="s">
        <v>849</v>
      </c>
      <c r="H204" s="73">
        <v>45483</v>
      </c>
      <c r="I204" s="73">
        <v>45484</v>
      </c>
      <c r="J204" s="73">
        <v>45497</v>
      </c>
      <c r="K204" s="73">
        <v>45511</v>
      </c>
      <c r="L204" s="73">
        <v>45495</v>
      </c>
      <c r="M204" s="73">
        <v>45495</v>
      </c>
      <c r="N204" s="73">
        <v>45495</v>
      </c>
      <c r="O204" s="73">
        <v>45496</v>
      </c>
      <c r="P204" s="73">
        <v>45497</v>
      </c>
      <c r="Q204" s="39" t="s">
        <v>897</v>
      </c>
      <c r="R204" s="77" t="s">
        <v>1726</v>
      </c>
      <c r="S204" s="73">
        <v>45504</v>
      </c>
      <c r="T204" s="73">
        <v>45504</v>
      </c>
      <c r="U204" s="105">
        <v>45505</v>
      </c>
      <c r="V204" s="105" t="s">
        <v>26</v>
      </c>
      <c r="W204" s="105">
        <v>45566</v>
      </c>
      <c r="X204" s="84"/>
      <c r="Y204" s="73"/>
      <c r="Z204" s="44"/>
      <c r="AA204" s="76"/>
      <c r="AB204" s="75" t="s">
        <v>897</v>
      </c>
      <c r="AC204" s="73" t="s">
        <v>982</v>
      </c>
      <c r="AD204" s="44"/>
      <c r="AE204" s="76"/>
      <c r="AF204" s="84"/>
      <c r="AG204" s="73"/>
      <c r="AH204" s="44"/>
      <c r="AI204" s="76"/>
      <c r="AJ204" s="84" t="s">
        <v>897</v>
      </c>
      <c r="AK204" s="73">
        <v>45492</v>
      </c>
      <c r="AL204" s="44">
        <v>16050</v>
      </c>
      <c r="AM204" s="76"/>
      <c r="AN204" s="83"/>
      <c r="AO204" s="73"/>
      <c r="AP204" s="44"/>
      <c r="AQ204" s="76"/>
      <c r="AR204" s="415"/>
      <c r="AS204" s="73"/>
      <c r="AT204" s="44"/>
      <c r="AU204" s="74"/>
      <c r="AV204" s="77"/>
      <c r="AW204" s="77"/>
      <c r="AX204" s="77"/>
      <c r="AY204" s="77"/>
      <c r="AZ204" s="81" t="s">
        <v>938</v>
      </c>
      <c r="BA204" s="44">
        <f>IF(Table13[[#This Row],[Contractor Selected]]="Atlas",Table13[[#This Row],[Cost AEG]],IF(AZ204="DLZ",Table13[[#This Row],[Cost DLZ]],IF(AZ204="Helix",Table13[[#This Row],[Cost Helix]],IF(AZ204="Millennia",Table13[[#This Row],[Cost Millennia]],IF(AZ204="Dawood",Table13[[#This Row],[Cost Dawood]],"NO SELECTION")))))</f>
        <v>16050</v>
      </c>
      <c r="BB204" s="81">
        <f t="shared" si="28"/>
        <v>0</v>
      </c>
      <c r="BC204" s="44">
        <f t="shared" si="29"/>
        <v>16050</v>
      </c>
      <c r="BD204" s="44">
        <f t="shared" si="30"/>
        <v>0</v>
      </c>
      <c r="BE204" s="44">
        <f t="shared" si="31"/>
        <v>0</v>
      </c>
      <c r="BF204" s="44">
        <f t="shared" si="32"/>
        <v>0</v>
      </c>
      <c r="BG204" s="44">
        <f>IF(Table13[[#This Row],[Contractor Selected]]="Accrate",Table13[[#This Row],[Amount]],0)</f>
        <v>0</v>
      </c>
      <c r="BH204" s="61">
        <f>IF(Table13[[#This Row],[Contractor Selected]]="LWS",Table13[[#This Row],[Amount]],0)</f>
        <v>0</v>
      </c>
    </row>
    <row r="205" spans="1:64" ht="15" hidden="1" customHeight="1" x14ac:dyDescent="0.25">
      <c r="A205" s="39">
        <v>218</v>
      </c>
      <c r="B205" s="39" t="s">
        <v>323</v>
      </c>
      <c r="C205" s="39" t="s">
        <v>49</v>
      </c>
      <c r="D205" s="102">
        <v>1014093</v>
      </c>
      <c r="E205" s="39" t="s">
        <v>1727</v>
      </c>
      <c r="F205" s="102" t="s">
        <v>37</v>
      </c>
      <c r="G205" s="39" t="s">
        <v>850</v>
      </c>
      <c r="H205" s="73">
        <v>45483</v>
      </c>
      <c r="I205" s="73">
        <v>45485</v>
      </c>
      <c r="J205" s="73">
        <v>45492</v>
      </c>
      <c r="K205" s="73">
        <v>45513</v>
      </c>
      <c r="L205" s="73">
        <v>45488</v>
      </c>
      <c r="M205" s="73">
        <v>45488</v>
      </c>
      <c r="N205" s="73">
        <v>45489</v>
      </c>
      <c r="O205" s="73">
        <v>45495</v>
      </c>
      <c r="P205" s="73">
        <v>45495</v>
      </c>
      <c r="Q205" s="39" t="s">
        <v>897</v>
      </c>
      <c r="R205" s="77" t="s">
        <v>1728</v>
      </c>
      <c r="S205" s="73">
        <v>45513</v>
      </c>
      <c r="T205" s="73">
        <v>45511</v>
      </c>
      <c r="U205" s="105">
        <v>45528</v>
      </c>
      <c r="V205" s="105"/>
      <c r="W205" s="105">
        <v>45597</v>
      </c>
      <c r="X205" s="84"/>
      <c r="Y205" s="73"/>
      <c r="Z205" s="44"/>
      <c r="AA205" s="73"/>
      <c r="AB205" s="75" t="s">
        <v>897</v>
      </c>
      <c r="AC205" s="73">
        <v>45485</v>
      </c>
      <c r="AD205" s="44">
        <v>18500</v>
      </c>
      <c r="AE205" s="76">
        <v>45513</v>
      </c>
      <c r="AF205" s="75" t="s">
        <v>897</v>
      </c>
      <c r="AG205" s="73">
        <v>45485</v>
      </c>
      <c r="AH205" s="44">
        <v>16500</v>
      </c>
      <c r="AI205" s="76">
        <v>45513</v>
      </c>
      <c r="AJ205" s="75"/>
      <c r="AK205" s="73"/>
      <c r="AL205" s="44"/>
      <c r="AM205" s="76"/>
      <c r="AN205" s="78"/>
      <c r="AO205" s="73"/>
      <c r="AP205" s="44"/>
      <c r="AQ205" s="76"/>
      <c r="AR205" s="85"/>
      <c r="AS205" s="73"/>
      <c r="AT205" s="44"/>
      <c r="AU205" s="80"/>
      <c r="AV205" s="77"/>
      <c r="AW205" s="77"/>
      <c r="AX205" s="77"/>
      <c r="AY205" s="77"/>
      <c r="AZ205" s="81" t="s">
        <v>808</v>
      </c>
      <c r="BA205" s="44">
        <f>IF(Table13[[#This Row],[Contractor Selected]]="Atlas",Table13[[#This Row],[Cost AEG]],IF(AZ205="DLZ",Table13[[#This Row],[Cost DLZ]],IF(AZ205="Helix",Table13[[#This Row],[Cost Helix]],IF(AZ205="Millennia",Table13[[#This Row],[Cost Millennia]],IF(AZ205="Dawood",Table13[[#This Row],[Cost Dawood]],"NO SELECTION")))))</f>
        <v>16500</v>
      </c>
      <c r="BB205" s="81">
        <f t="shared" si="28"/>
        <v>16500</v>
      </c>
      <c r="BC205" s="44">
        <f t="shared" si="29"/>
        <v>0</v>
      </c>
      <c r="BD205" s="44">
        <f t="shared" si="30"/>
        <v>0</v>
      </c>
      <c r="BE205" s="44">
        <f t="shared" si="31"/>
        <v>0</v>
      </c>
      <c r="BF205" s="44">
        <f t="shared" si="32"/>
        <v>0</v>
      </c>
      <c r="BG205" s="44">
        <f>IF(Table13[[#This Row],[Contractor Selected]]="Accrate",Table13[[#This Row],[Amount]],0)</f>
        <v>0</v>
      </c>
      <c r="BH205" s="61">
        <f>IF(Table13[[#This Row],[Contractor Selected]]="LWS",Table13[[#This Row],[Amount]],0)</f>
        <v>0</v>
      </c>
    </row>
    <row r="206" spans="1:64" ht="15" hidden="1" customHeight="1" x14ac:dyDescent="0.25">
      <c r="A206" s="39">
        <v>220</v>
      </c>
      <c r="B206" s="39" t="s">
        <v>323</v>
      </c>
      <c r="C206" s="39" t="s">
        <v>53</v>
      </c>
      <c r="D206" s="102">
        <v>1014094</v>
      </c>
      <c r="E206" s="39" t="s">
        <v>1080</v>
      </c>
      <c r="F206" s="102" t="s">
        <v>37</v>
      </c>
      <c r="G206" s="39" t="s">
        <v>850</v>
      </c>
      <c r="H206" s="73">
        <v>45490</v>
      </c>
      <c r="I206" s="73">
        <v>45492</v>
      </c>
      <c r="J206" s="73">
        <v>45499</v>
      </c>
      <c r="K206" s="73">
        <v>45520</v>
      </c>
      <c r="L206" s="73">
        <v>45495</v>
      </c>
      <c r="M206" s="73">
        <v>45495</v>
      </c>
      <c r="N206" s="73">
        <v>45496</v>
      </c>
      <c r="O206" s="73">
        <v>45503</v>
      </c>
      <c r="P206" s="73">
        <v>45503</v>
      </c>
      <c r="Q206" s="39" t="s">
        <v>897</v>
      </c>
      <c r="R206" s="77" t="s">
        <v>1729</v>
      </c>
      <c r="S206" s="73">
        <v>45520</v>
      </c>
      <c r="T206" s="73">
        <v>45511</v>
      </c>
      <c r="U206" s="105">
        <v>45528</v>
      </c>
      <c r="V206" s="105"/>
      <c r="W206" s="105">
        <v>45597</v>
      </c>
      <c r="X206" s="84"/>
      <c r="Y206" s="73"/>
      <c r="Z206" s="44"/>
      <c r="AA206" s="73"/>
      <c r="AB206" s="75" t="s">
        <v>897</v>
      </c>
      <c r="AC206" s="73">
        <v>45491</v>
      </c>
      <c r="AD206" s="44">
        <v>9500</v>
      </c>
      <c r="AE206" s="76">
        <v>45520</v>
      </c>
      <c r="AF206" s="75" t="s">
        <v>897</v>
      </c>
      <c r="AG206" s="73">
        <v>45491</v>
      </c>
      <c r="AH206" s="44">
        <v>4400</v>
      </c>
      <c r="AI206" s="76">
        <v>45520</v>
      </c>
      <c r="AJ206" s="75"/>
      <c r="AK206" s="73"/>
      <c r="AL206" s="44"/>
      <c r="AM206" s="76"/>
      <c r="AN206" s="78"/>
      <c r="AO206" s="73"/>
      <c r="AP206" s="44"/>
      <c r="AQ206" s="76"/>
      <c r="AR206" s="85"/>
      <c r="AS206" s="73"/>
      <c r="AT206" s="44"/>
      <c r="AU206" s="80"/>
      <c r="AV206" s="77"/>
      <c r="AW206" s="77"/>
      <c r="AX206" s="77"/>
      <c r="AY206" s="77"/>
      <c r="AZ206" s="81" t="s">
        <v>937</v>
      </c>
      <c r="BA206" s="44">
        <f>IF(Table13[[#This Row],[Contractor Selected]]="Atlas",Table13[[#This Row],[Cost AEG]],IF(AZ206="DLZ",Table13[[#This Row],[Cost DLZ]],IF(AZ206="Helix",Table13[[#This Row],[Cost Helix]],IF(AZ206="Millennia",Table13[[#This Row],[Cost Millennia]],IF(AZ206="Dawood",Table13[[#This Row],[Cost Dawood]],"NO SELECTION")))))</f>
        <v>9500</v>
      </c>
      <c r="BB206" s="81">
        <f t="shared" si="28"/>
        <v>0</v>
      </c>
      <c r="BC206" s="44">
        <f t="shared" si="29"/>
        <v>0</v>
      </c>
      <c r="BD206" s="44">
        <f t="shared" si="30"/>
        <v>9500</v>
      </c>
      <c r="BE206" s="44">
        <f t="shared" si="31"/>
        <v>0</v>
      </c>
      <c r="BF206" s="44">
        <f t="shared" si="32"/>
        <v>0</v>
      </c>
      <c r="BG206" s="44">
        <f>IF(Table13[[#This Row],[Contractor Selected]]="Accrate",Table13[[#This Row],[Amount]],0)</f>
        <v>0</v>
      </c>
      <c r="BH206" s="61">
        <f>IF(Table13[[#This Row],[Contractor Selected]]="LWS",Table13[[#This Row],[Amount]],0)</f>
        <v>0</v>
      </c>
    </row>
    <row r="207" spans="1:64" ht="15" hidden="1" customHeight="1" x14ac:dyDescent="0.25">
      <c r="A207" s="39">
        <v>225</v>
      </c>
      <c r="B207" s="39" t="s">
        <v>323</v>
      </c>
      <c r="C207" s="39" t="s">
        <v>20</v>
      </c>
      <c r="D207" s="102">
        <v>1014137</v>
      </c>
      <c r="E207" s="39" t="s">
        <v>1559</v>
      </c>
      <c r="F207" s="102" t="s">
        <v>22</v>
      </c>
      <c r="G207" s="39" t="s">
        <v>850</v>
      </c>
      <c r="H207" s="73">
        <v>45503</v>
      </c>
      <c r="I207" s="73">
        <v>45505</v>
      </c>
      <c r="J207" s="73">
        <v>45512</v>
      </c>
      <c r="K207" s="73">
        <v>45533</v>
      </c>
      <c r="L207" s="73">
        <v>45509</v>
      </c>
      <c r="M207" s="73">
        <v>45509</v>
      </c>
      <c r="N207" s="73">
        <v>45509</v>
      </c>
      <c r="O207" s="73">
        <v>45510</v>
      </c>
      <c r="P207" s="73">
        <v>45511</v>
      </c>
      <c r="Q207" s="39" t="s">
        <v>897</v>
      </c>
      <c r="R207" s="77" t="s">
        <v>1730</v>
      </c>
      <c r="S207" s="73">
        <v>45533</v>
      </c>
      <c r="T207" s="73">
        <v>45532</v>
      </c>
      <c r="U207" s="105">
        <v>45528</v>
      </c>
      <c r="V207" s="105"/>
      <c r="W207" s="105">
        <v>45597</v>
      </c>
      <c r="X207" s="84"/>
      <c r="Y207" s="73"/>
      <c r="Z207" s="44"/>
      <c r="AA207" s="73"/>
      <c r="AB207" s="75" t="s">
        <v>897</v>
      </c>
      <c r="AC207" s="73">
        <v>45503</v>
      </c>
      <c r="AD207" s="44">
        <v>7750</v>
      </c>
      <c r="AE207" s="76">
        <v>45533</v>
      </c>
      <c r="AF207" s="75" t="s">
        <v>897</v>
      </c>
      <c r="AG207" s="73">
        <v>45505</v>
      </c>
      <c r="AH207" s="44">
        <v>3750</v>
      </c>
      <c r="AI207" s="76">
        <v>45533</v>
      </c>
      <c r="AJ207" s="75"/>
      <c r="AK207" s="73"/>
      <c r="AL207" s="44"/>
      <c r="AM207" s="76"/>
      <c r="AN207" s="78"/>
      <c r="AO207" s="73"/>
      <c r="AP207" s="44"/>
      <c r="AQ207" s="76"/>
      <c r="AR207" s="85"/>
      <c r="AS207" s="73"/>
      <c r="AT207" s="44"/>
      <c r="AU207" s="80"/>
      <c r="AV207" s="77"/>
      <c r="AW207" s="77"/>
      <c r="AX207" s="77"/>
      <c r="AY207" s="77"/>
      <c r="AZ207" s="81" t="s">
        <v>808</v>
      </c>
      <c r="BA207" s="44">
        <f>IF(Table13[[#This Row],[Contractor Selected]]="Atlas",Table13[[#This Row],[Cost AEG]],IF(AZ207="DLZ",Table13[[#This Row],[Cost DLZ]],IF(AZ207="Helix",Table13[[#This Row],[Cost Helix]],IF(AZ207="Millennia",Table13[[#This Row],[Cost Millennia]],IF(AZ207="Dawood",Table13[[#This Row],[Cost Dawood]],"NO SELECTION")))))</f>
        <v>3750</v>
      </c>
      <c r="BB207" s="81">
        <f t="shared" si="28"/>
        <v>3750</v>
      </c>
      <c r="BC207" s="44">
        <f t="shared" si="29"/>
        <v>0</v>
      </c>
      <c r="BD207" s="44">
        <f t="shared" si="30"/>
        <v>0</v>
      </c>
      <c r="BE207" s="44">
        <f t="shared" si="31"/>
        <v>0</v>
      </c>
      <c r="BF207" s="44">
        <f t="shared" si="32"/>
        <v>0</v>
      </c>
      <c r="BG207" s="44">
        <f>IF(Table13[[#This Row],[Contractor Selected]]="Accrate",Table13[[#This Row],[Amount]],0)</f>
        <v>0</v>
      </c>
      <c r="BH207" s="61">
        <f>IF(Table13[[#This Row],[Contractor Selected]]="LWS",Table13[[#This Row],[Amount]],0)</f>
        <v>0</v>
      </c>
    </row>
    <row r="208" spans="1:64" ht="15" hidden="1" customHeight="1" x14ac:dyDescent="0.25">
      <c r="A208" s="39">
        <v>224</v>
      </c>
      <c r="B208" s="230" t="s">
        <v>281</v>
      </c>
      <c r="C208" s="204" t="s">
        <v>1731</v>
      </c>
      <c r="D208" s="181">
        <v>1414140</v>
      </c>
      <c r="E208" s="204" t="s">
        <v>1732</v>
      </c>
      <c r="F208" s="102" t="s">
        <v>102</v>
      </c>
      <c r="G208" s="102" t="s">
        <v>1733</v>
      </c>
      <c r="H208" s="73">
        <v>45497</v>
      </c>
      <c r="I208" s="73">
        <v>45499</v>
      </c>
      <c r="J208" s="73">
        <v>45513</v>
      </c>
      <c r="K208" s="73">
        <v>45539</v>
      </c>
      <c r="L208" s="73">
        <v>45511</v>
      </c>
      <c r="M208" s="73">
        <v>45511</v>
      </c>
      <c r="N208" s="73">
        <v>45511</v>
      </c>
      <c r="O208" s="73">
        <v>45517</v>
      </c>
      <c r="P208" s="73">
        <v>45517</v>
      </c>
      <c r="Q208" s="39" t="s">
        <v>897</v>
      </c>
      <c r="R208" s="77" t="s">
        <v>1734</v>
      </c>
      <c r="S208" s="73">
        <v>45544</v>
      </c>
      <c r="T208" s="73">
        <v>45544</v>
      </c>
      <c r="U208" s="105">
        <v>45536</v>
      </c>
      <c r="V208" s="105"/>
      <c r="W208" s="105">
        <v>45611</v>
      </c>
      <c r="X208" s="84"/>
      <c r="Y208" s="73"/>
      <c r="Z208" s="44"/>
      <c r="AA208" s="73"/>
      <c r="AB208" s="75" t="s">
        <v>897</v>
      </c>
      <c r="AC208" s="73">
        <v>45503</v>
      </c>
      <c r="AD208" s="44">
        <v>94700</v>
      </c>
      <c r="AE208" s="76">
        <v>45551</v>
      </c>
      <c r="AF208" s="75" t="s">
        <v>897</v>
      </c>
      <c r="AG208" s="73">
        <v>45511</v>
      </c>
      <c r="AH208" s="44">
        <v>24660</v>
      </c>
      <c r="AI208" s="76">
        <v>45539</v>
      </c>
      <c r="AJ208" s="75"/>
      <c r="AK208" s="73"/>
      <c r="AL208" s="44"/>
      <c r="AM208" s="76"/>
      <c r="AN208" s="78"/>
      <c r="AO208" s="73"/>
      <c r="AP208" s="44"/>
      <c r="AQ208" s="76"/>
      <c r="AR208" s="85"/>
      <c r="AS208" s="73"/>
      <c r="AT208" s="44"/>
      <c r="AU208" s="80"/>
      <c r="AV208" s="77"/>
      <c r="AW208" s="77"/>
      <c r="AX208" s="77"/>
      <c r="AY208" s="77"/>
      <c r="AZ208" s="81" t="s">
        <v>808</v>
      </c>
      <c r="BA208" s="44">
        <f>IF(Table13[[#This Row],[Contractor Selected]]="Atlas",Table13[[#This Row],[Cost AEG]],IF(AZ208="DLZ",Table13[[#This Row],[Cost DLZ]],IF(AZ208="Helix",Table13[[#This Row],[Cost Helix]],IF(AZ208="Millennia",Table13[[#This Row],[Cost Millennia]],IF(AZ208="Dawood",Table13[[#This Row],[Cost Dawood]],"NO SELECTION")))))</f>
        <v>24660</v>
      </c>
      <c r="BB208" s="81">
        <f t="shared" si="28"/>
        <v>24660</v>
      </c>
      <c r="BC208" s="44">
        <f t="shared" si="29"/>
        <v>0</v>
      </c>
      <c r="BD208" s="44">
        <f t="shared" si="30"/>
        <v>0</v>
      </c>
      <c r="BE208" s="44">
        <f t="shared" si="31"/>
        <v>0</v>
      </c>
      <c r="BF208" s="44">
        <f t="shared" si="32"/>
        <v>0</v>
      </c>
      <c r="BG208" s="44">
        <f>IF(Table13[[#This Row],[Contractor Selected]]="Accrate",Table13[[#This Row],[Amount]],0)</f>
        <v>0</v>
      </c>
      <c r="BH208" s="61">
        <f>IF(Table13[[#This Row],[Contractor Selected]]="LWS",Table13[[#This Row],[Amount]],0)</f>
        <v>0</v>
      </c>
    </row>
    <row r="209" spans="1:60" ht="15" hidden="1" customHeight="1" x14ac:dyDescent="0.25">
      <c r="A209" s="39">
        <v>226</v>
      </c>
      <c r="B209" s="39" t="s">
        <v>323</v>
      </c>
      <c r="C209" s="39" t="s">
        <v>29</v>
      </c>
      <c r="D209" s="102">
        <v>1014138</v>
      </c>
      <c r="E209" s="39" t="s">
        <v>1055</v>
      </c>
      <c r="F209" s="102" t="s">
        <v>22</v>
      </c>
      <c r="G209" s="39" t="s">
        <v>852</v>
      </c>
      <c r="H209" s="73">
        <v>45517</v>
      </c>
      <c r="I209" s="73">
        <v>45519</v>
      </c>
      <c r="J209" s="73">
        <v>45526</v>
      </c>
      <c r="K209" s="73">
        <v>45547</v>
      </c>
      <c r="L209" s="73">
        <v>45523</v>
      </c>
      <c r="M209" s="73">
        <v>45523</v>
      </c>
      <c r="N209" s="73">
        <v>45524</v>
      </c>
      <c r="O209" s="73">
        <v>45524</v>
      </c>
      <c r="P209" s="73">
        <v>45525</v>
      </c>
      <c r="Q209" s="39" t="s">
        <v>897</v>
      </c>
      <c r="R209" s="77" t="s">
        <v>1735</v>
      </c>
      <c r="S209" s="73">
        <v>45547</v>
      </c>
      <c r="T209" s="73">
        <v>45544</v>
      </c>
      <c r="U209" s="105">
        <v>45544</v>
      </c>
      <c r="V209" s="105"/>
      <c r="W209" s="105">
        <v>45597</v>
      </c>
      <c r="X209" s="84"/>
      <c r="Y209" s="73"/>
      <c r="Z209" s="44"/>
      <c r="AA209" s="73"/>
      <c r="AB209" s="75" t="s">
        <v>897</v>
      </c>
      <c r="AC209" s="73">
        <v>45519</v>
      </c>
      <c r="AD209" s="44">
        <v>28900</v>
      </c>
      <c r="AE209" s="76">
        <v>45547</v>
      </c>
      <c r="AF209" s="75" t="s">
        <v>897</v>
      </c>
      <c r="AG209" s="73">
        <v>45519</v>
      </c>
      <c r="AH209" s="44">
        <v>13350</v>
      </c>
      <c r="AI209" s="76">
        <v>45547</v>
      </c>
      <c r="AJ209" s="75"/>
      <c r="AK209" s="73"/>
      <c r="AL209" s="44"/>
      <c r="AM209" s="76"/>
      <c r="AN209" s="78"/>
      <c r="AO209" s="73"/>
      <c r="AP209" s="44"/>
      <c r="AQ209" s="76"/>
      <c r="AR209" s="85"/>
      <c r="AS209" s="73"/>
      <c r="AT209" s="44"/>
      <c r="AU209" s="80"/>
      <c r="AV209" s="77"/>
      <c r="AW209" s="77"/>
      <c r="AX209" s="77"/>
      <c r="AY209" s="77"/>
      <c r="AZ209" s="81" t="s">
        <v>937</v>
      </c>
      <c r="BA209" s="44">
        <f>IF(Table13[[#This Row],[Contractor Selected]]="Atlas",Table13[[#This Row],[Cost AEG]],IF(AZ209="DLZ",Table13[[#This Row],[Cost DLZ]],IF(AZ209="Helix",Table13[[#This Row],[Cost Helix]],IF(AZ209="Millennia",Table13[[#This Row],[Cost Millennia]],IF(AZ209="Dawood",Table13[[#This Row],[Cost Dawood]],"NO SELECTION")))))</f>
        <v>28900</v>
      </c>
      <c r="BB209" s="81">
        <f t="shared" si="28"/>
        <v>0</v>
      </c>
      <c r="BC209" s="44">
        <f t="shared" si="29"/>
        <v>0</v>
      </c>
      <c r="BD209" s="44">
        <f t="shared" si="30"/>
        <v>28900</v>
      </c>
      <c r="BE209" s="44">
        <f t="shared" si="31"/>
        <v>0</v>
      </c>
      <c r="BF209" s="44">
        <f t="shared" si="32"/>
        <v>0</v>
      </c>
      <c r="BG209" s="44">
        <f>IF(Table13[[#This Row],[Contractor Selected]]="Accrate",Table13[[#This Row],[Amount]],0)</f>
        <v>0</v>
      </c>
      <c r="BH209" s="61">
        <f>IF(Table13[[#This Row],[Contractor Selected]]="LWS",Table13[[#This Row],[Amount]],0)</f>
        <v>0</v>
      </c>
    </row>
    <row r="210" spans="1:60" ht="15" hidden="1" customHeight="1" x14ac:dyDescent="0.25">
      <c r="A210" s="39">
        <v>228</v>
      </c>
      <c r="B210" s="39" t="s">
        <v>323</v>
      </c>
      <c r="C210" s="39" t="s">
        <v>77</v>
      </c>
      <c r="D210" s="102">
        <v>1014092</v>
      </c>
      <c r="E210" s="39" t="s">
        <v>1736</v>
      </c>
      <c r="F210" s="102" t="s">
        <v>37</v>
      </c>
      <c r="G210" s="39" t="s">
        <v>850</v>
      </c>
      <c r="H210" s="73">
        <v>45517</v>
      </c>
      <c r="I210" s="73">
        <v>45519</v>
      </c>
      <c r="J210" s="73">
        <v>45526</v>
      </c>
      <c r="K210" s="73">
        <v>45547</v>
      </c>
      <c r="L210" s="73">
        <v>45524</v>
      </c>
      <c r="M210" s="73">
        <v>45525</v>
      </c>
      <c r="N210" s="73">
        <v>45525</v>
      </c>
      <c r="O210" s="73">
        <v>45525</v>
      </c>
      <c r="P210" s="73">
        <v>45525</v>
      </c>
      <c r="Q210" s="39" t="s">
        <v>897</v>
      </c>
      <c r="R210" s="77" t="s">
        <v>1737</v>
      </c>
      <c r="S210" s="73">
        <v>45547</v>
      </c>
      <c r="T210" s="73">
        <v>44449</v>
      </c>
      <c r="U210" s="105">
        <v>45551</v>
      </c>
      <c r="V210" s="105"/>
      <c r="W210" s="105">
        <v>45627</v>
      </c>
      <c r="X210" s="84"/>
      <c r="Y210" s="73"/>
      <c r="Z210" s="44"/>
      <c r="AA210" s="73"/>
      <c r="AB210" s="75" t="s">
        <v>897</v>
      </c>
      <c r="AC210" s="73">
        <v>45518</v>
      </c>
      <c r="AD210" s="44">
        <v>10450</v>
      </c>
      <c r="AE210" s="76">
        <v>45547</v>
      </c>
      <c r="AF210" s="75" t="s">
        <v>897</v>
      </c>
      <c r="AG210" s="73">
        <v>45519</v>
      </c>
      <c r="AH210" s="44">
        <v>4000</v>
      </c>
      <c r="AI210" s="76"/>
      <c r="AJ210" s="75"/>
      <c r="AK210" s="73"/>
      <c r="AL210" s="44"/>
      <c r="AM210" s="76"/>
      <c r="AN210" s="78"/>
      <c r="AO210" s="73"/>
      <c r="AP210" s="44"/>
      <c r="AQ210" s="76"/>
      <c r="AR210" s="85"/>
      <c r="AS210" s="73"/>
      <c r="AT210" s="44"/>
      <c r="AU210" s="80"/>
      <c r="AV210" s="77"/>
      <c r="AW210" s="77"/>
      <c r="AX210" s="77"/>
      <c r="AY210" s="77"/>
      <c r="AZ210" s="81" t="s">
        <v>937</v>
      </c>
      <c r="BA210" s="44">
        <f>IF(Table13[[#This Row],[Contractor Selected]]="Atlas",Table13[[#This Row],[Cost AEG]],IF(AZ210="DLZ",Table13[[#This Row],[Cost DLZ]],IF(AZ210="Helix",Table13[[#This Row],[Cost Helix]],IF(AZ210="Millennia",Table13[[#This Row],[Cost Millennia]],IF(AZ210="Dawood",Table13[[#This Row],[Cost Dawood]],"NO SELECTION")))))</f>
        <v>10450</v>
      </c>
      <c r="BB210" s="81">
        <f t="shared" si="28"/>
        <v>0</v>
      </c>
      <c r="BC210" s="44">
        <f t="shared" si="29"/>
        <v>0</v>
      </c>
      <c r="BD210" s="44">
        <f t="shared" si="30"/>
        <v>10450</v>
      </c>
      <c r="BE210" s="44">
        <f t="shared" si="31"/>
        <v>0</v>
      </c>
      <c r="BF210" s="44">
        <f t="shared" si="32"/>
        <v>0</v>
      </c>
      <c r="BG210" s="44">
        <f>IF(Table13[[#This Row],[Contractor Selected]]="Accrate",Table13[[#This Row],[Amount]],0)</f>
        <v>0</v>
      </c>
      <c r="BH210" s="61">
        <f>IF(Table13[[#This Row],[Contractor Selected]]="LWS",Table13[[#This Row],[Amount]],0)</f>
        <v>0</v>
      </c>
    </row>
    <row r="211" spans="1:60" ht="15" hidden="1" customHeight="1" x14ac:dyDescent="0.25">
      <c r="A211" s="39">
        <v>221</v>
      </c>
      <c r="B211" s="39" t="s">
        <v>323</v>
      </c>
      <c r="C211" s="39" t="s">
        <v>113</v>
      </c>
      <c r="D211" s="236">
        <v>1014110</v>
      </c>
      <c r="E211" s="39" t="s">
        <v>1738</v>
      </c>
      <c r="F211" s="102" t="s">
        <v>37</v>
      </c>
      <c r="G211" s="39" t="s">
        <v>850</v>
      </c>
      <c r="H211" s="73">
        <v>45496</v>
      </c>
      <c r="I211" s="73">
        <v>45498</v>
      </c>
      <c r="J211" s="73">
        <v>45506</v>
      </c>
      <c r="K211" s="73">
        <v>45527</v>
      </c>
      <c r="L211" s="73">
        <v>45502</v>
      </c>
      <c r="M211" s="73">
        <v>45502</v>
      </c>
      <c r="N211" s="73">
        <v>45502</v>
      </c>
      <c r="O211" s="73">
        <v>45503</v>
      </c>
      <c r="P211" s="73">
        <v>45510</v>
      </c>
      <c r="Q211" s="39" t="s">
        <v>897</v>
      </c>
      <c r="R211" s="77" t="s">
        <v>1739</v>
      </c>
      <c r="S211" s="73">
        <v>45527</v>
      </c>
      <c r="T211" s="73">
        <v>45526</v>
      </c>
      <c r="U211" s="105">
        <v>45559</v>
      </c>
      <c r="V211" s="105"/>
      <c r="W211" s="105">
        <v>45597</v>
      </c>
      <c r="X211" s="84"/>
      <c r="Y211" s="73"/>
      <c r="Z211" s="44"/>
      <c r="AA211" s="73"/>
      <c r="AB211" s="75" t="s">
        <v>897</v>
      </c>
      <c r="AC211" s="73">
        <v>45498</v>
      </c>
      <c r="AD211" s="44">
        <v>8740</v>
      </c>
      <c r="AE211" s="76">
        <v>45527</v>
      </c>
      <c r="AF211" s="75" t="s">
        <v>897</v>
      </c>
      <c r="AG211" s="73">
        <v>45498</v>
      </c>
      <c r="AH211" s="44">
        <v>4400</v>
      </c>
      <c r="AI211" s="76">
        <v>45527</v>
      </c>
      <c r="AJ211" s="75"/>
      <c r="AK211" s="73"/>
      <c r="AL211" s="44"/>
      <c r="AM211" s="76"/>
      <c r="AN211" s="78"/>
      <c r="AO211" s="73"/>
      <c r="AP211" s="44"/>
      <c r="AQ211" s="76"/>
      <c r="AR211" s="85"/>
      <c r="AS211" s="73"/>
      <c r="AT211" s="44"/>
      <c r="AU211" s="80"/>
      <c r="AV211" s="77"/>
      <c r="AW211" s="77"/>
      <c r="AX211" s="77"/>
      <c r="AY211" s="77"/>
      <c r="AZ211" s="81" t="s">
        <v>937</v>
      </c>
      <c r="BA211" s="44">
        <f>IF(Table13[[#This Row],[Contractor Selected]]="Atlas",Table13[[#This Row],[Cost AEG]],IF(AZ211="DLZ",Table13[[#This Row],[Cost DLZ]],IF(AZ211="Helix",Table13[[#This Row],[Cost Helix]],IF(AZ211="Millennia",Table13[[#This Row],[Cost Millennia]],IF(AZ211="Dawood",Table13[[#This Row],[Cost Dawood]],"NO SELECTION")))))</f>
        <v>8740</v>
      </c>
      <c r="BB211" s="81">
        <f t="shared" si="28"/>
        <v>0</v>
      </c>
      <c r="BC211" s="44">
        <f t="shared" si="29"/>
        <v>0</v>
      </c>
      <c r="BD211" s="44">
        <f t="shared" si="30"/>
        <v>8740</v>
      </c>
      <c r="BE211" s="44">
        <f t="shared" si="31"/>
        <v>0</v>
      </c>
      <c r="BF211" s="44">
        <f t="shared" si="32"/>
        <v>0</v>
      </c>
      <c r="BG211" s="44">
        <f>IF(Table13[[#This Row],[Contractor Selected]]="Accrate",Table13[[#This Row],[Amount]],0)</f>
        <v>0</v>
      </c>
      <c r="BH211" s="61">
        <f>IF(Table13[[#This Row],[Contractor Selected]]="LWS",Table13[[#This Row],[Amount]],0)</f>
        <v>0</v>
      </c>
    </row>
    <row r="212" spans="1:60" ht="15" customHeight="1" x14ac:dyDescent="0.25">
      <c r="A212" s="39">
        <v>229</v>
      </c>
      <c r="B212" s="39" t="s">
        <v>242</v>
      </c>
      <c r="C212" s="39" t="s">
        <v>243</v>
      </c>
      <c r="D212" s="102">
        <v>1014188</v>
      </c>
      <c r="E212" s="39" t="s">
        <v>926</v>
      </c>
      <c r="F212" s="102" t="s">
        <v>191</v>
      </c>
      <c r="G212" s="39" t="s">
        <v>852</v>
      </c>
      <c r="H212" s="73">
        <v>45504</v>
      </c>
      <c r="I212" s="73">
        <v>45509</v>
      </c>
      <c r="J212" s="73">
        <v>45523</v>
      </c>
      <c r="K212" s="73">
        <v>45544</v>
      </c>
      <c r="L212" s="73">
        <v>45519</v>
      </c>
      <c r="M212" s="73">
        <v>45519</v>
      </c>
      <c r="N212" s="73">
        <v>45519</v>
      </c>
      <c r="O212" s="73">
        <v>45520</v>
      </c>
      <c r="P212" s="73">
        <v>45523</v>
      </c>
      <c r="Q212" s="39" t="s">
        <v>897</v>
      </c>
      <c r="R212" s="77" t="s">
        <v>1740</v>
      </c>
      <c r="S212" s="73">
        <v>45544</v>
      </c>
      <c r="T212" s="73">
        <v>45566</v>
      </c>
      <c r="U212" s="105">
        <v>45566</v>
      </c>
      <c r="V212" s="105" t="s">
        <v>26</v>
      </c>
      <c r="W212" s="105">
        <v>45596</v>
      </c>
      <c r="X212" s="84"/>
      <c r="Y212" s="73"/>
      <c r="Z212" s="44"/>
      <c r="AA212" s="73"/>
      <c r="AB212" s="75" t="s">
        <v>897</v>
      </c>
      <c r="AC212" s="73">
        <v>45509</v>
      </c>
      <c r="AD212" s="44">
        <v>24850</v>
      </c>
      <c r="AE212" s="76">
        <v>45544</v>
      </c>
      <c r="AF212" s="75"/>
      <c r="AG212" s="73"/>
      <c r="AH212" s="44"/>
      <c r="AI212" s="76"/>
      <c r="AJ212" s="75"/>
      <c r="AK212" s="73"/>
      <c r="AL212" s="44"/>
      <c r="AM212" s="76"/>
      <c r="AN212" s="78"/>
      <c r="AO212" s="73">
        <v>45505</v>
      </c>
      <c r="AP212" s="44">
        <v>10000</v>
      </c>
      <c r="AQ212" s="76">
        <v>45534</v>
      </c>
      <c r="AR212" s="85"/>
      <c r="AS212" s="73"/>
      <c r="AT212" s="44"/>
      <c r="AU212" s="80"/>
      <c r="AV212" s="77"/>
      <c r="AW212" s="77"/>
      <c r="AX212" s="77"/>
      <c r="AY212" s="77"/>
      <c r="AZ212" s="81" t="s">
        <v>937</v>
      </c>
      <c r="BA212" s="44">
        <f>IF(Table13[[#This Row],[Contractor Selected]]="Atlas",Table13[[#This Row],[Cost AEG]],IF(AZ212="DLZ",Table13[[#This Row],[Cost DLZ]],IF(AZ212="Helix",Table13[[#This Row],[Cost Helix]],IF(AZ212="Millennia",Table13[[#This Row],[Cost Millennia]],IF(AZ212="Dawood",Table13[[#This Row],[Cost Dawood]],"NO SELECTION")))))</f>
        <v>24850</v>
      </c>
      <c r="BB212" s="81">
        <f t="shared" si="28"/>
        <v>0</v>
      </c>
      <c r="BC212" s="44">
        <f t="shared" si="29"/>
        <v>0</v>
      </c>
      <c r="BD212" s="44">
        <f t="shared" si="30"/>
        <v>24850</v>
      </c>
      <c r="BE212" s="44">
        <f t="shared" si="31"/>
        <v>0</v>
      </c>
      <c r="BF212" s="44">
        <f t="shared" si="32"/>
        <v>0</v>
      </c>
      <c r="BG212" s="44">
        <f>IF(Table13[[#This Row],[Contractor Selected]]="Accrate",Table13[[#This Row],[Amount]],0)</f>
        <v>0</v>
      </c>
      <c r="BH212" s="61">
        <f>IF(Table13[[#This Row],[Contractor Selected]]="LWS",Table13[[#This Row],[Amount]],0)</f>
        <v>0</v>
      </c>
    </row>
    <row r="213" spans="1:60" ht="15" hidden="1" customHeight="1" x14ac:dyDescent="0.25">
      <c r="A213" s="39">
        <v>230</v>
      </c>
      <c r="B213" s="39" t="s">
        <v>242</v>
      </c>
      <c r="C213" s="39" t="s">
        <v>1741</v>
      </c>
      <c r="D213" s="102">
        <v>1014207</v>
      </c>
      <c r="E213" s="39" t="s">
        <v>1742</v>
      </c>
      <c r="F213" s="102" t="s">
        <v>70</v>
      </c>
      <c r="G213" s="39" t="s">
        <v>852</v>
      </c>
      <c r="H213" s="73">
        <v>45511</v>
      </c>
      <c r="I213" s="73">
        <v>45516</v>
      </c>
      <c r="J213" s="73">
        <v>45525</v>
      </c>
      <c r="K213" s="73">
        <v>45546</v>
      </c>
      <c r="L213" s="73">
        <v>45523</v>
      </c>
      <c r="M213" s="73">
        <v>45523</v>
      </c>
      <c r="N213" s="73">
        <v>45523</v>
      </c>
      <c r="O213" s="73">
        <v>45527</v>
      </c>
      <c r="P213" s="73">
        <v>45527</v>
      </c>
      <c r="Q213" s="39" t="s">
        <v>897</v>
      </c>
      <c r="R213" s="77" t="s">
        <v>1743</v>
      </c>
      <c r="S213" s="73">
        <v>45546</v>
      </c>
      <c r="T213" s="73">
        <v>45580</v>
      </c>
      <c r="U213" s="105">
        <v>45566</v>
      </c>
      <c r="V213" s="105" t="s">
        <v>26</v>
      </c>
      <c r="W213" s="105">
        <v>45627</v>
      </c>
      <c r="X213" s="84"/>
      <c r="Y213" s="73"/>
      <c r="Z213" s="44"/>
      <c r="AA213" s="73"/>
      <c r="AB213" s="75"/>
      <c r="AC213" s="73">
        <v>45516</v>
      </c>
      <c r="AD213" s="44">
        <v>19800</v>
      </c>
      <c r="AE213" s="76">
        <v>45546</v>
      </c>
      <c r="AF213" s="75"/>
      <c r="AG213" s="73"/>
      <c r="AH213" s="44"/>
      <c r="AI213" s="76"/>
      <c r="AJ213" s="75"/>
      <c r="AK213" s="73"/>
      <c r="AL213" s="44"/>
      <c r="AM213" s="76"/>
      <c r="AN213" s="78"/>
      <c r="AO213" s="73"/>
      <c r="AP213" s="44"/>
      <c r="AQ213" s="76"/>
      <c r="AR213" s="85"/>
      <c r="AS213" s="73"/>
      <c r="AT213" s="44"/>
      <c r="AU213" s="80"/>
      <c r="AV213" s="77"/>
      <c r="AW213" s="77"/>
      <c r="AX213" s="77"/>
      <c r="AY213" s="77"/>
      <c r="AZ213" s="81" t="s">
        <v>937</v>
      </c>
      <c r="BA213" s="44">
        <f>IF(Table13[[#This Row],[Contractor Selected]]="Atlas",Table13[[#This Row],[Cost AEG]],IF(AZ213="DLZ",Table13[[#This Row],[Cost DLZ]],IF(AZ213="Helix",Table13[[#This Row],[Cost Helix]],IF(AZ213="Millennia",Table13[[#This Row],[Cost Millennia]],IF(AZ213="Dawood",Table13[[#This Row],[Cost Dawood]],"NO SELECTION")))))</f>
        <v>19800</v>
      </c>
      <c r="BB213" s="81">
        <f t="shared" ref="BB213:BB244" si="33">IF(AZ213="Helix",BA213,0)</f>
        <v>0</v>
      </c>
      <c r="BC213" s="44">
        <f t="shared" ref="BC213:BC244" si="34">IF(AZ213="Millennia",BA213,0)</f>
        <v>0</v>
      </c>
      <c r="BD213" s="44">
        <f t="shared" ref="BD213:BD244" si="35">IF(AZ213="DLZ",BA213,0)</f>
        <v>19800</v>
      </c>
      <c r="BE213" s="44">
        <f t="shared" ref="BE213:BE244" si="36">IF(AZ213="Atlas",BA213,0)</f>
        <v>0</v>
      </c>
      <c r="BF213" s="44">
        <f t="shared" ref="BF213:BF244" si="37">IF(AZ213="Dawood",BA213,0)</f>
        <v>0</v>
      </c>
      <c r="BG213" s="44">
        <f>IF(Table13[[#This Row],[Contractor Selected]]="Accrate",Table13[[#This Row],[Amount]],0)</f>
        <v>0</v>
      </c>
      <c r="BH213" s="61">
        <f>IF(Table13[[#This Row],[Contractor Selected]]="LWS",Table13[[#This Row],[Amount]],0)</f>
        <v>0</v>
      </c>
    </row>
    <row r="214" spans="1:60" ht="15" hidden="1" customHeight="1" x14ac:dyDescent="0.25">
      <c r="A214" s="39">
        <v>231</v>
      </c>
      <c r="B214" s="39" t="s">
        <v>323</v>
      </c>
      <c r="C214" s="39" t="s">
        <v>135</v>
      </c>
      <c r="D214" s="102">
        <v>1011935</v>
      </c>
      <c r="E214" s="39" t="s">
        <v>1022</v>
      </c>
      <c r="F214" s="102" t="s">
        <v>22</v>
      </c>
      <c r="G214" s="39" t="s">
        <v>850</v>
      </c>
      <c r="H214" s="73">
        <v>45526</v>
      </c>
      <c r="I214" s="73">
        <v>45530</v>
      </c>
      <c r="J214" s="73">
        <v>45538</v>
      </c>
      <c r="K214" s="73">
        <v>45559</v>
      </c>
      <c r="L214" s="73">
        <v>45531</v>
      </c>
      <c r="M214" s="73">
        <v>45531</v>
      </c>
      <c r="N214" s="73">
        <v>45531</v>
      </c>
      <c r="O214" s="73">
        <v>45532</v>
      </c>
      <c r="P214" s="73">
        <v>45532</v>
      </c>
      <c r="Q214" s="39" t="s">
        <v>897</v>
      </c>
      <c r="R214" s="77" t="s">
        <v>1744</v>
      </c>
      <c r="S214" s="73">
        <v>45559</v>
      </c>
      <c r="T214" s="73">
        <v>45559</v>
      </c>
      <c r="U214" s="105">
        <v>45566</v>
      </c>
      <c r="V214" s="105"/>
      <c r="W214" s="105">
        <v>45627</v>
      </c>
      <c r="X214" s="84"/>
      <c r="Y214" s="73"/>
      <c r="Z214" s="44"/>
      <c r="AA214" s="73"/>
      <c r="AB214" s="75" t="s">
        <v>897</v>
      </c>
      <c r="AC214" s="73">
        <v>45527</v>
      </c>
      <c r="AD214" s="44">
        <v>8650</v>
      </c>
      <c r="AE214" s="76">
        <v>45559</v>
      </c>
      <c r="AF214" s="75" t="s">
        <v>897</v>
      </c>
      <c r="AG214" s="73">
        <v>45530</v>
      </c>
      <c r="AH214" s="44">
        <v>4900</v>
      </c>
      <c r="AI214" s="76">
        <v>45559</v>
      </c>
      <c r="AJ214" s="75"/>
      <c r="AK214" s="73"/>
      <c r="AL214" s="44"/>
      <c r="AM214" s="76"/>
      <c r="AN214" s="78"/>
      <c r="AO214" s="73"/>
      <c r="AP214" s="44"/>
      <c r="AQ214" s="76"/>
      <c r="AR214" s="85"/>
      <c r="AS214" s="73"/>
      <c r="AT214" s="44"/>
      <c r="AU214" s="80"/>
      <c r="AV214" s="77"/>
      <c r="AW214" s="77"/>
      <c r="AX214" s="77"/>
      <c r="AY214" s="77"/>
      <c r="AZ214" s="81" t="s">
        <v>808</v>
      </c>
      <c r="BA214" s="44">
        <f>IF(Table13[[#This Row],[Contractor Selected]]="Atlas",Table13[[#This Row],[Cost AEG]],IF(AZ214="DLZ",Table13[[#This Row],[Cost DLZ]],IF(AZ214="Helix",Table13[[#This Row],[Cost Helix]],IF(AZ214="Millennia",Table13[[#This Row],[Cost Millennia]],IF(AZ214="Dawood",Table13[[#This Row],[Cost Dawood]],"NO SELECTION")))))</f>
        <v>4900</v>
      </c>
      <c r="BB214" s="81">
        <f t="shared" si="33"/>
        <v>4900</v>
      </c>
      <c r="BC214" s="44">
        <f t="shared" si="34"/>
        <v>0</v>
      </c>
      <c r="BD214" s="44">
        <f t="shared" si="35"/>
        <v>0</v>
      </c>
      <c r="BE214" s="44">
        <f t="shared" si="36"/>
        <v>0</v>
      </c>
      <c r="BF214" s="44">
        <f t="shared" si="37"/>
        <v>0</v>
      </c>
      <c r="BG214" s="44">
        <f>IF(Table13[[#This Row],[Contractor Selected]]="Accrate",Table13[[#This Row],[Amount]],0)</f>
        <v>0</v>
      </c>
      <c r="BH214" s="61">
        <f>IF(Table13[[#This Row],[Contractor Selected]]="LWS",Table13[[#This Row],[Amount]],0)</f>
        <v>0</v>
      </c>
    </row>
    <row r="215" spans="1:60" ht="15" hidden="1" customHeight="1" x14ac:dyDescent="0.25">
      <c r="A215" s="39">
        <v>233</v>
      </c>
      <c r="B215" s="39" t="s">
        <v>323</v>
      </c>
      <c r="C215" s="39" t="s">
        <v>537</v>
      </c>
      <c r="D215" s="102">
        <v>1014228</v>
      </c>
      <c r="E215" s="39" t="s">
        <v>1071</v>
      </c>
      <c r="F215" s="102" t="s">
        <v>37</v>
      </c>
      <c r="G215" s="39" t="s">
        <v>1733</v>
      </c>
      <c r="H215" s="73">
        <v>45531</v>
      </c>
      <c r="I215" s="73">
        <v>45533</v>
      </c>
      <c r="J215" s="73">
        <v>45541</v>
      </c>
      <c r="K215" s="73">
        <v>45562</v>
      </c>
      <c r="L215" s="73">
        <v>45534</v>
      </c>
      <c r="M215" s="73">
        <v>45534</v>
      </c>
      <c r="N215" s="73">
        <v>45534</v>
      </c>
      <c r="O215" s="73">
        <v>45551</v>
      </c>
      <c r="P215" s="73">
        <v>45548</v>
      </c>
      <c r="Q215" s="39" t="s">
        <v>897</v>
      </c>
      <c r="R215" s="77" t="s">
        <v>1745</v>
      </c>
      <c r="S215" s="73">
        <v>45569</v>
      </c>
      <c r="T215" s="73">
        <v>45565</v>
      </c>
      <c r="U215" s="105">
        <v>45566</v>
      </c>
      <c r="V215" s="105"/>
      <c r="W215" s="105">
        <v>45627</v>
      </c>
      <c r="X215" s="84"/>
      <c r="Y215" s="73"/>
      <c r="Z215" s="44"/>
      <c r="AA215" s="73"/>
      <c r="AB215" s="75" t="s">
        <v>897</v>
      </c>
      <c r="AC215" s="73">
        <v>45533</v>
      </c>
      <c r="AD215" s="44">
        <v>13850</v>
      </c>
      <c r="AE215" s="76">
        <v>45562</v>
      </c>
      <c r="AF215" s="75" t="s">
        <v>901</v>
      </c>
      <c r="AG215" s="73">
        <v>45533</v>
      </c>
      <c r="AH215" s="44">
        <v>6900</v>
      </c>
      <c r="AI215" s="76">
        <v>45562</v>
      </c>
      <c r="AJ215" s="75"/>
      <c r="AK215" s="73"/>
      <c r="AL215" s="44"/>
      <c r="AM215" s="76"/>
      <c r="AN215" s="78"/>
      <c r="AO215" s="73"/>
      <c r="AP215" s="44"/>
      <c r="AQ215" s="76"/>
      <c r="AR215" s="85"/>
      <c r="AS215" s="73"/>
      <c r="AT215" s="44"/>
      <c r="AU215" s="80"/>
      <c r="AV215" s="77"/>
      <c r="AW215" s="77"/>
      <c r="AX215" s="77"/>
      <c r="AY215" s="77"/>
      <c r="AZ215" s="81" t="s">
        <v>937</v>
      </c>
      <c r="BA215" s="44">
        <f>IF(Table13[[#This Row],[Contractor Selected]]="Atlas",Table13[[#This Row],[Cost AEG]],IF(AZ215="DLZ",Table13[[#This Row],[Cost DLZ]],IF(AZ215="Helix",Table13[[#This Row],[Cost Helix]],IF(AZ215="Millennia",Table13[[#This Row],[Cost Millennia]],IF(AZ215="Dawood",Table13[[#This Row],[Cost Dawood]],"NO SELECTION")))))</f>
        <v>13850</v>
      </c>
      <c r="BB215" s="81">
        <f t="shared" si="33"/>
        <v>0</v>
      </c>
      <c r="BC215" s="44">
        <f t="shared" si="34"/>
        <v>0</v>
      </c>
      <c r="BD215" s="44">
        <f t="shared" si="35"/>
        <v>13850</v>
      </c>
      <c r="BE215" s="44">
        <f t="shared" si="36"/>
        <v>0</v>
      </c>
      <c r="BF215" s="44">
        <f t="shared" si="37"/>
        <v>0</v>
      </c>
      <c r="BG215" s="44">
        <f>IF(Table13[[#This Row],[Contractor Selected]]="Accrate",Table13[[#This Row],[Amount]],0)</f>
        <v>0</v>
      </c>
      <c r="BH215" s="61">
        <f>IF(Table13[[#This Row],[Contractor Selected]]="LWS",Table13[[#This Row],[Amount]],0)</f>
        <v>0</v>
      </c>
    </row>
    <row r="216" spans="1:60" ht="15" hidden="1" customHeight="1" x14ac:dyDescent="0.25">
      <c r="A216" s="39">
        <v>234</v>
      </c>
      <c r="B216" s="39" t="s">
        <v>323</v>
      </c>
      <c r="C216" s="39" t="s">
        <v>61</v>
      </c>
      <c r="D216" s="102">
        <v>1014227</v>
      </c>
      <c r="E216" s="39" t="s">
        <v>1746</v>
      </c>
      <c r="F216" s="102" t="s">
        <v>22</v>
      </c>
      <c r="G216" s="39" t="s">
        <v>1733</v>
      </c>
      <c r="H216" s="73">
        <v>45533</v>
      </c>
      <c r="I216" s="73">
        <v>45538</v>
      </c>
      <c r="J216" s="73">
        <v>45545</v>
      </c>
      <c r="K216" s="73">
        <v>45574</v>
      </c>
      <c r="L216" s="73">
        <v>45538</v>
      </c>
      <c r="M216" s="73">
        <v>45539</v>
      </c>
      <c r="N216" s="73">
        <v>45539</v>
      </c>
      <c r="O216" s="73">
        <v>45553</v>
      </c>
      <c r="P216" s="73">
        <v>45553</v>
      </c>
      <c r="Q216" s="39" t="s">
        <v>897</v>
      </c>
      <c r="R216" s="77" t="s">
        <v>1747</v>
      </c>
      <c r="S216" s="73">
        <v>45574</v>
      </c>
      <c r="T216" s="73">
        <v>45569</v>
      </c>
      <c r="U216" s="105">
        <v>45566</v>
      </c>
      <c r="V216" s="105"/>
      <c r="W216" s="105">
        <v>45627</v>
      </c>
      <c r="X216" s="84"/>
      <c r="Y216" s="73"/>
      <c r="Z216" s="44"/>
      <c r="AA216" s="73"/>
      <c r="AB216" s="75" t="s">
        <v>897</v>
      </c>
      <c r="AC216" s="73">
        <v>45538</v>
      </c>
      <c r="AD216" s="44">
        <v>10980</v>
      </c>
      <c r="AE216" s="76">
        <v>45566</v>
      </c>
      <c r="AF216" s="75" t="s">
        <v>901</v>
      </c>
      <c r="AG216" s="73">
        <v>45538</v>
      </c>
      <c r="AH216" s="44">
        <v>6825</v>
      </c>
      <c r="AI216" s="76">
        <v>45566</v>
      </c>
      <c r="AJ216" s="75"/>
      <c r="AK216" s="73"/>
      <c r="AL216" s="44"/>
      <c r="AM216" s="76"/>
      <c r="AN216" s="78"/>
      <c r="AO216" s="73"/>
      <c r="AP216" s="44"/>
      <c r="AQ216" s="76"/>
      <c r="AR216" s="85"/>
      <c r="AS216" s="73"/>
      <c r="AT216" s="44"/>
      <c r="AU216" s="80"/>
      <c r="AV216" s="77"/>
      <c r="AW216" s="77"/>
      <c r="AX216" s="77"/>
      <c r="AY216" s="77"/>
      <c r="AZ216" s="81" t="s">
        <v>937</v>
      </c>
      <c r="BA216" s="44">
        <f>IF(Table13[[#This Row],[Contractor Selected]]="Atlas",Table13[[#This Row],[Cost AEG]],IF(AZ216="DLZ",Table13[[#This Row],[Cost DLZ]],IF(AZ216="Helix",Table13[[#This Row],[Cost Helix]],IF(AZ216="Millennia",Table13[[#This Row],[Cost Millennia]],IF(AZ216="Dawood",Table13[[#This Row],[Cost Dawood]],"NO SELECTION")))))</f>
        <v>10980</v>
      </c>
      <c r="BB216" s="81">
        <f t="shared" si="33"/>
        <v>0</v>
      </c>
      <c r="BC216" s="44">
        <f t="shared" si="34"/>
        <v>0</v>
      </c>
      <c r="BD216" s="44">
        <f t="shared" si="35"/>
        <v>10980</v>
      </c>
      <c r="BE216" s="44">
        <f t="shared" si="36"/>
        <v>0</v>
      </c>
      <c r="BF216" s="44">
        <f t="shared" si="37"/>
        <v>0</v>
      </c>
      <c r="BG216" s="44">
        <f>IF(Table13[[#This Row],[Contractor Selected]]="Accrate",Table13[[#This Row],[Amount]],0)</f>
        <v>0</v>
      </c>
      <c r="BH216" s="61">
        <f>IF(Table13[[#This Row],[Contractor Selected]]="LWS",Table13[[#This Row],[Amount]],0)</f>
        <v>0</v>
      </c>
    </row>
    <row r="217" spans="1:60" ht="15" hidden="1" customHeight="1" x14ac:dyDescent="0.25">
      <c r="A217" s="39">
        <v>232</v>
      </c>
      <c r="B217" s="39" t="s">
        <v>242</v>
      </c>
      <c r="C217" s="39" t="s">
        <v>1748</v>
      </c>
      <c r="D217" s="102">
        <v>1014212</v>
      </c>
      <c r="E217" s="39" t="s">
        <v>297</v>
      </c>
      <c r="F217" s="102" t="s">
        <v>70</v>
      </c>
      <c r="G217" s="39" t="s">
        <v>850</v>
      </c>
      <c r="H217" s="73">
        <v>45524</v>
      </c>
      <c r="I217" s="73">
        <v>45526</v>
      </c>
      <c r="J217" s="73">
        <v>45531</v>
      </c>
      <c r="K217" s="73">
        <v>45562</v>
      </c>
      <c r="L217" s="73">
        <v>45530</v>
      </c>
      <c r="M217" s="73">
        <v>45530</v>
      </c>
      <c r="N217" s="73">
        <v>45531</v>
      </c>
      <c r="O217" s="73">
        <v>45541</v>
      </c>
      <c r="P217" s="73">
        <v>45541</v>
      </c>
      <c r="Q217" s="39" t="s">
        <v>897</v>
      </c>
      <c r="R217" s="77" t="s">
        <v>1749</v>
      </c>
      <c r="S217" s="73">
        <v>45579</v>
      </c>
      <c r="T217" s="73">
        <v>45576</v>
      </c>
      <c r="U217" s="105">
        <v>45566</v>
      </c>
      <c r="V217" s="105" t="s">
        <v>26</v>
      </c>
      <c r="W217" s="105">
        <v>45627</v>
      </c>
      <c r="X217" s="84"/>
      <c r="Y217" s="73"/>
      <c r="Z217" s="44"/>
      <c r="AA217" s="73"/>
      <c r="AB217" s="75"/>
      <c r="AC217" s="73"/>
      <c r="AD217" s="44"/>
      <c r="AE217" s="76"/>
      <c r="AF217" s="75" t="s">
        <v>897</v>
      </c>
      <c r="AG217" s="73">
        <v>45527</v>
      </c>
      <c r="AH217" s="44">
        <v>25150</v>
      </c>
      <c r="AI217" s="76">
        <v>45579</v>
      </c>
      <c r="AJ217" s="75"/>
      <c r="AK217" s="73"/>
      <c r="AL217" s="44"/>
      <c r="AM217" s="76"/>
      <c r="AN217" s="78"/>
      <c r="AO217" s="73"/>
      <c r="AP217" s="44"/>
      <c r="AQ217" s="76"/>
      <c r="AR217" s="85"/>
      <c r="AS217" s="73"/>
      <c r="AT217" s="44"/>
      <c r="AU217" s="80"/>
      <c r="AV217" s="77"/>
      <c r="AW217" s="77"/>
      <c r="AX217" s="77"/>
      <c r="AY217" s="77"/>
      <c r="AZ217" s="81" t="s">
        <v>808</v>
      </c>
      <c r="BA217" s="44">
        <f>IF(Table13[[#This Row],[Contractor Selected]]="Atlas",Table13[[#This Row],[Cost AEG]],IF(AZ217="DLZ",Table13[[#This Row],[Cost DLZ]],IF(AZ217="Helix",Table13[[#This Row],[Cost Helix]],IF(AZ217="Millennia",Table13[[#This Row],[Cost Millennia]],IF(AZ217="Dawood",Table13[[#This Row],[Cost Dawood]],"NO SELECTION")))))</f>
        <v>25150</v>
      </c>
      <c r="BB217" s="81">
        <f t="shared" si="33"/>
        <v>25150</v>
      </c>
      <c r="BC217" s="44">
        <f t="shared" si="34"/>
        <v>0</v>
      </c>
      <c r="BD217" s="44">
        <f t="shared" si="35"/>
        <v>0</v>
      </c>
      <c r="BE217" s="44">
        <f t="shared" si="36"/>
        <v>0</v>
      </c>
      <c r="BF217" s="44">
        <f t="shared" si="37"/>
        <v>0</v>
      </c>
      <c r="BG217" s="44">
        <f>IF(Table13[[#This Row],[Contractor Selected]]="Accrate",Table13[[#This Row],[Amount]],0)</f>
        <v>0</v>
      </c>
      <c r="BH217" s="61">
        <f>IF(Table13[[#This Row],[Contractor Selected]]="LWS",Table13[[#This Row],[Amount]],0)</f>
        <v>0</v>
      </c>
    </row>
    <row r="218" spans="1:60" ht="15" hidden="1" customHeight="1" x14ac:dyDescent="0.25">
      <c r="A218" s="39">
        <v>232</v>
      </c>
      <c r="B218" s="39" t="s">
        <v>242</v>
      </c>
      <c r="C218" s="39" t="s">
        <v>1750</v>
      </c>
      <c r="D218" s="102">
        <v>1014268</v>
      </c>
      <c r="E218" s="39" t="s">
        <v>297</v>
      </c>
      <c r="F218" s="102" t="s">
        <v>70</v>
      </c>
      <c r="G218" s="39" t="s">
        <v>850</v>
      </c>
      <c r="H218" s="73">
        <v>45524</v>
      </c>
      <c r="I218" s="73">
        <v>45526</v>
      </c>
      <c r="J218" s="73">
        <v>45531</v>
      </c>
      <c r="K218" s="73">
        <v>45562</v>
      </c>
      <c r="L218" s="73">
        <v>45530</v>
      </c>
      <c r="M218" s="73">
        <v>45530</v>
      </c>
      <c r="N218" s="73">
        <v>45531</v>
      </c>
      <c r="O218" s="73">
        <v>45541</v>
      </c>
      <c r="P218" s="73">
        <v>45541</v>
      </c>
      <c r="Q218" s="39" t="s">
        <v>897</v>
      </c>
      <c r="R218" s="77" t="s">
        <v>1751</v>
      </c>
      <c r="S218" s="73">
        <v>45579</v>
      </c>
      <c r="T218" s="73">
        <v>45576</v>
      </c>
      <c r="U218" s="105">
        <v>45566</v>
      </c>
      <c r="V218" s="105" t="s">
        <v>26</v>
      </c>
      <c r="W218" s="105">
        <v>45627</v>
      </c>
      <c r="X218" s="84"/>
      <c r="Y218" s="73"/>
      <c r="Z218" s="44"/>
      <c r="AA218" s="73"/>
      <c r="AB218" s="75"/>
      <c r="AC218" s="73"/>
      <c r="AD218" s="44"/>
      <c r="AE218" s="76"/>
      <c r="AF218" s="75" t="s">
        <v>897</v>
      </c>
      <c r="AG218" s="73">
        <v>45527</v>
      </c>
      <c r="AH218" s="44">
        <v>29400</v>
      </c>
      <c r="AI218" s="76">
        <v>45579</v>
      </c>
      <c r="AJ218" s="75"/>
      <c r="AK218" s="73"/>
      <c r="AL218" s="44"/>
      <c r="AM218" s="76"/>
      <c r="AN218" s="78"/>
      <c r="AO218" s="73"/>
      <c r="AP218" s="44"/>
      <c r="AQ218" s="76"/>
      <c r="AR218" s="85"/>
      <c r="AS218" s="73"/>
      <c r="AT218" s="44"/>
      <c r="AU218" s="80"/>
      <c r="AV218" s="77"/>
      <c r="AW218" s="77"/>
      <c r="AX218" s="77"/>
      <c r="AY218" s="77"/>
      <c r="AZ218" s="81" t="s">
        <v>808</v>
      </c>
      <c r="BA218" s="44">
        <v>29400</v>
      </c>
      <c r="BB218" s="81">
        <f t="shared" si="33"/>
        <v>29400</v>
      </c>
      <c r="BC218" s="44">
        <f t="shared" si="34"/>
        <v>0</v>
      </c>
      <c r="BD218" s="44">
        <f t="shared" si="35"/>
        <v>0</v>
      </c>
      <c r="BE218" s="44">
        <f t="shared" si="36"/>
        <v>0</v>
      </c>
      <c r="BF218" s="44">
        <f t="shared" si="37"/>
        <v>0</v>
      </c>
      <c r="BG218" s="44">
        <f>IF(Table13[[#This Row],[Contractor Selected]]="Accrate",Table13[[#This Row],[Amount]],0)</f>
        <v>0</v>
      </c>
      <c r="BH218" s="61">
        <f>IF(Table13[[#This Row],[Contractor Selected]]="LWS",Table13[[#This Row],[Amount]],0)</f>
        <v>0</v>
      </c>
    </row>
    <row r="219" spans="1:60" ht="15" hidden="1" customHeight="1" x14ac:dyDescent="0.25">
      <c r="A219" s="39">
        <v>235</v>
      </c>
      <c r="B219" s="39" t="s">
        <v>323</v>
      </c>
      <c r="C219" s="39" t="s">
        <v>57</v>
      </c>
      <c r="D219" s="102" t="s">
        <v>58</v>
      </c>
      <c r="E219" s="39" t="s">
        <v>501</v>
      </c>
      <c r="F219" s="102" t="s">
        <v>22</v>
      </c>
      <c r="G219" s="39" t="s">
        <v>1733</v>
      </c>
      <c r="H219" s="73">
        <v>45540</v>
      </c>
      <c r="I219" s="73">
        <v>45544</v>
      </c>
      <c r="J219" s="73">
        <v>45551</v>
      </c>
      <c r="K219" s="73">
        <v>45572</v>
      </c>
      <c r="L219" s="73">
        <v>45544</v>
      </c>
      <c r="M219" s="73">
        <v>45545</v>
      </c>
      <c r="N219" s="73">
        <v>45545</v>
      </c>
      <c r="O219" s="73">
        <v>45559</v>
      </c>
      <c r="P219" s="73">
        <v>45559</v>
      </c>
      <c r="Q219" s="39" t="s">
        <v>897</v>
      </c>
      <c r="R219" s="77" t="s">
        <v>1752</v>
      </c>
      <c r="S219" s="73">
        <v>45580</v>
      </c>
      <c r="T219" s="73">
        <v>45576</v>
      </c>
      <c r="U219" s="105">
        <v>45566</v>
      </c>
      <c r="V219" s="105"/>
      <c r="W219" s="105">
        <v>45627</v>
      </c>
      <c r="X219" s="84"/>
      <c r="Y219" s="73"/>
      <c r="Z219" s="44"/>
      <c r="AA219" s="73"/>
      <c r="AB219" s="75" t="s">
        <v>897</v>
      </c>
      <c r="AC219" s="73">
        <v>45541</v>
      </c>
      <c r="AD219" s="44">
        <v>10800</v>
      </c>
      <c r="AE219" s="76">
        <v>45572</v>
      </c>
      <c r="AF219" s="75" t="s">
        <v>897</v>
      </c>
      <c r="AG219" s="73">
        <v>45544</v>
      </c>
      <c r="AH219" s="44">
        <v>5750</v>
      </c>
      <c r="AI219" s="76">
        <v>45572</v>
      </c>
      <c r="AJ219" s="75"/>
      <c r="AK219" s="73"/>
      <c r="AL219" s="44"/>
      <c r="AM219" s="76"/>
      <c r="AN219" s="78"/>
      <c r="AO219" s="73"/>
      <c r="AP219" s="44"/>
      <c r="AQ219" s="76"/>
      <c r="AR219" s="85"/>
      <c r="AS219" s="73"/>
      <c r="AT219" s="44"/>
      <c r="AU219" s="80"/>
      <c r="AV219" s="77"/>
      <c r="AW219" s="77"/>
      <c r="AX219" s="77"/>
      <c r="AY219" s="77"/>
      <c r="AZ219" s="81" t="s">
        <v>937</v>
      </c>
      <c r="BA219" s="82">
        <f>IF(Table13[[#This Row],[Contractor Selected]]="Atlas",Table13[[#This Row],[Cost AEG]],IF(AZ219="DLZ",Table13[[#This Row],[Cost DLZ]],IF(AZ219="Helix",Table13[[#This Row],[Cost Helix]],IF(AZ219="Millennia",Table13[[#This Row],[Cost Millennia]],IF(AZ219="Dawood",Table13[[#This Row],[Cost Dawood]],"NO SELECTION")))))</f>
        <v>10800</v>
      </c>
      <c r="BB219" s="81">
        <f t="shared" si="33"/>
        <v>0</v>
      </c>
      <c r="BC219" s="44">
        <f t="shared" si="34"/>
        <v>0</v>
      </c>
      <c r="BD219" s="44">
        <f t="shared" si="35"/>
        <v>10800</v>
      </c>
      <c r="BE219" s="44">
        <f t="shared" si="36"/>
        <v>0</v>
      </c>
      <c r="BF219" s="44">
        <f t="shared" si="37"/>
        <v>0</v>
      </c>
      <c r="BG219" s="44">
        <f>IF(Table13[[#This Row],[Contractor Selected]]="Accrate",Table13[[#This Row],[Amount]],0)</f>
        <v>0</v>
      </c>
      <c r="BH219" s="61">
        <f>IF(Table13[[#This Row],[Contractor Selected]]="LWS",Table13[[#This Row],[Amount]],0)</f>
        <v>0</v>
      </c>
    </row>
    <row r="220" spans="1:60" ht="15" hidden="1" customHeight="1" x14ac:dyDescent="0.25">
      <c r="A220" s="39">
        <v>227</v>
      </c>
      <c r="B220" s="39" t="s">
        <v>281</v>
      </c>
      <c r="C220" s="39" t="s">
        <v>345</v>
      </c>
      <c r="D220" s="102">
        <v>1614145</v>
      </c>
      <c r="E220" s="39" t="s">
        <v>1115</v>
      </c>
      <c r="F220" s="102" t="s">
        <v>102</v>
      </c>
      <c r="G220" s="102" t="s">
        <v>850</v>
      </c>
      <c r="H220" s="73">
        <v>45516</v>
      </c>
      <c r="I220" s="73">
        <v>45518</v>
      </c>
      <c r="J220" s="73">
        <v>45537</v>
      </c>
      <c r="K220" s="73">
        <v>45565</v>
      </c>
      <c r="L220" s="73">
        <v>45532</v>
      </c>
      <c r="M220" s="73">
        <v>45532</v>
      </c>
      <c r="N220" s="73">
        <v>45532</v>
      </c>
      <c r="O220" s="73">
        <v>45540</v>
      </c>
      <c r="P220" s="73">
        <v>45546</v>
      </c>
      <c r="Q220" s="39" t="s">
        <v>897</v>
      </c>
      <c r="R220" s="77" t="s">
        <v>1753</v>
      </c>
      <c r="S220" s="73">
        <v>45580</v>
      </c>
      <c r="T220" s="73">
        <v>45575</v>
      </c>
      <c r="U220" s="105">
        <v>45597</v>
      </c>
      <c r="V220" s="105"/>
      <c r="W220" s="105">
        <v>45650</v>
      </c>
      <c r="X220" s="84"/>
      <c r="Y220" s="73"/>
      <c r="Z220" s="44"/>
      <c r="AA220" s="73"/>
      <c r="AB220" s="75" t="s">
        <v>897</v>
      </c>
      <c r="AC220" s="73"/>
      <c r="AD220" s="44"/>
      <c r="AE220" s="76"/>
      <c r="AF220" s="75"/>
      <c r="AG220" s="73"/>
      <c r="AH220" s="44"/>
      <c r="AI220" s="76"/>
      <c r="AJ220" s="75" t="s">
        <v>897</v>
      </c>
      <c r="AK220" s="77" t="s">
        <v>1754</v>
      </c>
      <c r="AL220" s="44">
        <v>59665</v>
      </c>
      <c r="AM220" s="74">
        <v>45565</v>
      </c>
      <c r="AN220" s="78"/>
      <c r="AO220" s="73"/>
      <c r="AP220" s="44"/>
      <c r="AQ220" s="76"/>
      <c r="AR220" s="85"/>
      <c r="AS220" s="73"/>
      <c r="AT220" s="44"/>
      <c r="AU220" s="80"/>
      <c r="AV220" s="77"/>
      <c r="AW220" s="77"/>
      <c r="AX220" s="77"/>
      <c r="AY220" s="77"/>
      <c r="AZ220" s="81" t="s">
        <v>938</v>
      </c>
      <c r="BA220" s="44">
        <f>IF(Table13[[#This Row],[Contractor Selected]]="Atlas",Table13[[#This Row],[Cost AEG]],IF(AZ220="DLZ",Table13[[#This Row],[Cost DLZ]],IF(AZ220="Helix",Table13[[#This Row],[Cost Helix]],IF(AZ220="Millennia",Table13[[#This Row],[Cost Millennia]],IF(AZ220="Dawood",Table13[[#This Row],[Cost Dawood]],"NO SELECTION")))))</f>
        <v>59665</v>
      </c>
      <c r="BB220" s="81">
        <f t="shared" si="33"/>
        <v>0</v>
      </c>
      <c r="BC220" s="44">
        <f t="shared" si="34"/>
        <v>59665</v>
      </c>
      <c r="BD220" s="44">
        <f t="shared" si="35"/>
        <v>0</v>
      </c>
      <c r="BE220" s="44">
        <f t="shared" si="36"/>
        <v>0</v>
      </c>
      <c r="BF220" s="44">
        <f t="shared" si="37"/>
        <v>0</v>
      </c>
      <c r="BG220" s="44">
        <f>IF(Table13[[#This Row],[Contractor Selected]]="Accrate",Table13[[#This Row],[Amount]],0)</f>
        <v>0</v>
      </c>
      <c r="BH220" s="61">
        <f>IF(Table13[[#This Row],[Contractor Selected]]="LWS",Table13[[#This Row],[Amount]],0)</f>
        <v>0</v>
      </c>
    </row>
    <row r="221" spans="1:60" ht="15" hidden="1" customHeight="1" x14ac:dyDescent="0.25">
      <c r="A221" s="39">
        <v>239</v>
      </c>
      <c r="B221" s="39" t="s">
        <v>281</v>
      </c>
      <c r="C221" s="39" t="s">
        <v>345</v>
      </c>
      <c r="D221" s="102">
        <v>1614145</v>
      </c>
      <c r="E221" s="39" t="s">
        <v>1115</v>
      </c>
      <c r="F221" s="102" t="s">
        <v>102</v>
      </c>
      <c r="G221" s="102" t="s">
        <v>849</v>
      </c>
      <c r="H221" s="73">
        <v>45553</v>
      </c>
      <c r="I221" s="73">
        <v>45555</v>
      </c>
      <c r="J221" s="73">
        <v>45560</v>
      </c>
      <c r="K221" s="73">
        <v>45580</v>
      </c>
      <c r="L221" s="73">
        <v>45568</v>
      </c>
      <c r="M221" s="73">
        <v>45568</v>
      </c>
      <c r="N221" s="73">
        <v>45568</v>
      </c>
      <c r="O221" s="73">
        <v>45573</v>
      </c>
      <c r="P221" s="73">
        <v>45573</v>
      </c>
      <c r="Q221" s="39" t="s">
        <v>897</v>
      </c>
      <c r="R221" s="77" t="s">
        <v>1755</v>
      </c>
      <c r="S221" s="73">
        <v>45583</v>
      </c>
      <c r="T221" s="73">
        <v>45587</v>
      </c>
      <c r="U221" s="105">
        <v>45597</v>
      </c>
      <c r="V221" s="105"/>
      <c r="W221" s="105">
        <v>45650</v>
      </c>
      <c r="X221" s="84"/>
      <c r="Y221" s="73"/>
      <c r="Z221" s="44"/>
      <c r="AA221" s="73"/>
      <c r="AB221" s="75"/>
      <c r="AC221" s="73"/>
      <c r="AD221" s="44"/>
      <c r="AE221" s="76"/>
      <c r="AF221" s="75"/>
      <c r="AG221" s="73"/>
      <c r="AH221" s="44"/>
      <c r="AI221" s="76"/>
      <c r="AJ221" s="75" t="s">
        <v>897</v>
      </c>
      <c r="AK221" s="73">
        <v>45568</v>
      </c>
      <c r="AL221" s="44">
        <v>42200</v>
      </c>
      <c r="AM221" s="76">
        <v>45583</v>
      </c>
      <c r="AN221" s="78"/>
      <c r="AO221" s="73"/>
      <c r="AP221" s="44"/>
      <c r="AQ221" s="76"/>
      <c r="AR221" s="85"/>
      <c r="AS221" s="73"/>
      <c r="AT221" s="44"/>
      <c r="AU221" s="80"/>
      <c r="AV221" s="77"/>
      <c r="AW221" s="77"/>
      <c r="AX221" s="77"/>
      <c r="AY221" s="77"/>
      <c r="AZ221" s="81" t="s">
        <v>938</v>
      </c>
      <c r="BA221" s="44">
        <f>IF(Table13[[#This Row],[Contractor Selected]]="Atlas",Table13[[#This Row],[Cost AEG]],IF(AZ221="DLZ",Table13[[#This Row],[Cost DLZ]],IF(AZ221="Helix",Table13[[#This Row],[Cost Helix]],IF(AZ221="Millennia",Table13[[#This Row],[Cost Millennia]],IF(AZ221="Dawood",Table13[[#This Row],[Cost Dawood]],"NO SELECTION")))))</f>
        <v>42200</v>
      </c>
      <c r="BB221" s="81">
        <f t="shared" si="33"/>
        <v>0</v>
      </c>
      <c r="BC221" s="44">
        <f t="shared" si="34"/>
        <v>42200</v>
      </c>
      <c r="BD221" s="44">
        <f t="shared" si="35"/>
        <v>0</v>
      </c>
      <c r="BE221" s="44">
        <f t="shared" si="36"/>
        <v>0</v>
      </c>
      <c r="BF221" s="44">
        <f t="shared" si="37"/>
        <v>0</v>
      </c>
      <c r="BG221" s="44">
        <f>IF(Table13[[#This Row],[Contractor Selected]]="Accrate",Table13[[#This Row],[Amount]],0)</f>
        <v>0</v>
      </c>
      <c r="BH221" s="61">
        <f>IF(Table13[[#This Row],[Contractor Selected]]="LWS",Table13[[#This Row],[Amount]],0)</f>
        <v>0</v>
      </c>
    </row>
    <row r="222" spans="1:60" ht="15" hidden="1" customHeight="1" x14ac:dyDescent="0.25">
      <c r="A222" s="39">
        <v>222</v>
      </c>
      <c r="B222" s="39" t="s">
        <v>281</v>
      </c>
      <c r="C222" s="39" t="s">
        <v>180</v>
      </c>
      <c r="D222" s="102">
        <v>1914022</v>
      </c>
      <c r="E222" s="39" t="s">
        <v>181</v>
      </c>
      <c r="F222" s="102" t="s">
        <v>111</v>
      </c>
      <c r="G222" s="102" t="s">
        <v>1756</v>
      </c>
      <c r="H222" s="73">
        <v>45523</v>
      </c>
      <c r="I222" s="73">
        <v>45526</v>
      </c>
      <c r="J222" s="73">
        <v>45540</v>
      </c>
      <c r="K222" s="73">
        <v>45587</v>
      </c>
      <c r="L222" s="73">
        <v>45546</v>
      </c>
      <c r="M222" s="73">
        <v>45547</v>
      </c>
      <c r="N222" s="73">
        <v>45547</v>
      </c>
      <c r="O222" s="73">
        <v>45553</v>
      </c>
      <c r="P222" s="73">
        <v>45553</v>
      </c>
      <c r="Q222" s="39" t="s">
        <v>897</v>
      </c>
      <c r="R222" s="77" t="s">
        <v>1757</v>
      </c>
      <c r="S222" s="73">
        <v>45587</v>
      </c>
      <c r="T222" s="257"/>
      <c r="U222" s="105">
        <v>45597</v>
      </c>
      <c r="V222" s="105"/>
      <c r="W222" s="105">
        <v>45716</v>
      </c>
      <c r="X222" s="84"/>
      <c r="Y222" s="73"/>
      <c r="Z222" s="44"/>
      <c r="AA222" s="73"/>
      <c r="AB222" s="75" t="s">
        <v>897</v>
      </c>
      <c r="AC222" s="73">
        <v>45534</v>
      </c>
      <c r="AD222" s="44">
        <v>223020</v>
      </c>
      <c r="AE222" s="76">
        <v>45620</v>
      </c>
      <c r="AF222" s="75" t="s">
        <v>897</v>
      </c>
      <c r="AG222" s="73">
        <v>45527</v>
      </c>
      <c r="AH222" s="44">
        <f>109290+8300</f>
        <v>117590</v>
      </c>
      <c r="AI222" s="76">
        <v>45587</v>
      </c>
      <c r="AJ222" s="75" t="s">
        <v>897</v>
      </c>
      <c r="AK222" s="73">
        <v>45525</v>
      </c>
      <c r="AL222" s="44">
        <f>57875+74000</f>
        <v>131875</v>
      </c>
      <c r="AM222" s="76">
        <v>45594</v>
      </c>
      <c r="AN222" s="78"/>
      <c r="AO222" s="73"/>
      <c r="AP222" s="44"/>
      <c r="AQ222" s="76"/>
      <c r="AR222" s="85"/>
      <c r="AS222" s="73"/>
      <c r="AT222" s="44"/>
      <c r="AU222" s="80"/>
      <c r="AV222" s="77"/>
      <c r="AW222" s="77"/>
      <c r="AX222" s="77"/>
      <c r="AY222" s="77"/>
      <c r="AZ222" s="81" t="s">
        <v>808</v>
      </c>
      <c r="BA222" s="44">
        <f>IF(Table13[[#This Row],[Contractor Selected]]="Atlas",Table13[[#This Row],[Cost AEG]],IF(AZ222="DLZ",Table13[[#This Row],[Cost DLZ]],IF(AZ222="Helix",Table13[[#This Row],[Cost Helix]],IF(AZ222="Millennia",Table13[[#This Row],[Cost Millennia]],IF(AZ222="Dawood",Table13[[#This Row],[Cost Dawood]],"NO SELECTION")))))</f>
        <v>117590</v>
      </c>
      <c r="BB222" s="81">
        <f t="shared" si="33"/>
        <v>117590</v>
      </c>
      <c r="BC222" s="44">
        <f t="shared" si="34"/>
        <v>0</v>
      </c>
      <c r="BD222" s="44">
        <f t="shared" si="35"/>
        <v>0</v>
      </c>
      <c r="BE222" s="44">
        <f t="shared" si="36"/>
        <v>0</v>
      </c>
      <c r="BF222" s="44">
        <f t="shared" si="37"/>
        <v>0</v>
      </c>
      <c r="BG222" s="44">
        <f>IF(Table13[[#This Row],[Contractor Selected]]="Accrate",Table13[[#This Row],[Amount]],0)</f>
        <v>0</v>
      </c>
      <c r="BH222" s="61">
        <f>IF(Table13[[#This Row],[Contractor Selected]]="LWS",Table13[[#This Row],[Amount]],0)</f>
        <v>0</v>
      </c>
    </row>
    <row r="223" spans="1:60" ht="15" hidden="1" customHeight="1" x14ac:dyDescent="0.25">
      <c r="A223" s="39">
        <v>232</v>
      </c>
      <c r="B223" s="39" t="s">
        <v>281</v>
      </c>
      <c r="C223" s="39" t="s">
        <v>1731</v>
      </c>
      <c r="D223" s="102">
        <v>1414140</v>
      </c>
      <c r="E223" s="39" t="s">
        <v>1732</v>
      </c>
      <c r="F223" s="102" t="s">
        <v>102</v>
      </c>
      <c r="G223" s="102" t="s">
        <v>849</v>
      </c>
      <c r="H223" s="73">
        <v>45531</v>
      </c>
      <c r="I223" s="73">
        <v>45532</v>
      </c>
      <c r="J223" s="73">
        <v>45537</v>
      </c>
      <c r="K223" s="73">
        <v>45595</v>
      </c>
      <c r="L223" s="73">
        <v>45532</v>
      </c>
      <c r="M223" s="73">
        <v>45532</v>
      </c>
      <c r="N223" s="73">
        <v>45532</v>
      </c>
      <c r="O223" s="73">
        <v>45538</v>
      </c>
      <c r="P223" s="73">
        <v>45538</v>
      </c>
      <c r="Q223" s="39" t="s">
        <v>897</v>
      </c>
      <c r="R223" s="77" t="s">
        <v>1758</v>
      </c>
      <c r="S223" s="73">
        <v>45595</v>
      </c>
      <c r="T223" s="73">
        <v>45596</v>
      </c>
      <c r="U223" s="105">
        <v>45597</v>
      </c>
      <c r="V223" s="105"/>
      <c r="W223" s="105">
        <v>45620</v>
      </c>
      <c r="X223" s="84"/>
      <c r="Y223" s="73"/>
      <c r="Z223" s="44"/>
      <c r="AA223" s="73"/>
      <c r="AB223" s="75"/>
      <c r="AC223" s="73"/>
      <c r="AD223" s="44"/>
      <c r="AE223" s="76"/>
      <c r="AF223" s="75" t="s">
        <v>897</v>
      </c>
      <c r="AG223" s="73">
        <v>45532</v>
      </c>
      <c r="AH223" s="44">
        <v>34035</v>
      </c>
      <c r="AI223" s="76">
        <v>45595</v>
      </c>
      <c r="AJ223" s="75"/>
      <c r="AK223" s="73"/>
      <c r="AL223" s="44"/>
      <c r="AM223" s="76"/>
      <c r="AN223" s="78"/>
      <c r="AO223" s="73"/>
      <c r="AP223" s="44"/>
      <c r="AQ223" s="76"/>
      <c r="AR223" s="85"/>
      <c r="AS223" s="73"/>
      <c r="AT223" s="44"/>
      <c r="AU223" s="80"/>
      <c r="AV223" s="77"/>
      <c r="AW223" s="77"/>
      <c r="AX223" s="77"/>
      <c r="AY223" s="77"/>
      <c r="AZ223" s="81" t="s">
        <v>808</v>
      </c>
      <c r="BA223" s="44">
        <f>IF(Table13[[#This Row],[Contractor Selected]]="Atlas",Table13[[#This Row],[Cost AEG]],IF(AZ223="DLZ",Table13[[#This Row],[Cost DLZ]],IF(AZ223="Helix",Table13[[#This Row],[Cost Helix]],IF(AZ223="Millennia",Table13[[#This Row],[Cost Millennia]],IF(AZ223="Dawood",Table13[[#This Row],[Cost Dawood]],"NO SELECTION")))))</f>
        <v>34035</v>
      </c>
      <c r="BB223" s="81">
        <f t="shared" si="33"/>
        <v>34035</v>
      </c>
      <c r="BC223" s="44">
        <f t="shared" si="34"/>
        <v>0</v>
      </c>
      <c r="BD223" s="44">
        <f t="shared" si="35"/>
        <v>0</v>
      </c>
      <c r="BE223" s="44">
        <f t="shared" si="36"/>
        <v>0</v>
      </c>
      <c r="BF223" s="44">
        <f t="shared" si="37"/>
        <v>0</v>
      </c>
      <c r="BG223" s="44">
        <f>IF(Table13[[#This Row],[Contractor Selected]]="Accrate",Table13[[#This Row],[Amount]],0)</f>
        <v>0</v>
      </c>
      <c r="BH223" s="61">
        <f>IF(Table13[[#This Row],[Contractor Selected]]="LWS",Table13[[#This Row],[Amount]],0)</f>
        <v>0</v>
      </c>
    </row>
    <row r="224" spans="1:60" ht="15" hidden="1" customHeight="1" x14ac:dyDescent="0.25">
      <c r="A224" s="39">
        <v>240</v>
      </c>
      <c r="B224" s="39" t="s">
        <v>323</v>
      </c>
      <c r="C224" s="39" t="s">
        <v>1488</v>
      </c>
      <c r="D224" s="102">
        <v>1011912</v>
      </c>
      <c r="E224" s="39" t="s">
        <v>1336</v>
      </c>
      <c r="F224" s="102" t="s">
        <v>37</v>
      </c>
      <c r="G224" s="39" t="s">
        <v>850</v>
      </c>
      <c r="H224" s="73">
        <v>45558</v>
      </c>
      <c r="I224" s="73">
        <v>45560</v>
      </c>
      <c r="J224" s="73">
        <v>45567</v>
      </c>
      <c r="K224" s="73">
        <v>45588</v>
      </c>
      <c r="L224" s="73">
        <v>45562</v>
      </c>
      <c r="M224" s="73">
        <v>45562</v>
      </c>
      <c r="N224" s="73">
        <v>45565</v>
      </c>
      <c r="O224" s="73">
        <v>45568</v>
      </c>
      <c r="P224" s="73">
        <v>45569</v>
      </c>
      <c r="Q224" s="39" t="s">
        <v>897</v>
      </c>
      <c r="R224" s="77" t="s">
        <v>1759</v>
      </c>
      <c r="S224" s="73">
        <v>45590</v>
      </c>
      <c r="T224" s="73">
        <v>45588</v>
      </c>
      <c r="U224" s="105">
        <v>45620</v>
      </c>
      <c r="V224" s="105"/>
      <c r="W224" s="105">
        <v>45688</v>
      </c>
      <c r="X224" s="84"/>
      <c r="Y224" s="73"/>
      <c r="Z224" s="44"/>
      <c r="AA224" s="73"/>
      <c r="AB224" s="75" t="s">
        <v>897</v>
      </c>
      <c r="AC224" s="73">
        <v>45560</v>
      </c>
      <c r="AD224" s="44">
        <v>10290</v>
      </c>
      <c r="AE224" s="76">
        <v>45588</v>
      </c>
      <c r="AF224" s="75" t="s">
        <v>897</v>
      </c>
      <c r="AG224" s="73">
        <v>45560</v>
      </c>
      <c r="AH224" s="44">
        <v>6580</v>
      </c>
      <c r="AI224" s="76">
        <v>45588</v>
      </c>
      <c r="AJ224" s="75"/>
      <c r="AK224" s="73"/>
      <c r="AL224" s="44"/>
      <c r="AM224" s="76"/>
      <c r="AN224" s="78"/>
      <c r="AO224" s="73"/>
      <c r="AP224" s="44"/>
      <c r="AQ224" s="76"/>
      <c r="AR224" s="85"/>
      <c r="AS224" s="73"/>
      <c r="AT224" s="44"/>
      <c r="AU224" s="80"/>
      <c r="AV224" s="77"/>
      <c r="AW224" s="77"/>
      <c r="AX224" s="77"/>
      <c r="AY224" s="77"/>
      <c r="AZ224" s="81" t="s">
        <v>808</v>
      </c>
      <c r="BA224" s="44">
        <f>IF(Table13[[#This Row],[Contractor Selected]]="Atlas",Table13[[#This Row],[Cost AEG]],IF(AZ224="DLZ",Table13[[#This Row],[Cost DLZ]],IF(AZ224="Helix",Table13[[#This Row],[Cost Helix]],IF(AZ224="Millennia",Table13[[#This Row],[Cost Millennia]],IF(AZ224="Dawood",Table13[[#This Row],[Cost Dawood]],"NO SELECTION")))))</f>
        <v>6580</v>
      </c>
      <c r="BB224" s="81">
        <f t="shared" si="33"/>
        <v>6580</v>
      </c>
      <c r="BC224" s="44">
        <f t="shared" si="34"/>
        <v>0</v>
      </c>
      <c r="BD224" s="44">
        <f t="shared" si="35"/>
        <v>0</v>
      </c>
      <c r="BE224" s="44">
        <f t="shared" si="36"/>
        <v>0</v>
      </c>
      <c r="BF224" s="44">
        <f t="shared" si="37"/>
        <v>0</v>
      </c>
      <c r="BG224" s="44">
        <f>IF(Table13[[#This Row],[Contractor Selected]]="Accrate",Table13[[#This Row],[Amount]],0)</f>
        <v>0</v>
      </c>
      <c r="BH224" s="61">
        <f>IF(Table13[[#This Row],[Contractor Selected]]="LWS",Table13[[#This Row],[Amount]],0)</f>
        <v>0</v>
      </c>
    </row>
    <row r="225" spans="1:60" ht="15" hidden="1" customHeight="1" x14ac:dyDescent="0.25">
      <c r="A225" s="39">
        <v>235</v>
      </c>
      <c r="B225" s="39" t="s">
        <v>323</v>
      </c>
      <c r="C225" s="39" t="s">
        <v>1760</v>
      </c>
      <c r="D225" s="102">
        <v>1014369</v>
      </c>
      <c r="E225" s="39" t="s">
        <v>1761</v>
      </c>
      <c r="F225" s="102" t="s">
        <v>1544</v>
      </c>
      <c r="G225" s="39" t="s">
        <v>850</v>
      </c>
      <c r="H225" s="73">
        <v>45581</v>
      </c>
      <c r="I225" s="73">
        <v>45586</v>
      </c>
      <c r="J225" s="73">
        <v>45593</v>
      </c>
      <c r="K225" s="73">
        <v>45611</v>
      </c>
      <c r="L225" s="73">
        <v>45589</v>
      </c>
      <c r="M225" s="73">
        <v>45589</v>
      </c>
      <c r="N225" s="73">
        <v>45590</v>
      </c>
      <c r="O225" s="73">
        <v>45601</v>
      </c>
      <c r="P225" s="73">
        <v>45601</v>
      </c>
      <c r="Q225" s="39" t="s">
        <v>897</v>
      </c>
      <c r="R225" s="77" t="s">
        <v>1762</v>
      </c>
      <c r="S225" s="73">
        <v>45618</v>
      </c>
      <c r="T225" s="73">
        <v>45601</v>
      </c>
      <c r="U225" s="105">
        <v>45627</v>
      </c>
      <c r="V225" s="105"/>
      <c r="W225" s="105">
        <v>45688</v>
      </c>
      <c r="X225" s="84"/>
      <c r="Y225" s="73"/>
      <c r="Z225" s="44"/>
      <c r="AA225" s="73"/>
      <c r="AB225" s="75" t="s">
        <v>897</v>
      </c>
      <c r="AC225" s="73">
        <v>45586</v>
      </c>
      <c r="AD225" s="44">
        <v>6300</v>
      </c>
      <c r="AE225" s="76">
        <v>45611</v>
      </c>
      <c r="AF225" s="75" t="s">
        <v>897</v>
      </c>
      <c r="AG225" s="73">
        <v>45586</v>
      </c>
      <c r="AH225" s="44">
        <v>4500</v>
      </c>
      <c r="AI225" s="76">
        <v>45618</v>
      </c>
      <c r="AJ225" s="75"/>
      <c r="AK225" s="73"/>
      <c r="AL225" s="44"/>
      <c r="AM225" s="76"/>
      <c r="AN225" s="78"/>
      <c r="AO225" s="73"/>
      <c r="AP225" s="44"/>
      <c r="AQ225" s="76"/>
      <c r="AR225" s="85"/>
      <c r="AS225" s="73"/>
      <c r="AT225" s="44"/>
      <c r="AU225" s="80"/>
      <c r="AV225" s="77"/>
      <c r="AW225" s="77"/>
      <c r="AX225" s="77"/>
      <c r="AY225" s="77"/>
      <c r="AZ225" s="81" t="s">
        <v>808</v>
      </c>
      <c r="BA225" s="44">
        <f>IF(Table13[[#This Row],[Contractor Selected]]="Atlas",Table13[[#This Row],[Cost AEG]],IF(AZ225="DLZ",Table13[[#This Row],[Cost DLZ]],IF(AZ225="Helix",Table13[[#This Row],[Cost Helix]],IF(AZ225="Millennia",Table13[[#This Row],[Cost Millennia]],IF(AZ225="Dawood",Table13[[#This Row],[Cost Dawood]],"NO SELECTION")))))</f>
        <v>4500</v>
      </c>
      <c r="BB225" s="81">
        <f t="shared" si="33"/>
        <v>4500</v>
      </c>
      <c r="BC225" s="44">
        <f t="shared" si="34"/>
        <v>0</v>
      </c>
      <c r="BD225" s="44">
        <f t="shared" si="35"/>
        <v>0</v>
      </c>
      <c r="BE225" s="44">
        <f t="shared" si="36"/>
        <v>0</v>
      </c>
      <c r="BF225" s="44">
        <f t="shared" si="37"/>
        <v>0</v>
      </c>
      <c r="BG225" s="44">
        <f>IF(Table13[[#This Row],[Contractor Selected]]="Accrate",Table13[[#This Row],[Amount]],0)</f>
        <v>0</v>
      </c>
      <c r="BH225" s="61">
        <f>IF(Table13[[#This Row],[Contractor Selected]]="LWS",Table13[[#This Row],[Amount]],0)</f>
        <v>0</v>
      </c>
    </row>
    <row r="226" spans="1:60" ht="15" hidden="1" customHeight="1" x14ac:dyDescent="0.25">
      <c r="A226" s="39">
        <v>238</v>
      </c>
      <c r="B226" s="39" t="s">
        <v>281</v>
      </c>
      <c r="C226" s="39" t="s">
        <v>1763</v>
      </c>
      <c r="D226" s="102">
        <v>1214525</v>
      </c>
      <c r="E226" s="39" t="s">
        <v>1764</v>
      </c>
      <c r="F226" s="102" t="s">
        <v>1765</v>
      </c>
      <c r="G226" s="39" t="s">
        <v>850</v>
      </c>
      <c r="H226" s="73">
        <v>45610</v>
      </c>
      <c r="I226" s="73">
        <v>45614</v>
      </c>
      <c r="J226" s="73">
        <v>45621</v>
      </c>
      <c r="K226" s="73">
        <v>45636</v>
      </c>
      <c r="L226" s="73">
        <v>45614</v>
      </c>
      <c r="M226" s="73">
        <v>45616</v>
      </c>
      <c r="N226" s="73">
        <v>45616</v>
      </c>
      <c r="O226" s="73">
        <v>45618</v>
      </c>
      <c r="P226" s="73">
        <v>45618</v>
      </c>
      <c r="Q226" s="39" t="s">
        <v>897</v>
      </c>
      <c r="R226" s="77" t="s">
        <v>1766</v>
      </c>
      <c r="S226" s="73">
        <v>45636</v>
      </c>
      <c r="T226" s="73">
        <v>45636</v>
      </c>
      <c r="U226" s="105">
        <v>45627</v>
      </c>
      <c r="V226" s="45"/>
      <c r="W226" s="105">
        <v>45657</v>
      </c>
      <c r="X226" s="84"/>
      <c r="Y226" s="73"/>
      <c r="Z226" s="44"/>
      <c r="AA226" s="73"/>
      <c r="AB226" s="75"/>
      <c r="AC226" s="73"/>
      <c r="AD226" s="44"/>
      <c r="AE226" s="76"/>
      <c r="AF226" s="75" t="s">
        <v>897</v>
      </c>
      <c r="AG226" s="73">
        <v>45611</v>
      </c>
      <c r="AH226" s="44">
        <v>12600</v>
      </c>
      <c r="AI226" s="76">
        <v>45636</v>
      </c>
      <c r="AJ226" s="75"/>
      <c r="AK226" s="73"/>
      <c r="AL226" s="44"/>
      <c r="AM226" s="76"/>
      <c r="AN226" s="78"/>
      <c r="AO226" s="73"/>
      <c r="AP226" s="44"/>
      <c r="AQ226" s="76"/>
      <c r="AR226" s="85"/>
      <c r="AS226" s="73"/>
      <c r="AT226" s="44"/>
      <c r="AU226" s="80"/>
      <c r="AV226" s="77"/>
      <c r="AW226" s="77"/>
      <c r="AX226" s="77"/>
      <c r="AY226" s="77"/>
      <c r="AZ226" s="81" t="s">
        <v>808</v>
      </c>
      <c r="BA226" s="44">
        <f>IF(Table13[[#This Row],[Contractor Selected]]="Atlas",Table13[[#This Row],[Cost AEG]],IF(AZ226="DLZ",Table13[[#This Row],[Cost DLZ]],IF(AZ226="Helix",Table13[[#This Row],[Cost Helix]],IF(AZ226="Millennia",Table13[[#This Row],[Cost Millennia]],IF(AZ226="Dawood",Table13[[#This Row],[Cost Dawood]],"NO SELECTION")))))</f>
        <v>12600</v>
      </c>
      <c r="BB226" s="81">
        <f t="shared" si="33"/>
        <v>12600</v>
      </c>
      <c r="BC226" s="44">
        <f t="shared" si="34"/>
        <v>0</v>
      </c>
      <c r="BD226" s="44">
        <f t="shared" si="35"/>
        <v>0</v>
      </c>
      <c r="BE226" s="44">
        <f t="shared" si="36"/>
        <v>0</v>
      </c>
      <c r="BF226" s="44">
        <f t="shared" si="37"/>
        <v>0</v>
      </c>
      <c r="BG226" s="44">
        <f>IF(Table13[[#This Row],[Contractor Selected]]="Accrate",Table13[[#This Row],[Amount]],0)</f>
        <v>0</v>
      </c>
      <c r="BH226" s="61">
        <f>IF(Table13[[#This Row],[Contractor Selected]]="LWS",Table13[[#This Row],[Amount]],0)</f>
        <v>0</v>
      </c>
    </row>
    <row r="227" spans="1:60" ht="15" hidden="1" customHeight="1" x14ac:dyDescent="0.25">
      <c r="A227" s="39">
        <v>235</v>
      </c>
      <c r="B227" s="39" t="s">
        <v>281</v>
      </c>
      <c r="C227" s="39" t="s">
        <v>746</v>
      </c>
      <c r="D227" s="102">
        <v>1414512</v>
      </c>
      <c r="E227" s="39" t="s">
        <v>1593</v>
      </c>
      <c r="F227" s="102" t="s">
        <v>747</v>
      </c>
      <c r="G227" s="430" t="s">
        <v>852</v>
      </c>
      <c r="H227" s="73">
        <v>45602</v>
      </c>
      <c r="I227" s="73">
        <v>45603</v>
      </c>
      <c r="J227" s="73">
        <v>45610</v>
      </c>
      <c r="K227" s="73">
        <v>44179</v>
      </c>
      <c r="L227" s="73">
        <v>45603</v>
      </c>
      <c r="M227" s="73">
        <v>45604</v>
      </c>
      <c r="N227" s="73">
        <v>45604</v>
      </c>
      <c r="O227" s="73">
        <v>45608</v>
      </c>
      <c r="P227" s="73">
        <v>45608</v>
      </c>
      <c r="Q227" s="39" t="s">
        <v>897</v>
      </c>
      <c r="R227" s="77" t="s">
        <v>1767</v>
      </c>
      <c r="S227" s="73">
        <v>45640</v>
      </c>
      <c r="T227" s="73">
        <v>45618</v>
      </c>
      <c r="U227" s="105">
        <v>45627</v>
      </c>
      <c r="V227" s="105"/>
      <c r="W227" s="105">
        <v>45658</v>
      </c>
      <c r="X227" s="84"/>
      <c r="Y227" s="73"/>
      <c r="Z227" s="44"/>
      <c r="AA227" s="73"/>
      <c r="AB227" s="75"/>
      <c r="AC227" s="73"/>
      <c r="AD227" s="44"/>
      <c r="AE227" s="76"/>
      <c r="AF227" s="75" t="s">
        <v>897</v>
      </c>
      <c r="AG227" s="73">
        <v>45603</v>
      </c>
      <c r="AH227" s="44">
        <v>17850</v>
      </c>
      <c r="AI227" s="76">
        <v>45640</v>
      </c>
      <c r="AJ227" s="75"/>
      <c r="AK227" s="73"/>
      <c r="AL227" s="44"/>
      <c r="AM227" s="76"/>
      <c r="AN227" s="78"/>
      <c r="AO227" s="73"/>
      <c r="AP227" s="44"/>
      <c r="AQ227" s="76"/>
      <c r="AR227" s="85"/>
      <c r="AS227" s="73"/>
      <c r="AT227" s="44"/>
      <c r="AU227" s="80"/>
      <c r="AV227" s="77"/>
      <c r="AW227" s="77"/>
      <c r="AX227" s="77"/>
      <c r="AY227" s="77"/>
      <c r="AZ227" s="81" t="s">
        <v>808</v>
      </c>
      <c r="BA227" s="44">
        <f>IF(Table13[[#This Row],[Contractor Selected]]="Atlas",Table13[[#This Row],[Cost AEG]],IF(AZ227="DLZ",Table13[[#This Row],[Cost DLZ]],IF(AZ227="Helix",Table13[[#This Row],[Cost Helix]],IF(AZ227="Millennia",Table13[[#This Row],[Cost Millennia]],IF(AZ227="Dawood",Table13[[#This Row],[Cost Dawood]],"NO SELECTION")))))</f>
        <v>17850</v>
      </c>
      <c r="BB227" s="81">
        <f t="shared" si="33"/>
        <v>17850</v>
      </c>
      <c r="BC227" s="44">
        <f t="shared" si="34"/>
        <v>0</v>
      </c>
      <c r="BD227" s="44">
        <f t="shared" si="35"/>
        <v>0</v>
      </c>
      <c r="BE227" s="44">
        <f t="shared" si="36"/>
        <v>0</v>
      </c>
      <c r="BF227" s="44">
        <f t="shared" si="37"/>
        <v>0</v>
      </c>
      <c r="BG227" s="44">
        <f>IF(Table13[[#This Row],[Contractor Selected]]="Accrate",Table13[[#This Row],[Amount]],0)</f>
        <v>0</v>
      </c>
      <c r="BH227" s="61">
        <f>IF(Table13[[#This Row],[Contractor Selected]]="LWS",Table13[[#This Row],[Amount]],0)</f>
        <v>0</v>
      </c>
    </row>
    <row r="228" spans="1:60" ht="15" hidden="1" customHeight="1" x14ac:dyDescent="0.25">
      <c r="A228" s="39">
        <v>236</v>
      </c>
      <c r="B228" s="39" t="s">
        <v>281</v>
      </c>
      <c r="C228" s="39" t="s">
        <v>349</v>
      </c>
      <c r="D228" s="102">
        <v>1414506</v>
      </c>
      <c r="E228" s="39" t="s">
        <v>1768</v>
      </c>
      <c r="F228" s="102" t="s">
        <v>357</v>
      </c>
      <c r="G228" s="102" t="s">
        <v>852</v>
      </c>
      <c r="H228" s="73">
        <v>45604</v>
      </c>
      <c r="I228" s="73">
        <v>45608</v>
      </c>
      <c r="J228" s="73">
        <v>45615</v>
      </c>
      <c r="K228" s="73">
        <v>45644</v>
      </c>
      <c r="L228" s="73">
        <v>45609</v>
      </c>
      <c r="M228" s="73">
        <v>45610</v>
      </c>
      <c r="N228" s="73">
        <v>45610</v>
      </c>
      <c r="O228" s="73">
        <v>45611</v>
      </c>
      <c r="P228" s="73">
        <v>45611</v>
      </c>
      <c r="Q228" s="39" t="s">
        <v>897</v>
      </c>
      <c r="R228" s="77" t="s">
        <v>1769</v>
      </c>
      <c r="S228" s="77" t="s">
        <v>1770</v>
      </c>
      <c r="T228" s="73">
        <v>45632</v>
      </c>
      <c r="U228" s="105">
        <v>45627</v>
      </c>
      <c r="V228" s="105"/>
      <c r="W228" s="105">
        <v>45682</v>
      </c>
      <c r="X228" s="84"/>
      <c r="Y228" s="73"/>
      <c r="Z228" s="44"/>
      <c r="AA228" s="73"/>
      <c r="AB228" s="75" t="s">
        <v>897</v>
      </c>
      <c r="AC228" s="73">
        <v>45608</v>
      </c>
      <c r="AD228" s="44">
        <v>40400</v>
      </c>
      <c r="AE228" s="74">
        <v>45644</v>
      </c>
      <c r="AF228" s="75" t="s">
        <v>897</v>
      </c>
      <c r="AG228" s="77">
        <v>45608</v>
      </c>
      <c r="AH228" s="44">
        <v>19400</v>
      </c>
      <c r="AI228" s="74" t="s">
        <v>1770</v>
      </c>
      <c r="AJ228" s="75"/>
      <c r="AK228" s="73"/>
      <c r="AL228" s="44"/>
      <c r="AM228" s="76"/>
      <c r="AN228" s="78"/>
      <c r="AO228" s="73"/>
      <c r="AP228" s="44"/>
      <c r="AQ228" s="76"/>
      <c r="AR228" s="85"/>
      <c r="AS228" s="73"/>
      <c r="AT228" s="44"/>
      <c r="AU228" s="80"/>
      <c r="AV228" s="77"/>
      <c r="AW228" s="77"/>
      <c r="AX228" s="77"/>
      <c r="AY228" s="77"/>
      <c r="AZ228" s="81" t="s">
        <v>808</v>
      </c>
      <c r="BA228" s="44">
        <f>IF(Table13[[#This Row],[Contractor Selected]]="Atlas",Table13[[#This Row],[Cost AEG]],IF(AZ228="DLZ",Table13[[#This Row],[Cost DLZ]],IF(AZ228="Helix",Table13[[#This Row],[Cost Helix]],IF(AZ228="Millennia",Table13[[#This Row],[Cost Millennia]],IF(AZ228="Dawood",Table13[[#This Row],[Cost Dawood]],"NO SELECTION")))))</f>
        <v>19400</v>
      </c>
      <c r="BB228" s="81">
        <f t="shared" si="33"/>
        <v>19400</v>
      </c>
      <c r="BC228" s="44">
        <f t="shared" si="34"/>
        <v>0</v>
      </c>
      <c r="BD228" s="44">
        <f t="shared" si="35"/>
        <v>0</v>
      </c>
      <c r="BE228" s="44">
        <f t="shared" si="36"/>
        <v>0</v>
      </c>
      <c r="BF228" s="44">
        <f t="shared" si="37"/>
        <v>0</v>
      </c>
      <c r="BG228" s="44">
        <f>IF(Table13[[#This Row],[Contractor Selected]]="Accrate",Table13[[#This Row],[Amount]],0)</f>
        <v>0</v>
      </c>
      <c r="BH228" s="61">
        <f>IF(Table13[[#This Row],[Contractor Selected]]="LWS",Table13[[#This Row],[Amount]],0)</f>
        <v>0</v>
      </c>
    </row>
    <row r="229" spans="1:60" ht="15" hidden="1" customHeight="1" x14ac:dyDescent="0.25">
      <c r="A229" s="39">
        <v>241</v>
      </c>
      <c r="B229" s="39" t="s">
        <v>323</v>
      </c>
      <c r="C229" s="39" t="s">
        <v>1488</v>
      </c>
      <c r="D229" s="102">
        <v>1011912</v>
      </c>
      <c r="E229" s="39" t="s">
        <v>1336</v>
      </c>
      <c r="F229" s="102" t="s">
        <v>1544</v>
      </c>
      <c r="G229" s="39" t="s">
        <v>850</v>
      </c>
      <c r="H229" s="73">
        <v>45621</v>
      </c>
      <c r="I229" s="73">
        <v>45623</v>
      </c>
      <c r="J229" s="73">
        <v>45632</v>
      </c>
      <c r="K229" s="73">
        <v>45294</v>
      </c>
      <c r="L229" s="73">
        <v>45628</v>
      </c>
      <c r="M229" s="73">
        <v>45628</v>
      </c>
      <c r="N229" s="73">
        <v>45628</v>
      </c>
      <c r="O229" s="73">
        <v>45629</v>
      </c>
      <c r="P229" s="73">
        <v>45631</v>
      </c>
      <c r="Q229" s="39" t="s">
        <v>897</v>
      </c>
      <c r="R229" s="77" t="s">
        <v>1762</v>
      </c>
      <c r="S229" s="73">
        <v>45660</v>
      </c>
      <c r="T229" s="73">
        <v>45660</v>
      </c>
      <c r="U229" s="105">
        <v>45658</v>
      </c>
      <c r="V229" s="105"/>
      <c r="W229" s="105">
        <v>45717</v>
      </c>
      <c r="X229" s="84"/>
      <c r="Y229" s="73"/>
      <c r="Z229" s="44"/>
      <c r="AA229" s="73"/>
      <c r="AB229" s="75"/>
      <c r="AC229" s="73"/>
      <c r="AD229" s="44"/>
      <c r="AE229" s="76"/>
      <c r="AF229" s="75" t="s">
        <v>897</v>
      </c>
      <c r="AG229" s="73">
        <v>45628</v>
      </c>
      <c r="AH229" s="44">
        <v>9290</v>
      </c>
      <c r="AI229" s="76">
        <v>45660</v>
      </c>
      <c r="AJ229" s="75"/>
      <c r="AK229" s="73"/>
      <c r="AL229" s="44"/>
      <c r="AM229" s="76"/>
      <c r="AN229" s="78"/>
      <c r="AO229" s="73"/>
      <c r="AP229" s="44"/>
      <c r="AQ229" s="76"/>
      <c r="AR229" s="85"/>
      <c r="AS229" s="73"/>
      <c r="AT229" s="44"/>
      <c r="AU229" s="80"/>
      <c r="AV229" s="77"/>
      <c r="AW229" s="77"/>
      <c r="AX229" s="77"/>
      <c r="AY229" s="77"/>
      <c r="AZ229" s="81" t="s">
        <v>808</v>
      </c>
      <c r="BA229" s="44">
        <f>IF(Table13[[#This Row],[Contractor Selected]]="Atlas",Table13[[#This Row],[Cost AEG]],IF(AZ229="DLZ",Table13[[#This Row],[Cost DLZ]],IF(AZ229="Helix",Table13[[#This Row],[Cost Helix]],IF(AZ229="Millennia",Table13[[#This Row],[Cost Millennia]],IF(AZ229="Dawood",Table13[[#This Row],[Cost Dawood]],"NO SELECTION")))))</f>
        <v>9290</v>
      </c>
      <c r="BB229" s="81">
        <f t="shared" si="33"/>
        <v>9290</v>
      </c>
      <c r="BC229" s="44">
        <f t="shared" si="34"/>
        <v>0</v>
      </c>
      <c r="BD229" s="44">
        <f t="shared" si="35"/>
        <v>0</v>
      </c>
      <c r="BE229" s="44">
        <f t="shared" si="36"/>
        <v>0</v>
      </c>
      <c r="BF229" s="44">
        <f t="shared" si="37"/>
        <v>0</v>
      </c>
      <c r="BG229" s="44">
        <f>IF(Table13[[#This Row],[Contractor Selected]]="Accrate",Table13[[#This Row],[Amount]],0)</f>
        <v>0</v>
      </c>
      <c r="BH229" s="61">
        <f>IF(Table13[[#This Row],[Contractor Selected]]="LWS",Table13[[#This Row],[Amount]],0)</f>
        <v>0</v>
      </c>
    </row>
    <row r="230" spans="1:60" ht="15" hidden="1" customHeight="1" x14ac:dyDescent="0.25">
      <c r="A230" s="39">
        <v>243</v>
      </c>
      <c r="B230" s="39" t="s">
        <v>323</v>
      </c>
      <c r="C230" s="39" t="s">
        <v>1771</v>
      </c>
      <c r="D230" s="102">
        <v>1014641</v>
      </c>
      <c r="E230" s="39" t="s">
        <v>1772</v>
      </c>
      <c r="F230" s="102" t="s">
        <v>1544</v>
      </c>
      <c r="G230" s="104" t="s">
        <v>850</v>
      </c>
      <c r="H230" s="73">
        <v>45630</v>
      </c>
      <c r="I230" s="73">
        <v>45632</v>
      </c>
      <c r="J230" s="73">
        <v>45639</v>
      </c>
      <c r="K230" s="73">
        <v>45667</v>
      </c>
      <c r="L230" s="73">
        <v>45635</v>
      </c>
      <c r="M230" s="73">
        <v>45635</v>
      </c>
      <c r="N230" s="73">
        <v>45636</v>
      </c>
      <c r="O230" s="73">
        <v>45638</v>
      </c>
      <c r="P230" s="73">
        <v>45638</v>
      </c>
      <c r="Q230" s="39" t="s">
        <v>897</v>
      </c>
      <c r="R230" s="77" t="s">
        <v>1773</v>
      </c>
      <c r="S230" s="73">
        <v>45667</v>
      </c>
      <c r="T230" s="73">
        <v>45663</v>
      </c>
      <c r="U230" s="105">
        <v>45658</v>
      </c>
      <c r="V230" s="105"/>
      <c r="W230" s="105">
        <v>45709</v>
      </c>
      <c r="X230" s="84"/>
      <c r="Y230" s="73"/>
      <c r="Z230" s="44"/>
      <c r="AA230" s="73"/>
      <c r="AB230" s="75" t="s">
        <v>897</v>
      </c>
      <c r="AC230" s="73">
        <v>45631</v>
      </c>
      <c r="AD230" s="44">
        <v>11100</v>
      </c>
      <c r="AE230" s="76">
        <v>45667</v>
      </c>
      <c r="AF230" s="75" t="s">
        <v>897</v>
      </c>
      <c r="AG230" s="73">
        <v>45632</v>
      </c>
      <c r="AH230" s="44">
        <v>7590</v>
      </c>
      <c r="AI230" s="76">
        <v>45667</v>
      </c>
      <c r="AJ230" s="75"/>
      <c r="AK230" s="73"/>
      <c r="AL230" s="44"/>
      <c r="AM230" s="76"/>
      <c r="AN230" s="78"/>
      <c r="AO230" s="73"/>
      <c r="AP230" s="44"/>
      <c r="AQ230" s="76"/>
      <c r="AR230" s="85"/>
      <c r="AS230" s="73"/>
      <c r="AT230" s="44"/>
      <c r="AU230" s="80"/>
      <c r="AV230" s="77"/>
      <c r="AW230" s="77"/>
      <c r="AX230" s="77"/>
      <c r="AY230" s="77"/>
      <c r="AZ230" s="81" t="s">
        <v>937</v>
      </c>
      <c r="BA230" s="44">
        <f>IF(Table13[[#This Row],[Contractor Selected]]="Atlas",Table13[[#This Row],[Cost AEG]],IF(AZ230="DLZ",Table13[[#This Row],[Cost DLZ]],IF(AZ230="Helix",Table13[[#This Row],[Cost Helix]],IF(AZ230="Millennia",Table13[[#This Row],[Cost Millennia]],IF(AZ230="Dawood",Table13[[#This Row],[Cost Dawood]],"NO SELECTION")))))</f>
        <v>11100</v>
      </c>
      <c r="BB230" s="81">
        <f t="shared" si="33"/>
        <v>0</v>
      </c>
      <c r="BC230" s="44">
        <f t="shared" si="34"/>
        <v>0</v>
      </c>
      <c r="BD230" s="44">
        <f t="shared" si="35"/>
        <v>11100</v>
      </c>
      <c r="BE230" s="44">
        <f t="shared" si="36"/>
        <v>0</v>
      </c>
      <c r="BF230" s="44">
        <f t="shared" si="37"/>
        <v>0</v>
      </c>
      <c r="BG230" s="44">
        <f>IF(Table13[[#This Row],[Contractor Selected]]="Accrate",Table13[[#This Row],[Amount]],0)</f>
        <v>0</v>
      </c>
      <c r="BH230" s="61">
        <f>IF(Table13[[#This Row],[Contractor Selected]]="LWS",Table13[[#This Row],[Amount]],0)</f>
        <v>0</v>
      </c>
    </row>
    <row r="231" spans="1:60" ht="15" hidden="1" customHeight="1" x14ac:dyDescent="0.25">
      <c r="A231" s="39">
        <v>233</v>
      </c>
      <c r="B231" s="39" t="s">
        <v>323</v>
      </c>
      <c r="C231" s="39" t="s">
        <v>1774</v>
      </c>
      <c r="D231" s="102">
        <v>1014367</v>
      </c>
      <c r="E231" s="39" t="s">
        <v>1761</v>
      </c>
      <c r="F231" s="102" t="s">
        <v>37</v>
      </c>
      <c r="G231" s="39" t="s">
        <v>850</v>
      </c>
      <c r="H231" s="73">
        <v>45581</v>
      </c>
      <c r="I231" s="73">
        <v>45586</v>
      </c>
      <c r="J231" s="73">
        <v>45593</v>
      </c>
      <c r="K231" s="73">
        <v>45618</v>
      </c>
      <c r="L231" s="73">
        <v>45642</v>
      </c>
      <c r="M231" s="73">
        <v>45643</v>
      </c>
      <c r="N231" s="73">
        <v>45644</v>
      </c>
      <c r="O231" s="73">
        <v>45644</v>
      </c>
      <c r="P231" s="73">
        <v>45644</v>
      </c>
      <c r="Q231" s="39" t="s">
        <v>897</v>
      </c>
      <c r="R231" s="77" t="s">
        <v>1775</v>
      </c>
      <c r="S231" s="73">
        <v>45667</v>
      </c>
      <c r="T231" s="73">
        <v>45667</v>
      </c>
      <c r="U231" s="105">
        <v>45658</v>
      </c>
      <c r="V231" s="105"/>
      <c r="W231" s="105">
        <v>45717</v>
      </c>
      <c r="X231" s="84"/>
      <c r="Y231" s="73"/>
      <c r="Z231" s="44"/>
      <c r="AA231" s="73"/>
      <c r="AB231" s="75" t="s">
        <v>897</v>
      </c>
      <c r="AC231" s="73">
        <v>45586</v>
      </c>
      <c r="AD231" s="44">
        <v>26950</v>
      </c>
      <c r="AE231" s="76">
        <v>45618</v>
      </c>
      <c r="AF231" s="75" t="s">
        <v>897</v>
      </c>
      <c r="AG231" s="73">
        <v>45586</v>
      </c>
      <c r="AH231" s="44">
        <v>5935</v>
      </c>
      <c r="AI231" s="76">
        <v>45618</v>
      </c>
      <c r="AJ231" s="75"/>
      <c r="AK231" s="73"/>
      <c r="AL231" s="44"/>
      <c r="AM231" s="76"/>
      <c r="AN231" s="78"/>
      <c r="AO231" s="73"/>
      <c r="AP231" s="44"/>
      <c r="AQ231" s="76"/>
      <c r="AR231" s="85"/>
      <c r="AS231" s="73"/>
      <c r="AT231" s="44"/>
      <c r="AU231" s="80"/>
      <c r="AV231" s="77"/>
      <c r="AW231" s="77"/>
      <c r="AX231" s="77"/>
      <c r="AY231" s="77"/>
      <c r="AZ231" s="81" t="s">
        <v>808</v>
      </c>
      <c r="BA231" s="44">
        <f>IF(Table13[[#This Row],[Contractor Selected]]="Atlas",Table13[[#This Row],[Cost AEG]],IF(AZ231="DLZ",Table13[[#This Row],[Cost DLZ]],IF(AZ231="Helix",Table13[[#This Row],[Cost Helix]],IF(AZ231="Millennia",Table13[[#This Row],[Cost Millennia]],IF(AZ231="Dawood",Table13[[#This Row],[Cost Dawood]],"NO SELECTION")))))</f>
        <v>5935</v>
      </c>
      <c r="BB231" s="81">
        <f t="shared" si="33"/>
        <v>5935</v>
      </c>
      <c r="BC231" s="44">
        <f t="shared" si="34"/>
        <v>0</v>
      </c>
      <c r="BD231" s="44">
        <f t="shared" si="35"/>
        <v>0</v>
      </c>
      <c r="BE231" s="44">
        <f t="shared" si="36"/>
        <v>0</v>
      </c>
      <c r="BF231" s="44">
        <f t="shared" si="37"/>
        <v>0</v>
      </c>
      <c r="BG231" s="44">
        <f>IF(Table13[[#This Row],[Contractor Selected]]="Accrate",Table13[[#This Row],[Amount]],0)</f>
        <v>0</v>
      </c>
      <c r="BH231" s="61">
        <f>IF(Table13[[#This Row],[Contractor Selected]]="LWS",Table13[[#This Row],[Amount]],0)</f>
        <v>0</v>
      </c>
    </row>
    <row r="232" spans="1:60" ht="15" hidden="1" customHeight="1" x14ac:dyDescent="0.25">
      <c r="A232" s="39">
        <v>245</v>
      </c>
      <c r="B232" s="39" t="s">
        <v>116</v>
      </c>
      <c r="C232" s="39" t="s">
        <v>1081</v>
      </c>
      <c r="D232" s="102">
        <v>1214705</v>
      </c>
      <c r="E232" s="39" t="s">
        <v>918</v>
      </c>
      <c r="F232" s="102" t="s">
        <v>22</v>
      </c>
      <c r="G232" s="39" t="s">
        <v>850</v>
      </c>
      <c r="H232" s="73">
        <v>45646</v>
      </c>
      <c r="I232" s="73">
        <v>45652</v>
      </c>
      <c r="J232" s="73">
        <v>45660</v>
      </c>
      <c r="K232" s="73">
        <v>45678</v>
      </c>
      <c r="L232" s="73">
        <v>45656</v>
      </c>
      <c r="M232" s="73">
        <v>45662</v>
      </c>
      <c r="N232" s="73">
        <v>45663</v>
      </c>
      <c r="O232" s="73">
        <v>45664</v>
      </c>
      <c r="P232" s="73">
        <v>45665</v>
      </c>
      <c r="Q232" s="39" t="s">
        <v>897</v>
      </c>
      <c r="R232" s="77" t="s">
        <v>1776</v>
      </c>
      <c r="S232" s="73">
        <v>45681</v>
      </c>
      <c r="T232" s="73">
        <v>45681</v>
      </c>
      <c r="U232" s="105">
        <v>45658</v>
      </c>
      <c r="V232" s="105"/>
      <c r="W232" s="105">
        <v>45702</v>
      </c>
      <c r="X232" s="84"/>
      <c r="Y232" s="73"/>
      <c r="Z232" s="44"/>
      <c r="AA232" s="73"/>
      <c r="AB232" s="75" t="s">
        <v>897</v>
      </c>
      <c r="AC232" s="73">
        <v>45652</v>
      </c>
      <c r="AD232" s="44">
        <v>8450</v>
      </c>
      <c r="AE232" s="76">
        <v>45680</v>
      </c>
      <c r="AF232" s="75" t="s">
        <v>897</v>
      </c>
      <c r="AG232" s="73">
        <v>45652</v>
      </c>
      <c r="AH232" s="44">
        <v>5900</v>
      </c>
      <c r="AI232" s="76">
        <v>45678</v>
      </c>
      <c r="AJ232" s="75"/>
      <c r="AK232" s="73"/>
      <c r="AL232" s="44"/>
      <c r="AM232" s="76"/>
      <c r="AN232" s="78"/>
      <c r="AO232" s="73"/>
      <c r="AP232" s="44"/>
      <c r="AQ232" s="76"/>
      <c r="AR232" s="85"/>
      <c r="AS232" s="73"/>
      <c r="AT232" s="44"/>
      <c r="AU232" s="80"/>
      <c r="AV232" s="77"/>
      <c r="AW232" s="77"/>
      <c r="AX232" s="77"/>
      <c r="AY232" s="77"/>
      <c r="AZ232" s="81" t="s">
        <v>808</v>
      </c>
      <c r="BA232" s="44">
        <f>IF(Table13[[#This Row],[Contractor Selected]]="Atlas",Table13[[#This Row],[Cost AEG]],IF(AZ232="DLZ",Table13[[#This Row],[Cost DLZ]],IF(AZ232="Helix",Table13[[#This Row],[Cost Helix]],IF(AZ232="Millennia",Table13[[#This Row],[Cost Millennia]],IF(AZ232="Dawood",Table13[[#This Row],[Cost Dawood]],"NO SELECTION")))))</f>
        <v>5900</v>
      </c>
      <c r="BB232" s="81">
        <f t="shared" si="33"/>
        <v>5900</v>
      </c>
      <c r="BC232" s="44">
        <f t="shared" si="34"/>
        <v>0</v>
      </c>
      <c r="BD232" s="44">
        <f t="shared" si="35"/>
        <v>0</v>
      </c>
      <c r="BE232" s="44">
        <f t="shared" si="36"/>
        <v>0</v>
      </c>
      <c r="BF232" s="44">
        <f t="shared" si="37"/>
        <v>0</v>
      </c>
      <c r="BG232" s="44">
        <f>IF(Table13[[#This Row],[Contractor Selected]]="Accrate",Table13[[#This Row],[Amount]],0)</f>
        <v>0</v>
      </c>
      <c r="BH232" s="61">
        <f>IF(Table13[[#This Row],[Contractor Selected]]="LWS",Table13[[#This Row],[Amount]],0)</f>
        <v>0</v>
      </c>
    </row>
    <row r="233" spans="1:60" ht="15" hidden="1" customHeight="1" x14ac:dyDescent="0.25">
      <c r="A233" s="39">
        <v>246</v>
      </c>
      <c r="B233" s="39" t="s">
        <v>116</v>
      </c>
      <c r="C233" s="39" t="s">
        <v>117</v>
      </c>
      <c r="D233" s="102">
        <v>1214646</v>
      </c>
      <c r="E233" s="39" t="s">
        <v>918</v>
      </c>
      <c r="F233" s="102" t="s">
        <v>22</v>
      </c>
      <c r="G233" s="39" t="s">
        <v>850</v>
      </c>
      <c r="H233" s="73">
        <v>45646</v>
      </c>
      <c r="I233" s="73">
        <v>45652</v>
      </c>
      <c r="J233" s="73">
        <v>45660</v>
      </c>
      <c r="K233" s="73">
        <v>45678</v>
      </c>
      <c r="L233" s="73">
        <v>45656</v>
      </c>
      <c r="M233" s="73">
        <v>45662</v>
      </c>
      <c r="N233" s="73">
        <v>45663</v>
      </c>
      <c r="O233" s="73">
        <v>45664</v>
      </c>
      <c r="P233" s="73">
        <v>45665</v>
      </c>
      <c r="Q233" s="39" t="s">
        <v>897</v>
      </c>
      <c r="R233" s="77" t="s">
        <v>1777</v>
      </c>
      <c r="S233" s="73">
        <v>45681</v>
      </c>
      <c r="T233" s="73">
        <v>45681</v>
      </c>
      <c r="U233" s="105">
        <v>45658</v>
      </c>
      <c r="V233" s="105"/>
      <c r="W233" s="105">
        <v>45702</v>
      </c>
      <c r="X233" s="84"/>
      <c r="Y233" s="73"/>
      <c r="Z233" s="44"/>
      <c r="AA233" s="73"/>
      <c r="AB233" s="75" t="s">
        <v>897</v>
      </c>
      <c r="AC233" s="73">
        <v>45652</v>
      </c>
      <c r="AD233" s="44">
        <v>7400</v>
      </c>
      <c r="AE233" s="76">
        <v>45680</v>
      </c>
      <c r="AF233" s="75" t="s">
        <v>897</v>
      </c>
      <c r="AG233" s="73">
        <v>45652</v>
      </c>
      <c r="AH233" s="44">
        <v>4340</v>
      </c>
      <c r="AI233" s="76">
        <v>45678</v>
      </c>
      <c r="AJ233" s="75"/>
      <c r="AK233" s="73"/>
      <c r="AL233" s="44"/>
      <c r="AM233" s="76"/>
      <c r="AN233" s="78"/>
      <c r="AO233" s="73"/>
      <c r="AP233" s="44"/>
      <c r="AQ233" s="76"/>
      <c r="AR233" s="85"/>
      <c r="AS233" s="73"/>
      <c r="AT233" s="44"/>
      <c r="AU233" s="80"/>
      <c r="AV233" s="77"/>
      <c r="AW233" s="77"/>
      <c r="AX233" s="77"/>
      <c r="AY233" s="77"/>
      <c r="AZ233" s="81" t="s">
        <v>808</v>
      </c>
      <c r="BA233" s="44">
        <f>IF(Table13[[#This Row],[Contractor Selected]]="Atlas",Table13[[#This Row],[Cost AEG]],IF(AZ233="DLZ",Table13[[#This Row],[Cost DLZ]],IF(AZ233="Helix",Table13[[#This Row],[Cost Helix]],IF(AZ233="Millennia",Table13[[#This Row],[Cost Millennia]],IF(AZ233="Dawood",Table13[[#This Row],[Cost Dawood]],"NO SELECTION")))))</f>
        <v>4340</v>
      </c>
      <c r="BB233" s="81">
        <f t="shared" si="33"/>
        <v>4340</v>
      </c>
      <c r="BC233" s="44">
        <f t="shared" si="34"/>
        <v>0</v>
      </c>
      <c r="BD233" s="44">
        <f t="shared" si="35"/>
        <v>0</v>
      </c>
      <c r="BE233" s="44">
        <f t="shared" si="36"/>
        <v>0</v>
      </c>
      <c r="BF233" s="44">
        <f t="shared" si="37"/>
        <v>0</v>
      </c>
      <c r="BG233" s="44">
        <f>IF(Table13[[#This Row],[Contractor Selected]]="Accrate",Table13[[#This Row],[Amount]],0)</f>
        <v>0</v>
      </c>
      <c r="BH233" s="61">
        <f>IF(Table13[[#This Row],[Contractor Selected]]="LWS",Table13[[#This Row],[Amount]],0)</f>
        <v>0</v>
      </c>
    </row>
    <row r="234" spans="1:60" ht="15" hidden="1" customHeight="1" x14ac:dyDescent="0.25">
      <c r="A234" s="39">
        <v>247</v>
      </c>
      <c r="B234" s="39" t="s">
        <v>116</v>
      </c>
      <c r="C234" s="39" t="s">
        <v>1085</v>
      </c>
      <c r="D234" s="102">
        <v>1214707</v>
      </c>
      <c r="E234" s="39" t="s">
        <v>1778</v>
      </c>
      <c r="F234" s="102" t="s">
        <v>22</v>
      </c>
      <c r="G234" s="39" t="s">
        <v>850</v>
      </c>
      <c r="H234" s="73">
        <v>45646</v>
      </c>
      <c r="I234" s="73">
        <v>45652</v>
      </c>
      <c r="J234" s="73">
        <v>45660</v>
      </c>
      <c r="K234" s="73">
        <v>45678</v>
      </c>
      <c r="L234" s="73">
        <v>45656</v>
      </c>
      <c r="M234" s="73">
        <v>45662</v>
      </c>
      <c r="N234" s="73">
        <v>45663</v>
      </c>
      <c r="O234" s="73">
        <v>45664</v>
      </c>
      <c r="P234" s="73">
        <v>45665</v>
      </c>
      <c r="Q234" s="39" t="s">
        <v>897</v>
      </c>
      <c r="R234" s="77" t="s">
        <v>1779</v>
      </c>
      <c r="S234" s="73">
        <v>45681</v>
      </c>
      <c r="T234" s="73">
        <v>45681</v>
      </c>
      <c r="U234" s="105">
        <v>45658</v>
      </c>
      <c r="V234" s="105"/>
      <c r="W234" s="105">
        <v>45702</v>
      </c>
      <c r="X234" s="84"/>
      <c r="Y234" s="73"/>
      <c r="Z234" s="44"/>
      <c r="AA234" s="73"/>
      <c r="AB234" s="75" t="s">
        <v>897</v>
      </c>
      <c r="AC234" s="73">
        <v>45652</v>
      </c>
      <c r="AD234" s="44">
        <v>4300</v>
      </c>
      <c r="AE234" s="76">
        <v>45680</v>
      </c>
      <c r="AF234" s="75" t="s">
        <v>897</v>
      </c>
      <c r="AG234" s="73">
        <v>45652</v>
      </c>
      <c r="AH234" s="44">
        <v>3920</v>
      </c>
      <c r="AI234" s="76">
        <v>45678</v>
      </c>
      <c r="AJ234" s="75"/>
      <c r="AK234" s="73"/>
      <c r="AL234" s="44"/>
      <c r="AM234" s="76"/>
      <c r="AN234" s="78"/>
      <c r="AO234" s="73"/>
      <c r="AP234" s="44"/>
      <c r="AQ234" s="76"/>
      <c r="AR234" s="85"/>
      <c r="AS234" s="73"/>
      <c r="AT234" s="44"/>
      <c r="AU234" s="80"/>
      <c r="AV234" s="77"/>
      <c r="AW234" s="77"/>
      <c r="AX234" s="77"/>
      <c r="AY234" s="77"/>
      <c r="AZ234" s="81" t="s">
        <v>808</v>
      </c>
      <c r="BA234" s="44">
        <f>IF(Table13[[#This Row],[Contractor Selected]]="Atlas",Table13[[#This Row],[Cost AEG]],IF(AZ234="DLZ",Table13[[#This Row],[Cost DLZ]],IF(AZ234="Helix",Table13[[#This Row],[Cost Helix]],IF(AZ234="Millennia",Table13[[#This Row],[Cost Millennia]],IF(AZ234="Dawood",Table13[[#This Row],[Cost Dawood]],"NO SELECTION")))))</f>
        <v>3920</v>
      </c>
      <c r="BB234" s="81">
        <f t="shared" si="33"/>
        <v>3920</v>
      </c>
      <c r="BC234" s="44">
        <f t="shared" si="34"/>
        <v>0</v>
      </c>
      <c r="BD234" s="44">
        <f t="shared" si="35"/>
        <v>0</v>
      </c>
      <c r="BE234" s="44">
        <f t="shared" si="36"/>
        <v>0</v>
      </c>
      <c r="BF234" s="44">
        <f t="shared" si="37"/>
        <v>0</v>
      </c>
      <c r="BG234" s="44">
        <f>IF(Table13[[#This Row],[Contractor Selected]]="Accrate",Table13[[#This Row],[Amount]],0)</f>
        <v>0</v>
      </c>
      <c r="BH234" s="61">
        <f>IF(Table13[[#This Row],[Contractor Selected]]="LWS",Table13[[#This Row],[Amount]],0)</f>
        <v>0</v>
      </c>
    </row>
    <row r="235" spans="1:60" ht="15" hidden="1" customHeight="1" x14ac:dyDescent="0.25">
      <c r="A235" s="39">
        <v>250</v>
      </c>
      <c r="B235" s="39" t="s">
        <v>108</v>
      </c>
      <c r="C235" s="39" t="s">
        <v>345</v>
      </c>
      <c r="D235" s="102">
        <v>1614145</v>
      </c>
      <c r="E235" s="39" t="s">
        <v>1115</v>
      </c>
      <c r="F235" s="102" t="s">
        <v>539</v>
      </c>
      <c r="G235" s="102" t="s">
        <v>849</v>
      </c>
      <c r="H235" s="73">
        <v>45649</v>
      </c>
      <c r="I235" s="73">
        <v>45659</v>
      </c>
      <c r="J235" s="73">
        <v>45665</v>
      </c>
      <c r="K235" s="73">
        <v>45695</v>
      </c>
      <c r="L235" s="73">
        <v>45659</v>
      </c>
      <c r="M235" s="73">
        <v>45662</v>
      </c>
      <c r="N235" s="73">
        <v>45663</v>
      </c>
      <c r="O235" s="73">
        <v>45664</v>
      </c>
      <c r="P235" s="73">
        <v>45664</v>
      </c>
      <c r="Q235" s="39" t="s">
        <v>897</v>
      </c>
      <c r="R235" s="77" t="s">
        <v>1780</v>
      </c>
      <c r="S235" s="73">
        <v>45696</v>
      </c>
      <c r="T235" s="73">
        <v>45684</v>
      </c>
      <c r="U235" s="105">
        <v>45658</v>
      </c>
      <c r="V235" s="105"/>
      <c r="W235" s="105">
        <v>45649</v>
      </c>
      <c r="X235" s="84"/>
      <c r="Y235" s="73"/>
      <c r="Z235" s="44"/>
      <c r="AA235" s="73"/>
      <c r="AB235" s="75"/>
      <c r="AC235" s="73"/>
      <c r="AD235" s="44"/>
      <c r="AE235" s="76"/>
      <c r="AF235" s="75" t="s">
        <v>897</v>
      </c>
      <c r="AG235" s="73">
        <v>45659</v>
      </c>
      <c r="AH235" s="44">
        <v>11500</v>
      </c>
      <c r="AI235" s="76">
        <v>45695</v>
      </c>
      <c r="AJ235" s="75"/>
      <c r="AK235" s="73"/>
      <c r="AL235" s="44"/>
      <c r="AM235" s="76"/>
      <c r="AN235" s="78"/>
      <c r="AO235" s="73"/>
      <c r="AP235" s="44"/>
      <c r="AQ235" s="76"/>
      <c r="AR235" s="85"/>
      <c r="AS235" s="73"/>
      <c r="AT235" s="44"/>
      <c r="AU235" s="80"/>
      <c r="AV235" s="77"/>
      <c r="AW235" s="77"/>
      <c r="AX235" s="77"/>
      <c r="AY235" s="77"/>
      <c r="AZ235" s="81" t="s">
        <v>808</v>
      </c>
      <c r="BA235" s="44">
        <f>IF(Table13[[#This Row],[Contractor Selected]]="Atlas",Table13[[#This Row],[Cost AEG]],IF(AZ235="DLZ",Table13[[#This Row],[Cost DLZ]],IF(AZ235="Helix",Table13[[#This Row],[Cost Helix]],IF(AZ235="Millennia",Table13[[#This Row],[Cost Millennia]],IF(AZ235="Dawood",Table13[[#This Row],[Cost Dawood]],"NO SELECTION")))))</f>
        <v>11500</v>
      </c>
      <c r="BB235" s="81">
        <f t="shared" si="33"/>
        <v>11500</v>
      </c>
      <c r="BC235" s="44">
        <f t="shared" si="34"/>
        <v>0</v>
      </c>
      <c r="BD235" s="44">
        <f t="shared" si="35"/>
        <v>0</v>
      </c>
      <c r="BE235" s="44">
        <f t="shared" si="36"/>
        <v>0</v>
      </c>
      <c r="BF235" s="44">
        <f t="shared" si="37"/>
        <v>0</v>
      </c>
      <c r="BG235" s="44">
        <f>IF(Table13[[#This Row],[Contractor Selected]]="Accrate",Table13[[#This Row],[Amount]],0)</f>
        <v>0</v>
      </c>
      <c r="BH235" s="61">
        <f>IF(Table13[[#This Row],[Contractor Selected]]="LWS",Table13[[#This Row],[Amount]],0)</f>
        <v>0</v>
      </c>
    </row>
    <row r="236" spans="1:60" ht="15" hidden="1" customHeight="1" x14ac:dyDescent="0.25">
      <c r="A236" s="39">
        <v>252</v>
      </c>
      <c r="B236" s="39" t="s">
        <v>81</v>
      </c>
      <c r="C236" s="39" t="s">
        <v>1781</v>
      </c>
      <c r="D236" s="379">
        <v>1214786</v>
      </c>
      <c r="E236" s="39" t="s">
        <v>1115</v>
      </c>
      <c r="F236" s="102" t="s">
        <v>91</v>
      </c>
      <c r="G236" s="102" t="s">
        <v>849</v>
      </c>
      <c r="H236" s="73">
        <v>45664</v>
      </c>
      <c r="I236" s="73">
        <v>45671</v>
      </c>
      <c r="J236" s="73">
        <v>45674</v>
      </c>
      <c r="K236" s="73">
        <v>45693</v>
      </c>
      <c r="L236" s="73">
        <v>45673</v>
      </c>
      <c r="M236" s="73">
        <v>45673</v>
      </c>
      <c r="N236" s="73">
        <v>45674</v>
      </c>
      <c r="O236" s="73">
        <v>45678</v>
      </c>
      <c r="P236" s="73">
        <v>45679</v>
      </c>
      <c r="Q236" s="39" t="s">
        <v>897</v>
      </c>
      <c r="R236" s="77" t="s">
        <v>1782</v>
      </c>
      <c r="S236" s="73">
        <v>45693</v>
      </c>
      <c r="T236" s="73">
        <v>45700</v>
      </c>
      <c r="U236" s="105">
        <v>45689</v>
      </c>
      <c r="V236" s="105" t="s">
        <v>26</v>
      </c>
      <c r="W236" s="105">
        <v>45689</v>
      </c>
      <c r="X236" s="84"/>
      <c r="Y236" s="73"/>
      <c r="Z236" s="44"/>
      <c r="AA236" s="73"/>
      <c r="AB236" s="75"/>
      <c r="AC236" s="73"/>
      <c r="AD236" s="44"/>
      <c r="AE236" s="76"/>
      <c r="AF236" s="75"/>
      <c r="AG236" s="73"/>
      <c r="AH236" s="44"/>
      <c r="AI236" s="76"/>
      <c r="AJ236" s="75"/>
      <c r="AK236" s="73"/>
      <c r="AL236" s="44"/>
      <c r="AM236" s="76"/>
      <c r="AN236" s="78"/>
      <c r="AO236" s="73"/>
      <c r="AP236" s="44"/>
      <c r="AQ236" s="76"/>
      <c r="AR236" s="85"/>
      <c r="AS236" s="73"/>
      <c r="AT236" s="44"/>
      <c r="AU236" s="80"/>
      <c r="AV236" s="77" t="s">
        <v>897</v>
      </c>
      <c r="AW236" s="77">
        <v>45662</v>
      </c>
      <c r="AX236" s="44">
        <v>17000</v>
      </c>
      <c r="AY236" s="77"/>
      <c r="AZ236" s="81" t="s">
        <v>940</v>
      </c>
      <c r="BA236" s="44">
        <f>IF(Table13[[#This Row],[Contractor Selected]]="Atlas",Table13[[#This Row],[Cost AEG]],IF(AZ236="DLZ",Table13[[#This Row],[Cost DLZ]],IF(AZ236="Helix",Table13[[#This Row],[Cost Helix]],IF(AZ236="Millennia",Table13[[#This Row],[Cost Millennia]],IF(AZ236="Dawood",Table13[[#This Row],[Cost Dawood]],IF(AZ236="LWS",Table13[[#This Row],[Cost LWS]],"NO SELECTION"))))))</f>
        <v>17000</v>
      </c>
      <c r="BB236" s="81">
        <f t="shared" si="33"/>
        <v>0</v>
      </c>
      <c r="BC236" s="44">
        <f t="shared" si="34"/>
        <v>0</v>
      </c>
      <c r="BD236" s="44">
        <f t="shared" si="35"/>
        <v>0</v>
      </c>
      <c r="BE236" s="44">
        <f t="shared" si="36"/>
        <v>0</v>
      </c>
      <c r="BF236" s="44">
        <f t="shared" si="37"/>
        <v>0</v>
      </c>
      <c r="BG236" s="44">
        <f>IF(Table13[[#This Row],[Contractor Selected]]="Accrate",Table13[[#This Row],[Amount]],0)</f>
        <v>0</v>
      </c>
      <c r="BH236" s="61">
        <f>IF(Table13[[#This Row],[Contractor Selected]]="LWS",Table13[[#This Row],[Amount]],0)</f>
        <v>17000</v>
      </c>
    </row>
    <row r="237" spans="1:60" ht="15" hidden="1" customHeight="1" x14ac:dyDescent="0.25">
      <c r="A237" s="39">
        <v>251</v>
      </c>
      <c r="B237" s="39" t="s">
        <v>81</v>
      </c>
      <c r="C237" s="39" t="s">
        <v>1781</v>
      </c>
      <c r="D237" s="379">
        <v>1214786</v>
      </c>
      <c r="E237" s="39" t="s">
        <v>1115</v>
      </c>
      <c r="F237" s="102" t="s">
        <v>91</v>
      </c>
      <c r="G237" s="102" t="s">
        <v>849</v>
      </c>
      <c r="H237" s="73">
        <v>45664</v>
      </c>
      <c r="I237" s="73">
        <v>45671</v>
      </c>
      <c r="J237" s="73">
        <v>45674</v>
      </c>
      <c r="K237" s="73">
        <v>45693</v>
      </c>
      <c r="L237" s="73">
        <v>45673</v>
      </c>
      <c r="M237" s="73">
        <v>45673</v>
      </c>
      <c r="N237" s="73">
        <v>45674</v>
      </c>
      <c r="O237" s="73">
        <v>45678</v>
      </c>
      <c r="P237" s="73">
        <v>45679</v>
      </c>
      <c r="Q237" s="39" t="s">
        <v>897</v>
      </c>
      <c r="R237" s="77" t="s">
        <v>1783</v>
      </c>
      <c r="S237" s="73">
        <v>45693</v>
      </c>
      <c r="T237" s="73">
        <v>45700</v>
      </c>
      <c r="U237" s="105">
        <v>45689</v>
      </c>
      <c r="V237" s="105" t="s">
        <v>26</v>
      </c>
      <c r="W237" s="105">
        <v>45689</v>
      </c>
      <c r="X237" s="84"/>
      <c r="Y237" s="73"/>
      <c r="Z237" s="44"/>
      <c r="AA237" s="73"/>
      <c r="AB237" s="75"/>
      <c r="AC237" s="73"/>
      <c r="AD237" s="44"/>
      <c r="AE237" s="76"/>
      <c r="AF237" s="75"/>
      <c r="AG237" s="73"/>
      <c r="AH237" s="44"/>
      <c r="AI237" s="76"/>
      <c r="AJ237" s="75"/>
      <c r="AK237" s="73"/>
      <c r="AL237" s="44"/>
      <c r="AM237" s="76"/>
      <c r="AN237" s="78"/>
      <c r="AO237" s="73"/>
      <c r="AP237" s="44"/>
      <c r="AQ237" s="76"/>
      <c r="AR237" s="85"/>
      <c r="AS237" s="73"/>
      <c r="AT237" s="44"/>
      <c r="AU237" s="80"/>
      <c r="AV237" s="77" t="s">
        <v>897</v>
      </c>
      <c r="AW237" s="77">
        <v>45662</v>
      </c>
      <c r="AX237" s="44">
        <v>30500</v>
      </c>
      <c r="AY237" s="77"/>
      <c r="AZ237" s="81" t="s">
        <v>940</v>
      </c>
      <c r="BA237" s="44">
        <f>IF(Table13[[#This Row],[Contractor Selected]]="Atlas",Table13[[#This Row],[Cost AEG]],IF(AZ237="DLZ",Table13[[#This Row],[Cost DLZ]],IF(AZ237="Helix",Table13[[#This Row],[Cost Helix]],IF(AZ237="Millennia",Table13[[#This Row],[Cost Millennia]],IF(AZ237="Dawood",Table13[[#This Row],[Cost Dawood]],IF(AZ237="LWS",Table13[[#This Row],[Cost LWS]],"NO SELECTION"))))))</f>
        <v>30500</v>
      </c>
      <c r="BB237" s="81">
        <f t="shared" si="33"/>
        <v>0</v>
      </c>
      <c r="BC237" s="44">
        <f t="shared" si="34"/>
        <v>0</v>
      </c>
      <c r="BD237" s="44">
        <f t="shared" si="35"/>
        <v>0</v>
      </c>
      <c r="BE237" s="44">
        <f t="shared" si="36"/>
        <v>0</v>
      </c>
      <c r="BF237" s="44">
        <f t="shared" si="37"/>
        <v>0</v>
      </c>
      <c r="BG237" s="44">
        <f>IF(Table13[[#This Row],[Contractor Selected]]="Accrate",Table13[[#This Row],[Amount]],0)</f>
        <v>0</v>
      </c>
      <c r="BH237" s="61">
        <f>IF(Table13[[#This Row],[Contractor Selected]]="LWS",Table13[[#This Row],[Amount]],0)</f>
        <v>30500</v>
      </c>
    </row>
    <row r="238" spans="1:60" ht="15" hidden="1" customHeight="1" x14ac:dyDescent="0.25">
      <c r="A238" s="39">
        <v>248</v>
      </c>
      <c r="B238" s="39" t="s">
        <v>67</v>
      </c>
      <c r="C238" s="39" t="s">
        <v>1784</v>
      </c>
      <c r="D238" s="102">
        <v>1114742</v>
      </c>
      <c r="E238" s="39" t="s">
        <v>1785</v>
      </c>
      <c r="F238" s="102" t="s">
        <v>70</v>
      </c>
      <c r="G238" s="39" t="s">
        <v>850</v>
      </c>
      <c r="H238" s="73">
        <v>45660</v>
      </c>
      <c r="I238" s="73">
        <v>45664</v>
      </c>
      <c r="J238" s="73">
        <v>45671</v>
      </c>
      <c r="K238" s="73">
        <v>45693</v>
      </c>
      <c r="L238" s="73">
        <v>45664</v>
      </c>
      <c r="M238" s="73">
        <v>45665</v>
      </c>
      <c r="N238" s="73">
        <v>45665</v>
      </c>
      <c r="O238" s="73">
        <v>45672</v>
      </c>
      <c r="P238" s="73">
        <v>45672</v>
      </c>
      <c r="Q238" s="39" t="s">
        <v>897</v>
      </c>
      <c r="R238" s="77" t="s">
        <v>1786</v>
      </c>
      <c r="S238" s="73">
        <v>45701</v>
      </c>
      <c r="T238" s="73">
        <v>45688</v>
      </c>
      <c r="U238" s="105">
        <v>45689</v>
      </c>
      <c r="V238" s="105" t="s">
        <v>26</v>
      </c>
      <c r="W238" s="105">
        <v>45778</v>
      </c>
      <c r="X238" s="84"/>
      <c r="Y238" s="73"/>
      <c r="Z238" s="44"/>
      <c r="AA238" s="73"/>
      <c r="AB238" s="75" t="s">
        <v>897</v>
      </c>
      <c r="AC238" s="73">
        <v>45663</v>
      </c>
      <c r="AD238" s="44">
        <v>6670</v>
      </c>
      <c r="AE238" s="76">
        <v>45693</v>
      </c>
      <c r="AF238" s="75"/>
      <c r="AG238" s="73">
        <v>45664</v>
      </c>
      <c r="AH238" s="44">
        <v>5470</v>
      </c>
      <c r="AI238" s="76">
        <v>45693</v>
      </c>
      <c r="AJ238" s="75"/>
      <c r="AK238" s="73">
        <v>45664</v>
      </c>
      <c r="AL238" s="44">
        <v>10500</v>
      </c>
      <c r="AM238" s="76">
        <v>45693</v>
      </c>
      <c r="AN238" s="78"/>
      <c r="AO238" s="73"/>
      <c r="AP238" s="44"/>
      <c r="AQ238" s="76"/>
      <c r="AR238" s="85"/>
      <c r="AS238" s="73"/>
      <c r="AT238" s="44"/>
      <c r="AU238" s="80"/>
      <c r="AV238" s="77"/>
      <c r="AW238" s="77"/>
      <c r="AX238" s="77"/>
      <c r="AY238" s="77"/>
      <c r="AZ238" s="81" t="s">
        <v>937</v>
      </c>
      <c r="BA238" s="44">
        <f>IF(Table13[[#This Row],[Contractor Selected]]="Atlas",Table13[[#This Row],[Cost AEG]],IF(AZ238="DLZ",Table13[[#This Row],[Cost DLZ]],IF(AZ238="Helix",Table13[[#This Row],[Cost Helix]],IF(AZ238="Millennia",Table13[[#This Row],[Cost Millennia]],IF(AZ238="Dawood",Table13[[#This Row],[Cost Dawood]],"NO SELECTION")))))</f>
        <v>6670</v>
      </c>
      <c r="BB238" s="81">
        <f t="shared" si="33"/>
        <v>0</v>
      </c>
      <c r="BC238" s="44">
        <f t="shared" si="34"/>
        <v>0</v>
      </c>
      <c r="BD238" s="44">
        <f t="shared" si="35"/>
        <v>6670</v>
      </c>
      <c r="BE238" s="44">
        <f t="shared" si="36"/>
        <v>0</v>
      </c>
      <c r="BF238" s="44">
        <f t="shared" si="37"/>
        <v>0</v>
      </c>
      <c r="BG238" s="44">
        <f>IF(Table13[[#This Row],[Contractor Selected]]="Accrate",Table13[[#This Row],[Amount]],0)</f>
        <v>0</v>
      </c>
      <c r="BH238" s="61">
        <f>IF(Table13[[#This Row],[Contractor Selected]]="LWS",Table13[[#This Row],[Amount]],0)</f>
        <v>0</v>
      </c>
    </row>
    <row r="239" spans="1:60" ht="15" hidden="1" customHeight="1" x14ac:dyDescent="0.25">
      <c r="A239" s="39">
        <v>239</v>
      </c>
      <c r="B239" s="39" t="s">
        <v>81</v>
      </c>
      <c r="C239" s="39" t="s">
        <v>618</v>
      </c>
      <c r="D239" s="102">
        <v>1214571</v>
      </c>
      <c r="E239" s="39" t="s">
        <v>931</v>
      </c>
      <c r="F239" s="102" t="s">
        <v>222</v>
      </c>
      <c r="G239" s="102" t="s">
        <v>849</v>
      </c>
      <c r="H239" s="73">
        <v>45610</v>
      </c>
      <c r="I239" s="73">
        <v>45615</v>
      </c>
      <c r="J239" s="73">
        <v>45622</v>
      </c>
      <c r="K239" s="73">
        <v>45646</v>
      </c>
      <c r="L239" s="73">
        <v>45616</v>
      </c>
      <c r="M239" s="73">
        <v>45616</v>
      </c>
      <c r="N239" s="73">
        <v>45617</v>
      </c>
      <c r="O239" s="73">
        <v>45622</v>
      </c>
      <c r="P239" s="73">
        <v>45622</v>
      </c>
      <c r="Q239" s="39" t="s">
        <v>897</v>
      </c>
      <c r="R239" s="77" t="s">
        <v>1787</v>
      </c>
      <c r="S239" s="73">
        <v>45702</v>
      </c>
      <c r="T239" s="73">
        <v>45693</v>
      </c>
      <c r="U239" s="105">
        <v>45689</v>
      </c>
      <c r="V239" s="45" t="s">
        <v>26</v>
      </c>
      <c r="W239" s="105">
        <v>45689</v>
      </c>
      <c r="X239" s="84"/>
      <c r="Y239" s="73"/>
      <c r="Z239" s="44"/>
      <c r="AA239" s="73"/>
      <c r="AB239" s="75" t="s">
        <v>897</v>
      </c>
      <c r="AC239" s="73" t="s">
        <v>982</v>
      </c>
      <c r="AD239" s="44"/>
      <c r="AE239" s="76"/>
      <c r="AF239" s="75"/>
      <c r="AG239" s="73"/>
      <c r="AH239" s="44"/>
      <c r="AI239" s="76"/>
      <c r="AJ239" s="75" t="s">
        <v>897</v>
      </c>
      <c r="AK239" s="73">
        <v>45615</v>
      </c>
      <c r="AL239" s="44">
        <v>20450</v>
      </c>
      <c r="AM239" s="76"/>
      <c r="AN239" s="78"/>
      <c r="AO239" s="73"/>
      <c r="AP239" s="44"/>
      <c r="AQ239" s="76"/>
      <c r="AR239" s="85"/>
      <c r="AS239" s="73"/>
      <c r="AT239" s="44"/>
      <c r="AU239" s="80"/>
      <c r="AV239" s="77"/>
      <c r="AW239" s="77"/>
      <c r="AX239" s="77"/>
      <c r="AY239" s="77"/>
      <c r="AZ239" s="81" t="s">
        <v>938</v>
      </c>
      <c r="BA239" s="44">
        <f>IF(Table13[[#This Row],[Contractor Selected]]="Atlas",Table13[[#This Row],[Cost AEG]],IF(AZ239="DLZ",Table13[[#This Row],[Cost DLZ]],IF(AZ239="Helix",Table13[[#This Row],[Cost Helix]],IF(AZ239="Millennia",Table13[[#This Row],[Cost Millennia]],IF(AZ239="Dawood",Table13[[#This Row],[Cost Dawood]],"NO SELECTION")))))</f>
        <v>20450</v>
      </c>
      <c r="BB239" s="81">
        <f t="shared" si="33"/>
        <v>0</v>
      </c>
      <c r="BC239" s="44">
        <f t="shared" si="34"/>
        <v>20450</v>
      </c>
      <c r="BD239" s="44">
        <f t="shared" si="35"/>
        <v>0</v>
      </c>
      <c r="BE239" s="44">
        <f t="shared" si="36"/>
        <v>0</v>
      </c>
      <c r="BF239" s="44">
        <f t="shared" si="37"/>
        <v>0</v>
      </c>
      <c r="BG239" s="44">
        <f>IF(Table13[[#This Row],[Contractor Selected]]="Accrate",Table13[[#This Row],[Amount]],0)</f>
        <v>0</v>
      </c>
      <c r="BH239" s="61">
        <f>IF(Table13[[#This Row],[Contractor Selected]]="LWS",Table13[[#This Row],[Amount]],0)</f>
        <v>0</v>
      </c>
    </row>
    <row r="240" spans="1:60" ht="14.45" hidden="1" x14ac:dyDescent="0.25">
      <c r="A240" s="39">
        <v>249</v>
      </c>
      <c r="B240" s="39" t="s">
        <v>281</v>
      </c>
      <c r="C240" s="39" t="s">
        <v>753</v>
      </c>
      <c r="D240" s="102">
        <v>1214785</v>
      </c>
      <c r="E240" s="39" t="s">
        <v>754</v>
      </c>
      <c r="F240" s="102" t="s">
        <v>222</v>
      </c>
      <c r="G240" s="39" t="s">
        <v>850</v>
      </c>
      <c r="H240" s="73">
        <v>45664</v>
      </c>
      <c r="I240" s="73">
        <v>45667</v>
      </c>
      <c r="J240" s="73">
        <v>45678</v>
      </c>
      <c r="K240" s="73">
        <v>45706</v>
      </c>
      <c r="L240" s="73">
        <v>45673</v>
      </c>
      <c r="M240" s="73">
        <v>45673</v>
      </c>
      <c r="N240" s="73">
        <v>45674</v>
      </c>
      <c r="O240" s="73">
        <v>45982</v>
      </c>
      <c r="P240" s="73">
        <v>45982</v>
      </c>
      <c r="Q240" s="39" t="s">
        <v>897</v>
      </c>
      <c r="R240" s="77" t="s">
        <v>1788</v>
      </c>
      <c r="S240" s="73">
        <v>45706</v>
      </c>
      <c r="T240" s="73">
        <v>45706</v>
      </c>
      <c r="U240" s="105">
        <v>45689</v>
      </c>
      <c r="V240" s="105"/>
      <c r="W240" s="105">
        <v>45755</v>
      </c>
      <c r="X240" s="84"/>
      <c r="Y240" s="73"/>
      <c r="Z240" s="44"/>
      <c r="AA240" s="73"/>
      <c r="AB240" s="75" t="s">
        <v>897</v>
      </c>
      <c r="AC240" s="73">
        <v>45667</v>
      </c>
      <c r="AD240" s="44">
        <v>43800</v>
      </c>
      <c r="AE240" s="76">
        <v>45699</v>
      </c>
      <c r="AF240" s="75" t="s">
        <v>897</v>
      </c>
      <c r="AG240" s="73">
        <v>45667</v>
      </c>
      <c r="AH240" s="44">
        <v>16695</v>
      </c>
      <c r="AI240" s="76">
        <v>45706</v>
      </c>
      <c r="AJ240" s="75" t="s">
        <v>897</v>
      </c>
      <c r="AK240" s="73" t="s">
        <v>995</v>
      </c>
      <c r="AL240" s="44"/>
      <c r="AM240" s="76"/>
      <c r="AN240" s="78"/>
      <c r="AO240" s="73"/>
      <c r="AP240" s="44"/>
      <c r="AQ240" s="76"/>
      <c r="AR240" s="85"/>
      <c r="AS240" s="73"/>
      <c r="AT240" s="44"/>
      <c r="AU240" s="80"/>
      <c r="AV240" s="77"/>
      <c r="AW240" s="77"/>
      <c r="AX240" s="77"/>
      <c r="AY240" s="77"/>
      <c r="AZ240" s="81" t="s">
        <v>808</v>
      </c>
      <c r="BA240" s="44">
        <f>IF(Table13[[#This Row],[Contractor Selected]]="Atlas",Table13[[#This Row],[Cost AEG]],IF(AZ240="DLZ",Table13[[#This Row],[Cost DLZ]],IF(AZ240="Helix",Table13[[#This Row],[Cost Helix]],IF(AZ240="Millennia",Table13[[#This Row],[Cost Millennia]],IF(AZ240="Dawood",Table13[[#This Row],[Cost Dawood]],"NO SELECTION")))))</f>
        <v>16695</v>
      </c>
      <c r="BB240" s="81">
        <f t="shared" si="33"/>
        <v>16695</v>
      </c>
      <c r="BC240" s="44">
        <f t="shared" si="34"/>
        <v>0</v>
      </c>
      <c r="BD240" s="44">
        <f t="shared" si="35"/>
        <v>0</v>
      </c>
      <c r="BE240" s="44">
        <f t="shared" si="36"/>
        <v>0</v>
      </c>
      <c r="BF240" s="44">
        <f t="shared" si="37"/>
        <v>0</v>
      </c>
      <c r="BG240" s="44">
        <f>IF(Table13[[#This Row],[Contractor Selected]]="Accrate",Table13[[#This Row],[Amount]],0)</f>
        <v>0</v>
      </c>
      <c r="BH240" s="61">
        <f>IF(Table13[[#This Row],[Contractor Selected]]="LWS",Table13[[#This Row],[Amount]],0)</f>
        <v>0</v>
      </c>
    </row>
    <row r="241" spans="1:62" ht="14.45" hidden="1" x14ac:dyDescent="0.25">
      <c r="A241" s="39">
        <v>242</v>
      </c>
      <c r="B241" s="39" t="s">
        <v>323</v>
      </c>
      <c r="C241" s="39" t="s">
        <v>198</v>
      </c>
      <c r="D241" s="102">
        <v>1014643</v>
      </c>
      <c r="E241" s="39" t="s">
        <v>199</v>
      </c>
      <c r="F241" s="102" t="s">
        <v>22</v>
      </c>
      <c r="G241" s="39" t="s">
        <v>850</v>
      </c>
      <c r="H241" s="73">
        <v>45622</v>
      </c>
      <c r="I241" s="73">
        <v>45628</v>
      </c>
      <c r="J241" s="73">
        <v>45632</v>
      </c>
      <c r="K241" s="73">
        <v>45294</v>
      </c>
      <c r="L241" s="73">
        <v>45628</v>
      </c>
      <c r="M241" s="73">
        <v>45628</v>
      </c>
      <c r="N241" s="73">
        <v>45628</v>
      </c>
      <c r="O241" s="73">
        <v>45659</v>
      </c>
      <c r="P241" s="73">
        <v>45660</v>
      </c>
      <c r="Q241" s="39" t="s">
        <v>897</v>
      </c>
      <c r="R241" s="77" t="s">
        <v>1789</v>
      </c>
      <c r="S241" s="73">
        <v>45688</v>
      </c>
      <c r="T241" s="73">
        <v>45699</v>
      </c>
      <c r="U241" s="323">
        <v>45713</v>
      </c>
      <c r="V241" s="105"/>
      <c r="W241" s="105">
        <v>45744</v>
      </c>
      <c r="X241" s="84"/>
      <c r="Y241" s="73"/>
      <c r="Z241" s="44"/>
      <c r="AA241" s="73"/>
      <c r="AB241" s="75" t="s">
        <v>897</v>
      </c>
      <c r="AC241" s="73">
        <v>45623</v>
      </c>
      <c r="AD241" s="44">
        <v>28700</v>
      </c>
      <c r="AE241" s="76">
        <v>45660</v>
      </c>
      <c r="AF241" s="75" t="s">
        <v>897</v>
      </c>
      <c r="AG241" s="73">
        <v>45628</v>
      </c>
      <c r="AH241" s="44">
        <v>11200</v>
      </c>
      <c r="AI241" s="76">
        <v>45294</v>
      </c>
      <c r="AJ241" s="75"/>
      <c r="AK241" s="73"/>
      <c r="AL241" s="44"/>
      <c r="AM241" s="76"/>
      <c r="AN241" s="78"/>
      <c r="AO241" s="73"/>
      <c r="AP241" s="44"/>
      <c r="AQ241" s="76"/>
      <c r="AR241" s="85"/>
      <c r="AS241" s="73"/>
      <c r="AT241" s="44"/>
      <c r="AU241" s="80"/>
      <c r="AV241" s="77"/>
      <c r="AW241" s="77"/>
      <c r="AX241" s="44"/>
      <c r="AY241" s="77"/>
      <c r="AZ241" s="81" t="s">
        <v>808</v>
      </c>
      <c r="BA241" s="44">
        <f>IF(Table13[[#This Row],[Contractor Selected]]="Atlas",Table13[[#This Row],[Cost AEG]],IF(AZ241="DLZ",Table13[[#This Row],[Cost DLZ]],IF(AZ241="Helix",Table13[[#This Row],[Cost Helix]],IF(AZ241="Millennia",Table13[[#This Row],[Cost Millennia]],IF(AZ241="Dawood",Table13[[#This Row],[Cost Dawood]],"NO SELECTION")))))</f>
        <v>11200</v>
      </c>
      <c r="BB241" s="81">
        <f t="shared" si="33"/>
        <v>11200</v>
      </c>
      <c r="BC241" s="44">
        <f t="shared" si="34"/>
        <v>0</v>
      </c>
      <c r="BD241" s="44">
        <f t="shared" si="35"/>
        <v>0</v>
      </c>
      <c r="BE241" s="44">
        <f t="shared" si="36"/>
        <v>0</v>
      </c>
      <c r="BF241" s="44">
        <f t="shared" si="37"/>
        <v>0</v>
      </c>
      <c r="BG241" s="44">
        <f>IF(Table13[[#This Row],[Contractor Selected]]="Accrate",Table13[[#This Row],[Amount]],0)</f>
        <v>0</v>
      </c>
      <c r="BH241" s="61">
        <f>IF(Table13[[#This Row],[Contractor Selected]]="LWS",Table13[[#This Row],[Amount]],0)</f>
        <v>0</v>
      </c>
    </row>
    <row r="242" spans="1:62" ht="14.45" hidden="1" x14ac:dyDescent="0.25">
      <c r="A242" s="39">
        <v>253</v>
      </c>
      <c r="B242" s="39" t="s">
        <v>116</v>
      </c>
      <c r="C242" s="39" t="s">
        <v>127</v>
      </c>
      <c r="D242" s="256">
        <v>1214777</v>
      </c>
      <c r="E242" s="39" t="s">
        <v>1496</v>
      </c>
      <c r="F242" s="102" t="s">
        <v>22</v>
      </c>
      <c r="G242" s="39" t="s">
        <v>1790</v>
      </c>
      <c r="H242" s="73">
        <v>45677</v>
      </c>
      <c r="I242" s="73">
        <v>45679</v>
      </c>
      <c r="J242" s="73">
        <v>45686</v>
      </c>
      <c r="K242" s="73">
        <v>45705</v>
      </c>
      <c r="L242" s="73">
        <v>45684</v>
      </c>
      <c r="M242" s="73">
        <v>45684</v>
      </c>
      <c r="N242" s="73">
        <v>45687</v>
      </c>
      <c r="O242" s="73">
        <v>45692</v>
      </c>
      <c r="P242" s="73">
        <v>45693</v>
      </c>
      <c r="Q242" s="39" t="s">
        <v>897</v>
      </c>
      <c r="R242" s="77" t="s">
        <v>1791</v>
      </c>
      <c r="S242" s="73">
        <v>45707</v>
      </c>
      <c r="T242" s="73">
        <v>45707</v>
      </c>
      <c r="U242" s="105">
        <v>45713</v>
      </c>
      <c r="V242" s="105"/>
      <c r="W242" s="105">
        <v>45716</v>
      </c>
      <c r="X242" s="84"/>
      <c r="Y242" s="73"/>
      <c r="Z242" s="44"/>
      <c r="AA242" s="73"/>
      <c r="AB242" s="75"/>
      <c r="AC242" s="73"/>
      <c r="AD242" s="44"/>
      <c r="AE242" s="76"/>
      <c r="AF242" s="75" t="s">
        <v>897</v>
      </c>
      <c r="AG242" s="73">
        <v>45680</v>
      </c>
      <c r="AH242" s="44">
        <v>3890</v>
      </c>
      <c r="AI242" s="76">
        <v>45707</v>
      </c>
      <c r="AJ242" s="75"/>
      <c r="AK242" s="73"/>
      <c r="AL242" s="44"/>
      <c r="AM242" s="76"/>
      <c r="AN242" s="78"/>
      <c r="AO242" s="73"/>
      <c r="AP242" s="44"/>
      <c r="AQ242" s="76"/>
      <c r="AR242" s="85"/>
      <c r="AS242" s="73"/>
      <c r="AT242" s="44"/>
      <c r="AU242" s="80"/>
      <c r="AV242" s="77"/>
      <c r="AW242" s="77"/>
      <c r="AX242" s="77"/>
      <c r="AY242" s="77"/>
      <c r="AZ242" s="81" t="s">
        <v>808</v>
      </c>
      <c r="BA242" s="44">
        <f>IF(Table13[[#This Row],[Contractor Selected]]="Atlas",Table13[[#This Row],[Cost AEG]],IF(AZ242="DLZ",Table13[[#This Row],[Cost DLZ]],IF(AZ242="Helix",Table13[[#This Row],[Cost Helix]],IF(AZ242="Millennia",Table13[[#This Row],[Cost Millennia]],IF(AZ242="Dawood",Table13[[#This Row],[Cost Dawood]],"NO SELECTION")))))</f>
        <v>3890</v>
      </c>
      <c r="BB242" s="81">
        <f t="shared" si="33"/>
        <v>3890</v>
      </c>
      <c r="BC242" s="44">
        <f t="shared" si="34"/>
        <v>0</v>
      </c>
      <c r="BD242" s="44">
        <f t="shared" si="35"/>
        <v>0</v>
      </c>
      <c r="BE242" s="44">
        <f t="shared" si="36"/>
        <v>0</v>
      </c>
      <c r="BF242" s="44">
        <f t="shared" si="37"/>
        <v>0</v>
      </c>
      <c r="BG242" s="65">
        <f>IF(Table13[[#This Row],[Contractor Selected]]="Accrate",Table13[[#This Row],[Amount]],0)</f>
        <v>0</v>
      </c>
      <c r="BH242" s="61">
        <f>IF(Table13[[#This Row],[Contractor Selected]]="LWS",Table13[[#This Row],[Amount]],0)</f>
        <v>0</v>
      </c>
    </row>
    <row r="243" spans="1:62" ht="14.45" hidden="1" x14ac:dyDescent="0.25">
      <c r="A243" s="39">
        <v>254</v>
      </c>
      <c r="B243" s="39" t="s">
        <v>116</v>
      </c>
      <c r="C243" s="39" t="s">
        <v>121</v>
      </c>
      <c r="D243" s="113">
        <v>1314774</v>
      </c>
      <c r="E243" s="39" t="s">
        <v>122</v>
      </c>
      <c r="F243" s="102" t="s">
        <v>22</v>
      </c>
      <c r="G243" s="39" t="s">
        <v>1790</v>
      </c>
      <c r="H243" s="73">
        <v>45678</v>
      </c>
      <c r="I243" s="73">
        <v>45681</v>
      </c>
      <c r="J243" s="73">
        <v>45688</v>
      </c>
      <c r="K243" s="73">
        <v>45707</v>
      </c>
      <c r="L243" s="73">
        <v>45688</v>
      </c>
      <c r="M243" s="73">
        <v>45688</v>
      </c>
      <c r="N243" s="73">
        <v>45688</v>
      </c>
      <c r="O243" s="73">
        <v>45692</v>
      </c>
      <c r="P243" s="73">
        <v>45694</v>
      </c>
      <c r="Q243" s="39" t="s">
        <v>897</v>
      </c>
      <c r="R243" s="77" t="s">
        <v>1792</v>
      </c>
      <c r="S243" s="73">
        <v>45712</v>
      </c>
      <c r="T243" s="73">
        <v>45712</v>
      </c>
      <c r="U243" s="105">
        <v>45713</v>
      </c>
      <c r="V243" s="105"/>
      <c r="W243" s="105">
        <v>45723</v>
      </c>
      <c r="X243" s="84"/>
      <c r="Y243" s="73"/>
      <c r="Z243" s="44"/>
      <c r="AA243" s="73"/>
      <c r="AB243" s="75" t="s">
        <v>897</v>
      </c>
      <c r="AC243" s="73"/>
      <c r="AD243" s="44"/>
      <c r="AE243" s="76"/>
      <c r="AF243" s="75" t="s">
        <v>897</v>
      </c>
      <c r="AG243" s="73"/>
      <c r="AH243" s="44">
        <v>2200</v>
      </c>
      <c r="AI243" s="76"/>
      <c r="AJ243" s="75"/>
      <c r="AK243" s="73"/>
      <c r="AL243" s="44"/>
      <c r="AM243" s="76"/>
      <c r="AN243" s="78"/>
      <c r="AO243" s="73"/>
      <c r="AP243" s="44"/>
      <c r="AQ243" s="76"/>
      <c r="AR243" s="85"/>
      <c r="AS243" s="73"/>
      <c r="AT243" s="44"/>
      <c r="AU243" s="80"/>
      <c r="AV243" s="77"/>
      <c r="AW243" s="77"/>
      <c r="AX243" s="77"/>
      <c r="AY243" s="77"/>
      <c r="AZ243" s="81" t="s">
        <v>808</v>
      </c>
      <c r="BA243" s="44">
        <f>IF(Table13[[#This Row],[Contractor Selected]]="Atlas",Table13[[#This Row],[Cost AEG]],IF(AZ243="DLZ",Table13[[#This Row],[Cost DLZ]],IF(AZ243="Helix",Table13[[#This Row],[Cost Helix]],IF(AZ243="Millennia",Table13[[#This Row],[Cost Millennia]],IF(AZ243="Dawood",Table13[[#This Row],[Cost Dawood]],"NO SELECTION")))))</f>
        <v>2200</v>
      </c>
      <c r="BB243" s="81">
        <f t="shared" si="33"/>
        <v>2200</v>
      </c>
      <c r="BC243" s="44">
        <f t="shared" si="34"/>
        <v>0</v>
      </c>
      <c r="BD243" s="44">
        <f t="shared" si="35"/>
        <v>0</v>
      </c>
      <c r="BE243" s="44">
        <f t="shared" si="36"/>
        <v>0</v>
      </c>
      <c r="BF243" s="44">
        <f t="shared" si="37"/>
        <v>0</v>
      </c>
      <c r="BG243" s="65">
        <f>IF(Table13[[#This Row],[Contractor Selected]]="Accrate",Table13[[#This Row],[Amount]],0)</f>
        <v>0</v>
      </c>
      <c r="BH243" s="61">
        <f>IF(Table13[[#This Row],[Contractor Selected]]="LWS",Table13[[#This Row],[Amount]],0)</f>
        <v>0</v>
      </c>
    </row>
    <row r="244" spans="1:62" ht="14.45" hidden="1" x14ac:dyDescent="0.25">
      <c r="A244" s="39">
        <v>260</v>
      </c>
      <c r="B244" s="39" t="s">
        <v>116</v>
      </c>
      <c r="C244" s="39" t="s">
        <v>125</v>
      </c>
      <c r="D244" s="113">
        <v>1314775</v>
      </c>
      <c r="E244" s="39" t="s">
        <v>122</v>
      </c>
      <c r="F244" s="102" t="s">
        <v>22</v>
      </c>
      <c r="G244" s="39" t="s">
        <v>1790</v>
      </c>
      <c r="H244" s="73">
        <v>45678</v>
      </c>
      <c r="I244" s="73">
        <v>45681</v>
      </c>
      <c r="J244" s="73">
        <v>45688</v>
      </c>
      <c r="K244" s="73">
        <v>45707</v>
      </c>
      <c r="L244" s="73">
        <v>45687</v>
      </c>
      <c r="M244" s="73">
        <v>45688</v>
      </c>
      <c r="N244" s="73">
        <v>45688</v>
      </c>
      <c r="O244" s="73">
        <v>45693</v>
      </c>
      <c r="P244" s="73">
        <v>45694</v>
      </c>
      <c r="Q244" s="39" t="s">
        <v>897</v>
      </c>
      <c r="R244" s="77" t="s">
        <v>1793</v>
      </c>
      <c r="S244" s="73">
        <v>45713</v>
      </c>
      <c r="T244" s="73">
        <v>45713</v>
      </c>
      <c r="U244" s="105">
        <v>45713</v>
      </c>
      <c r="V244" s="105"/>
      <c r="W244" s="105">
        <v>45723</v>
      </c>
      <c r="X244" s="84"/>
      <c r="Y244" s="73"/>
      <c r="Z244" s="44"/>
      <c r="AA244" s="73"/>
      <c r="AB244" s="75"/>
      <c r="AC244" s="73"/>
      <c r="AD244" s="44"/>
      <c r="AE244" s="76"/>
      <c r="AF244" s="75" t="s">
        <v>897</v>
      </c>
      <c r="AG244" s="73"/>
      <c r="AH244" s="44">
        <v>2000</v>
      </c>
      <c r="AI244" s="76"/>
      <c r="AJ244" s="75"/>
      <c r="AK244" s="73"/>
      <c r="AL244" s="44"/>
      <c r="AM244" s="76"/>
      <c r="AN244" s="78"/>
      <c r="AO244" s="73"/>
      <c r="AP244" s="44"/>
      <c r="AQ244" s="76"/>
      <c r="AR244" s="85"/>
      <c r="AS244" s="73"/>
      <c r="AT244" s="44"/>
      <c r="AU244" s="80"/>
      <c r="AV244" s="77"/>
      <c r="AW244" s="77"/>
      <c r="AX244" s="77"/>
      <c r="AY244" s="77"/>
      <c r="AZ244" s="81" t="s">
        <v>808</v>
      </c>
      <c r="BA244" s="44">
        <f>IF(Table13[[#This Row],[Contractor Selected]]="Atlas",Table13[[#This Row],[Cost AEG]],IF(AZ244="DLZ",Table13[[#This Row],[Cost DLZ]],IF(AZ244="Helix",Table13[[#This Row],[Cost Helix]],IF(AZ244="Millennia",Table13[[#This Row],[Cost Millennia]],IF(AZ244="Dawood",Table13[[#This Row],[Cost Dawood]],"NO SELECTION")))))</f>
        <v>2000</v>
      </c>
      <c r="BB244" s="81">
        <f t="shared" si="33"/>
        <v>2000</v>
      </c>
      <c r="BC244" s="44">
        <f t="shared" si="34"/>
        <v>0</v>
      </c>
      <c r="BD244" s="44">
        <f t="shared" si="35"/>
        <v>0</v>
      </c>
      <c r="BE244" s="44">
        <f t="shared" si="36"/>
        <v>0</v>
      </c>
      <c r="BF244" s="44">
        <f t="shared" si="37"/>
        <v>0</v>
      </c>
      <c r="BG244" s="65">
        <f>IF(Table13[[#This Row],[Contractor Selected]]="Accrate",Table13[[#This Row],[Amount]],0)</f>
        <v>0</v>
      </c>
      <c r="BH244" s="61">
        <f>IF(Table13[[#This Row],[Contractor Selected]]="LWS",Table13[[#This Row],[Amount]],0)</f>
        <v>0</v>
      </c>
    </row>
    <row r="245" spans="1:62" ht="14.45" hidden="1" x14ac:dyDescent="0.25">
      <c r="A245" s="39">
        <v>235</v>
      </c>
      <c r="B245" s="39" t="s">
        <v>81</v>
      </c>
      <c r="C245" s="39" t="s">
        <v>100</v>
      </c>
      <c r="D245" s="102">
        <v>1213270</v>
      </c>
      <c r="E245" s="39" t="s">
        <v>1071</v>
      </c>
      <c r="F245" s="102" t="s">
        <v>102</v>
      </c>
      <c r="G245" s="39" t="s">
        <v>1794</v>
      </c>
      <c r="H245" s="73">
        <v>45538</v>
      </c>
      <c r="I245" s="73">
        <v>45586</v>
      </c>
      <c r="J245" s="73">
        <v>45590</v>
      </c>
      <c r="K245" s="73">
        <v>45656</v>
      </c>
      <c r="L245" s="73">
        <v>45588</v>
      </c>
      <c r="M245" s="73">
        <v>45588</v>
      </c>
      <c r="N245" s="73">
        <v>45589</v>
      </c>
      <c r="O245" s="73">
        <v>45589</v>
      </c>
      <c r="P245" s="73">
        <v>45589</v>
      </c>
      <c r="Q245" s="39" t="s">
        <v>897</v>
      </c>
      <c r="R245" s="77" t="s">
        <v>1720</v>
      </c>
      <c r="S245" s="73">
        <v>45678</v>
      </c>
      <c r="T245" s="73">
        <v>45688</v>
      </c>
      <c r="U245" s="105">
        <v>45717</v>
      </c>
      <c r="V245" s="45" t="s">
        <v>26</v>
      </c>
      <c r="W245" s="105">
        <v>45717</v>
      </c>
      <c r="X245" s="84"/>
      <c r="Y245" s="73"/>
      <c r="Z245" s="44"/>
      <c r="AA245" s="73"/>
      <c r="AB245" s="75"/>
      <c r="AC245" s="73"/>
      <c r="AD245" s="44"/>
      <c r="AE245" s="76"/>
      <c r="AF245" s="75"/>
      <c r="AG245" s="73"/>
      <c r="AH245" s="44"/>
      <c r="AI245" s="76"/>
      <c r="AJ245" s="75" t="s">
        <v>897</v>
      </c>
      <c r="AK245" s="73">
        <v>45586</v>
      </c>
      <c r="AL245" s="44">
        <v>73400</v>
      </c>
      <c r="AM245" s="76">
        <v>45646</v>
      </c>
      <c r="AN245" s="78"/>
      <c r="AO245" s="73"/>
      <c r="AP245" s="44"/>
      <c r="AQ245" s="76"/>
      <c r="AR245" s="85"/>
      <c r="AS245" s="73"/>
      <c r="AT245" s="44"/>
      <c r="AU245" s="80"/>
      <c r="AV245" s="77"/>
      <c r="AW245" s="77"/>
      <c r="AX245" s="77"/>
      <c r="AY245" s="77"/>
      <c r="AZ245" s="81" t="s">
        <v>938</v>
      </c>
      <c r="BA245" s="44">
        <v>66130</v>
      </c>
      <c r="BB245" s="81">
        <f t="shared" ref="BB245:BB276" si="38">IF(AZ245="Helix",BA245,0)</f>
        <v>0</v>
      </c>
      <c r="BC245" s="44">
        <f t="shared" ref="BC245:BC276" si="39">IF(AZ245="Millennia",BA245,0)</f>
        <v>66130</v>
      </c>
      <c r="BD245" s="44">
        <f t="shared" ref="BD245:BD276" si="40">IF(AZ245="DLZ",BA245,0)</f>
        <v>0</v>
      </c>
      <c r="BE245" s="44">
        <f t="shared" ref="BE245:BE276" si="41">IF(AZ245="Atlas",BA245,0)</f>
        <v>0</v>
      </c>
      <c r="BF245" s="44">
        <f t="shared" ref="BF245:BF276" si="42">IF(AZ245="Dawood",BA245,0)</f>
        <v>0</v>
      </c>
      <c r="BG245" s="44">
        <f>IF(Table13[[#This Row],[Contractor Selected]]="Accrate",Table13[[#This Row],[Amount]],0)</f>
        <v>0</v>
      </c>
      <c r="BH245" s="61">
        <f>IF(Table13[[#This Row],[Contractor Selected]]="LWS",Table13[[#This Row],[Amount]],0)</f>
        <v>0</v>
      </c>
    </row>
    <row r="246" spans="1:62" ht="14.45" hidden="1" x14ac:dyDescent="0.25">
      <c r="A246" s="39">
        <v>240</v>
      </c>
      <c r="B246" s="39" t="s">
        <v>81</v>
      </c>
      <c r="C246" s="39" t="s">
        <v>1795</v>
      </c>
      <c r="D246" s="102">
        <v>1412412</v>
      </c>
      <c r="E246" s="39" t="s">
        <v>919</v>
      </c>
      <c r="F246" s="102" t="s">
        <v>176</v>
      </c>
      <c r="G246" s="102" t="s">
        <v>849</v>
      </c>
      <c r="H246" s="73">
        <v>45621</v>
      </c>
      <c r="I246" s="73">
        <v>45629</v>
      </c>
      <c r="J246" s="73">
        <v>45631</v>
      </c>
      <c r="K246" s="39" t="s">
        <v>187</v>
      </c>
      <c r="L246" s="73">
        <v>45630</v>
      </c>
      <c r="M246" s="73">
        <v>45630</v>
      </c>
      <c r="N246" s="73">
        <v>45631</v>
      </c>
      <c r="O246" s="73">
        <v>45631</v>
      </c>
      <c r="P246" s="73">
        <v>45631</v>
      </c>
      <c r="Q246" s="39" t="s">
        <v>897</v>
      </c>
      <c r="R246" s="77" t="s">
        <v>1796</v>
      </c>
      <c r="S246" s="73">
        <v>45693</v>
      </c>
      <c r="T246" s="39" t="s">
        <v>39</v>
      </c>
      <c r="U246" s="105">
        <v>45717</v>
      </c>
      <c r="V246" s="45" t="s">
        <v>26</v>
      </c>
      <c r="W246" s="105">
        <v>45717</v>
      </c>
      <c r="X246" s="84"/>
      <c r="Y246" s="73"/>
      <c r="Z246" s="44"/>
      <c r="AA246" s="73"/>
      <c r="AB246" s="75" t="s">
        <v>897</v>
      </c>
      <c r="AC246" s="73" t="s">
        <v>982</v>
      </c>
      <c r="AD246" s="44"/>
      <c r="AE246" s="76"/>
      <c r="AF246" s="75" t="s">
        <v>897</v>
      </c>
      <c r="AG246" s="73">
        <v>45629</v>
      </c>
      <c r="AH246" s="44">
        <v>10380</v>
      </c>
      <c r="AI246" s="76" t="s">
        <v>1797</v>
      </c>
      <c r="AJ246" s="75" t="s">
        <v>897</v>
      </c>
      <c r="AK246" s="73">
        <v>45629</v>
      </c>
      <c r="AL246" s="44">
        <v>22200</v>
      </c>
      <c r="AM246" s="76" t="s">
        <v>1798</v>
      </c>
      <c r="AN246" s="78"/>
      <c r="AO246" s="73"/>
      <c r="AP246" s="44"/>
      <c r="AQ246" s="76"/>
      <c r="AR246" s="85"/>
      <c r="AS246" s="73"/>
      <c r="AT246" s="44"/>
      <c r="AU246" s="80"/>
      <c r="AV246" s="77"/>
      <c r="AW246" s="77"/>
      <c r="AX246" s="77"/>
      <c r="AY246" s="77"/>
      <c r="AZ246" s="81" t="s">
        <v>808</v>
      </c>
      <c r="BA246" s="44">
        <v>2715</v>
      </c>
      <c r="BB246" s="81">
        <f t="shared" si="38"/>
        <v>2715</v>
      </c>
      <c r="BC246" s="44">
        <f t="shared" si="39"/>
        <v>0</v>
      </c>
      <c r="BD246" s="44">
        <f t="shared" si="40"/>
        <v>0</v>
      </c>
      <c r="BE246" s="44">
        <f t="shared" si="41"/>
        <v>0</v>
      </c>
      <c r="BF246" s="44">
        <f t="shared" si="42"/>
        <v>0</v>
      </c>
      <c r="BG246" s="44">
        <f>IF(Table13[[#This Row],[Contractor Selected]]="Accrate",Table13[[#This Row],[Amount]],0)</f>
        <v>0</v>
      </c>
      <c r="BH246" s="61">
        <f>IF(Table13[[#This Row],[Contractor Selected]]="LWS",Table13[[#This Row],[Amount]],0)</f>
        <v>0</v>
      </c>
    </row>
    <row r="247" spans="1:62" ht="14.45" hidden="1" x14ac:dyDescent="0.25">
      <c r="A247" s="39">
        <v>244</v>
      </c>
      <c r="B247" s="39" t="s">
        <v>933</v>
      </c>
      <c r="C247" s="39" t="s">
        <v>1721</v>
      </c>
      <c r="D247" s="102">
        <v>1213225</v>
      </c>
      <c r="E247" s="39" t="s">
        <v>1101</v>
      </c>
      <c r="F247" s="102" t="s">
        <v>70</v>
      </c>
      <c r="G247" s="102" t="s">
        <v>849</v>
      </c>
      <c r="H247" s="73">
        <v>45628</v>
      </c>
      <c r="I247" s="73">
        <v>45630</v>
      </c>
      <c r="J247" s="73">
        <v>45635</v>
      </c>
      <c r="K247" s="73">
        <v>45675</v>
      </c>
      <c r="L247" s="73">
        <v>45630</v>
      </c>
      <c r="M247" s="73">
        <v>45631</v>
      </c>
      <c r="N247" s="73">
        <v>45632</v>
      </c>
      <c r="O247" s="73">
        <v>45637</v>
      </c>
      <c r="P247" s="73">
        <v>45637</v>
      </c>
      <c r="Q247" s="39" t="s">
        <v>897</v>
      </c>
      <c r="R247" s="77" t="s">
        <v>1799</v>
      </c>
      <c r="S247" s="45">
        <v>45723</v>
      </c>
      <c r="T247" s="73">
        <v>45746</v>
      </c>
      <c r="U247" s="105">
        <v>45717</v>
      </c>
      <c r="V247" s="105" t="s">
        <v>26</v>
      </c>
      <c r="W247" s="105">
        <v>45717</v>
      </c>
      <c r="X247" s="84"/>
      <c r="Y247" s="73"/>
      <c r="Z247" s="44"/>
      <c r="AA247" s="73"/>
      <c r="AB247" s="75"/>
      <c r="AC247" s="73"/>
      <c r="AD247" s="44"/>
      <c r="AE247" s="76"/>
      <c r="AF247" s="75" t="s">
        <v>897</v>
      </c>
      <c r="AG247" s="73">
        <v>45630</v>
      </c>
      <c r="AH247" s="44">
        <v>39600</v>
      </c>
      <c r="AI247" s="76">
        <v>45309</v>
      </c>
      <c r="AJ247" s="75"/>
      <c r="AK247" s="73"/>
      <c r="AL247" s="44"/>
      <c r="AM247" s="76"/>
      <c r="AN247" s="78"/>
      <c r="AO247" s="73"/>
      <c r="AP247" s="44"/>
      <c r="AQ247" s="76"/>
      <c r="AR247" s="85"/>
      <c r="AS247" s="73"/>
      <c r="AT247" s="44"/>
      <c r="AU247" s="80"/>
      <c r="AV247" s="77"/>
      <c r="AW247" s="77"/>
      <c r="AX247" s="77"/>
      <c r="AY247" s="77"/>
      <c r="AZ247" s="81" t="s">
        <v>808</v>
      </c>
      <c r="BA247" s="44">
        <f>IF(Table13[[#This Row],[Contractor Selected]]="Atlas",Table13[[#This Row],[Cost AEG]],IF(AZ247="DLZ",Table13[[#This Row],[Cost DLZ]],IF(AZ247="Helix",Table13[[#This Row],[Cost Helix]],IF(AZ247="Millennia",Table13[[#This Row],[Cost Millennia]],IF(AZ247="Dawood",Table13[[#This Row],[Cost Dawood]],"NO SELECTION")))))</f>
        <v>39600</v>
      </c>
      <c r="BB247" s="81">
        <f t="shared" si="38"/>
        <v>39600</v>
      </c>
      <c r="BC247" s="44">
        <f t="shared" si="39"/>
        <v>0</v>
      </c>
      <c r="BD247" s="44">
        <f t="shared" si="40"/>
        <v>0</v>
      </c>
      <c r="BE247" s="44">
        <f t="shared" si="41"/>
        <v>0</v>
      </c>
      <c r="BF247" s="44">
        <f t="shared" si="42"/>
        <v>0</v>
      </c>
      <c r="BG247" s="44">
        <f>IF(Table13[[#This Row],[Contractor Selected]]="Accrate",Table13[[#This Row],[Amount]],0)</f>
        <v>0</v>
      </c>
      <c r="BH247" s="61">
        <f>IF(Table13[[#This Row],[Contractor Selected]]="LWS",Table13[[#This Row],[Amount]],0)</f>
        <v>0</v>
      </c>
    </row>
    <row r="248" spans="1:62" ht="15" hidden="1" customHeight="1" x14ac:dyDescent="0.25">
      <c r="A248" s="39">
        <v>257</v>
      </c>
      <c r="B248" s="39" t="s">
        <v>1800</v>
      </c>
      <c r="C248" s="102" t="s">
        <v>1801</v>
      </c>
      <c r="D248" s="256">
        <v>1214992</v>
      </c>
      <c r="E248" s="39" t="s">
        <v>1802</v>
      </c>
      <c r="F248" s="102" t="s">
        <v>102</v>
      </c>
      <c r="G248" s="39" t="s">
        <v>1790</v>
      </c>
      <c r="H248" s="73">
        <v>45695</v>
      </c>
      <c r="I248" s="73">
        <v>45699</v>
      </c>
      <c r="J248" s="73">
        <v>45706</v>
      </c>
      <c r="K248" s="73">
        <v>45730</v>
      </c>
      <c r="L248" s="73">
        <v>45702</v>
      </c>
      <c r="M248" s="73">
        <v>45702</v>
      </c>
      <c r="N248" s="73">
        <v>45705</v>
      </c>
      <c r="O248" s="73">
        <v>45706</v>
      </c>
      <c r="P248" s="73">
        <v>45706</v>
      </c>
      <c r="Q248" s="39" t="s">
        <v>897</v>
      </c>
      <c r="R248" s="77" t="s">
        <v>1803</v>
      </c>
      <c r="S248" s="73">
        <v>45730</v>
      </c>
      <c r="T248" s="73">
        <v>45732</v>
      </c>
      <c r="U248" s="105">
        <v>45717</v>
      </c>
      <c r="V248" s="105"/>
      <c r="W248" s="105">
        <v>45778</v>
      </c>
      <c r="X248" s="84"/>
      <c r="Y248" s="73"/>
      <c r="Z248" s="44"/>
      <c r="AA248" s="73"/>
      <c r="AB248" s="75"/>
      <c r="AC248" s="73"/>
      <c r="AD248" s="44"/>
      <c r="AE248" s="76"/>
      <c r="AF248" s="75" t="s">
        <v>897</v>
      </c>
      <c r="AG248" s="73">
        <v>45700</v>
      </c>
      <c r="AH248" s="44">
        <v>23400</v>
      </c>
      <c r="AI248" s="74">
        <v>45730</v>
      </c>
      <c r="AJ248" s="75"/>
      <c r="AK248" s="73"/>
      <c r="AL248" s="44"/>
      <c r="AM248" s="76"/>
      <c r="AN248" s="78"/>
      <c r="AO248" s="73"/>
      <c r="AP248" s="44"/>
      <c r="AQ248" s="76"/>
      <c r="AR248" s="85"/>
      <c r="AS248" s="73"/>
      <c r="AT248" s="44"/>
      <c r="AU248" s="80"/>
      <c r="AV248" s="77"/>
      <c r="AW248" s="77"/>
      <c r="AX248" s="77"/>
      <c r="AY248" s="77"/>
      <c r="AZ248" s="81" t="s">
        <v>808</v>
      </c>
      <c r="BA248" s="44">
        <f>IF(Table13[[#This Row],[Contractor Selected]]="Atlas",Table13[[#This Row],[Cost AEG]],IF(AZ248="DLZ",Table13[[#This Row],[Cost DLZ]],IF(AZ248="Helix",Table13[[#This Row],[Cost Helix]],IF(AZ248="Millennia",Table13[[#This Row],[Cost Millennia]],IF(AZ248="Dawood",Table13[[#This Row],[Cost Dawood]],"NO SELECTION")))))</f>
        <v>23400</v>
      </c>
      <c r="BB248" s="81">
        <f t="shared" si="38"/>
        <v>23400</v>
      </c>
      <c r="BC248" s="44">
        <f t="shared" si="39"/>
        <v>0</v>
      </c>
      <c r="BD248" s="44">
        <f t="shared" si="40"/>
        <v>0</v>
      </c>
      <c r="BE248" s="44">
        <f t="shared" si="41"/>
        <v>0</v>
      </c>
      <c r="BF248" s="44">
        <f t="shared" si="42"/>
        <v>0</v>
      </c>
      <c r="BG248" s="65">
        <f>IF(Table13[[#This Row],[Contractor Selected]]="Accrate",Table13[[#This Row],[Amount]],0)</f>
        <v>0</v>
      </c>
      <c r="BH248" s="61">
        <f>IF(Table13[[#This Row],[Contractor Selected]]="LWS",Table13[[#This Row],[Amount]],0)</f>
        <v>0</v>
      </c>
    </row>
    <row r="249" spans="1:62" ht="15" hidden="1" customHeight="1" x14ac:dyDescent="0.25">
      <c r="A249" s="39">
        <v>258</v>
      </c>
      <c r="B249" s="39" t="s">
        <v>1800</v>
      </c>
      <c r="C249" s="102" t="s">
        <v>248</v>
      </c>
      <c r="D249" s="256">
        <v>1214925</v>
      </c>
      <c r="E249" s="39" t="s">
        <v>249</v>
      </c>
      <c r="F249" s="102" t="s">
        <v>1804</v>
      </c>
      <c r="G249" s="102" t="s">
        <v>1805</v>
      </c>
      <c r="H249" s="73">
        <v>45695</v>
      </c>
      <c r="I249" s="73">
        <v>45702</v>
      </c>
      <c r="J249" s="73">
        <v>45707</v>
      </c>
      <c r="K249" s="73">
        <v>45730</v>
      </c>
      <c r="L249" s="73">
        <v>45705</v>
      </c>
      <c r="M249" s="73">
        <v>45705</v>
      </c>
      <c r="N249" s="73">
        <v>45705</v>
      </c>
      <c r="O249" s="73">
        <v>45706</v>
      </c>
      <c r="P249" s="73">
        <v>45706</v>
      </c>
      <c r="Q249" s="39" t="s">
        <v>897</v>
      </c>
      <c r="R249" s="77" t="s">
        <v>1806</v>
      </c>
      <c r="S249" s="73">
        <v>45730</v>
      </c>
      <c r="T249" s="73">
        <v>45730</v>
      </c>
      <c r="U249" s="105">
        <v>45717</v>
      </c>
      <c r="V249" s="105"/>
      <c r="W249" s="105">
        <v>45809</v>
      </c>
      <c r="X249" s="84"/>
      <c r="Y249" s="73"/>
      <c r="Z249" s="44"/>
      <c r="AA249" s="73"/>
      <c r="AB249" s="75" t="s">
        <v>897</v>
      </c>
      <c r="AC249" s="73">
        <v>45699</v>
      </c>
      <c r="AD249" s="44">
        <v>107100</v>
      </c>
      <c r="AE249" s="76">
        <v>45744</v>
      </c>
      <c r="AF249" s="75" t="s">
        <v>897</v>
      </c>
      <c r="AG249" s="73">
        <v>45702</v>
      </c>
      <c r="AH249" s="44">
        <v>38500</v>
      </c>
      <c r="AI249" s="74" t="s">
        <v>1807</v>
      </c>
      <c r="AJ249" s="75"/>
      <c r="AK249" s="73"/>
      <c r="AL249" s="44"/>
      <c r="AM249" s="76"/>
      <c r="AN249" s="78"/>
      <c r="AO249" s="73"/>
      <c r="AP249" s="44"/>
      <c r="AQ249" s="76"/>
      <c r="AR249" s="85"/>
      <c r="AS249" s="73"/>
      <c r="AT249" s="44"/>
      <c r="AU249" s="80"/>
      <c r="AV249" s="77"/>
      <c r="AW249" s="77"/>
      <c r="AX249" s="77"/>
      <c r="AY249" s="77"/>
      <c r="AZ249" s="81" t="s">
        <v>808</v>
      </c>
      <c r="BA249" s="44">
        <f>IF(Table13[[#This Row],[Contractor Selected]]="Atlas",Table13[[#This Row],[Cost AEG]],IF(AZ249="DLZ",Table13[[#This Row],[Cost DLZ]],IF(AZ249="Helix",Table13[[#This Row],[Cost Helix]],IF(AZ249="Millennia",Table13[[#This Row],[Cost Millennia]],IF(AZ249="Dawood",Table13[[#This Row],[Cost Dawood]],"NO SELECTION")))))</f>
        <v>38500</v>
      </c>
      <c r="BB249" s="81">
        <f t="shared" si="38"/>
        <v>38500</v>
      </c>
      <c r="BC249" s="44">
        <f t="shared" si="39"/>
        <v>0</v>
      </c>
      <c r="BD249" s="44">
        <f t="shared" si="40"/>
        <v>0</v>
      </c>
      <c r="BE249" s="44">
        <f t="shared" si="41"/>
        <v>0</v>
      </c>
      <c r="BF249" s="44">
        <f t="shared" si="42"/>
        <v>0</v>
      </c>
      <c r="BG249" s="65">
        <f>IF(Table13[[#This Row],[Contractor Selected]]="Accrate",Table13[[#This Row],[Amount]],0)</f>
        <v>0</v>
      </c>
      <c r="BH249" s="61">
        <f>IF(Table13[[#This Row],[Contractor Selected]]="LWS",Table13[[#This Row],[Amount]],0)</f>
        <v>0</v>
      </c>
    </row>
    <row r="250" spans="1:62" ht="14.45" hidden="1" x14ac:dyDescent="0.25">
      <c r="A250" s="39">
        <v>259</v>
      </c>
      <c r="B250" s="39" t="s">
        <v>1800</v>
      </c>
      <c r="C250" s="102" t="s">
        <v>232</v>
      </c>
      <c r="D250" s="256">
        <v>1214993</v>
      </c>
      <c r="E250" s="39" t="s">
        <v>249</v>
      </c>
      <c r="F250" s="102" t="s">
        <v>1804</v>
      </c>
      <c r="G250" s="39" t="s">
        <v>1790</v>
      </c>
      <c r="H250" s="73">
        <v>45695</v>
      </c>
      <c r="I250" s="73">
        <v>45702</v>
      </c>
      <c r="J250" s="73">
        <v>45707</v>
      </c>
      <c r="K250" s="73">
        <v>45730</v>
      </c>
      <c r="L250" s="73">
        <v>45705</v>
      </c>
      <c r="M250" s="73">
        <v>45705</v>
      </c>
      <c r="N250" s="73">
        <v>45705</v>
      </c>
      <c r="O250" s="73">
        <v>45706</v>
      </c>
      <c r="P250" s="73">
        <v>45706</v>
      </c>
      <c r="Q250" s="39" t="s">
        <v>897</v>
      </c>
      <c r="R250" s="77" t="s">
        <v>1808</v>
      </c>
      <c r="S250" s="73">
        <v>45730</v>
      </c>
      <c r="T250" s="73">
        <v>45730</v>
      </c>
      <c r="U250" s="105">
        <v>45717</v>
      </c>
      <c r="V250" s="105"/>
      <c r="W250" s="105">
        <v>45778</v>
      </c>
      <c r="X250" s="84"/>
      <c r="Y250" s="73"/>
      <c r="Z250" s="44"/>
      <c r="AA250" s="73"/>
      <c r="AB250" s="75"/>
      <c r="AC250" s="73"/>
      <c r="AD250" s="44"/>
      <c r="AE250" s="76"/>
      <c r="AF250" s="75" t="s">
        <v>897</v>
      </c>
      <c r="AG250" s="73">
        <v>45702</v>
      </c>
      <c r="AH250" s="44">
        <v>11100</v>
      </c>
      <c r="AI250" s="74">
        <v>45730</v>
      </c>
      <c r="AJ250" s="75"/>
      <c r="AK250" s="73"/>
      <c r="AL250" s="44"/>
      <c r="AM250" s="76"/>
      <c r="AN250" s="78"/>
      <c r="AO250" s="73"/>
      <c r="AP250" s="44"/>
      <c r="AQ250" s="76"/>
      <c r="AR250" s="85"/>
      <c r="AS250" s="73"/>
      <c r="AT250" s="44"/>
      <c r="AU250" s="80"/>
      <c r="AV250" s="77"/>
      <c r="AW250" s="77"/>
      <c r="AX250" s="77"/>
      <c r="AY250" s="77"/>
      <c r="AZ250" s="81" t="s">
        <v>808</v>
      </c>
      <c r="BA250" s="44">
        <f>IF(Table13[[#This Row],[Contractor Selected]]="Atlas",Table13[[#This Row],[Cost AEG]],IF(AZ250="DLZ",Table13[[#This Row],[Cost DLZ]],IF(AZ250="Helix",Table13[[#This Row],[Cost Helix]],IF(AZ250="Millennia",Table13[[#This Row],[Cost Millennia]],IF(AZ250="Dawood",Table13[[#This Row],[Cost Dawood]],"NO SELECTION")))))</f>
        <v>11100</v>
      </c>
      <c r="BB250" s="81">
        <f t="shared" si="38"/>
        <v>11100</v>
      </c>
      <c r="BC250" s="44">
        <f t="shared" si="39"/>
        <v>0</v>
      </c>
      <c r="BD250" s="44">
        <f t="shared" si="40"/>
        <v>0</v>
      </c>
      <c r="BE250" s="44">
        <f t="shared" si="41"/>
        <v>0</v>
      </c>
      <c r="BF250" s="44">
        <f t="shared" si="42"/>
        <v>0</v>
      </c>
      <c r="BG250" s="65">
        <f>IF(Table13[[#This Row],[Contractor Selected]]="Accrate",Table13[[#This Row],[Amount]],0)</f>
        <v>0</v>
      </c>
      <c r="BH250" s="61">
        <f>IF(Table13[[#This Row],[Contractor Selected]]="LWS",Table13[[#This Row],[Amount]],0)</f>
        <v>0</v>
      </c>
    </row>
    <row r="251" spans="1:62" ht="14.45" hidden="1" x14ac:dyDescent="0.25">
      <c r="A251" s="39">
        <v>255</v>
      </c>
      <c r="B251" s="39" t="s">
        <v>1800</v>
      </c>
      <c r="C251" s="102" t="s">
        <v>1809</v>
      </c>
      <c r="D251" s="256">
        <v>1214924</v>
      </c>
      <c r="E251" s="39" t="s">
        <v>1802</v>
      </c>
      <c r="F251" s="102" t="s">
        <v>102</v>
      </c>
      <c r="G251" s="39" t="s">
        <v>1790</v>
      </c>
      <c r="H251" s="73">
        <v>45695</v>
      </c>
      <c r="I251" s="73">
        <v>45699</v>
      </c>
      <c r="J251" s="73">
        <v>45706</v>
      </c>
      <c r="K251" s="73">
        <v>45737</v>
      </c>
      <c r="L251" s="73">
        <v>45702</v>
      </c>
      <c r="M251" s="73">
        <v>45702</v>
      </c>
      <c r="N251" s="73">
        <v>45705</v>
      </c>
      <c r="O251" s="73">
        <v>45706</v>
      </c>
      <c r="P251" s="73">
        <v>45340</v>
      </c>
      <c r="Q251" s="39" t="s">
        <v>897</v>
      </c>
      <c r="R251" s="77" t="s">
        <v>1810</v>
      </c>
      <c r="S251" s="73">
        <v>45737</v>
      </c>
      <c r="T251" s="73">
        <v>45746</v>
      </c>
      <c r="U251" s="105">
        <v>45717</v>
      </c>
      <c r="V251" s="105"/>
      <c r="W251" s="105">
        <v>45839</v>
      </c>
      <c r="X251" s="84"/>
      <c r="Y251" s="73"/>
      <c r="Z251" s="44"/>
      <c r="AA251" s="73"/>
      <c r="AB251" s="75" t="s">
        <v>897</v>
      </c>
      <c r="AC251" s="73" t="s">
        <v>995</v>
      </c>
      <c r="AD251" s="44"/>
      <c r="AE251" s="76"/>
      <c r="AF251" s="75" t="s">
        <v>897</v>
      </c>
      <c r="AG251" s="73">
        <v>45700</v>
      </c>
      <c r="AH251" s="44">
        <v>18100</v>
      </c>
      <c r="AI251" s="74">
        <v>45737</v>
      </c>
      <c r="AJ251" s="75"/>
      <c r="AK251" s="73"/>
      <c r="AL251" s="44"/>
      <c r="AM251" s="76"/>
      <c r="AN251" s="78"/>
      <c r="AO251" s="73"/>
      <c r="AP251" s="44"/>
      <c r="AQ251" s="76"/>
      <c r="AR251" s="85"/>
      <c r="AS251" s="73"/>
      <c r="AT251" s="44"/>
      <c r="AU251" s="80"/>
      <c r="AV251" s="77"/>
      <c r="AW251" s="77"/>
      <c r="AX251" s="77"/>
      <c r="AY251" s="77"/>
      <c r="AZ251" s="81" t="s">
        <v>808</v>
      </c>
      <c r="BA251" s="44">
        <f>IF(Table13[[#This Row],[Contractor Selected]]="Atlas",Table13[[#This Row],[Cost AEG]],IF(AZ251="DLZ",Table13[[#This Row],[Cost DLZ]],IF(AZ251="Helix",Table13[[#This Row],[Cost Helix]],IF(AZ251="Millennia",Table13[[#This Row],[Cost Millennia]],IF(AZ251="Dawood",Table13[[#This Row],[Cost Dawood]],"NO SELECTION")))))</f>
        <v>18100</v>
      </c>
      <c r="BB251" s="81">
        <f t="shared" si="38"/>
        <v>18100</v>
      </c>
      <c r="BC251" s="44">
        <f t="shared" si="39"/>
        <v>0</v>
      </c>
      <c r="BD251" s="44">
        <f t="shared" si="40"/>
        <v>0</v>
      </c>
      <c r="BE251" s="44">
        <f t="shared" si="41"/>
        <v>0</v>
      </c>
      <c r="BF251" s="44">
        <f t="shared" si="42"/>
        <v>0</v>
      </c>
      <c r="BG251" s="65">
        <f>IF(Table13[[#This Row],[Contractor Selected]]="Accrate",Table13[[#This Row],[Amount]],0)</f>
        <v>0</v>
      </c>
      <c r="BH251" s="61">
        <f>IF(Table13[[#This Row],[Contractor Selected]]="LWS",Table13[[#This Row],[Amount]],0)</f>
        <v>0</v>
      </c>
    </row>
    <row r="252" spans="1:62" ht="14.45" hidden="1" x14ac:dyDescent="0.25">
      <c r="A252" s="39">
        <v>256</v>
      </c>
      <c r="B252" s="39" t="s">
        <v>1800</v>
      </c>
      <c r="C252" s="102" t="s">
        <v>353</v>
      </c>
      <c r="D252" s="256">
        <v>1214991</v>
      </c>
      <c r="E252" s="39" t="s">
        <v>1802</v>
      </c>
      <c r="F252" s="102" t="s">
        <v>102</v>
      </c>
      <c r="G252" s="39" t="s">
        <v>1790</v>
      </c>
      <c r="H252" s="73">
        <v>45695</v>
      </c>
      <c r="I252" s="73">
        <v>45699</v>
      </c>
      <c r="J252" s="73">
        <v>45706</v>
      </c>
      <c r="K252" s="73">
        <v>45744</v>
      </c>
      <c r="L252" s="73">
        <v>45702</v>
      </c>
      <c r="M252" s="73">
        <v>45702</v>
      </c>
      <c r="N252" s="73">
        <v>45705</v>
      </c>
      <c r="O252" s="73">
        <v>45706</v>
      </c>
      <c r="P252" s="73">
        <v>45706</v>
      </c>
      <c r="Q252" s="39" t="s">
        <v>897</v>
      </c>
      <c r="R252" s="77" t="s">
        <v>1811</v>
      </c>
      <c r="S252" s="73">
        <v>45744</v>
      </c>
      <c r="T252" s="73">
        <v>45740</v>
      </c>
      <c r="U252" s="105">
        <v>45717</v>
      </c>
      <c r="V252" s="105"/>
      <c r="W252" s="105">
        <v>45839</v>
      </c>
      <c r="X252" s="84"/>
      <c r="Y252" s="73"/>
      <c r="Z252" s="44"/>
      <c r="AA252" s="73"/>
      <c r="AB252" s="75"/>
      <c r="AC252" s="73"/>
      <c r="AD252" s="44"/>
      <c r="AE252" s="76"/>
      <c r="AF252" s="75" t="s">
        <v>897</v>
      </c>
      <c r="AG252" s="73">
        <v>45700</v>
      </c>
      <c r="AH252" s="44">
        <v>32400</v>
      </c>
      <c r="AI252" s="74">
        <v>45744</v>
      </c>
      <c r="AJ252" s="75"/>
      <c r="AK252" s="73"/>
      <c r="AL252" s="44"/>
      <c r="AM252" s="76"/>
      <c r="AN252" s="78"/>
      <c r="AO252" s="73"/>
      <c r="AP252" s="44"/>
      <c r="AQ252" s="76"/>
      <c r="AR252" s="85"/>
      <c r="AS252" s="73"/>
      <c r="AT252" s="44"/>
      <c r="AU252" s="80"/>
      <c r="AV252" s="77"/>
      <c r="AW252" s="77"/>
      <c r="AX252" s="77"/>
      <c r="AY252" s="77"/>
      <c r="AZ252" s="81" t="s">
        <v>808</v>
      </c>
      <c r="BA252" s="44">
        <f>IF(Table13[[#This Row],[Contractor Selected]]="Atlas",Table13[[#This Row],[Cost AEG]],IF(AZ252="DLZ",Table13[[#This Row],[Cost DLZ]],IF(AZ252="Helix",Table13[[#This Row],[Cost Helix]],IF(AZ252="Millennia",Table13[[#This Row],[Cost Millennia]],IF(AZ252="Dawood",Table13[[#This Row],[Cost Dawood]],"NO SELECTION")))))</f>
        <v>32400</v>
      </c>
      <c r="BB252" s="81">
        <f t="shared" si="38"/>
        <v>32400</v>
      </c>
      <c r="BC252" s="44">
        <f t="shared" si="39"/>
        <v>0</v>
      </c>
      <c r="BD252" s="44">
        <f t="shared" si="40"/>
        <v>0</v>
      </c>
      <c r="BE252" s="44">
        <f t="shared" si="41"/>
        <v>0</v>
      </c>
      <c r="BF252" s="44">
        <f t="shared" si="42"/>
        <v>0</v>
      </c>
      <c r="BG252" s="61">
        <f>IF(Table13[[#This Row],[Contractor Selected]]="Accrate",Table13[[#This Row],[Amount]],0)</f>
        <v>0</v>
      </c>
      <c r="BH252" s="61">
        <f>IF(Table13[[#This Row],[Contractor Selected]]="LWS",Table13[[#This Row],[Amount]],0)</f>
        <v>0</v>
      </c>
    </row>
    <row r="253" spans="1:62" ht="14.45" hidden="1" x14ac:dyDescent="0.25">
      <c r="A253" s="39">
        <v>262</v>
      </c>
      <c r="B253" s="39" t="s">
        <v>81</v>
      </c>
      <c r="C253" s="39" t="s">
        <v>618</v>
      </c>
      <c r="D253" s="113">
        <v>1214571</v>
      </c>
      <c r="E253" s="39" t="s">
        <v>931</v>
      </c>
      <c r="F253" s="102" t="s">
        <v>222</v>
      </c>
      <c r="G253" s="39" t="s">
        <v>850</v>
      </c>
      <c r="H253" s="73">
        <v>45744</v>
      </c>
      <c r="I253" s="73">
        <v>45749</v>
      </c>
      <c r="J253" s="73">
        <v>45762</v>
      </c>
      <c r="K253" s="73">
        <v>45777</v>
      </c>
      <c r="L253" s="73">
        <v>45750</v>
      </c>
      <c r="M253" s="73">
        <v>45750</v>
      </c>
      <c r="N253" s="73">
        <v>45750</v>
      </c>
      <c r="O253" s="73">
        <v>45762</v>
      </c>
      <c r="P253" s="73">
        <v>45762</v>
      </c>
      <c r="Q253" s="39" t="s">
        <v>897</v>
      </c>
      <c r="R253" s="77" t="s">
        <v>1812</v>
      </c>
      <c r="S253" s="73">
        <v>45777</v>
      </c>
      <c r="T253" s="73">
        <v>45776</v>
      </c>
      <c r="U253" s="105">
        <v>45778</v>
      </c>
      <c r="V253" s="105" t="s">
        <v>26</v>
      </c>
      <c r="W253" s="105">
        <v>45778</v>
      </c>
      <c r="X253" s="84"/>
      <c r="Y253" s="73"/>
      <c r="Z253" s="44"/>
      <c r="AA253" s="73"/>
      <c r="AB253" s="75" t="s">
        <v>897</v>
      </c>
      <c r="AC253" s="73">
        <v>45747</v>
      </c>
      <c r="AD253" s="44">
        <v>7530</v>
      </c>
      <c r="AE253" s="76">
        <v>45776</v>
      </c>
      <c r="AF253" s="75" t="s">
        <v>897</v>
      </c>
      <c r="AG253" s="73">
        <v>45749</v>
      </c>
      <c r="AH253" s="44">
        <v>4900</v>
      </c>
      <c r="AI253" s="76">
        <v>45777</v>
      </c>
      <c r="AJ253" s="75" t="s">
        <v>897</v>
      </c>
      <c r="AK253" s="73">
        <v>45749</v>
      </c>
      <c r="AL253" s="44">
        <v>16850</v>
      </c>
      <c r="AM253" s="76">
        <v>45792</v>
      </c>
      <c r="AN253" s="78"/>
      <c r="AO253" s="73"/>
      <c r="AP253" s="44"/>
      <c r="AQ253" s="76"/>
      <c r="AR253" s="85"/>
      <c r="AS253" s="73"/>
      <c r="AT253" s="44"/>
      <c r="AU253" s="80"/>
      <c r="AV253" s="77"/>
      <c r="AW253" s="77"/>
      <c r="AX253" s="77"/>
      <c r="AY253" s="77"/>
      <c r="AZ253" s="81" t="s">
        <v>808</v>
      </c>
      <c r="BA253" s="44">
        <f>IF(Table13[[#This Row],[Contractor Selected]]="Atlas",Table13[[#This Row],[Cost AEG]],IF(AZ253="DLZ",Table13[[#This Row],[Cost DLZ]],IF(AZ253="Helix",Table13[[#This Row],[Cost Helix]],IF(AZ253="Millennia",Table13[[#This Row],[Cost Millennia]],IF(AZ253="Dawood",Table13[[#This Row],[Cost Dawood]],"NO SELECTION")))))</f>
        <v>4900</v>
      </c>
      <c r="BB253" s="81">
        <f t="shared" si="38"/>
        <v>4900</v>
      </c>
      <c r="BC253" s="44">
        <f t="shared" si="39"/>
        <v>0</v>
      </c>
      <c r="BD253" s="44">
        <f t="shared" si="40"/>
        <v>0</v>
      </c>
      <c r="BE253" s="44">
        <f t="shared" si="41"/>
        <v>0</v>
      </c>
      <c r="BF253" s="44">
        <f t="shared" si="42"/>
        <v>0</v>
      </c>
      <c r="BG253" s="61">
        <f>IF(Table13[[#This Row],[Contractor Selected]]="Accrate",Table13[[#This Row],[Amount]],0)</f>
        <v>0</v>
      </c>
      <c r="BH253" s="61">
        <f>IF(Table13[[#This Row],[Contractor Selected]]="LWS",Table13[[#This Row],[Amount]],0)</f>
        <v>0</v>
      </c>
    </row>
    <row r="254" spans="1:62" ht="14.45" hidden="1" x14ac:dyDescent="0.25">
      <c r="A254" s="39">
        <v>264</v>
      </c>
      <c r="B254" s="39" t="s">
        <v>323</v>
      </c>
      <c r="C254" s="39" t="s">
        <v>198</v>
      </c>
      <c r="D254" s="102">
        <v>1014643</v>
      </c>
      <c r="E254" s="39" t="s">
        <v>199</v>
      </c>
      <c r="F254" s="102" t="s">
        <v>22</v>
      </c>
      <c r="G254" s="39" t="s">
        <v>850</v>
      </c>
      <c r="H254" s="73">
        <v>45764</v>
      </c>
      <c r="I254" s="73">
        <v>45768</v>
      </c>
      <c r="J254" s="73">
        <v>45775</v>
      </c>
      <c r="K254" s="73">
        <v>45796</v>
      </c>
      <c r="L254" s="73">
        <v>45765</v>
      </c>
      <c r="M254" s="73">
        <v>45768</v>
      </c>
      <c r="N254" s="73">
        <v>45769</v>
      </c>
      <c r="O254" s="73">
        <v>45769</v>
      </c>
      <c r="P254" s="73">
        <v>45770</v>
      </c>
      <c r="Q254" s="39" t="s">
        <v>897</v>
      </c>
      <c r="R254" s="77" t="s">
        <v>1813</v>
      </c>
      <c r="S254" s="73">
        <v>45791</v>
      </c>
      <c r="T254" s="73">
        <v>45793</v>
      </c>
      <c r="U254" s="105">
        <v>45778</v>
      </c>
      <c r="V254" s="105" t="s">
        <v>26</v>
      </c>
      <c r="W254" s="105">
        <v>45839</v>
      </c>
      <c r="X254" s="84"/>
      <c r="Y254" s="73"/>
      <c r="Z254" s="44"/>
      <c r="AA254" s="73"/>
      <c r="AB254" s="75"/>
      <c r="AC254" s="73"/>
      <c r="AD254" s="44"/>
      <c r="AE254" s="76"/>
      <c r="AF254" s="75" t="s">
        <v>897</v>
      </c>
      <c r="AG254" s="73">
        <v>45765</v>
      </c>
      <c r="AH254" s="44">
        <v>3400</v>
      </c>
      <c r="AI254" s="76">
        <v>45796</v>
      </c>
      <c r="AJ254" s="75"/>
      <c r="AK254" s="73"/>
      <c r="AL254" s="44"/>
      <c r="AM254" s="76"/>
      <c r="AN254" s="78"/>
      <c r="AO254" s="73"/>
      <c r="AP254" s="44"/>
      <c r="AQ254" s="76"/>
      <c r="AR254" s="85"/>
      <c r="AS254" s="73"/>
      <c r="AT254" s="44"/>
      <c r="AU254" s="80"/>
      <c r="AV254" s="77"/>
      <c r="AW254" s="77"/>
      <c r="AX254" s="77"/>
      <c r="AY254" s="77"/>
      <c r="AZ254" s="81" t="s">
        <v>808</v>
      </c>
      <c r="BA254" s="44">
        <f>IF(Table13[[#This Row],[Contractor Selected]]="Atlas",Table13[[#This Row],[Cost AEG]],IF(AZ254="DLZ",Table13[[#This Row],[Cost DLZ]],IF(AZ254="Helix",Table13[[#This Row],[Cost Helix]],IF(AZ254="Millennia",Table13[[#This Row],[Cost Millennia]],IF(AZ254="Dawood",Table13[[#This Row],[Cost Dawood]],"NO SELECTION")))))</f>
        <v>3400</v>
      </c>
      <c r="BB254" s="81">
        <f t="shared" si="38"/>
        <v>3400</v>
      </c>
      <c r="BC254" s="44">
        <f t="shared" si="39"/>
        <v>0</v>
      </c>
      <c r="BD254" s="44">
        <f t="shared" si="40"/>
        <v>0</v>
      </c>
      <c r="BE254" s="44">
        <f t="shared" si="41"/>
        <v>0</v>
      </c>
      <c r="BF254" s="44">
        <f t="shared" si="42"/>
        <v>0</v>
      </c>
      <c r="BG254" s="61">
        <f>IF(Table13[[#This Row],[Contractor Selected]]="Accrate",Table13[[#This Row],[Amount]],0)</f>
        <v>0</v>
      </c>
      <c r="BH254" s="61">
        <f>IF(Table13[[#This Row],[Contractor Selected]]="LWS",Table13[[#This Row],[Amount]],0)</f>
        <v>0</v>
      </c>
      <c r="BJ254" s="363"/>
    </row>
    <row r="255" spans="1:62" ht="14.45" hidden="1" x14ac:dyDescent="0.25">
      <c r="A255" s="39">
        <v>265</v>
      </c>
      <c r="B255" s="39" t="s">
        <v>323</v>
      </c>
      <c r="C255" s="39" t="s">
        <v>477</v>
      </c>
      <c r="D255" s="102">
        <v>1015226</v>
      </c>
      <c r="E255" s="39" t="s">
        <v>1814</v>
      </c>
      <c r="F255" s="102" t="s">
        <v>456</v>
      </c>
      <c r="G255" s="39" t="s">
        <v>850</v>
      </c>
      <c r="H255" s="73">
        <v>45762</v>
      </c>
      <c r="I255" s="73">
        <v>45764</v>
      </c>
      <c r="J255" s="73">
        <v>45771</v>
      </c>
      <c r="K255" s="73">
        <v>45792</v>
      </c>
      <c r="L255" s="73">
        <v>45764</v>
      </c>
      <c r="M255" s="73">
        <v>45764</v>
      </c>
      <c r="N255" s="73">
        <v>45764</v>
      </c>
      <c r="O255" s="73">
        <v>45769</v>
      </c>
      <c r="P255" s="73">
        <v>45770</v>
      </c>
      <c r="Q255" s="39" t="s">
        <v>897</v>
      </c>
      <c r="R255" s="77" t="s">
        <v>1815</v>
      </c>
      <c r="S255" s="73">
        <v>45792</v>
      </c>
      <c r="T255" s="73">
        <v>45792</v>
      </c>
      <c r="U255" s="105">
        <v>45778</v>
      </c>
      <c r="V255" s="105" t="s">
        <v>26</v>
      </c>
      <c r="W255" s="105">
        <v>45839</v>
      </c>
      <c r="X255" s="84"/>
      <c r="Y255" s="73"/>
      <c r="Z255" s="44"/>
      <c r="AA255" s="73"/>
      <c r="AB255" s="75"/>
      <c r="AC255" s="73"/>
      <c r="AD255" s="44"/>
      <c r="AE255" s="76"/>
      <c r="AF255" s="75" t="s">
        <v>897</v>
      </c>
      <c r="AG255" s="73">
        <v>45764</v>
      </c>
      <c r="AH255" s="44">
        <v>15900</v>
      </c>
      <c r="AI255" s="76">
        <v>45792</v>
      </c>
      <c r="AJ255" s="75"/>
      <c r="AK255" s="73"/>
      <c r="AL255" s="44"/>
      <c r="AM255" s="76"/>
      <c r="AN255" s="78"/>
      <c r="AO255" s="73"/>
      <c r="AP255" s="44"/>
      <c r="AQ255" s="76"/>
      <c r="AR255" s="85"/>
      <c r="AS255" s="73"/>
      <c r="AT255" s="44"/>
      <c r="AU255" s="80"/>
      <c r="AV255" s="77"/>
      <c r="AW255" s="77"/>
      <c r="AX255" s="77"/>
      <c r="AY255" s="77"/>
      <c r="AZ255" s="81" t="s">
        <v>808</v>
      </c>
      <c r="BA255" s="44">
        <f>IF(Table13[[#This Row],[Contractor Selected]]="Atlas",Table13[[#This Row],[Cost AEG]],IF(AZ255="DLZ",Table13[[#This Row],[Cost DLZ]],IF(AZ255="Helix",Table13[[#This Row],[Cost Helix]],IF(AZ255="Millennia",Table13[[#This Row],[Cost Millennia]],IF(AZ255="Dawood",Table13[[#This Row],[Cost Dawood]],"NO SELECTION")))))</f>
        <v>15900</v>
      </c>
      <c r="BB255" s="81">
        <f t="shared" si="38"/>
        <v>15900</v>
      </c>
      <c r="BC255" s="44">
        <f t="shared" si="39"/>
        <v>0</v>
      </c>
      <c r="BD255" s="44">
        <f t="shared" si="40"/>
        <v>0</v>
      </c>
      <c r="BE255" s="44">
        <f t="shared" si="41"/>
        <v>0</v>
      </c>
      <c r="BF255" s="44">
        <f t="shared" si="42"/>
        <v>0</v>
      </c>
      <c r="BG255" s="61">
        <f>IF(Table13[[#This Row],[Contractor Selected]]="Accrate",Table13[[#This Row],[Amount]],0)</f>
        <v>0</v>
      </c>
      <c r="BH255" s="61">
        <f>IF(Table13[[#This Row],[Contractor Selected]]="LWS",Table13[[#This Row],[Amount]],0)</f>
        <v>0</v>
      </c>
      <c r="BJ255" s="363"/>
    </row>
    <row r="256" spans="1:62" ht="29.1" hidden="1" x14ac:dyDescent="0.25">
      <c r="A256" s="39">
        <v>269</v>
      </c>
      <c r="B256" s="39" t="s">
        <v>323</v>
      </c>
      <c r="C256" s="39" t="s">
        <v>318</v>
      </c>
      <c r="D256" s="102">
        <v>1215296</v>
      </c>
      <c r="E256" s="39" t="s">
        <v>319</v>
      </c>
      <c r="F256" s="102" t="s">
        <v>1804</v>
      </c>
      <c r="G256" s="102" t="s">
        <v>1805</v>
      </c>
      <c r="H256" s="73">
        <v>45771</v>
      </c>
      <c r="I256" s="73">
        <v>45775</v>
      </c>
      <c r="J256" s="73">
        <v>45786</v>
      </c>
      <c r="K256" s="73">
        <v>45800</v>
      </c>
      <c r="L256" s="73">
        <v>45782</v>
      </c>
      <c r="M256" s="73">
        <v>45782</v>
      </c>
      <c r="N256" s="73">
        <v>45782</v>
      </c>
      <c r="O256" s="73">
        <v>45786</v>
      </c>
      <c r="P256" s="73">
        <v>45786</v>
      </c>
      <c r="Q256" s="39" t="s">
        <v>897</v>
      </c>
      <c r="R256" s="77" t="s">
        <v>1816</v>
      </c>
      <c r="S256" s="73">
        <v>45800</v>
      </c>
      <c r="T256" s="73">
        <v>45797</v>
      </c>
      <c r="U256" s="105">
        <v>45778</v>
      </c>
      <c r="V256" s="105" t="s">
        <v>26</v>
      </c>
      <c r="W256" s="105">
        <v>45870</v>
      </c>
      <c r="X256" s="84"/>
      <c r="Y256" s="73"/>
      <c r="Z256" s="44"/>
      <c r="AA256" s="73"/>
      <c r="AB256" s="88" t="s">
        <v>901</v>
      </c>
      <c r="AC256" s="73">
        <v>45779</v>
      </c>
      <c r="AD256" s="44">
        <v>21050</v>
      </c>
      <c r="AE256" s="76">
        <v>45800</v>
      </c>
      <c r="AF256" s="75" t="s">
        <v>897</v>
      </c>
      <c r="AG256" s="73">
        <v>45779</v>
      </c>
      <c r="AH256" s="44">
        <v>14250</v>
      </c>
      <c r="AI256" s="76">
        <v>45800</v>
      </c>
      <c r="AJ256" s="75"/>
      <c r="AK256" s="73"/>
      <c r="AL256" s="44"/>
      <c r="AM256" s="76"/>
      <c r="AN256" s="78"/>
      <c r="AO256" s="73"/>
      <c r="AP256" s="44"/>
      <c r="AQ256" s="76"/>
      <c r="AR256" s="85"/>
      <c r="AS256" s="73"/>
      <c r="AT256" s="44"/>
      <c r="AU256" s="80"/>
      <c r="AV256" s="77"/>
      <c r="AW256" s="77"/>
      <c r="AX256" s="77"/>
      <c r="AY256" s="77"/>
      <c r="AZ256" s="81" t="s">
        <v>808</v>
      </c>
      <c r="BA256" s="44">
        <f>IF(Table13[[#This Row],[Contractor Selected]]="Atlas",Table13[[#This Row],[Cost AEG]],IF(AZ256="DLZ",Table13[[#This Row],[Cost DLZ]],IF(AZ256="Helix",Table13[[#This Row],[Cost Helix]],IF(AZ256="Millennia",Table13[[#This Row],[Cost Millennia]],IF(AZ256="Dawood",Table13[[#This Row],[Cost Dawood]],"NO SELECTION")))))</f>
        <v>14250</v>
      </c>
      <c r="BB256" s="81">
        <f t="shared" si="38"/>
        <v>14250</v>
      </c>
      <c r="BC256" s="44">
        <f t="shared" si="39"/>
        <v>0</v>
      </c>
      <c r="BD256" s="44">
        <f t="shared" si="40"/>
        <v>0</v>
      </c>
      <c r="BE256" s="44">
        <f t="shared" si="41"/>
        <v>0</v>
      </c>
      <c r="BF256" s="44">
        <f t="shared" si="42"/>
        <v>0</v>
      </c>
      <c r="BG256" s="61">
        <f>IF(Table13[[#This Row],[Contractor Selected]]="Accrate",Table13[[#This Row],[Amount]],0)</f>
        <v>0</v>
      </c>
      <c r="BH256" s="61">
        <f>IF(Table13[[#This Row],[Contractor Selected]]="LWS",Table13[[#This Row],[Amount]],0)</f>
        <v>0</v>
      </c>
      <c r="BJ256" s="363"/>
    </row>
    <row r="257" spans="1:62" ht="29.1" hidden="1" x14ac:dyDescent="0.25">
      <c r="A257" s="39">
        <v>270</v>
      </c>
      <c r="B257" s="39" t="s">
        <v>323</v>
      </c>
      <c r="C257" s="102" t="s">
        <v>391</v>
      </c>
      <c r="D257" s="102">
        <v>1415304</v>
      </c>
      <c r="E257" s="39" t="s">
        <v>1817</v>
      </c>
      <c r="F257" s="102" t="s">
        <v>91</v>
      </c>
      <c r="G257" s="102" t="s">
        <v>1805</v>
      </c>
      <c r="H257" s="73">
        <v>45779</v>
      </c>
      <c r="I257" s="73">
        <v>45782</v>
      </c>
      <c r="J257" s="73">
        <v>45791</v>
      </c>
      <c r="K257" s="73">
        <v>45800</v>
      </c>
      <c r="L257" s="73">
        <v>45779</v>
      </c>
      <c r="M257" s="73">
        <v>45782</v>
      </c>
      <c r="N257" s="73">
        <v>45782</v>
      </c>
      <c r="O257" s="73">
        <v>45790</v>
      </c>
      <c r="P257" s="73">
        <v>45791</v>
      </c>
      <c r="Q257" s="39" t="s">
        <v>897</v>
      </c>
      <c r="R257" s="77" t="s">
        <v>1818</v>
      </c>
      <c r="S257" s="73">
        <v>45800</v>
      </c>
      <c r="T257" s="73">
        <v>45806</v>
      </c>
      <c r="U257" s="105">
        <v>45778</v>
      </c>
      <c r="V257" s="105" t="s">
        <v>26</v>
      </c>
      <c r="W257" s="105">
        <v>45870</v>
      </c>
      <c r="X257" s="84"/>
      <c r="Y257" s="73"/>
      <c r="Z257" s="44"/>
      <c r="AA257" s="73"/>
      <c r="AB257" s="75" t="s">
        <v>897</v>
      </c>
      <c r="AC257" s="73">
        <v>45775</v>
      </c>
      <c r="AD257" s="44">
        <v>19130</v>
      </c>
      <c r="AE257" s="76">
        <v>45800</v>
      </c>
      <c r="AF257" s="75" t="s">
        <v>897</v>
      </c>
      <c r="AG257" s="73">
        <v>45779</v>
      </c>
      <c r="AH257" s="44">
        <v>13950</v>
      </c>
      <c r="AI257" s="76">
        <v>45800</v>
      </c>
      <c r="AJ257" s="75"/>
      <c r="AK257" s="73"/>
      <c r="AL257" s="44"/>
      <c r="AM257" s="76"/>
      <c r="AN257" s="78"/>
      <c r="AO257" s="73"/>
      <c r="AP257" s="44"/>
      <c r="AQ257" s="76"/>
      <c r="AR257" s="85"/>
      <c r="AS257" s="73"/>
      <c r="AT257" s="44"/>
      <c r="AU257" s="80"/>
      <c r="AV257" s="77"/>
      <c r="AW257" s="77"/>
      <c r="AX257" s="77"/>
      <c r="AY257" s="77"/>
      <c r="AZ257" s="81" t="s">
        <v>808</v>
      </c>
      <c r="BA257" s="44">
        <f>IF(Table13[[#This Row],[Contractor Selected]]="Atlas",Table13[[#This Row],[Cost AEG]],IF(AZ257="DLZ",Table13[[#This Row],[Cost DLZ]],IF(AZ257="Helix",Table13[[#This Row],[Cost Helix]],IF(AZ257="Millennia",Table13[[#This Row],[Cost Millennia]],IF(AZ257="Dawood",Table13[[#This Row],[Cost Dawood]],"NO SELECTION")))))</f>
        <v>13950</v>
      </c>
      <c r="BB257" s="81">
        <f t="shared" si="38"/>
        <v>13950</v>
      </c>
      <c r="BC257" s="44">
        <f t="shared" si="39"/>
        <v>0</v>
      </c>
      <c r="BD257" s="44">
        <f t="shared" si="40"/>
        <v>0</v>
      </c>
      <c r="BE257" s="44">
        <f t="shared" si="41"/>
        <v>0</v>
      </c>
      <c r="BF257" s="44">
        <f t="shared" si="42"/>
        <v>0</v>
      </c>
      <c r="BG257" s="61">
        <f>IF(Table13[[#This Row],[Contractor Selected]]="Accrate",Table13[[#This Row],[Amount]],0)</f>
        <v>0</v>
      </c>
      <c r="BH257" s="61">
        <f>IF(Table13[[#This Row],[Contractor Selected]]="LWS",Table13[[#This Row],[Amount]],0)</f>
        <v>0</v>
      </c>
      <c r="BJ257" s="363"/>
    </row>
    <row r="258" spans="1:62" ht="14.45" hidden="1" x14ac:dyDescent="0.25">
      <c r="A258" s="39">
        <v>272</v>
      </c>
      <c r="B258" s="39" t="s">
        <v>323</v>
      </c>
      <c r="C258" s="102" t="s">
        <v>553</v>
      </c>
      <c r="D258" s="102">
        <v>1014897</v>
      </c>
      <c r="E258" s="39" t="s">
        <v>1819</v>
      </c>
      <c r="F258" s="102" t="s">
        <v>22</v>
      </c>
      <c r="G258" s="39" t="s">
        <v>850</v>
      </c>
      <c r="H258" s="73">
        <v>45772</v>
      </c>
      <c r="I258" s="73">
        <v>45776</v>
      </c>
      <c r="J258" s="73">
        <v>45783</v>
      </c>
      <c r="K258" s="73">
        <v>45804</v>
      </c>
      <c r="L258" s="73">
        <v>45779</v>
      </c>
      <c r="M258" s="73">
        <v>45779</v>
      </c>
      <c r="N258" s="73">
        <v>45782</v>
      </c>
      <c r="O258" s="73">
        <v>45783</v>
      </c>
      <c r="P258" s="73">
        <v>45784</v>
      </c>
      <c r="Q258" s="39" t="s">
        <v>897</v>
      </c>
      <c r="R258" s="77" t="s">
        <v>1820</v>
      </c>
      <c r="S258" s="73">
        <v>45805</v>
      </c>
      <c r="T258" s="73">
        <v>45805</v>
      </c>
      <c r="U258" s="105">
        <v>45778</v>
      </c>
      <c r="V258" s="105" t="s">
        <v>26</v>
      </c>
      <c r="W258" s="105">
        <v>45870</v>
      </c>
      <c r="X258" s="84"/>
      <c r="Y258" s="73"/>
      <c r="Z258" s="44"/>
      <c r="AA258" s="73"/>
      <c r="AB258" s="75"/>
      <c r="AC258" s="73"/>
      <c r="AD258" s="44"/>
      <c r="AE258" s="76"/>
      <c r="AF258" s="75" t="s">
        <v>897</v>
      </c>
      <c r="AG258" s="73">
        <v>45774</v>
      </c>
      <c r="AH258" s="44">
        <v>15985</v>
      </c>
      <c r="AI258" s="76">
        <v>45804</v>
      </c>
      <c r="AJ258" s="75"/>
      <c r="AK258" s="73"/>
      <c r="AL258" s="44"/>
      <c r="AM258" s="76"/>
      <c r="AN258" s="78"/>
      <c r="AO258" s="73"/>
      <c r="AP258" s="44"/>
      <c r="AQ258" s="76"/>
      <c r="AR258" s="85"/>
      <c r="AS258" s="73"/>
      <c r="AT258" s="44"/>
      <c r="AU258" s="80"/>
      <c r="AV258" s="77"/>
      <c r="AW258" s="77"/>
      <c r="AX258" s="77"/>
      <c r="AY258" s="77"/>
      <c r="AZ258" s="81" t="s">
        <v>808</v>
      </c>
      <c r="BA258" s="44">
        <f>IF(Table13[[#This Row],[Contractor Selected]]="Atlas",Table13[[#This Row],[Cost AEG]],IF(AZ258="DLZ",Table13[[#This Row],[Cost DLZ]],IF(AZ258="Helix",Table13[[#This Row],[Cost Helix]],IF(AZ258="Millennia",Table13[[#This Row],[Cost Millennia]],IF(AZ258="Dawood",Table13[[#This Row],[Cost Dawood]],"NO SELECTION")))))</f>
        <v>15985</v>
      </c>
      <c r="BB258" s="81">
        <f t="shared" si="38"/>
        <v>15985</v>
      </c>
      <c r="BC258" s="44">
        <f t="shared" si="39"/>
        <v>0</v>
      </c>
      <c r="BD258" s="44">
        <f t="shared" si="40"/>
        <v>0</v>
      </c>
      <c r="BE258" s="44">
        <f t="shared" si="41"/>
        <v>0</v>
      </c>
      <c r="BF258" s="44">
        <f t="shared" si="42"/>
        <v>0</v>
      </c>
      <c r="BG258" s="61">
        <f>IF(Table13[[#This Row],[Contractor Selected]]="Accrate",Table13[[#This Row],[Amount]],0)</f>
        <v>0</v>
      </c>
      <c r="BH258" s="61">
        <f>IF(Table13[[#This Row],[Contractor Selected]]="LWS",Table13[[#This Row],[Amount]],0)</f>
        <v>0</v>
      </c>
      <c r="BJ258" s="363"/>
    </row>
    <row r="259" spans="1:62" ht="14.45" hidden="1" x14ac:dyDescent="0.25">
      <c r="A259" s="39">
        <v>266</v>
      </c>
      <c r="B259" s="39" t="s">
        <v>323</v>
      </c>
      <c r="C259" s="39" t="s">
        <v>486</v>
      </c>
      <c r="D259" s="102">
        <v>1015225</v>
      </c>
      <c r="E259" s="39" t="s">
        <v>1814</v>
      </c>
      <c r="F259" s="102" t="s">
        <v>22</v>
      </c>
      <c r="G259" s="39" t="s">
        <v>850</v>
      </c>
      <c r="H259" s="73">
        <v>45763</v>
      </c>
      <c r="I259" s="73">
        <v>45765</v>
      </c>
      <c r="J259" s="73">
        <v>45772</v>
      </c>
      <c r="K259" s="73">
        <v>45793</v>
      </c>
      <c r="L259" s="73">
        <v>45764</v>
      </c>
      <c r="M259" s="73">
        <v>45764</v>
      </c>
      <c r="N259" s="73">
        <v>45765</v>
      </c>
      <c r="O259" s="73">
        <v>45789</v>
      </c>
      <c r="P259" s="73">
        <v>45790</v>
      </c>
      <c r="Q259" s="39" t="s">
        <v>897</v>
      </c>
      <c r="R259" s="77" t="s">
        <v>1821</v>
      </c>
      <c r="S259" s="73">
        <v>45811</v>
      </c>
      <c r="T259" s="73">
        <v>45807</v>
      </c>
      <c r="U259" s="105">
        <v>45778</v>
      </c>
      <c r="V259" s="105" t="s">
        <v>26</v>
      </c>
      <c r="W259" s="105">
        <v>45839</v>
      </c>
      <c r="X259" s="84"/>
      <c r="Y259" s="73"/>
      <c r="Z259" s="44"/>
      <c r="AA259" s="73"/>
      <c r="AB259" s="75"/>
      <c r="AC259" s="73"/>
      <c r="AD259" s="44"/>
      <c r="AE259" s="76"/>
      <c r="AF259" s="75" t="s">
        <v>897</v>
      </c>
      <c r="AG259" s="73">
        <v>45764</v>
      </c>
      <c r="AH259" s="44">
        <v>12770</v>
      </c>
      <c r="AI259" s="76">
        <v>45793</v>
      </c>
      <c r="AJ259" s="75"/>
      <c r="AK259" s="73"/>
      <c r="AL259" s="44"/>
      <c r="AM259" s="76"/>
      <c r="AN259" s="78"/>
      <c r="AO259" s="73"/>
      <c r="AP259" s="44"/>
      <c r="AQ259" s="76"/>
      <c r="AR259" s="85"/>
      <c r="AS259" s="73"/>
      <c r="AT259" s="44"/>
      <c r="AU259" s="80"/>
      <c r="AV259" s="77"/>
      <c r="AW259" s="77"/>
      <c r="AX259" s="77"/>
      <c r="AY259" s="77"/>
      <c r="AZ259" s="81" t="s">
        <v>808</v>
      </c>
      <c r="BA259" s="44">
        <f>IF(Table13[[#This Row],[Contractor Selected]]="Atlas",Table13[[#This Row],[Cost AEG]],IF(AZ259="DLZ",Table13[[#This Row],[Cost DLZ]],IF(AZ259="Helix",Table13[[#This Row],[Cost Helix]],IF(AZ259="Millennia",Table13[[#This Row],[Cost Millennia]],IF(AZ259="Dawood",Table13[[#This Row],[Cost Dawood]],"NO SELECTION")))))</f>
        <v>12770</v>
      </c>
      <c r="BB259" s="81">
        <f t="shared" si="38"/>
        <v>12770</v>
      </c>
      <c r="BC259" s="44">
        <f t="shared" si="39"/>
        <v>0</v>
      </c>
      <c r="BD259" s="44">
        <f t="shared" si="40"/>
        <v>0</v>
      </c>
      <c r="BE259" s="44">
        <f t="shared" si="41"/>
        <v>0</v>
      </c>
      <c r="BF259" s="44">
        <f t="shared" si="42"/>
        <v>0</v>
      </c>
      <c r="BG259" s="61">
        <f>IF(Table13[[#This Row],[Contractor Selected]]="Accrate",Table13[[#This Row],[Amount]],0)</f>
        <v>0</v>
      </c>
      <c r="BH259" s="61">
        <f>IF(Table13[[#This Row],[Contractor Selected]]="LWS",Table13[[#This Row],[Amount]],0)</f>
        <v>0</v>
      </c>
      <c r="BJ259" s="363"/>
    </row>
    <row r="260" spans="1:62" ht="14.45" hidden="1" x14ac:dyDescent="0.25">
      <c r="A260" s="39">
        <v>260</v>
      </c>
      <c r="B260" s="39" t="s">
        <v>81</v>
      </c>
      <c r="C260" s="39" t="s">
        <v>651</v>
      </c>
      <c r="D260" s="256">
        <v>1214923</v>
      </c>
      <c r="E260" s="39" t="s">
        <v>652</v>
      </c>
      <c r="F260" s="102" t="s">
        <v>84</v>
      </c>
      <c r="G260" s="102" t="s">
        <v>849</v>
      </c>
      <c r="H260" s="73">
        <v>45729</v>
      </c>
      <c r="I260" s="73">
        <v>45736</v>
      </c>
      <c r="J260" s="73">
        <v>45744</v>
      </c>
      <c r="K260" s="73">
        <v>45797</v>
      </c>
      <c r="L260" s="73">
        <v>45749</v>
      </c>
      <c r="M260" s="73">
        <v>45753</v>
      </c>
      <c r="N260" s="73">
        <v>45754</v>
      </c>
      <c r="O260" s="73">
        <v>45762</v>
      </c>
      <c r="P260" s="73">
        <v>45762</v>
      </c>
      <c r="Q260" s="39" t="s">
        <v>897</v>
      </c>
      <c r="R260" s="77" t="s">
        <v>1822</v>
      </c>
      <c r="S260" s="73">
        <v>45797</v>
      </c>
      <c r="T260" s="73">
        <v>45817</v>
      </c>
      <c r="U260" s="105">
        <v>45809</v>
      </c>
      <c r="V260" s="105" t="s">
        <v>26</v>
      </c>
      <c r="W260" s="105">
        <v>45863</v>
      </c>
      <c r="X260" s="84"/>
      <c r="Y260" s="73"/>
      <c r="Z260" s="44"/>
      <c r="AA260" s="73"/>
      <c r="AB260" s="75"/>
      <c r="AC260" s="73"/>
      <c r="AD260" s="44"/>
      <c r="AE260" s="76"/>
      <c r="AF260" s="75" t="s">
        <v>897</v>
      </c>
      <c r="AG260" s="73">
        <v>45743</v>
      </c>
      <c r="AH260" s="44">
        <v>8965</v>
      </c>
      <c r="AI260" s="76">
        <v>45790</v>
      </c>
      <c r="AJ260" s="75" t="s">
        <v>897</v>
      </c>
      <c r="AK260" s="73" t="s">
        <v>39</v>
      </c>
      <c r="AL260" s="44" t="s">
        <v>39</v>
      </c>
      <c r="AM260" s="76" t="s">
        <v>39</v>
      </c>
      <c r="AN260" s="78"/>
      <c r="AO260" s="73"/>
      <c r="AP260" s="44"/>
      <c r="AQ260" s="76"/>
      <c r="AR260" s="85"/>
      <c r="AS260" s="73"/>
      <c r="AT260" s="44"/>
      <c r="AU260" s="80"/>
      <c r="AV260" s="77" t="s">
        <v>897</v>
      </c>
      <c r="AW260" s="77">
        <v>45736</v>
      </c>
      <c r="AX260" s="67">
        <v>30930</v>
      </c>
      <c r="AY260" s="77">
        <v>45779</v>
      </c>
      <c r="AZ260" s="81" t="s">
        <v>808</v>
      </c>
      <c r="BA260" s="44">
        <f>IF(Table13[[#This Row],[Contractor Selected]]="Atlas",Table13[[#This Row],[Cost AEG]],IF(AZ260="DLZ",Table13[[#This Row],[Cost DLZ]],IF(AZ260="Helix",Table13[[#This Row],[Cost Helix]],IF(AZ260="Millennia",Table13[[#This Row],[Cost Millennia]],IF(AZ260="Dawood",Table13[[#This Row],[Cost Dawood]],"NO SELECTION")))))</f>
        <v>8965</v>
      </c>
      <c r="BB260" s="81">
        <f t="shared" si="38"/>
        <v>8965</v>
      </c>
      <c r="BC260" s="44">
        <f t="shared" si="39"/>
        <v>0</v>
      </c>
      <c r="BD260" s="44">
        <f t="shared" si="40"/>
        <v>0</v>
      </c>
      <c r="BE260" s="44">
        <f t="shared" si="41"/>
        <v>0</v>
      </c>
      <c r="BF260" s="44">
        <f t="shared" si="42"/>
        <v>0</v>
      </c>
      <c r="BG260" s="61">
        <f>IF(Table13[[#This Row],[Contractor Selected]]="Accrate",Table13[[#This Row],[Amount]],0)</f>
        <v>0</v>
      </c>
      <c r="BH260" s="61">
        <f>IF(Table13[[#This Row],[Contractor Selected]]="LWS",Table13[[#This Row],[Amount]],0)</f>
        <v>0</v>
      </c>
      <c r="BJ260" s="363"/>
    </row>
    <row r="261" spans="1:62" ht="15" hidden="1" customHeight="1" x14ac:dyDescent="0.25">
      <c r="A261" s="39">
        <v>268</v>
      </c>
      <c r="B261" s="39" t="s">
        <v>1800</v>
      </c>
      <c r="C261" s="39" t="s">
        <v>328</v>
      </c>
      <c r="D261" s="351" t="s">
        <v>329</v>
      </c>
      <c r="E261" s="39" t="s">
        <v>994</v>
      </c>
      <c r="F261" s="102" t="s">
        <v>102</v>
      </c>
      <c r="G261" s="39" t="s">
        <v>850</v>
      </c>
      <c r="H261" s="73">
        <v>45769</v>
      </c>
      <c r="I261" s="73">
        <v>45771</v>
      </c>
      <c r="J261" s="73">
        <v>45776</v>
      </c>
      <c r="K261" s="73">
        <v>45811</v>
      </c>
      <c r="L261" s="73">
        <v>45771</v>
      </c>
      <c r="M261" s="73">
        <v>45771</v>
      </c>
      <c r="N261" s="73">
        <v>45771</v>
      </c>
      <c r="O261" s="73">
        <v>45783</v>
      </c>
      <c r="P261" s="73">
        <v>45783</v>
      </c>
      <c r="Q261" s="39" t="s">
        <v>897</v>
      </c>
      <c r="R261" s="77" t="s">
        <v>1823</v>
      </c>
      <c r="S261" s="73">
        <v>45811</v>
      </c>
      <c r="T261" s="73">
        <v>45811</v>
      </c>
      <c r="U261" s="105">
        <v>45809</v>
      </c>
      <c r="V261" s="105" t="s">
        <v>26</v>
      </c>
      <c r="W261" s="105">
        <v>45870</v>
      </c>
      <c r="X261" s="84"/>
      <c r="Y261" s="73"/>
      <c r="Z261" s="44"/>
      <c r="AA261" s="73"/>
      <c r="AB261" s="75"/>
      <c r="AC261" s="73"/>
      <c r="AD261" s="44"/>
      <c r="AE261" s="76"/>
      <c r="AF261" s="75" t="s">
        <v>897</v>
      </c>
      <c r="AG261" s="73">
        <v>45771</v>
      </c>
      <c r="AH261" s="44">
        <v>32470</v>
      </c>
      <c r="AI261" s="76">
        <v>45771</v>
      </c>
      <c r="AJ261" s="75"/>
      <c r="AK261" s="73"/>
      <c r="AL261" s="44"/>
      <c r="AM261" s="76"/>
      <c r="AN261" s="78"/>
      <c r="AO261" s="73"/>
      <c r="AP261" s="44"/>
      <c r="AQ261" s="76"/>
      <c r="AR261" s="85"/>
      <c r="AS261" s="73"/>
      <c r="AT261" s="44"/>
      <c r="AU261" s="80"/>
      <c r="AV261" s="77"/>
      <c r="AW261" s="77"/>
      <c r="AX261" s="77"/>
      <c r="AY261" s="77"/>
      <c r="AZ261" s="81" t="s">
        <v>808</v>
      </c>
      <c r="BA261" s="44">
        <f>IF(Table13[[#This Row],[Contractor Selected]]="Atlas",Table13[[#This Row],[Cost AEG]],IF(AZ261="DLZ",Table13[[#This Row],[Cost DLZ]],IF(AZ261="Helix",Table13[[#This Row],[Cost Helix]],IF(AZ261="Millennia",Table13[[#This Row],[Cost Millennia]],IF(AZ261="Dawood",Table13[[#This Row],[Cost Dawood]],"NO SELECTION")))))</f>
        <v>32470</v>
      </c>
      <c r="BB261" s="81">
        <f t="shared" si="38"/>
        <v>32470</v>
      </c>
      <c r="BC261" s="44">
        <f t="shared" si="39"/>
        <v>0</v>
      </c>
      <c r="BD261" s="44">
        <f t="shared" si="40"/>
        <v>0</v>
      </c>
      <c r="BE261" s="44">
        <f t="shared" si="41"/>
        <v>0</v>
      </c>
      <c r="BF261" s="44">
        <f t="shared" si="42"/>
        <v>0</v>
      </c>
      <c r="BG261" s="61">
        <f>IF(Table13[[#This Row],[Contractor Selected]]="Accrate",Table13[[#This Row],[Amount]],0)</f>
        <v>0</v>
      </c>
      <c r="BH261" s="61">
        <f>IF(Table13[[#This Row],[Contractor Selected]]="LWS",Table13[[#This Row],[Amount]],0)</f>
        <v>0</v>
      </c>
    </row>
    <row r="262" spans="1:62" ht="15" hidden="1" customHeight="1" x14ac:dyDescent="0.25">
      <c r="A262" s="39">
        <v>271</v>
      </c>
      <c r="B262" s="39" t="s">
        <v>1800</v>
      </c>
      <c r="C262" s="39" t="s">
        <v>403</v>
      </c>
      <c r="D262" s="102">
        <v>1215381</v>
      </c>
      <c r="E262" s="39" t="s">
        <v>404</v>
      </c>
      <c r="F262" s="102" t="s">
        <v>1804</v>
      </c>
      <c r="G262" s="39" t="s">
        <v>850</v>
      </c>
      <c r="H262" s="73">
        <v>45789</v>
      </c>
      <c r="I262" s="73">
        <v>45791</v>
      </c>
      <c r="J262" s="73">
        <v>45797</v>
      </c>
      <c r="K262" s="73">
        <v>45818</v>
      </c>
      <c r="L262" s="73">
        <v>45790</v>
      </c>
      <c r="M262" s="73">
        <v>45791</v>
      </c>
      <c r="N262" s="73">
        <v>45791</v>
      </c>
      <c r="O262" s="73">
        <v>45796</v>
      </c>
      <c r="P262" s="73">
        <v>45796</v>
      </c>
      <c r="Q262" s="39" t="s">
        <v>897</v>
      </c>
      <c r="R262" s="77" t="s">
        <v>1824</v>
      </c>
      <c r="S262" s="73">
        <v>45818</v>
      </c>
      <c r="T262" s="73">
        <v>45818</v>
      </c>
      <c r="U262" s="105">
        <v>45809</v>
      </c>
      <c r="V262" s="105" t="s">
        <v>26</v>
      </c>
      <c r="W262" s="105">
        <v>45833</v>
      </c>
      <c r="X262" s="84"/>
      <c r="Y262" s="73"/>
      <c r="Z262" s="44"/>
      <c r="AA262" s="73"/>
      <c r="AB262" s="75" t="s">
        <v>897</v>
      </c>
      <c r="AC262" s="73">
        <v>45790</v>
      </c>
      <c r="AD262" s="44">
        <v>18950</v>
      </c>
      <c r="AE262" s="76">
        <v>45818</v>
      </c>
      <c r="AF262" s="75"/>
      <c r="AG262" s="73"/>
      <c r="AH262" s="44"/>
      <c r="AI262" s="76"/>
      <c r="AJ262" s="75"/>
      <c r="AK262" s="73"/>
      <c r="AL262" s="44"/>
      <c r="AM262" s="76"/>
      <c r="AN262" s="78"/>
      <c r="AO262" s="73"/>
      <c r="AP262" s="44"/>
      <c r="AQ262" s="76"/>
      <c r="AR262" s="85"/>
      <c r="AS262" s="73"/>
      <c r="AT262" s="44"/>
      <c r="AU262" s="80"/>
      <c r="AV262" s="77"/>
      <c r="AW262" s="77"/>
      <c r="AX262" s="77"/>
      <c r="AY262" s="77"/>
      <c r="AZ262" s="81" t="s">
        <v>937</v>
      </c>
      <c r="BA262" s="44">
        <f>IF(Table13[[#This Row],[Contractor Selected]]="Atlas",Table13[[#This Row],[Cost AEG]],IF(AZ262="DLZ",Table13[[#This Row],[Cost DLZ]],IF(AZ262="Helix",Table13[[#This Row],[Cost Helix]],IF(AZ262="Millennia",Table13[[#This Row],[Cost Millennia]],IF(AZ262="Dawood",Table13[[#This Row],[Cost Dawood]],"NO SELECTION")))))</f>
        <v>18950</v>
      </c>
      <c r="BB262" s="81">
        <f t="shared" si="38"/>
        <v>0</v>
      </c>
      <c r="BC262" s="44">
        <f t="shared" si="39"/>
        <v>0</v>
      </c>
      <c r="BD262" s="44">
        <f t="shared" si="40"/>
        <v>18950</v>
      </c>
      <c r="BE262" s="44">
        <f t="shared" si="41"/>
        <v>0</v>
      </c>
      <c r="BF262" s="44">
        <f t="shared" si="42"/>
        <v>0</v>
      </c>
      <c r="BG262" s="61">
        <f>IF(Table13[[#This Row],[Contractor Selected]]="Accrate",Table13[[#This Row],[Amount]],0)</f>
        <v>0</v>
      </c>
      <c r="BH262" s="61">
        <f>IF(Table13[[#This Row],[Contractor Selected]]="LWS",Table13[[#This Row],[Amount]],0)</f>
        <v>0</v>
      </c>
    </row>
    <row r="263" spans="1:62" ht="15" hidden="1" customHeight="1" x14ac:dyDescent="0.25">
      <c r="A263" s="39">
        <v>274</v>
      </c>
      <c r="B263" s="39" t="s">
        <v>323</v>
      </c>
      <c r="C263" s="39" t="s">
        <v>500</v>
      </c>
      <c r="D263" s="102">
        <v>1014642</v>
      </c>
      <c r="E263" s="39" t="s">
        <v>501</v>
      </c>
      <c r="F263" s="102" t="s">
        <v>22</v>
      </c>
      <c r="G263" s="39" t="s">
        <v>1825</v>
      </c>
      <c r="H263" s="73">
        <v>45790</v>
      </c>
      <c r="I263" s="73">
        <v>45792</v>
      </c>
      <c r="J263" s="73">
        <v>45798</v>
      </c>
      <c r="K263" s="73">
        <v>45819</v>
      </c>
      <c r="L263" s="73">
        <v>45793</v>
      </c>
      <c r="M263" s="73">
        <v>45793</v>
      </c>
      <c r="N263" s="73">
        <v>45793</v>
      </c>
      <c r="O263" s="73">
        <v>45804</v>
      </c>
      <c r="P263" s="73">
        <v>45804</v>
      </c>
      <c r="Q263" s="39" t="s">
        <v>897</v>
      </c>
      <c r="R263" s="77" t="s">
        <v>1826</v>
      </c>
      <c r="S263" s="73">
        <v>45828</v>
      </c>
      <c r="T263" s="73">
        <v>45831</v>
      </c>
      <c r="U263" s="105">
        <v>45809</v>
      </c>
      <c r="V263" s="105"/>
      <c r="W263" s="105">
        <v>45870</v>
      </c>
      <c r="X263" s="84"/>
      <c r="Y263" s="73"/>
      <c r="Z263" s="44"/>
      <c r="AA263" s="73"/>
      <c r="AB263" s="75"/>
      <c r="AC263" s="73"/>
      <c r="AD263" s="44"/>
      <c r="AE263" s="76"/>
      <c r="AF263" s="75" t="s">
        <v>897</v>
      </c>
      <c r="AG263" s="73">
        <v>45792</v>
      </c>
      <c r="AH263" s="44">
        <v>28800</v>
      </c>
      <c r="AI263" s="76">
        <v>45819</v>
      </c>
      <c r="AJ263" s="75"/>
      <c r="AK263" s="73"/>
      <c r="AL263" s="44"/>
      <c r="AM263" s="76"/>
      <c r="AN263" s="78"/>
      <c r="AO263" s="73"/>
      <c r="AP263" s="44"/>
      <c r="AQ263" s="76"/>
      <c r="AR263" s="85"/>
      <c r="AS263" s="73"/>
      <c r="AT263" s="44"/>
      <c r="AU263" s="80"/>
      <c r="AV263" s="77"/>
      <c r="AW263" s="77"/>
      <c r="AX263" s="77"/>
      <c r="AY263" s="77"/>
      <c r="AZ263" s="81" t="s">
        <v>808</v>
      </c>
      <c r="BA263" s="44">
        <f>IF(Table13[[#This Row],[Contractor Selected]]="Atlas",Table13[[#This Row],[Cost AEG]],IF(AZ263="DLZ",Table13[[#This Row],[Cost DLZ]],IF(AZ263="Helix",Table13[[#This Row],[Cost Helix]],IF(AZ263="Millennia",Table13[[#This Row],[Cost Millennia]],IF(AZ263="Dawood",Table13[[#This Row],[Cost Dawood]],"NO SELECTION")))))</f>
        <v>28800</v>
      </c>
      <c r="BB263" s="81">
        <f t="shared" si="38"/>
        <v>28800</v>
      </c>
      <c r="BC263" s="44">
        <f t="shared" si="39"/>
        <v>0</v>
      </c>
      <c r="BD263" s="44">
        <f t="shared" si="40"/>
        <v>0</v>
      </c>
      <c r="BE263" s="44">
        <f t="shared" si="41"/>
        <v>0</v>
      </c>
      <c r="BF263" s="44">
        <f t="shared" si="42"/>
        <v>0</v>
      </c>
      <c r="BG263" s="61">
        <f>IF(Table13[[#This Row],[Contractor Selected]]="Accrate",Table13[[#This Row],[Amount]],0)</f>
        <v>0</v>
      </c>
      <c r="BH263" s="61">
        <f>IF(Table13[[#This Row],[Contractor Selected]]="LWS",Table13[[#This Row],[Amount]],0)</f>
        <v>0</v>
      </c>
    </row>
    <row r="264" spans="1:62" ht="15" hidden="1" customHeight="1" x14ac:dyDescent="0.25">
      <c r="A264" s="39">
        <v>273</v>
      </c>
      <c r="B264" s="39" t="s">
        <v>67</v>
      </c>
      <c r="C264" s="39" t="s">
        <v>701</v>
      </c>
      <c r="D264" s="102">
        <v>1015283</v>
      </c>
      <c r="E264" s="39" t="s">
        <v>297</v>
      </c>
      <c r="F264" s="102" t="s">
        <v>70</v>
      </c>
      <c r="G264" s="39" t="s">
        <v>850</v>
      </c>
      <c r="H264" s="73">
        <v>45789</v>
      </c>
      <c r="I264" s="73">
        <v>45791</v>
      </c>
      <c r="J264" s="73">
        <v>45800</v>
      </c>
      <c r="K264" s="73">
        <v>45828</v>
      </c>
      <c r="L264" s="73">
        <v>45793</v>
      </c>
      <c r="M264" s="73">
        <v>45800</v>
      </c>
      <c r="N264" s="73">
        <v>45800</v>
      </c>
      <c r="O264" s="73">
        <v>45804</v>
      </c>
      <c r="P264" s="73">
        <v>45804</v>
      </c>
      <c r="Q264" s="39" t="s">
        <v>897</v>
      </c>
      <c r="R264" s="77" t="s">
        <v>1827</v>
      </c>
      <c r="S264" s="73">
        <v>45828</v>
      </c>
      <c r="T264" s="73">
        <v>45831</v>
      </c>
      <c r="U264" s="105">
        <v>45839</v>
      </c>
      <c r="V264" s="105" t="s">
        <v>26</v>
      </c>
      <c r="W264" s="105">
        <v>45839</v>
      </c>
      <c r="X264" s="84"/>
      <c r="Y264" s="73"/>
      <c r="Z264" s="44"/>
      <c r="AA264" s="73"/>
      <c r="AB264" s="75" t="s">
        <v>897</v>
      </c>
      <c r="AC264" s="73">
        <v>45790</v>
      </c>
      <c r="AD264" s="44">
        <v>31000</v>
      </c>
      <c r="AE264" s="76">
        <v>45828</v>
      </c>
      <c r="AF264" s="75"/>
      <c r="AG264" s="73">
        <v>45791</v>
      </c>
      <c r="AH264" s="44">
        <v>28900</v>
      </c>
      <c r="AI264" s="76">
        <v>45828</v>
      </c>
      <c r="AJ264" s="75"/>
      <c r="AK264" s="73">
        <v>45791</v>
      </c>
      <c r="AL264" s="44">
        <v>77000</v>
      </c>
      <c r="AM264" s="76">
        <v>45828</v>
      </c>
      <c r="AN264" s="78"/>
      <c r="AO264" s="73"/>
      <c r="AP264" s="44"/>
      <c r="AQ264" s="76"/>
      <c r="AR264" s="85"/>
      <c r="AS264" s="73"/>
      <c r="AT264" s="44"/>
      <c r="AU264" s="80"/>
      <c r="AV264" s="77"/>
      <c r="AW264" s="77"/>
      <c r="AX264" s="77"/>
      <c r="AY264" s="77"/>
      <c r="AZ264" s="81" t="s">
        <v>937</v>
      </c>
      <c r="BA264" s="44">
        <f>IF(Table13[[#This Row],[Contractor Selected]]="Atlas",Table13[[#This Row],[Cost AEG]],IF(AZ264="DLZ",Table13[[#This Row],[Cost DLZ]],IF(AZ264="Helix",Table13[[#This Row],[Cost Helix]],IF(AZ264="Millennia",Table13[[#This Row],[Cost Millennia]],IF(AZ264="Dawood",Table13[[#This Row],[Cost Dawood]],"NO SELECTION")))))</f>
        <v>31000</v>
      </c>
      <c r="BB264" s="81">
        <f t="shared" si="38"/>
        <v>0</v>
      </c>
      <c r="BC264" s="44">
        <f t="shared" si="39"/>
        <v>0</v>
      </c>
      <c r="BD264" s="44">
        <f t="shared" si="40"/>
        <v>31000</v>
      </c>
      <c r="BE264" s="44">
        <f t="shared" si="41"/>
        <v>0</v>
      </c>
      <c r="BF264" s="44">
        <f t="shared" si="42"/>
        <v>0</v>
      </c>
      <c r="BG264" s="61">
        <f>IF(Table13[[#This Row],[Contractor Selected]]="Accrate",Table13[[#This Row],[Amount]],0)</f>
        <v>0</v>
      </c>
      <c r="BH264" s="61">
        <f>IF(Table13[[#This Row],[Contractor Selected]]="LWS",Table13[[#This Row],[Amount]],0)</f>
        <v>0</v>
      </c>
    </row>
    <row r="265" spans="1:62" ht="15" hidden="1" customHeight="1" x14ac:dyDescent="0.25">
      <c r="A265" s="39">
        <v>276</v>
      </c>
      <c r="B265" s="39" t="s">
        <v>323</v>
      </c>
      <c r="C265" s="39" t="s">
        <v>454</v>
      </c>
      <c r="D265" s="102">
        <v>1015488</v>
      </c>
      <c r="E265" s="39" t="s">
        <v>1828</v>
      </c>
      <c r="F265" s="102" t="s">
        <v>456</v>
      </c>
      <c r="G265" s="39" t="s">
        <v>850</v>
      </c>
      <c r="H265" s="73">
        <v>45832</v>
      </c>
      <c r="I265" s="73">
        <v>45834</v>
      </c>
      <c r="J265" s="73">
        <v>45841</v>
      </c>
      <c r="K265" s="73">
        <v>45868</v>
      </c>
      <c r="L265" s="73">
        <v>45838</v>
      </c>
      <c r="M265" s="73">
        <v>45863</v>
      </c>
      <c r="N265" s="73">
        <v>45839</v>
      </c>
      <c r="O265" s="73">
        <v>45846</v>
      </c>
      <c r="P265" s="73">
        <v>45846</v>
      </c>
      <c r="Q265" s="73">
        <v>45846</v>
      </c>
      <c r="R265" s="77" t="s">
        <v>1829</v>
      </c>
      <c r="S265" s="73">
        <v>45868</v>
      </c>
      <c r="T265" s="73">
        <v>45868</v>
      </c>
      <c r="U265" s="105">
        <v>45839</v>
      </c>
      <c r="V265" s="105"/>
      <c r="W265" s="105"/>
      <c r="X265" s="84"/>
      <c r="Y265" s="73"/>
      <c r="Z265" s="44"/>
      <c r="AA265" s="73"/>
      <c r="AB265" s="75"/>
      <c r="AC265" s="73"/>
      <c r="AD265" s="44"/>
      <c r="AE265" s="76"/>
      <c r="AF265" s="75" t="s">
        <v>897</v>
      </c>
      <c r="AG265" s="73">
        <v>45834</v>
      </c>
      <c r="AH265" s="44">
        <v>12200</v>
      </c>
      <c r="AI265" s="76">
        <v>45868</v>
      </c>
      <c r="AJ265" s="75"/>
      <c r="AK265" s="73"/>
      <c r="AL265" s="44"/>
      <c r="AM265" s="76"/>
      <c r="AN265" s="78"/>
      <c r="AO265" s="73"/>
      <c r="AP265" s="44"/>
      <c r="AQ265" s="76"/>
      <c r="AR265" s="85"/>
      <c r="AS265" s="73"/>
      <c r="AT265" s="44"/>
      <c r="AU265" s="80"/>
      <c r="AV265" s="77"/>
      <c r="AW265" s="77"/>
      <c r="AX265" s="77"/>
      <c r="AY265" s="77"/>
      <c r="AZ265" s="81" t="s">
        <v>808</v>
      </c>
      <c r="BA265" s="44">
        <f>IF(Table13[[#This Row],[Contractor Selected]]="Atlas",Table13[[#This Row],[Cost AEG]],IF(AZ265="DLZ",Table13[[#This Row],[Cost DLZ]],IF(AZ265="Helix",Table13[[#This Row],[Cost Helix]],IF(AZ265="Millennia",Table13[[#This Row],[Cost Millennia]],IF(AZ265="Dawood",Table13[[#This Row],[Cost Dawood]],"NO SELECTION")))))</f>
        <v>12200</v>
      </c>
      <c r="BB265" s="81">
        <f t="shared" si="38"/>
        <v>12200</v>
      </c>
      <c r="BC265" s="44">
        <f t="shared" si="39"/>
        <v>0</v>
      </c>
      <c r="BD265" s="44">
        <f t="shared" si="40"/>
        <v>0</v>
      </c>
      <c r="BE265" s="44">
        <f t="shared" si="41"/>
        <v>0</v>
      </c>
      <c r="BF265" s="44">
        <f t="shared" si="42"/>
        <v>0</v>
      </c>
      <c r="BG265" s="61">
        <f>IF(Table13[[#This Row],[Contractor Selected]]="Accrate",Table13[[#This Row],[Amount]],0)</f>
        <v>0</v>
      </c>
      <c r="BH265" s="61">
        <f>IF(Table13[[#This Row],[Contractor Selected]]="LWS",Table13[[#This Row],[Amount]],0)</f>
        <v>0</v>
      </c>
      <c r="BI265" s="354"/>
    </row>
    <row r="266" spans="1:62" ht="15" hidden="1" customHeight="1" x14ac:dyDescent="0.25">
      <c r="A266" s="39">
        <v>264</v>
      </c>
      <c r="B266" s="39" t="s">
        <v>323</v>
      </c>
      <c r="C266" s="39" t="s">
        <v>571</v>
      </c>
      <c r="D266" s="102">
        <v>1015485</v>
      </c>
      <c r="E266" s="39" t="s">
        <v>1830</v>
      </c>
      <c r="F266" s="102" t="s">
        <v>37</v>
      </c>
      <c r="G266" s="39" t="s">
        <v>850</v>
      </c>
      <c r="H266" s="73">
        <v>45825</v>
      </c>
      <c r="I266" s="73">
        <v>45827</v>
      </c>
      <c r="J266" s="73">
        <v>45835</v>
      </c>
      <c r="K266" s="73">
        <v>45856</v>
      </c>
      <c r="L266" s="73">
        <v>45838</v>
      </c>
      <c r="M266" s="73">
        <v>45840</v>
      </c>
      <c r="N266" s="73">
        <v>45841</v>
      </c>
      <c r="O266" s="73">
        <v>45852</v>
      </c>
      <c r="P266" s="73">
        <v>45855</v>
      </c>
      <c r="Q266" s="73">
        <v>45855</v>
      </c>
      <c r="R266" s="77" t="s">
        <v>1831</v>
      </c>
      <c r="S266" s="73">
        <v>45873</v>
      </c>
      <c r="T266" s="73">
        <v>45873</v>
      </c>
      <c r="U266" s="105">
        <v>45839</v>
      </c>
      <c r="V266" s="105"/>
      <c r="W266" s="105"/>
      <c r="X266" s="84"/>
      <c r="Y266" s="73"/>
      <c r="Z266" s="44"/>
      <c r="AA266" s="73"/>
      <c r="AB266" s="75"/>
      <c r="AC266" s="73"/>
      <c r="AD266" s="44"/>
      <c r="AE266" s="76"/>
      <c r="AF266" s="75" t="s">
        <v>897</v>
      </c>
      <c r="AG266" s="73">
        <v>45838</v>
      </c>
      <c r="AH266" s="44">
        <v>13960</v>
      </c>
      <c r="AI266" s="76">
        <v>45868</v>
      </c>
      <c r="AJ266" s="75"/>
      <c r="AK266" s="73"/>
      <c r="AL266" s="44"/>
      <c r="AM266" s="76"/>
      <c r="AN266" s="78"/>
      <c r="AO266" s="73"/>
      <c r="AP266" s="44"/>
      <c r="AQ266" s="76"/>
      <c r="AR266" s="85"/>
      <c r="AS266" s="73"/>
      <c r="AT266" s="44"/>
      <c r="AU266" s="80"/>
      <c r="AV266" s="77"/>
      <c r="AW266" s="77"/>
      <c r="AX266" s="77"/>
      <c r="AY266" s="77"/>
      <c r="AZ266" s="81" t="s">
        <v>808</v>
      </c>
      <c r="BA266" s="44">
        <f>IF(Table13[[#This Row],[Contractor Selected]]="Atlas",Table13[[#This Row],[Cost AEG]],IF(AZ266="DLZ",Table13[[#This Row],[Cost DLZ]],IF(AZ266="Helix",Table13[[#This Row],[Cost Helix]],IF(AZ266="Millennia",Table13[[#This Row],[Cost Millennia]],IF(AZ266="Dawood",Table13[[#This Row],[Cost Dawood]],"NO SELECTION")))))</f>
        <v>13960</v>
      </c>
      <c r="BB266" s="81">
        <f t="shared" si="38"/>
        <v>13960</v>
      </c>
      <c r="BC266" s="44">
        <f t="shared" si="39"/>
        <v>0</v>
      </c>
      <c r="BD266" s="44">
        <f t="shared" si="40"/>
        <v>0</v>
      </c>
      <c r="BE266" s="44">
        <f t="shared" si="41"/>
        <v>0</v>
      </c>
      <c r="BF266" s="44">
        <f t="shared" si="42"/>
        <v>0</v>
      </c>
      <c r="BG266" s="61">
        <f>IF(Table13[[#This Row],[Contractor Selected]]="Accrate",Table13[[#This Row],[Amount]],0)</f>
        <v>0</v>
      </c>
      <c r="BH266" s="61">
        <f>IF(Table13[[#This Row],[Contractor Selected]]="LWS",Table13[[#This Row],[Amount]],0)</f>
        <v>0</v>
      </c>
      <c r="BI266" s="44"/>
    </row>
    <row r="267" spans="1:62" ht="15" customHeight="1" x14ac:dyDescent="0.25">
      <c r="A267" s="39">
        <v>261</v>
      </c>
      <c r="B267" s="413" t="s">
        <v>242</v>
      </c>
      <c r="C267" s="414" t="s">
        <v>1832</v>
      </c>
      <c r="D267" s="102">
        <v>1015081</v>
      </c>
      <c r="E267" s="39" t="s">
        <v>1833</v>
      </c>
      <c r="F267" s="102" t="s">
        <v>191</v>
      </c>
      <c r="G267" s="39" t="s">
        <v>1825</v>
      </c>
      <c r="H267" s="73">
        <v>45740</v>
      </c>
      <c r="I267" s="73">
        <v>45742</v>
      </c>
      <c r="J267" s="73">
        <v>45775</v>
      </c>
      <c r="K267" s="73">
        <v>45805</v>
      </c>
      <c r="L267" s="73">
        <v>45771</v>
      </c>
      <c r="M267" s="73">
        <v>45771</v>
      </c>
      <c r="N267" s="73">
        <v>45771</v>
      </c>
      <c r="O267" s="73">
        <v>45785</v>
      </c>
      <c r="P267" s="73">
        <v>45785</v>
      </c>
      <c r="Q267" s="39" t="s">
        <v>897</v>
      </c>
      <c r="R267" s="77" t="s">
        <v>1834</v>
      </c>
      <c r="S267" s="73">
        <v>45861</v>
      </c>
      <c r="T267" s="77">
        <v>45880</v>
      </c>
      <c r="U267" s="323">
        <v>45870</v>
      </c>
      <c r="V267" s="105" t="s">
        <v>26</v>
      </c>
      <c r="W267" s="105">
        <v>45870</v>
      </c>
      <c r="X267" s="84"/>
      <c r="Y267" s="73"/>
      <c r="Z267" s="44"/>
      <c r="AA267" s="73"/>
      <c r="AB267" s="75" t="s">
        <v>897</v>
      </c>
      <c r="AC267" s="73">
        <v>45742</v>
      </c>
      <c r="AD267" s="44">
        <v>18350</v>
      </c>
      <c r="AE267" s="76"/>
      <c r="AF267" s="75" t="s">
        <v>897</v>
      </c>
      <c r="AG267" s="73">
        <v>45742</v>
      </c>
      <c r="AH267" s="44">
        <v>14480</v>
      </c>
      <c r="AI267" s="76"/>
      <c r="AJ267" s="75" t="s">
        <v>897</v>
      </c>
      <c r="AK267" s="73" t="s">
        <v>982</v>
      </c>
      <c r="AL267" s="44"/>
      <c r="AM267" s="76"/>
      <c r="AN267" s="78"/>
      <c r="AO267" s="73"/>
      <c r="AP267" s="44"/>
      <c r="AQ267" s="76"/>
      <c r="AR267" s="85"/>
      <c r="AS267" s="73"/>
      <c r="AT267" s="44"/>
      <c r="AU267" s="80"/>
      <c r="AV267" s="77"/>
      <c r="AW267" s="77"/>
      <c r="AX267" s="77"/>
      <c r="AY267" s="77"/>
      <c r="AZ267" s="81" t="s">
        <v>808</v>
      </c>
      <c r="BA267" s="44">
        <f>IF(Table13[[#This Row],[Contractor Selected]]="Atlas",Table13[[#This Row],[Cost AEG]],IF(AZ267="DLZ",Table13[[#This Row],[Cost DLZ]],IF(AZ267="Helix",Table13[[#This Row],[Cost Helix]],IF(AZ267="Millennia",Table13[[#This Row],[Cost Millennia]],IF(AZ267="Dawood",Table13[[#This Row],[Cost Dawood]],"NO SELECTION")))))</f>
        <v>14480</v>
      </c>
      <c r="BB267" s="81">
        <f t="shared" si="38"/>
        <v>14480</v>
      </c>
      <c r="BC267" s="44">
        <f t="shared" si="39"/>
        <v>0</v>
      </c>
      <c r="BD267" s="44">
        <f t="shared" si="40"/>
        <v>0</v>
      </c>
      <c r="BE267" s="44">
        <f t="shared" si="41"/>
        <v>0</v>
      </c>
      <c r="BF267" s="44">
        <f t="shared" si="42"/>
        <v>0</v>
      </c>
      <c r="BG267" s="61">
        <f>IF(Table13[[#This Row],[Contractor Selected]]="Accrate",Table13[[#This Row],[Amount]],0)</f>
        <v>0</v>
      </c>
      <c r="BH267" s="61">
        <f>IF(Table13[[#This Row],[Contractor Selected]]="LWS",Table13[[#This Row],[Amount]],0)</f>
        <v>0</v>
      </c>
    </row>
    <row r="268" spans="1:62" ht="15" hidden="1" customHeight="1" x14ac:dyDescent="0.25">
      <c r="A268" s="39">
        <v>279</v>
      </c>
      <c r="B268" s="39" t="s">
        <v>323</v>
      </c>
      <c r="C268" s="39" t="s">
        <v>508</v>
      </c>
      <c r="D268" s="102">
        <v>1015588</v>
      </c>
      <c r="E268" s="39" t="s">
        <v>1835</v>
      </c>
      <c r="F268" s="102" t="s">
        <v>102</v>
      </c>
      <c r="G268" s="39" t="s">
        <v>1733</v>
      </c>
      <c r="H268" s="73">
        <v>45849</v>
      </c>
      <c r="I268" s="73">
        <v>45853</v>
      </c>
      <c r="J268" s="73">
        <v>45856</v>
      </c>
      <c r="K268" s="73">
        <v>45870</v>
      </c>
      <c r="L268" s="73">
        <v>45853</v>
      </c>
      <c r="M268" s="73">
        <v>45859</v>
      </c>
      <c r="N268" s="73">
        <v>45859</v>
      </c>
      <c r="O268" s="73">
        <v>45859</v>
      </c>
      <c r="P268" s="73">
        <v>45859</v>
      </c>
      <c r="Q268" s="39" t="s">
        <v>897</v>
      </c>
      <c r="R268" s="77" t="s">
        <v>1836</v>
      </c>
      <c r="S268" s="73">
        <v>45877</v>
      </c>
      <c r="T268" s="73">
        <v>45877</v>
      </c>
      <c r="U268" s="105">
        <v>45870</v>
      </c>
      <c r="V268" s="105" t="s">
        <v>26</v>
      </c>
      <c r="W268" s="105">
        <v>45931</v>
      </c>
      <c r="X268" s="84"/>
      <c r="Y268" s="73"/>
      <c r="Z268" s="44"/>
      <c r="AA268" s="73"/>
      <c r="AB268" s="75"/>
      <c r="AC268" s="73"/>
      <c r="AD268" s="44"/>
      <c r="AE268" s="76"/>
      <c r="AF268" s="75" t="s">
        <v>897</v>
      </c>
      <c r="AG268" s="73">
        <v>45853</v>
      </c>
      <c r="AH268" s="44">
        <v>8900</v>
      </c>
      <c r="AI268" s="76">
        <v>45874</v>
      </c>
      <c r="AJ268" s="75"/>
      <c r="AK268" s="73"/>
      <c r="AL268" s="44"/>
      <c r="AM268" s="76"/>
      <c r="AN268" s="78"/>
      <c r="AO268" s="73"/>
      <c r="AP268" s="44"/>
      <c r="AQ268" s="76"/>
      <c r="AR268" s="85"/>
      <c r="AS268" s="73"/>
      <c r="AT268" s="44"/>
      <c r="AU268" s="80"/>
      <c r="AV268" s="77"/>
      <c r="AW268" s="77"/>
      <c r="AX268" s="77"/>
      <c r="AY268" s="77"/>
      <c r="AZ268" s="81" t="s">
        <v>808</v>
      </c>
      <c r="BA268" s="44">
        <f>IF(Table13[[#This Row],[Contractor Selected]]="Atlas",Table13[[#This Row],[Cost AEG]],IF(AZ268="DLZ",Table13[[#This Row],[Cost DLZ]],IF(AZ268="Helix",Table13[[#This Row],[Cost Helix]],IF(AZ268="Millennia",Table13[[#This Row],[Cost Millennia]],IF(AZ268="Dawood",Table13[[#This Row],[Cost Dawood]],"NO SELECTION")))))</f>
        <v>8900</v>
      </c>
      <c r="BB268" s="81">
        <f t="shared" si="38"/>
        <v>8900</v>
      </c>
      <c r="BC268" s="44">
        <f t="shared" si="39"/>
        <v>0</v>
      </c>
      <c r="BD268" s="44">
        <f t="shared" si="40"/>
        <v>0</v>
      </c>
      <c r="BE268" s="44">
        <f t="shared" si="41"/>
        <v>0</v>
      </c>
      <c r="BF268" s="44">
        <f t="shared" si="42"/>
        <v>0</v>
      </c>
      <c r="BG268" s="61">
        <f>IF(Table13[[#This Row],[Contractor Selected]]="Accrate",Table13[[#This Row],[Amount]],0)</f>
        <v>0</v>
      </c>
      <c r="BH268" s="61">
        <f>IF(Table13[[#This Row],[Contractor Selected]]="LWS",Table13[[#This Row],[Amount]],0)</f>
        <v>0</v>
      </c>
    </row>
    <row r="269" spans="1:62" ht="15" hidden="1" customHeight="1" x14ac:dyDescent="0.25">
      <c r="A269" s="39">
        <v>277</v>
      </c>
      <c r="B269" s="39" t="s">
        <v>323</v>
      </c>
      <c r="C269" s="102" t="s">
        <v>1837</v>
      </c>
      <c r="D269" s="102">
        <v>1015615</v>
      </c>
      <c r="E269" s="39" t="s">
        <v>1838</v>
      </c>
      <c r="F269" s="102" t="s">
        <v>1544</v>
      </c>
      <c r="G269" s="39" t="s">
        <v>1733</v>
      </c>
      <c r="H269" s="73">
        <v>45847</v>
      </c>
      <c r="I269" s="73">
        <v>45849</v>
      </c>
      <c r="J269" s="73">
        <v>45856</v>
      </c>
      <c r="K269" s="73">
        <v>45870</v>
      </c>
      <c r="L269" s="73">
        <v>45852</v>
      </c>
      <c r="M269" s="73">
        <v>45859</v>
      </c>
      <c r="N269" s="73">
        <v>45859</v>
      </c>
      <c r="O269" s="73">
        <v>45867</v>
      </c>
      <c r="P269" s="73">
        <v>45867</v>
      </c>
      <c r="Q269" s="39" t="s">
        <v>897</v>
      </c>
      <c r="R269" s="77" t="s">
        <v>1839</v>
      </c>
      <c r="S269" s="73">
        <v>45881</v>
      </c>
      <c r="T269" s="73">
        <v>45881</v>
      </c>
      <c r="U269" s="105">
        <v>45870</v>
      </c>
      <c r="V269" s="105" t="s">
        <v>39</v>
      </c>
      <c r="W269" s="160"/>
      <c r="X269" s="84"/>
      <c r="Y269" s="73"/>
      <c r="Z269" s="44"/>
      <c r="AA269" s="73"/>
      <c r="AB269" s="75"/>
      <c r="AC269" s="73"/>
      <c r="AD269" s="44"/>
      <c r="AE269" s="76"/>
      <c r="AF269" s="75" t="s">
        <v>897</v>
      </c>
      <c r="AG269" s="73">
        <v>45849</v>
      </c>
      <c r="AH269" s="44">
        <v>12740</v>
      </c>
      <c r="AI269" s="76">
        <v>45870</v>
      </c>
      <c r="AJ269" s="75"/>
      <c r="AK269" s="73"/>
      <c r="AL269" s="44"/>
      <c r="AM269" s="76"/>
      <c r="AN269" s="78"/>
      <c r="AO269" s="73"/>
      <c r="AP269" s="44"/>
      <c r="AQ269" s="76"/>
      <c r="AR269" s="85"/>
      <c r="AS269" s="73"/>
      <c r="AT269" s="44"/>
      <c r="AU269" s="80"/>
      <c r="AV269" s="77"/>
      <c r="AW269" s="77"/>
      <c r="AX269" s="77"/>
      <c r="AY269" s="77"/>
      <c r="AZ269" s="81" t="s">
        <v>808</v>
      </c>
      <c r="BA269" s="44">
        <f>IF(Table13[[#This Row],[Contractor Selected]]="Atlas",Table13[[#This Row],[Cost AEG]],IF(AZ269="DLZ",Table13[[#This Row],[Cost DLZ]],IF(AZ269="Helix",Table13[[#This Row],[Cost Helix]],IF(AZ269="Millennia",Table13[[#This Row],[Cost Millennia]],IF(AZ269="Dawood",Table13[[#This Row],[Cost Dawood]],"NO SELECTION")))))</f>
        <v>12740</v>
      </c>
      <c r="BB269" s="81">
        <f t="shared" si="38"/>
        <v>12740</v>
      </c>
      <c r="BC269" s="44">
        <f t="shared" si="39"/>
        <v>0</v>
      </c>
      <c r="BD269" s="44">
        <f t="shared" si="40"/>
        <v>0</v>
      </c>
      <c r="BE269" s="44">
        <f t="shared" si="41"/>
        <v>0</v>
      </c>
      <c r="BF269" s="44">
        <f t="shared" si="42"/>
        <v>0</v>
      </c>
      <c r="BG269" s="61">
        <f>IF(Table13[[#This Row],[Contractor Selected]]="Accrate",Table13[[#This Row],[Amount]],0)</f>
        <v>0</v>
      </c>
      <c r="BH269" s="61">
        <f>IF(Table13[[#This Row],[Contractor Selected]]="LWS",Table13[[#This Row],[Amount]],0)</f>
        <v>0</v>
      </c>
    </row>
    <row r="270" spans="1:62" ht="15" hidden="1" customHeight="1" x14ac:dyDescent="0.25">
      <c r="A270" s="39">
        <v>281</v>
      </c>
      <c r="B270" s="39" t="s">
        <v>323</v>
      </c>
      <c r="C270" s="39" t="s">
        <v>525</v>
      </c>
      <c r="D270" s="102">
        <v>1014139</v>
      </c>
      <c r="E270" s="39" t="s">
        <v>917</v>
      </c>
      <c r="F270" s="102" t="s">
        <v>22</v>
      </c>
      <c r="G270" s="39" t="s">
        <v>1733</v>
      </c>
      <c r="H270" s="73">
        <v>45855</v>
      </c>
      <c r="I270" s="73">
        <v>45859</v>
      </c>
      <c r="J270" s="73">
        <v>45866</v>
      </c>
      <c r="K270" s="73">
        <v>45887</v>
      </c>
      <c r="L270" s="73">
        <v>45859</v>
      </c>
      <c r="M270" s="73">
        <v>45861</v>
      </c>
      <c r="N270" s="73">
        <v>45861</v>
      </c>
      <c r="O270" s="73">
        <v>45861</v>
      </c>
      <c r="P270" s="73">
        <v>45861</v>
      </c>
      <c r="Q270" s="39" t="s">
        <v>897</v>
      </c>
      <c r="R270" s="77" t="s">
        <v>1840</v>
      </c>
      <c r="S270" s="73">
        <v>45887</v>
      </c>
      <c r="T270" s="73">
        <v>45887</v>
      </c>
      <c r="U270" s="105">
        <v>45870</v>
      </c>
      <c r="V270" s="105"/>
      <c r="W270" s="105">
        <v>45931</v>
      </c>
      <c r="X270" s="84"/>
      <c r="Y270" s="73"/>
      <c r="Z270" s="44"/>
      <c r="AA270" s="73"/>
      <c r="AB270" s="75"/>
      <c r="AC270" s="73"/>
      <c r="AD270" s="44"/>
      <c r="AE270" s="76"/>
      <c r="AF270" s="75" t="s">
        <v>897</v>
      </c>
      <c r="AG270" s="73">
        <v>45859</v>
      </c>
      <c r="AH270" s="44">
        <v>5930</v>
      </c>
      <c r="AI270" s="76">
        <v>45887</v>
      </c>
      <c r="AJ270" s="75"/>
      <c r="AK270" s="73"/>
      <c r="AL270" s="44"/>
      <c r="AM270" s="76"/>
      <c r="AN270" s="78"/>
      <c r="AO270" s="73"/>
      <c r="AP270" s="44"/>
      <c r="AQ270" s="76"/>
      <c r="AR270" s="85"/>
      <c r="AS270" s="73"/>
      <c r="AT270" s="44"/>
      <c r="AU270" s="80"/>
      <c r="AV270" s="77"/>
      <c r="AW270" s="77"/>
      <c r="AX270" s="77"/>
      <c r="AY270" s="77"/>
      <c r="AZ270" s="81" t="s">
        <v>808</v>
      </c>
      <c r="BA270" s="44">
        <f>IF(Table13[[#This Row],[Contractor Selected]]="Atlas",Table13[[#This Row],[Cost AEG]],IF(AZ270="DLZ",Table13[[#This Row],[Cost DLZ]],IF(AZ270="Helix",Table13[[#This Row],[Cost Helix]],IF(AZ270="Millennia",Table13[[#This Row],[Cost Millennia]],IF(AZ270="Dawood",Table13[[#This Row],[Cost Dawood]],"NO SELECTION")))))</f>
        <v>5930</v>
      </c>
      <c r="BB270" s="81">
        <f t="shared" si="38"/>
        <v>5930</v>
      </c>
      <c r="BC270" s="44">
        <f t="shared" si="39"/>
        <v>0</v>
      </c>
      <c r="BD270" s="44">
        <f t="shared" si="40"/>
        <v>0</v>
      </c>
      <c r="BE270" s="44">
        <f t="shared" si="41"/>
        <v>0</v>
      </c>
      <c r="BF270" s="44">
        <f t="shared" si="42"/>
        <v>0</v>
      </c>
      <c r="BG270" s="61">
        <f>IF(Table13[[#This Row],[Contractor Selected]]="Accrate",Table13[[#This Row],[Amount]],0)</f>
        <v>0</v>
      </c>
      <c r="BH270" s="61">
        <f>IF(Table13[[#This Row],[Contractor Selected]]="LWS",Table13[[#This Row],[Amount]],0)</f>
        <v>0</v>
      </c>
    </row>
    <row r="271" spans="1:62" ht="15" hidden="1" customHeight="1" x14ac:dyDescent="0.25">
      <c r="A271" s="102">
        <v>138</v>
      </c>
      <c r="B271" s="39" t="s">
        <v>323</v>
      </c>
      <c r="C271" s="39" t="s">
        <v>1841</v>
      </c>
      <c r="D271" s="102">
        <v>3212115</v>
      </c>
      <c r="E271" s="39" t="s">
        <v>602</v>
      </c>
      <c r="F271" s="102" t="s">
        <v>22</v>
      </c>
      <c r="G271" s="102" t="s">
        <v>850</v>
      </c>
      <c r="H271" s="73">
        <v>44898</v>
      </c>
      <c r="I271" s="73">
        <v>44901</v>
      </c>
      <c r="J271" s="73">
        <v>44907</v>
      </c>
      <c r="K271" s="73">
        <v>44936</v>
      </c>
      <c r="L271" s="73">
        <v>44904</v>
      </c>
      <c r="M271" s="73">
        <v>44904</v>
      </c>
      <c r="N271" s="73">
        <v>44905</v>
      </c>
      <c r="O271" s="111" t="s">
        <v>1842</v>
      </c>
      <c r="P271" s="73" t="s">
        <v>39</v>
      </c>
      <c r="Q271" s="39" t="s">
        <v>39</v>
      </c>
      <c r="R271" s="77" t="s">
        <v>39</v>
      </c>
      <c r="S271" s="73">
        <v>44936</v>
      </c>
      <c r="T271" s="39" t="s">
        <v>39</v>
      </c>
      <c r="U271" s="105" t="s">
        <v>1842</v>
      </c>
      <c r="V271" s="103" t="s">
        <v>39</v>
      </c>
      <c r="W271" s="103">
        <v>44927</v>
      </c>
      <c r="X271" s="72" t="s">
        <v>897</v>
      </c>
      <c r="Y271" s="73">
        <v>44901</v>
      </c>
      <c r="Z271" s="44">
        <v>13400</v>
      </c>
      <c r="AA271" s="77" t="s">
        <v>1843</v>
      </c>
      <c r="AB271" s="75" t="s">
        <v>897</v>
      </c>
      <c r="AC271" s="73">
        <v>44901</v>
      </c>
      <c r="AD271" s="44">
        <v>15850</v>
      </c>
      <c r="AE271" s="76">
        <v>44936</v>
      </c>
      <c r="AF271" s="75" t="s">
        <v>897</v>
      </c>
      <c r="AG271" s="73">
        <v>44901</v>
      </c>
      <c r="AH271" s="44">
        <v>8500</v>
      </c>
      <c r="AI271" s="76">
        <v>44943</v>
      </c>
      <c r="AJ271" s="75" t="s">
        <v>897</v>
      </c>
      <c r="AK271" s="77" t="s">
        <v>995</v>
      </c>
      <c r="AL271" s="44"/>
      <c r="AM271" s="76"/>
      <c r="AN271" s="78" t="s">
        <v>897</v>
      </c>
      <c r="AO271" s="73">
        <v>44901</v>
      </c>
      <c r="AP271" s="44">
        <v>12000</v>
      </c>
      <c r="AQ271" s="76">
        <v>44936</v>
      </c>
      <c r="AR271" s="79"/>
      <c r="AS271" s="73"/>
      <c r="AT271" s="44"/>
      <c r="AU271" s="80"/>
      <c r="AV271" s="77"/>
      <c r="AW271" s="77"/>
      <c r="AX271" s="77"/>
      <c r="AY271" s="77"/>
      <c r="AZ271" s="81"/>
      <c r="BA271" s="44" t="str">
        <f>IF(Table13[[#This Row],[Contractor Selected]]="Atlas",Table13[[#This Row],[Cost AEG]],IF(AZ271="DLZ",Table13[[#This Row],[Cost DLZ]],IF(AZ271="Helix",Table13[[#This Row],[Cost Helix]],IF(AZ271="Millennia",Table13[[#This Row],[Cost Millennia]],IF(AZ271="Dawood",Table13[[#This Row],[Cost Dawood]],IF(Table13[[#This Row],[Contractor Selected]]="Accurate",Table13[[#This Row],[Cost Accurate]],"NO SELECTION"))))))</f>
        <v>NO SELECTION</v>
      </c>
      <c r="BB271" s="81">
        <f t="shared" si="38"/>
        <v>0</v>
      </c>
      <c r="BC271" s="44">
        <f t="shared" si="39"/>
        <v>0</v>
      </c>
      <c r="BD271" s="44">
        <f t="shared" si="40"/>
        <v>0</v>
      </c>
      <c r="BE271" s="44">
        <f t="shared" si="41"/>
        <v>0</v>
      </c>
      <c r="BF271" s="44">
        <f t="shared" si="42"/>
        <v>0</v>
      </c>
      <c r="BG271" s="352">
        <f>IF(Table13[[#This Row],[Contractor Selected]]="Accrate",Table13[[#This Row],[Amount]],0)</f>
        <v>0</v>
      </c>
      <c r="BH271" s="61">
        <f>IF(Table13[[#This Row],[Contractor Selected]]="LWS",Table13[[#This Row],[Amount]],0)</f>
        <v>0</v>
      </c>
    </row>
    <row r="272" spans="1:62" ht="15" hidden="1" customHeight="1" x14ac:dyDescent="0.25">
      <c r="A272" s="39">
        <v>272</v>
      </c>
      <c r="B272" s="39" t="s">
        <v>281</v>
      </c>
      <c r="C272" s="39" t="s">
        <v>1844</v>
      </c>
      <c r="D272" s="102">
        <v>1315392</v>
      </c>
      <c r="E272" s="39" t="s">
        <v>1845</v>
      </c>
      <c r="F272" s="102" t="s">
        <v>91</v>
      </c>
      <c r="G272" s="39" t="s">
        <v>850</v>
      </c>
      <c r="H272" s="73">
        <v>45792</v>
      </c>
      <c r="I272" s="73">
        <v>45796</v>
      </c>
      <c r="J272" s="73">
        <v>45800</v>
      </c>
      <c r="K272" s="73">
        <v>45814</v>
      </c>
      <c r="L272" s="73">
        <v>45797</v>
      </c>
      <c r="M272" s="73">
        <v>45797</v>
      </c>
      <c r="N272" s="73">
        <v>45798</v>
      </c>
      <c r="O272" s="39" t="s">
        <v>1842</v>
      </c>
      <c r="P272" s="39"/>
      <c r="Q272" s="39"/>
      <c r="R272" s="77"/>
      <c r="S272" s="73">
        <v>45814</v>
      </c>
      <c r="T272" s="39"/>
      <c r="U272" s="77" t="s">
        <v>1842</v>
      </c>
      <c r="V272" s="105"/>
      <c r="W272" s="105"/>
      <c r="X272" s="84"/>
      <c r="Y272" s="73"/>
      <c r="Z272" s="44"/>
      <c r="AA272" s="73"/>
      <c r="AB272" s="75"/>
      <c r="AC272" s="73"/>
      <c r="AD272" s="44"/>
      <c r="AE272" s="76"/>
      <c r="AF272" s="75" t="s">
        <v>897</v>
      </c>
      <c r="AG272" s="73"/>
      <c r="AH272" s="44"/>
      <c r="AI272" s="76"/>
      <c r="AJ272" s="75"/>
      <c r="AK272" s="73"/>
      <c r="AL272" s="44"/>
      <c r="AM272" s="76"/>
      <c r="AN272" s="78"/>
      <c r="AO272" s="73"/>
      <c r="AP272" s="44"/>
      <c r="AQ272" s="76"/>
      <c r="AR272" s="85"/>
      <c r="AS272" s="73"/>
      <c r="AT272" s="44"/>
      <c r="AU272" s="80"/>
      <c r="AV272" s="77"/>
      <c r="AW272" s="77"/>
      <c r="AX272" s="77"/>
      <c r="AY272" s="77"/>
      <c r="AZ272" s="81"/>
      <c r="BA272" s="44" t="str">
        <f>IF(Table13[[#This Row],[Contractor Selected]]="Atlas",Table13[[#This Row],[Cost AEG]],IF(AZ272="DLZ",Table13[[#This Row],[Cost DLZ]],IF(AZ272="Helix",Table13[[#This Row],[Cost Helix]],IF(AZ272="Millennia",Table13[[#This Row],[Cost Millennia]],IF(AZ272="Dawood",Table13[[#This Row],[Cost Dawood]],"NO SELECTION")))))</f>
        <v>NO SELECTION</v>
      </c>
      <c r="BB272" s="81">
        <f t="shared" si="38"/>
        <v>0</v>
      </c>
      <c r="BC272" s="44">
        <f t="shared" si="39"/>
        <v>0</v>
      </c>
      <c r="BD272" s="44">
        <f t="shared" si="40"/>
        <v>0</v>
      </c>
      <c r="BE272" s="44">
        <f t="shared" si="41"/>
        <v>0</v>
      </c>
      <c r="BF272" s="44">
        <f t="shared" si="42"/>
        <v>0</v>
      </c>
      <c r="BG272" s="61">
        <f>IF(Table13[[#This Row],[Contractor Selected]]="Accrate",Table13[[#This Row],[Amount]],0)</f>
        <v>0</v>
      </c>
      <c r="BH272" s="61">
        <f>IF(Table13[[#This Row],[Contractor Selected]]="LWS",Table13[[#This Row],[Amount]],0)</f>
        <v>0</v>
      </c>
    </row>
    <row r="273" spans="1:60" ht="15" hidden="1" customHeight="1" x14ac:dyDescent="0.25">
      <c r="A273" s="102">
        <v>51</v>
      </c>
      <c r="B273" s="104" t="s">
        <v>323</v>
      </c>
      <c r="C273" s="104" t="s">
        <v>1846</v>
      </c>
      <c r="D273" s="39">
        <v>3210897</v>
      </c>
      <c r="E273" s="39" t="s">
        <v>1847</v>
      </c>
      <c r="F273" s="102" t="s">
        <v>208</v>
      </c>
      <c r="G273" s="39" t="s">
        <v>850</v>
      </c>
      <c r="H273" s="73">
        <v>44580</v>
      </c>
      <c r="I273" s="73">
        <v>44582</v>
      </c>
      <c r="J273" s="73">
        <v>44585</v>
      </c>
      <c r="K273" s="73">
        <v>44606</v>
      </c>
      <c r="L273" s="73" t="s">
        <v>39</v>
      </c>
      <c r="M273" s="73" t="s">
        <v>39</v>
      </c>
      <c r="N273" s="73" t="s">
        <v>39</v>
      </c>
      <c r="O273" s="73" t="s">
        <v>39</v>
      </c>
      <c r="P273" s="73" t="s">
        <v>39</v>
      </c>
      <c r="Q273" s="73" t="s">
        <v>39</v>
      </c>
      <c r="R273" s="73" t="s">
        <v>39</v>
      </c>
      <c r="S273" s="73" t="s">
        <v>39</v>
      </c>
      <c r="T273" s="73" t="s">
        <v>39</v>
      </c>
      <c r="U273" s="73" t="s">
        <v>1842</v>
      </c>
      <c r="V273" s="103" t="s">
        <v>39</v>
      </c>
      <c r="W273" s="105">
        <v>44927</v>
      </c>
      <c r="X273" s="83"/>
      <c r="Y273" s="73"/>
      <c r="Z273" s="44"/>
      <c r="AA273" s="73"/>
      <c r="AB273" s="78"/>
      <c r="AC273" s="73"/>
      <c r="AD273" s="44"/>
      <c r="AE273" s="76"/>
      <c r="AF273" s="78"/>
      <c r="AG273" s="73"/>
      <c r="AH273" s="44"/>
      <c r="AI273" s="76"/>
      <c r="AJ273" s="78"/>
      <c r="AK273" s="73"/>
      <c r="AL273" s="44"/>
      <c r="AM273" s="76"/>
      <c r="AN273" s="78"/>
      <c r="AO273" s="73"/>
      <c r="AP273" s="44"/>
      <c r="AQ273" s="76"/>
      <c r="AR273" s="79"/>
      <c r="AS273" s="73"/>
      <c r="AT273" s="44"/>
      <c r="AU273" s="80"/>
      <c r="AV273" s="77"/>
      <c r="AW273" s="77"/>
      <c r="AX273" s="77"/>
      <c r="AY273" s="77"/>
      <c r="AZ273" s="81"/>
      <c r="BA273" s="44" t="str">
        <f>IF(Table13[[#This Row],[Contractor Selected]]="Atlas",Table13[[#This Row],[Cost AEG]],IF(AZ273="DLZ",Table13[[#This Row],[Cost DLZ]],IF(AZ273="Helix",Table13[[#This Row],[Cost Helix]],IF(AZ273="Millennia",Table13[[#This Row],[Cost Millennia]],IF(AZ273="Dawood",Table13[[#This Row],[Cost Dawood]],IF(Table13[[#This Row],[Contractor Selected]]="Accurate",Table13[[#This Row],[Cost Accurate]],"NO SELECTION"))))))</f>
        <v>NO SELECTION</v>
      </c>
      <c r="BB273" s="81">
        <f t="shared" si="38"/>
        <v>0</v>
      </c>
      <c r="BC273" s="44">
        <f t="shared" si="39"/>
        <v>0</v>
      </c>
      <c r="BD273" s="44">
        <f t="shared" si="40"/>
        <v>0</v>
      </c>
      <c r="BE273" s="44">
        <f t="shared" si="41"/>
        <v>0</v>
      </c>
      <c r="BF273" s="44">
        <f t="shared" si="42"/>
        <v>0</v>
      </c>
      <c r="BG273" s="352">
        <f>IF(Table13[[#This Row],[Contractor Selected]]="Accrate",Table13[[#This Row],[Amount]],0)</f>
        <v>0</v>
      </c>
      <c r="BH273" s="61">
        <f>IF(Table13[[#This Row],[Contractor Selected]]="LWS",Table13[[#This Row],[Amount]],0)</f>
        <v>0</v>
      </c>
    </row>
    <row r="274" spans="1:60" ht="15" hidden="1" customHeight="1" x14ac:dyDescent="0.25">
      <c r="A274" s="102">
        <v>140</v>
      </c>
      <c r="B274" s="39" t="s">
        <v>323</v>
      </c>
      <c r="C274" s="39" t="s">
        <v>1848</v>
      </c>
      <c r="D274" s="102">
        <v>3212094</v>
      </c>
      <c r="E274" s="39" t="s">
        <v>1516</v>
      </c>
      <c r="F274" s="102" t="s">
        <v>222</v>
      </c>
      <c r="G274" s="102" t="s">
        <v>850</v>
      </c>
      <c r="H274" s="73">
        <v>44902</v>
      </c>
      <c r="I274" s="73">
        <v>44904</v>
      </c>
      <c r="J274" s="73">
        <v>44914</v>
      </c>
      <c r="K274" s="73">
        <v>44936</v>
      </c>
      <c r="L274" s="73">
        <v>44907</v>
      </c>
      <c r="M274" s="73">
        <v>44908</v>
      </c>
      <c r="N274" s="73">
        <v>44908</v>
      </c>
      <c r="O274" s="111" t="s">
        <v>1842</v>
      </c>
      <c r="P274" s="73" t="s">
        <v>39</v>
      </c>
      <c r="Q274" s="73" t="s">
        <v>39</v>
      </c>
      <c r="R274" s="73" t="s">
        <v>39</v>
      </c>
      <c r="S274" s="73" t="s">
        <v>39</v>
      </c>
      <c r="T274" s="73" t="s">
        <v>39</v>
      </c>
      <c r="U274" s="73" t="s">
        <v>1842</v>
      </c>
      <c r="V274" s="103" t="s">
        <v>39</v>
      </c>
      <c r="W274" s="105">
        <v>44927</v>
      </c>
      <c r="X274" s="72" t="s">
        <v>897</v>
      </c>
      <c r="Y274" s="77">
        <v>44904</v>
      </c>
      <c r="Z274" s="67">
        <v>6690</v>
      </c>
      <c r="AA274" s="77">
        <v>44956</v>
      </c>
      <c r="AB274" s="79" t="s">
        <v>897</v>
      </c>
      <c r="AC274" s="77">
        <v>44903</v>
      </c>
      <c r="AD274" s="67">
        <v>6700</v>
      </c>
      <c r="AE274" s="76">
        <v>44936</v>
      </c>
      <c r="AF274" s="79" t="s">
        <v>897</v>
      </c>
      <c r="AG274" s="77">
        <v>44907</v>
      </c>
      <c r="AH274" s="67">
        <v>4000</v>
      </c>
      <c r="AI274" s="74">
        <v>44943</v>
      </c>
      <c r="AJ274" s="79" t="s">
        <v>897</v>
      </c>
      <c r="AK274" s="77" t="s">
        <v>995</v>
      </c>
      <c r="AL274" s="67" t="s">
        <v>170</v>
      </c>
      <c r="AM274" s="74" t="s">
        <v>170</v>
      </c>
      <c r="AN274" s="78" t="s">
        <v>897</v>
      </c>
      <c r="AO274" s="73">
        <v>44903</v>
      </c>
      <c r="AP274" s="44">
        <v>8200</v>
      </c>
      <c r="AQ274" s="76">
        <v>44939</v>
      </c>
      <c r="AR274" s="79" t="s">
        <v>897</v>
      </c>
      <c r="AS274" s="73">
        <v>44903</v>
      </c>
      <c r="AT274" s="44">
        <v>25955.9</v>
      </c>
      <c r="AU274" s="80">
        <v>44936</v>
      </c>
      <c r="AV274" s="77"/>
      <c r="AW274" s="77"/>
      <c r="AX274" s="77"/>
      <c r="AY274" s="77"/>
      <c r="AZ274" s="81"/>
      <c r="BA274" s="44" t="str">
        <f>IF(Table13[[#This Row],[Contractor Selected]]="Atlas",Table13[[#This Row],[Cost AEG]],IF(AZ274="DLZ",Table13[[#This Row],[Cost DLZ]],IF(AZ274="Helix",Table13[[#This Row],[Cost Helix]],IF(AZ274="Millennia",Table13[[#This Row],[Cost Millennia]],IF(AZ274="Dawood",Table13[[#This Row],[Cost Dawood]],IF(Table13[[#This Row],[Contractor Selected]]="Accurate",Table13[[#This Row],[Cost Accurate]],"NO SELECTION"))))))</f>
        <v>NO SELECTION</v>
      </c>
      <c r="BB274" s="81">
        <f t="shared" si="38"/>
        <v>0</v>
      </c>
      <c r="BC274" s="44">
        <f t="shared" si="39"/>
        <v>0</v>
      </c>
      <c r="BD274" s="44">
        <f t="shared" si="40"/>
        <v>0</v>
      </c>
      <c r="BE274" s="44">
        <f t="shared" si="41"/>
        <v>0</v>
      </c>
      <c r="BF274" s="44">
        <f t="shared" si="42"/>
        <v>0</v>
      </c>
      <c r="BG274" s="352">
        <f>IF(Table13[[#This Row],[Contractor Selected]]="Accrate",Table13[[#This Row],[Amount]],0)</f>
        <v>0</v>
      </c>
      <c r="BH274" s="61">
        <f>IF(Table13[[#This Row],[Contractor Selected]]="LWS",Table13[[#This Row],[Amount]],0)</f>
        <v>0</v>
      </c>
    </row>
    <row r="275" spans="1:60" ht="15" hidden="1" customHeight="1" x14ac:dyDescent="0.25">
      <c r="A275" s="39">
        <v>266</v>
      </c>
      <c r="B275" s="39" t="s">
        <v>323</v>
      </c>
      <c r="C275" s="39" t="s">
        <v>486</v>
      </c>
      <c r="D275" s="102">
        <v>1015225</v>
      </c>
      <c r="E275" s="39" t="s">
        <v>1814</v>
      </c>
      <c r="F275" s="102" t="s">
        <v>22</v>
      </c>
      <c r="G275" s="102" t="s">
        <v>1849</v>
      </c>
      <c r="H275" s="73">
        <v>45821</v>
      </c>
      <c r="I275" s="73">
        <v>45825</v>
      </c>
      <c r="J275" s="73">
        <v>45832</v>
      </c>
      <c r="K275" s="73">
        <v>45853</v>
      </c>
      <c r="L275" s="73">
        <v>45831</v>
      </c>
      <c r="M275" s="73">
        <v>45833</v>
      </c>
      <c r="N275" s="73">
        <v>45834</v>
      </c>
      <c r="O275" s="39" t="s">
        <v>1842</v>
      </c>
      <c r="P275" s="39" t="s">
        <v>39</v>
      </c>
      <c r="Q275" s="39" t="s">
        <v>39</v>
      </c>
      <c r="R275" s="39" t="s">
        <v>39</v>
      </c>
      <c r="S275" s="39" t="s">
        <v>39</v>
      </c>
      <c r="T275" s="39" t="s">
        <v>39</v>
      </c>
      <c r="U275" s="105" t="s">
        <v>1842</v>
      </c>
      <c r="V275" s="105"/>
      <c r="W275" s="105"/>
      <c r="X275" s="84"/>
      <c r="Y275" s="73"/>
      <c r="Z275" s="44"/>
      <c r="AA275" s="73"/>
      <c r="AB275" s="75"/>
      <c r="AC275" s="73"/>
      <c r="AD275" s="44"/>
      <c r="AE275" s="76"/>
      <c r="AF275" s="75" t="s">
        <v>897</v>
      </c>
      <c r="AG275" s="73">
        <v>45825</v>
      </c>
      <c r="AH275" s="44">
        <v>15325</v>
      </c>
      <c r="AI275" s="76">
        <v>45853</v>
      </c>
      <c r="AJ275" s="75"/>
      <c r="AK275" s="73"/>
      <c r="AL275" s="44"/>
      <c r="AM275" s="76"/>
      <c r="AN275" s="78"/>
      <c r="AO275" s="73"/>
      <c r="AP275" s="44"/>
      <c r="AQ275" s="76"/>
      <c r="AR275" s="85"/>
      <c r="AS275" s="73"/>
      <c r="AT275" s="44"/>
      <c r="AU275" s="80"/>
      <c r="AV275" s="77"/>
      <c r="AW275" s="77"/>
      <c r="AX275" s="77"/>
      <c r="AY275" s="77"/>
      <c r="AZ275" s="81"/>
      <c r="BA275" s="44" t="str">
        <f>IF(Table13[[#This Row],[Contractor Selected]]="Atlas",Table13[[#This Row],[Cost AEG]],IF(AZ275="DLZ",Table13[[#This Row],[Cost DLZ]],IF(AZ275="Helix",Table13[[#This Row],[Cost Helix]],IF(AZ275="Millennia",Table13[[#This Row],[Cost Millennia]],IF(AZ275="Dawood",Table13[[#This Row],[Cost Dawood]],"NO SELECTION")))))</f>
        <v>NO SELECTION</v>
      </c>
      <c r="BB275" s="81">
        <f t="shared" si="38"/>
        <v>0</v>
      </c>
      <c r="BC275" s="44">
        <f t="shared" si="39"/>
        <v>0</v>
      </c>
      <c r="BD275" s="44">
        <f t="shared" si="40"/>
        <v>0</v>
      </c>
      <c r="BE275" s="44">
        <f t="shared" si="41"/>
        <v>0</v>
      </c>
      <c r="BF275" s="44">
        <f t="shared" si="42"/>
        <v>0</v>
      </c>
      <c r="BG275" s="61">
        <f>IF(Table13[[#This Row],[Contractor Selected]]="Accrate",Table13[[#This Row],[Amount]],0)</f>
        <v>0</v>
      </c>
      <c r="BH275" s="61">
        <f>IF(Table13[[#This Row],[Contractor Selected]]="LWS",Table13[[#This Row],[Amount]],0)</f>
        <v>0</v>
      </c>
    </row>
    <row r="276" spans="1:60" ht="15" hidden="1" customHeight="1" x14ac:dyDescent="0.25">
      <c r="A276" s="39">
        <v>267</v>
      </c>
      <c r="B276" s="39" t="s">
        <v>323</v>
      </c>
      <c r="C276" s="39" t="s">
        <v>1850</v>
      </c>
      <c r="D276" s="102">
        <v>1014895</v>
      </c>
      <c r="E276" s="39" t="s">
        <v>990</v>
      </c>
      <c r="F276" s="102" t="s">
        <v>456</v>
      </c>
      <c r="G276" s="39" t="s">
        <v>850</v>
      </c>
      <c r="H276" s="73">
        <v>45769</v>
      </c>
      <c r="I276" s="73">
        <v>45771</v>
      </c>
      <c r="J276" s="73">
        <v>45778</v>
      </c>
      <c r="K276" s="73">
        <v>45799</v>
      </c>
      <c r="L276" s="73">
        <v>45772</v>
      </c>
      <c r="M276" s="73">
        <v>45772</v>
      </c>
      <c r="N276" s="73">
        <v>45713</v>
      </c>
      <c r="O276" s="39" t="s">
        <v>1842</v>
      </c>
      <c r="P276" s="39" t="s">
        <v>39</v>
      </c>
      <c r="Q276" s="39" t="s">
        <v>39</v>
      </c>
      <c r="R276" s="77" t="s">
        <v>39</v>
      </c>
      <c r="S276" s="39" t="s">
        <v>39</v>
      </c>
      <c r="T276" s="39" t="s">
        <v>39</v>
      </c>
      <c r="U276" s="77" t="s">
        <v>1842</v>
      </c>
      <c r="V276" s="105" t="s">
        <v>26</v>
      </c>
      <c r="W276" s="105">
        <v>45839</v>
      </c>
      <c r="X276" s="84"/>
      <c r="Y276" s="73"/>
      <c r="Z276" s="44"/>
      <c r="AA276" s="73"/>
      <c r="AB276" s="75"/>
      <c r="AC276" s="73"/>
      <c r="AD276" s="44"/>
      <c r="AE276" s="76"/>
      <c r="AF276" s="75" t="s">
        <v>897</v>
      </c>
      <c r="AG276" s="73">
        <v>45772</v>
      </c>
      <c r="AH276" s="44">
        <v>6490</v>
      </c>
      <c r="AI276" s="76"/>
      <c r="AJ276" s="75"/>
      <c r="AK276" s="73"/>
      <c r="AL276" s="44"/>
      <c r="AM276" s="76"/>
      <c r="AN276" s="78"/>
      <c r="AO276" s="73"/>
      <c r="AP276" s="44"/>
      <c r="AQ276" s="76"/>
      <c r="AR276" s="85"/>
      <c r="AS276" s="73"/>
      <c r="AT276" s="44"/>
      <c r="AU276" s="80"/>
      <c r="AV276" s="77"/>
      <c r="AW276" s="77"/>
      <c r="AX276" s="77"/>
      <c r="AY276" s="77"/>
      <c r="AZ276" s="81" t="s">
        <v>808</v>
      </c>
      <c r="BA276" s="44">
        <f>IF(Table13[[#This Row],[Contractor Selected]]="Atlas",Table13[[#This Row],[Cost AEG]],IF(AZ276="DLZ",Table13[[#This Row],[Cost DLZ]],IF(AZ276="Helix",Table13[[#This Row],[Cost Helix]],IF(AZ276="Millennia",Table13[[#This Row],[Cost Millennia]],IF(AZ276="Dawood",Table13[[#This Row],[Cost Dawood]],"NO SELECTION")))))</f>
        <v>6490</v>
      </c>
      <c r="BB276" s="81">
        <f t="shared" si="38"/>
        <v>6490</v>
      </c>
      <c r="BC276" s="44">
        <f t="shared" si="39"/>
        <v>0</v>
      </c>
      <c r="BD276" s="44">
        <f t="shared" si="40"/>
        <v>0</v>
      </c>
      <c r="BE276" s="44">
        <f t="shared" si="41"/>
        <v>0</v>
      </c>
      <c r="BF276" s="44">
        <f t="shared" si="42"/>
        <v>0</v>
      </c>
      <c r="BG276" s="61">
        <f>IF(Table13[[#This Row],[Contractor Selected]]="Accrate",Table13[[#This Row],[Amount]],0)</f>
        <v>0</v>
      </c>
      <c r="BH276" s="61">
        <f>IF(Table13[[#This Row],[Contractor Selected]]="LWS",Table13[[#This Row],[Amount]],0)</f>
        <v>0</v>
      </c>
    </row>
    <row r="277" spans="1:60" ht="15" hidden="1" customHeight="1" x14ac:dyDescent="0.25">
      <c r="A277" s="39">
        <v>180</v>
      </c>
      <c r="B277" s="39" t="s">
        <v>323</v>
      </c>
      <c r="C277" s="39" t="s">
        <v>1680</v>
      </c>
      <c r="D277" s="102">
        <v>1012908</v>
      </c>
      <c r="E277" s="39" t="s">
        <v>1026</v>
      </c>
      <c r="F277" s="102" t="s">
        <v>22</v>
      </c>
      <c r="G277" s="39" t="s">
        <v>850</v>
      </c>
      <c r="H277" s="73">
        <v>45105</v>
      </c>
      <c r="I277" s="73">
        <v>45107</v>
      </c>
      <c r="J277" s="73">
        <v>45117</v>
      </c>
      <c r="K277" s="77">
        <v>45131</v>
      </c>
      <c r="L277" s="73">
        <v>45112</v>
      </c>
      <c r="M277" s="73">
        <v>45112</v>
      </c>
      <c r="N277" s="73">
        <v>45112</v>
      </c>
      <c r="O277" s="73">
        <v>45113</v>
      </c>
      <c r="P277" s="73" t="s">
        <v>229</v>
      </c>
      <c r="Q277" s="39" t="s">
        <v>229</v>
      </c>
      <c r="R277" s="77" t="s">
        <v>229</v>
      </c>
      <c r="S277" s="73" t="s">
        <v>229</v>
      </c>
      <c r="T277" s="39" t="s">
        <v>39</v>
      </c>
      <c r="U277" s="105" t="s">
        <v>1842</v>
      </c>
      <c r="V277" s="103" t="s">
        <v>39</v>
      </c>
      <c r="W277" s="103">
        <v>44927</v>
      </c>
      <c r="X277" s="84" t="s">
        <v>170</v>
      </c>
      <c r="Y277" s="73" t="s">
        <v>170</v>
      </c>
      <c r="Z277" s="44" t="s">
        <v>170</v>
      </c>
      <c r="AA277" s="73" t="s">
        <v>170</v>
      </c>
      <c r="AB277" s="79"/>
      <c r="AC277" s="73"/>
      <c r="AD277" s="44"/>
      <c r="AE277" s="74"/>
      <c r="AF277" s="79" t="s">
        <v>897</v>
      </c>
      <c r="AG277" s="73">
        <v>45110</v>
      </c>
      <c r="AH277" s="44">
        <v>12400</v>
      </c>
      <c r="AI277" s="76">
        <v>45131</v>
      </c>
      <c r="AJ277" s="75" t="s">
        <v>897</v>
      </c>
      <c r="AK277" s="73">
        <v>45107</v>
      </c>
      <c r="AL277" s="44">
        <v>12250</v>
      </c>
      <c r="AM277" s="76">
        <v>45131</v>
      </c>
      <c r="AN277" s="78"/>
      <c r="AO277" s="73"/>
      <c r="AP277" s="44"/>
      <c r="AQ277" s="76"/>
      <c r="AR277" s="85"/>
      <c r="AS277" s="73"/>
      <c r="AT277" s="44"/>
      <c r="AU277" s="80"/>
      <c r="AV277" s="77"/>
      <c r="AW277" s="77"/>
      <c r="AX277" s="77"/>
      <c r="AY277" s="77"/>
      <c r="AZ277" s="81"/>
      <c r="BA277" s="44" t="str">
        <f>IF(Table13[[#This Row],[Contractor Selected]]="Atlas",Table13[[#This Row],[Cost AEG]],IF(AZ277="DLZ",Table13[[#This Row],[Cost DLZ]],IF(AZ277="Helix",Table13[[#This Row],[Cost Helix]],IF(AZ277="Millennia",Table13[[#This Row],[Cost Millennia]],IF(AZ277="Dawood",Table13[[#This Row],[Cost Dawood]],IF(Table13[[#This Row],[Contractor Selected]]="Accurate",Table13[[#This Row],[Cost Accurate]],"NO SELECTION"))))))</f>
        <v>NO SELECTION</v>
      </c>
      <c r="BB277" s="81">
        <f t="shared" ref="BB277:BB288" si="43">IF(AZ277="Helix",BA277,0)</f>
        <v>0</v>
      </c>
      <c r="BC277" s="44">
        <f t="shared" ref="BC277:BC288" si="44">IF(AZ277="Millennia",BA277,0)</f>
        <v>0</v>
      </c>
      <c r="BD277" s="44">
        <f t="shared" ref="BD277:BD288" si="45">IF(AZ277="DLZ",BA277,0)</f>
        <v>0</v>
      </c>
      <c r="BE277" s="44">
        <f t="shared" ref="BE277:BE288" si="46">IF(AZ277="Atlas",BA277,0)</f>
        <v>0</v>
      </c>
      <c r="BF277" s="44">
        <f t="shared" ref="BF277:BF288" si="47">IF(AZ277="Dawood",BA277,0)</f>
        <v>0</v>
      </c>
      <c r="BG277" s="352">
        <f>IF(Table13[[#This Row],[Contractor Selected]]="Accrate",Table13[[#This Row],[Amount]],0)</f>
        <v>0</v>
      </c>
      <c r="BH277" s="61">
        <f>IF(Table13[[#This Row],[Contractor Selected]]="LWS",Table13[[#This Row],[Amount]],0)</f>
        <v>0</v>
      </c>
    </row>
    <row r="278" spans="1:60" ht="15" hidden="1" customHeight="1" x14ac:dyDescent="0.25">
      <c r="A278" s="39">
        <v>271</v>
      </c>
      <c r="B278" s="39" t="s">
        <v>323</v>
      </c>
      <c r="C278" s="102" t="s">
        <v>1851</v>
      </c>
      <c r="D278" s="102"/>
      <c r="E278" s="39" t="s">
        <v>1003</v>
      </c>
      <c r="F278" s="102" t="s">
        <v>22</v>
      </c>
      <c r="G278" s="39" t="s">
        <v>850</v>
      </c>
      <c r="H278" s="73">
        <v>45772</v>
      </c>
      <c r="I278" s="73">
        <v>45776</v>
      </c>
      <c r="J278" s="73">
        <v>45783</v>
      </c>
      <c r="K278" s="73">
        <v>45804</v>
      </c>
      <c r="L278" s="73">
        <v>45779</v>
      </c>
      <c r="M278" s="73">
        <v>45779</v>
      </c>
      <c r="N278" s="73">
        <v>45781</v>
      </c>
      <c r="O278" s="39" t="s">
        <v>1842</v>
      </c>
      <c r="P278" s="39"/>
      <c r="Q278" s="39"/>
      <c r="R278" s="77"/>
      <c r="S278" s="39"/>
      <c r="T278" s="39"/>
      <c r="U278" s="77" t="s">
        <v>1842</v>
      </c>
      <c r="V278" s="105"/>
      <c r="W278" s="105">
        <v>45870</v>
      </c>
      <c r="X278" s="84"/>
      <c r="Y278" s="73"/>
      <c r="Z278" s="44"/>
      <c r="AA278" s="73"/>
      <c r="AB278" s="75"/>
      <c r="AC278" s="73"/>
      <c r="AD278" s="44"/>
      <c r="AE278" s="76"/>
      <c r="AF278" s="75" t="s">
        <v>897</v>
      </c>
      <c r="AG278" s="73">
        <v>45774</v>
      </c>
      <c r="AH278" s="44">
        <v>7000</v>
      </c>
      <c r="AI278" s="76">
        <v>45804</v>
      </c>
      <c r="AJ278" s="75"/>
      <c r="AK278" s="73"/>
      <c r="AL278" s="44"/>
      <c r="AM278" s="76"/>
      <c r="AN278" s="78"/>
      <c r="AO278" s="73"/>
      <c r="AP278" s="44"/>
      <c r="AQ278" s="76"/>
      <c r="AR278" s="85"/>
      <c r="AS278" s="73"/>
      <c r="AT278" s="44"/>
      <c r="AU278" s="80"/>
      <c r="AV278" s="77"/>
      <c r="AW278" s="77"/>
      <c r="AX278" s="77"/>
      <c r="AY278" s="77"/>
      <c r="AZ278" s="81"/>
      <c r="BA278" s="44" t="str">
        <f>IF(Table13[[#This Row],[Contractor Selected]]="Atlas",Table13[[#This Row],[Cost AEG]],IF(AZ278="DLZ",Table13[[#This Row],[Cost DLZ]],IF(AZ278="Helix",Table13[[#This Row],[Cost Helix]],IF(AZ278="Millennia",Table13[[#This Row],[Cost Millennia]],IF(AZ278="Dawood",Table13[[#This Row],[Cost Dawood]],"NO SELECTION")))))</f>
        <v>NO SELECTION</v>
      </c>
      <c r="BB278" s="81">
        <f t="shared" si="43"/>
        <v>0</v>
      </c>
      <c r="BC278" s="44">
        <f t="shared" si="44"/>
        <v>0</v>
      </c>
      <c r="BD278" s="44">
        <f t="shared" si="45"/>
        <v>0</v>
      </c>
      <c r="BE278" s="44">
        <f t="shared" si="46"/>
        <v>0</v>
      </c>
      <c r="BF278" s="44">
        <f t="shared" si="47"/>
        <v>0</v>
      </c>
      <c r="BG278" s="61">
        <f>IF(Table13[[#This Row],[Contractor Selected]]="Accrate",Table13[[#This Row],[Amount]],0)</f>
        <v>0</v>
      </c>
      <c r="BH278" s="61">
        <f>IF(Table13[[#This Row],[Contractor Selected]]="LWS",Table13[[#This Row],[Amount]],0)</f>
        <v>0</v>
      </c>
    </row>
    <row r="279" spans="1:60" ht="15" hidden="1" customHeight="1" x14ac:dyDescent="0.25">
      <c r="A279" s="39">
        <v>282</v>
      </c>
      <c r="B279" s="39" t="s">
        <v>323</v>
      </c>
      <c r="C279" s="39" t="s">
        <v>798</v>
      </c>
      <c r="D279" s="118">
        <v>1015189</v>
      </c>
      <c r="E279" s="39" t="s">
        <v>1188</v>
      </c>
      <c r="F279" s="102" t="s">
        <v>1804</v>
      </c>
      <c r="G279" s="39" t="s">
        <v>1733</v>
      </c>
      <c r="H279" s="73">
        <v>45863</v>
      </c>
      <c r="I279" s="73">
        <v>45867</v>
      </c>
      <c r="J279" s="73">
        <v>45873</v>
      </c>
      <c r="K279" s="73">
        <v>45887</v>
      </c>
      <c r="L279" s="73">
        <v>45867</v>
      </c>
      <c r="M279" s="73">
        <v>45867</v>
      </c>
      <c r="N279" s="73">
        <v>45868</v>
      </c>
      <c r="O279" s="73" t="s">
        <v>1842</v>
      </c>
      <c r="P279" s="73"/>
      <c r="Q279" s="39"/>
      <c r="R279" s="350"/>
      <c r="S279" s="73"/>
      <c r="T279" s="39"/>
      <c r="U279" s="105" t="s">
        <v>1842</v>
      </c>
      <c r="V279" s="105"/>
      <c r="W279" s="105"/>
      <c r="X279" s="84"/>
      <c r="Y279" s="73"/>
      <c r="Z279" s="44"/>
      <c r="AA279" s="73"/>
      <c r="AB279" s="75"/>
      <c r="AC279" s="73"/>
      <c r="AD279" s="44"/>
      <c r="AE279" s="76"/>
      <c r="AF279" s="75" t="s">
        <v>897</v>
      </c>
      <c r="AG279" s="73">
        <v>45866</v>
      </c>
      <c r="AH279" s="44">
        <v>8680</v>
      </c>
      <c r="AI279" s="76">
        <v>45887</v>
      </c>
      <c r="AJ279" s="75"/>
      <c r="AK279" s="73"/>
      <c r="AL279" s="44"/>
      <c r="AM279" s="76"/>
      <c r="AN279" s="78"/>
      <c r="AO279" s="73"/>
      <c r="AP279" s="44"/>
      <c r="AQ279" s="76"/>
      <c r="AR279" s="85"/>
      <c r="AS279" s="73"/>
      <c r="AT279" s="44"/>
      <c r="AU279" s="80"/>
      <c r="AV279" s="77"/>
      <c r="AW279" s="77"/>
      <c r="AX279" s="77"/>
      <c r="AY279" s="77"/>
      <c r="AZ279" s="81" t="s">
        <v>808</v>
      </c>
      <c r="BA279" s="44">
        <f>IF(Table13[[#This Row],[Contractor Selected]]="Atlas",Table13[[#This Row],[Cost AEG]],IF(AZ279="DLZ",Table13[[#This Row],[Cost DLZ]],IF(AZ279="Helix",Table13[[#This Row],[Cost Helix]],IF(AZ279="Millennia",Table13[[#This Row],[Cost Millennia]],IF(AZ279="Dawood",Table13[[#This Row],[Cost Dawood]],"NO SELECTION")))))</f>
        <v>8680</v>
      </c>
      <c r="BB279" s="81">
        <f t="shared" si="43"/>
        <v>8680</v>
      </c>
      <c r="BC279" s="44">
        <f t="shared" si="44"/>
        <v>0</v>
      </c>
      <c r="BD279" s="44">
        <f t="shared" si="45"/>
        <v>0</v>
      </c>
      <c r="BE279" s="44">
        <f t="shared" si="46"/>
        <v>0</v>
      </c>
      <c r="BF279" s="44">
        <f t="shared" si="47"/>
        <v>0</v>
      </c>
      <c r="BG279" s="61">
        <f>IF(Table13[[#This Row],[Contractor Selected]]="Accrate",Table13[[#This Row],[Amount]],0)</f>
        <v>0</v>
      </c>
      <c r="BH279" s="61">
        <f>IF(Table13[[#This Row],[Contractor Selected]]="LWS",Table13[[#This Row],[Amount]],0)</f>
        <v>0</v>
      </c>
    </row>
    <row r="280" spans="1:60" ht="15" hidden="1" customHeight="1" x14ac:dyDescent="0.25">
      <c r="A280" s="39">
        <v>278</v>
      </c>
      <c r="B280" s="39" t="s">
        <v>323</v>
      </c>
      <c r="C280" s="39" t="s">
        <v>407</v>
      </c>
      <c r="D280" s="102">
        <v>1015589</v>
      </c>
      <c r="E280" s="39" t="s">
        <v>1852</v>
      </c>
      <c r="F280" s="102" t="s">
        <v>102</v>
      </c>
      <c r="G280" s="39" t="s">
        <v>1733</v>
      </c>
      <c r="H280" s="73">
        <v>45848</v>
      </c>
      <c r="I280" s="73">
        <v>45852</v>
      </c>
      <c r="J280" s="73">
        <v>45855</v>
      </c>
      <c r="K280" s="73">
        <v>45869</v>
      </c>
      <c r="L280" s="73">
        <v>45853</v>
      </c>
      <c r="M280" s="73">
        <v>45853</v>
      </c>
      <c r="N280" s="73">
        <v>45853</v>
      </c>
      <c r="O280" s="73">
        <v>45867</v>
      </c>
      <c r="P280" s="73">
        <v>45867</v>
      </c>
      <c r="Q280" s="39" t="s">
        <v>897</v>
      </c>
      <c r="R280" s="77" t="s">
        <v>1853</v>
      </c>
      <c r="S280" s="73">
        <v>45888</v>
      </c>
      <c r="T280" s="73">
        <v>45888</v>
      </c>
      <c r="U280" s="105" t="s">
        <v>187</v>
      </c>
      <c r="V280" s="105" t="s">
        <v>26</v>
      </c>
      <c r="W280" s="105">
        <v>45931</v>
      </c>
      <c r="X280" s="84"/>
      <c r="Y280" s="73"/>
      <c r="Z280" s="44"/>
      <c r="AA280" s="73"/>
      <c r="AB280" s="75"/>
      <c r="AC280" s="73"/>
      <c r="AD280" s="44"/>
      <c r="AE280" s="76"/>
      <c r="AF280" s="75" t="s">
        <v>897</v>
      </c>
      <c r="AG280" s="73">
        <v>45853</v>
      </c>
      <c r="AH280" s="44">
        <v>9900</v>
      </c>
      <c r="AI280" s="76">
        <v>45874</v>
      </c>
      <c r="AJ280" s="75"/>
      <c r="AK280" s="73"/>
      <c r="AL280" s="44"/>
      <c r="AM280" s="76"/>
      <c r="AN280" s="78"/>
      <c r="AO280" s="73"/>
      <c r="AP280" s="44"/>
      <c r="AQ280" s="76"/>
      <c r="AR280" s="85"/>
      <c r="AS280" s="73"/>
      <c r="AT280" s="44"/>
      <c r="AU280" s="80"/>
      <c r="AV280" s="77"/>
      <c r="AW280" s="77"/>
      <c r="AX280" s="77"/>
      <c r="AY280" s="77"/>
      <c r="AZ280" s="81" t="s">
        <v>808</v>
      </c>
      <c r="BA280" s="44">
        <f>IF(Table13[[#This Row],[Contractor Selected]]="Atlas",Table13[[#This Row],[Cost AEG]],IF(AZ280="DLZ",Table13[[#This Row],[Cost DLZ]],IF(AZ280="Helix",Table13[[#This Row],[Cost Helix]],IF(AZ280="Millennia",Table13[[#This Row],[Cost Millennia]],IF(AZ280="Dawood",Table13[[#This Row],[Cost Dawood]],"NO SELECTION")))))</f>
        <v>9900</v>
      </c>
      <c r="BB280" s="81">
        <f t="shared" si="43"/>
        <v>9900</v>
      </c>
      <c r="BC280" s="44">
        <f t="shared" si="44"/>
        <v>0</v>
      </c>
      <c r="BD280" s="44">
        <f t="shared" si="45"/>
        <v>0</v>
      </c>
      <c r="BE280" s="44">
        <f t="shared" si="46"/>
        <v>0</v>
      </c>
      <c r="BF280" s="44">
        <f t="shared" si="47"/>
        <v>0</v>
      </c>
      <c r="BG280" s="61">
        <f>IF(Table13[[#This Row],[Contractor Selected]]="Accrate",Table13[[#This Row],[Amount]],0)</f>
        <v>0</v>
      </c>
      <c r="BH280" s="61">
        <f>IF(Table13[[#This Row],[Contractor Selected]]="LWS",Table13[[#This Row],[Amount]],0)</f>
        <v>0</v>
      </c>
    </row>
    <row r="281" spans="1:60" s="9" customFormat="1" ht="15" customHeight="1" x14ac:dyDescent="0.25">
      <c r="A281" s="39">
        <v>275</v>
      </c>
      <c r="B281" s="39" t="s">
        <v>242</v>
      </c>
      <c r="C281" s="39" t="s">
        <v>1854</v>
      </c>
      <c r="D281" s="102">
        <v>1115481</v>
      </c>
      <c r="E281" s="39" t="s">
        <v>931</v>
      </c>
      <c r="F281" s="102" t="s">
        <v>191</v>
      </c>
      <c r="G281" s="39" t="s">
        <v>846</v>
      </c>
      <c r="H281" s="73">
        <v>45833</v>
      </c>
      <c r="I281" s="73">
        <v>45838</v>
      </c>
      <c r="J281" s="73">
        <v>45845</v>
      </c>
      <c r="K281" s="73">
        <v>45890</v>
      </c>
      <c r="L281" s="73">
        <v>45838</v>
      </c>
      <c r="M281" s="73">
        <v>45838</v>
      </c>
      <c r="N281" s="73">
        <v>45840</v>
      </c>
      <c r="O281" s="73">
        <v>45860</v>
      </c>
      <c r="P281" s="73">
        <v>45860</v>
      </c>
      <c r="Q281" s="39" t="s">
        <v>897</v>
      </c>
      <c r="R281" s="77" t="s">
        <v>1855</v>
      </c>
      <c r="S281" s="73">
        <v>45910</v>
      </c>
      <c r="T281" s="73">
        <v>45910</v>
      </c>
      <c r="U281" s="105" t="s">
        <v>187</v>
      </c>
      <c r="V281" s="105" t="s">
        <v>26</v>
      </c>
      <c r="W281" s="105">
        <v>45901</v>
      </c>
      <c r="X281" s="84"/>
      <c r="Y281" s="73"/>
      <c r="Z281" s="44"/>
      <c r="AA281" s="76"/>
      <c r="AB281" s="75" t="s">
        <v>897</v>
      </c>
      <c r="AC281" s="73">
        <v>45838</v>
      </c>
      <c r="AD281" s="44">
        <v>21850</v>
      </c>
      <c r="AE281" s="76"/>
      <c r="AF281" s="75" t="s">
        <v>897</v>
      </c>
      <c r="AG281" s="73">
        <v>45838</v>
      </c>
      <c r="AH281" s="44">
        <v>8000</v>
      </c>
      <c r="AI281" s="76">
        <v>45860</v>
      </c>
      <c r="AJ281" s="75" t="s">
        <v>897</v>
      </c>
      <c r="AK281" s="73">
        <v>45838</v>
      </c>
      <c r="AL281" s="44">
        <v>15670</v>
      </c>
      <c r="AM281" s="76"/>
      <c r="AN281" s="78"/>
      <c r="AO281" s="73"/>
      <c r="AP281" s="44"/>
      <c r="AQ281" s="76"/>
      <c r="AR281" s="85"/>
      <c r="AS281" s="73"/>
      <c r="AT281" s="44"/>
      <c r="AU281" s="80"/>
      <c r="AV281" s="77"/>
      <c r="AW281" s="77"/>
      <c r="AX281" s="77"/>
      <c r="AY281" s="77"/>
      <c r="AZ281" s="81" t="s">
        <v>808</v>
      </c>
      <c r="BA281" s="82">
        <f>IF(Table13[[#This Row],[Contractor Selected]]="Atlas",Table13[[#This Row],[Cost AEG]],IF(AZ281="DLZ",Table13[[#This Row],[Cost DLZ]],IF(AZ281="Helix",Table13[[#This Row],[Cost Helix]],IF(AZ281="Millennia",Table13[[#This Row],[Cost Millennia]],IF(AZ281="Dawood",Table13[[#This Row],[Cost Dawood]],"NO SELECTION")))))</f>
        <v>8000</v>
      </c>
      <c r="BB281" s="58">
        <f t="shared" si="43"/>
        <v>8000</v>
      </c>
      <c r="BC281" s="59">
        <f t="shared" si="44"/>
        <v>0</v>
      </c>
      <c r="BD281" s="59">
        <f t="shared" si="45"/>
        <v>0</v>
      </c>
      <c r="BE281" s="59">
        <f t="shared" si="46"/>
        <v>0</v>
      </c>
      <c r="BF281" s="59">
        <f t="shared" si="47"/>
        <v>0</v>
      </c>
      <c r="BG281" s="59">
        <f>IF(Table13[[#This Row],[Contractor Selected]]="Accrate",Table13[[#This Row],[Amount]],0)</f>
        <v>0</v>
      </c>
      <c r="BH281" s="61">
        <f>IF(Table13[[#This Row],[Contractor Selected]]="LWS",Table13[[#This Row],[Amount]],0)</f>
        <v>0</v>
      </c>
    </row>
    <row r="282" spans="1:60" ht="15" customHeight="1" x14ac:dyDescent="0.25">
      <c r="A282" s="39">
        <v>280</v>
      </c>
      <c r="B282" s="1" t="s">
        <v>67</v>
      </c>
      <c r="C282" s="39" t="s">
        <v>1856</v>
      </c>
      <c r="D282" s="104">
        <v>1115512</v>
      </c>
      <c r="E282" s="39" t="s">
        <v>501</v>
      </c>
      <c r="F282" s="102" t="s">
        <v>191</v>
      </c>
      <c r="G282" s="102" t="s">
        <v>849</v>
      </c>
      <c r="H282" s="73">
        <v>45859</v>
      </c>
      <c r="I282" s="73">
        <v>45863</v>
      </c>
      <c r="J282" s="73">
        <v>45870</v>
      </c>
      <c r="K282" s="73">
        <v>45901</v>
      </c>
      <c r="L282" s="73">
        <v>45866</v>
      </c>
      <c r="M282" s="73">
        <v>45887</v>
      </c>
      <c r="N282" s="73">
        <v>45888</v>
      </c>
      <c r="O282" s="73">
        <v>45889</v>
      </c>
      <c r="P282" s="73">
        <v>45890</v>
      </c>
      <c r="Q282" s="39" t="s">
        <v>897</v>
      </c>
      <c r="R282" s="77" t="s">
        <v>1857</v>
      </c>
      <c r="S282" s="73">
        <v>45904</v>
      </c>
      <c r="T282" s="77">
        <v>45903</v>
      </c>
      <c r="U282" s="105" t="s">
        <v>187</v>
      </c>
      <c r="V282" s="105" t="s">
        <v>26</v>
      </c>
      <c r="W282" s="105">
        <v>45931</v>
      </c>
      <c r="X282" s="84"/>
      <c r="Y282" s="73"/>
      <c r="Z282" s="44"/>
      <c r="AA282" s="73"/>
      <c r="AB282" s="75" t="s">
        <v>897</v>
      </c>
      <c r="AC282" s="73" t="s">
        <v>982</v>
      </c>
      <c r="AD282" s="44"/>
      <c r="AE282" s="76"/>
      <c r="AF282" s="75" t="s">
        <v>897</v>
      </c>
      <c r="AG282" s="73">
        <v>45866</v>
      </c>
      <c r="AH282" s="44">
        <v>10695</v>
      </c>
      <c r="AI282" s="76"/>
      <c r="AJ282" s="75" t="s">
        <v>897</v>
      </c>
      <c r="AK282" s="73">
        <v>45863</v>
      </c>
      <c r="AL282" s="44">
        <v>20700</v>
      </c>
      <c r="AM282" s="76"/>
      <c r="AN282" s="78"/>
      <c r="AO282" s="73"/>
      <c r="AP282" s="44"/>
      <c r="AQ282" s="76"/>
      <c r="AR282" s="85"/>
      <c r="AS282" s="73"/>
      <c r="AT282" s="44"/>
      <c r="AU282" s="80"/>
      <c r="AV282" s="39" t="s">
        <v>897</v>
      </c>
      <c r="AW282" s="77">
        <v>45869</v>
      </c>
      <c r="AX282" s="44">
        <v>72671</v>
      </c>
      <c r="AY282" s="77"/>
      <c r="AZ282" s="81" t="s">
        <v>808</v>
      </c>
      <c r="BA282" s="44">
        <f>IF(Table13[[#This Row],[Contractor Selected]]="Atlas",Table13[[#This Row],[Cost AEG]],IF(AZ282="DLZ",Table13[[#This Row],[Cost DLZ]],IF(AZ282="Helix",Table13[[#This Row],[Cost Helix]],IF(AZ282="Millennia",Table13[[#This Row],[Cost Millennia]],IF(AZ282="Dawood",Table13[[#This Row],[Cost Dawood]],IF(AZ282="LWS",Table13[[#This Row],[Cost LWS]],"NO SELECTION"))))))</f>
        <v>10695</v>
      </c>
      <c r="BB282" s="81">
        <f t="shared" si="43"/>
        <v>10695</v>
      </c>
      <c r="BC282" s="44">
        <f t="shared" si="44"/>
        <v>0</v>
      </c>
      <c r="BD282" s="44">
        <f t="shared" si="45"/>
        <v>0</v>
      </c>
      <c r="BE282" s="44">
        <f t="shared" si="46"/>
        <v>0</v>
      </c>
      <c r="BF282" s="44">
        <f t="shared" si="47"/>
        <v>0</v>
      </c>
      <c r="BG282" s="352">
        <f>IF(Table13[[#This Row],[Contractor Selected]]="Accrate",Table13[[#This Row],[Amount]],0)</f>
        <v>0</v>
      </c>
      <c r="BH282" s="61">
        <f>IF(Table13[[#This Row],[Contractor Selected]]="LWS",Table13[[#This Row],[Amount]],0)</f>
        <v>0</v>
      </c>
    </row>
    <row r="283" spans="1:60" ht="15" hidden="1" customHeight="1" x14ac:dyDescent="0.25">
      <c r="A283" s="39">
        <v>283</v>
      </c>
      <c r="B283" s="39" t="s">
        <v>81</v>
      </c>
      <c r="C283" s="39" t="s">
        <v>1168</v>
      </c>
      <c r="D283" s="102">
        <v>1315531</v>
      </c>
      <c r="E283" s="39" t="s">
        <v>1169</v>
      </c>
      <c r="F283" s="102" t="s">
        <v>158</v>
      </c>
      <c r="G283" s="39" t="s">
        <v>849</v>
      </c>
      <c r="H283" s="73">
        <v>45866</v>
      </c>
      <c r="I283" s="73">
        <v>45868</v>
      </c>
      <c r="J283" s="73">
        <v>45868</v>
      </c>
      <c r="K283" s="73">
        <v>45904</v>
      </c>
      <c r="L283" s="73">
        <v>45877</v>
      </c>
      <c r="M283" s="73">
        <v>45877</v>
      </c>
      <c r="N283" s="73">
        <v>45877</v>
      </c>
      <c r="O283" s="73">
        <v>45880</v>
      </c>
      <c r="P283" s="73">
        <v>45880</v>
      </c>
      <c r="Q283" s="39" t="s">
        <v>897</v>
      </c>
      <c r="R283" s="692" t="s">
        <v>1872</v>
      </c>
      <c r="S283" s="73">
        <v>45919</v>
      </c>
      <c r="T283" s="73">
        <v>45905</v>
      </c>
      <c r="U283" s="105">
        <v>45931</v>
      </c>
      <c r="V283" s="105" t="s">
        <v>26</v>
      </c>
      <c r="W283" s="105">
        <v>45931</v>
      </c>
      <c r="X283" s="84"/>
      <c r="Y283" s="73"/>
      <c r="Z283" s="44"/>
      <c r="AA283" s="73"/>
      <c r="AB283" s="75"/>
      <c r="AC283" s="73"/>
      <c r="AD283" s="44"/>
      <c r="AE283" s="76"/>
      <c r="AF283" s="75" t="s">
        <v>897</v>
      </c>
      <c r="AG283" s="73">
        <v>45868</v>
      </c>
      <c r="AH283" s="44">
        <v>10665</v>
      </c>
      <c r="AI283" s="76" t="s">
        <v>1858</v>
      </c>
      <c r="AJ283" s="75" t="s">
        <v>897</v>
      </c>
      <c r="AK283" s="73" t="s">
        <v>982</v>
      </c>
      <c r="AL283" s="44" t="s">
        <v>39</v>
      </c>
      <c r="AM283" s="76" t="s">
        <v>39</v>
      </c>
      <c r="AN283" s="78" t="s">
        <v>897</v>
      </c>
      <c r="AO283" s="73" t="s">
        <v>982</v>
      </c>
      <c r="AP283" s="44" t="s">
        <v>39</v>
      </c>
      <c r="AQ283" s="76" t="s">
        <v>39</v>
      </c>
      <c r="AR283" s="85"/>
      <c r="AS283" s="73"/>
      <c r="AT283" s="44"/>
      <c r="AU283" s="80"/>
      <c r="AV283" s="77"/>
      <c r="AW283" s="77"/>
      <c r="AX283" s="77"/>
      <c r="AY283" s="77"/>
      <c r="AZ283" s="465" t="s">
        <v>1144</v>
      </c>
      <c r="BA283" s="529">
        <f>IF(Table13[[#This Row],[Contractor Selected]]="Atlas",Table13[[#This Row],[Cost AEG]],IF(AZ283="DLZ",Table13[[#This Row],[Cost DLZ]],IF(AZ283="Helix",Table13[[#This Row],[Cost Helix]],IF(AZ283="Millennia",Table13[[#This Row],[Cost Millennia]],IF(AZ283="Dawood",Table13[[#This Row],[Cost Dawood]],"NO SELECTION")))))</f>
        <v>10665</v>
      </c>
      <c r="BB283" s="81">
        <f t="shared" si="43"/>
        <v>10665</v>
      </c>
      <c r="BC283" s="44">
        <f t="shared" si="44"/>
        <v>0</v>
      </c>
      <c r="BD283" s="44">
        <f t="shared" si="45"/>
        <v>0</v>
      </c>
      <c r="BE283" s="44">
        <f t="shared" si="46"/>
        <v>0</v>
      </c>
      <c r="BF283" s="44">
        <f t="shared" si="47"/>
        <v>0</v>
      </c>
      <c r="BG283" s="61">
        <f>IF(Table13[[#This Row],[Contractor Selected]]="Accrate",Table13[[#This Row],[Amount]],0)</f>
        <v>0</v>
      </c>
      <c r="BH283" s="61">
        <f>IF(Table13[[#This Row],[Contractor Selected]]="LWS",Table13[[#This Row],[Amount]],0)</f>
        <v>0</v>
      </c>
    </row>
    <row r="284" spans="1:60" ht="15" hidden="1" customHeight="1" x14ac:dyDescent="0.25">
      <c r="A284" s="39">
        <v>263</v>
      </c>
      <c r="B284" s="86" t="s">
        <v>242</v>
      </c>
      <c r="C284" s="39" t="s">
        <v>734</v>
      </c>
      <c r="D284" s="102">
        <v>1015156</v>
      </c>
      <c r="E284" s="39" t="s">
        <v>1859</v>
      </c>
      <c r="F284" s="102" t="s">
        <v>70</v>
      </c>
      <c r="G284" s="86" t="s">
        <v>1805</v>
      </c>
      <c r="H284" s="73"/>
      <c r="I284" s="39"/>
      <c r="J284" s="39"/>
      <c r="K284" s="39"/>
      <c r="L284" s="39"/>
      <c r="M284" s="39"/>
      <c r="N284" s="39"/>
      <c r="O284" s="39"/>
      <c r="P284" s="39"/>
      <c r="Q284" s="39"/>
      <c r="R284" s="77"/>
      <c r="S284" s="39"/>
      <c r="T284" s="39"/>
      <c r="U284" s="77" t="s">
        <v>187</v>
      </c>
      <c r="V284" s="105" t="s">
        <v>26</v>
      </c>
      <c r="W284" s="105">
        <v>45870</v>
      </c>
      <c r="X284" s="84"/>
      <c r="Y284" s="73"/>
      <c r="Z284" s="44"/>
      <c r="AA284" s="73"/>
      <c r="AB284" s="75"/>
      <c r="AC284" s="73"/>
      <c r="AD284" s="44"/>
      <c r="AE284" s="76"/>
      <c r="AF284" s="75"/>
      <c r="AG284" s="73"/>
      <c r="AH284" s="44"/>
      <c r="AI284" s="76"/>
      <c r="AJ284" s="75"/>
      <c r="AK284" s="73"/>
      <c r="AL284" s="44"/>
      <c r="AM284" s="76"/>
      <c r="AN284" s="78"/>
      <c r="AO284" s="73"/>
      <c r="AP284" s="44"/>
      <c r="AQ284" s="76"/>
      <c r="AR284" s="85"/>
      <c r="AS284" s="73"/>
      <c r="AT284" s="44"/>
      <c r="AU284" s="80"/>
      <c r="AV284" s="77"/>
      <c r="AW284" s="77"/>
      <c r="AX284" s="77"/>
      <c r="AY284" s="77"/>
      <c r="AZ284" s="81"/>
      <c r="BA284" s="44" t="str">
        <f>IF(Table13[[#This Row],[Contractor Selected]]="Atlas",Table13[[#This Row],[Cost AEG]],IF(AZ284="DLZ",Table13[[#This Row],[Cost DLZ]],IF(AZ284="Helix",Table13[[#This Row],[Cost Helix]],IF(AZ284="Millennia",Table13[[#This Row],[Cost Millennia]],IF(AZ284="Dawood",Table13[[#This Row],[Cost Dawood]],"NO SELECTION")))))</f>
        <v>NO SELECTION</v>
      </c>
      <c r="BB284" s="81">
        <f t="shared" si="43"/>
        <v>0</v>
      </c>
      <c r="BC284" s="44">
        <f t="shared" si="44"/>
        <v>0</v>
      </c>
      <c r="BD284" s="44">
        <f t="shared" si="45"/>
        <v>0</v>
      </c>
      <c r="BE284" s="44">
        <f t="shared" si="46"/>
        <v>0</v>
      </c>
      <c r="BF284" s="44">
        <f t="shared" si="47"/>
        <v>0</v>
      </c>
      <c r="BG284" s="61">
        <f>IF(Table13[[#This Row],[Contractor Selected]]="Accrate",Table13[[#This Row],[Amount]],0)</f>
        <v>0</v>
      </c>
      <c r="BH284" s="61">
        <f>IF(Table13[[#This Row],[Contractor Selected]]="LWS",Table13[[#This Row],[Amount]],0)</f>
        <v>0</v>
      </c>
    </row>
    <row r="285" spans="1:60" ht="15" hidden="1" customHeight="1" x14ac:dyDescent="0.25">
      <c r="A285" s="39">
        <v>284</v>
      </c>
      <c r="B285" s="39" t="s">
        <v>281</v>
      </c>
      <c r="C285" s="39" t="s">
        <v>741</v>
      </c>
      <c r="D285" s="102">
        <v>1910690</v>
      </c>
      <c r="E285" s="39" t="s">
        <v>1511</v>
      </c>
      <c r="F285" s="102" t="s">
        <v>222</v>
      </c>
      <c r="G285" s="39" t="s">
        <v>850</v>
      </c>
      <c r="H285" s="73">
        <v>45876</v>
      </c>
      <c r="I285" s="73">
        <v>45896</v>
      </c>
      <c r="J285" s="73">
        <v>45912</v>
      </c>
      <c r="K285" s="73">
        <v>46066</v>
      </c>
      <c r="L285" s="73">
        <v>45905</v>
      </c>
      <c r="M285" s="73">
        <v>45905</v>
      </c>
      <c r="N285" s="73">
        <v>45905</v>
      </c>
      <c r="O285" s="73">
        <v>45917</v>
      </c>
      <c r="P285" s="73">
        <v>45917</v>
      </c>
      <c r="Q285" s="39" t="s">
        <v>897</v>
      </c>
      <c r="R285" s="519" t="s">
        <v>1884</v>
      </c>
      <c r="S285" s="73">
        <v>46052</v>
      </c>
      <c r="T285" s="39"/>
      <c r="U285" s="105"/>
      <c r="V285" s="105"/>
      <c r="W285" s="105"/>
      <c r="X285" s="84"/>
      <c r="Y285" s="73"/>
      <c r="Z285" s="44"/>
      <c r="AA285" s="73"/>
      <c r="AB285" s="75" t="s">
        <v>897</v>
      </c>
      <c r="AC285" s="73" t="s">
        <v>982</v>
      </c>
      <c r="AD285" s="44"/>
      <c r="AE285" s="76"/>
      <c r="AF285" s="75" t="s">
        <v>897</v>
      </c>
      <c r="AG285" s="73">
        <v>45884</v>
      </c>
      <c r="AH285" s="44">
        <v>95435</v>
      </c>
      <c r="AI285" s="76">
        <v>46066</v>
      </c>
      <c r="AJ285" s="75" t="s">
        <v>897</v>
      </c>
      <c r="AK285" s="73" t="s">
        <v>982</v>
      </c>
      <c r="AL285" s="44"/>
      <c r="AM285" s="76"/>
      <c r="AN285" s="78"/>
      <c r="AO285" s="73"/>
      <c r="AP285" s="44"/>
      <c r="AQ285" s="76"/>
      <c r="AR285" s="85"/>
      <c r="AS285" s="73"/>
      <c r="AT285" s="44"/>
      <c r="AU285" s="80"/>
      <c r="AV285" s="77" t="s">
        <v>897</v>
      </c>
      <c r="AW285" s="77" t="s">
        <v>982</v>
      </c>
      <c r="AX285" s="77"/>
      <c r="AY285" s="77"/>
      <c r="AZ285" s="81" t="s">
        <v>808</v>
      </c>
      <c r="BA285" s="44">
        <f>IF(Table13[[#This Row],[Contractor Selected]]="Atlas",Table13[[#This Row],[Cost AEG]],IF(AZ285="DLZ",Table13[[#This Row],[Cost DLZ]],IF(AZ285="Helix",Table13[[#This Row],[Cost Helix]],IF(AZ285="Millennia",Table13[[#This Row],[Cost Millennia]],IF(AZ285="Dawood",Table13[[#This Row],[Cost Dawood]],"NO SELECTION")))))</f>
        <v>95435</v>
      </c>
      <c r="BB285" s="81">
        <f t="shared" si="43"/>
        <v>95435</v>
      </c>
      <c r="BC285" s="44">
        <f t="shared" si="44"/>
        <v>0</v>
      </c>
      <c r="BD285" s="44">
        <f t="shared" si="45"/>
        <v>0</v>
      </c>
      <c r="BE285" s="44">
        <f t="shared" si="46"/>
        <v>0</v>
      </c>
      <c r="BF285" s="44">
        <f t="shared" si="47"/>
        <v>0</v>
      </c>
      <c r="BG285" s="61">
        <f>IF(Table13[[#This Row],[Contractor Selected]]="Accrate",Table13[[#This Row],[Amount]],0)</f>
        <v>0</v>
      </c>
      <c r="BH285" s="61">
        <f>IF(Table13[[#This Row],[Contractor Selected]]="LWS",Table13[[#This Row],[Amount]],0)</f>
        <v>0</v>
      </c>
    </row>
    <row r="286" spans="1:60" ht="15" hidden="1" customHeight="1" x14ac:dyDescent="0.25">
      <c r="A286" s="39">
        <v>283</v>
      </c>
      <c r="B286" s="39" t="s">
        <v>281</v>
      </c>
      <c r="C286" s="39" t="s">
        <v>1860</v>
      </c>
      <c r="D286" s="113">
        <v>1215731</v>
      </c>
      <c r="E286" s="39" t="s">
        <v>824</v>
      </c>
      <c r="F286" s="102" t="s">
        <v>1804</v>
      </c>
      <c r="G286" s="39" t="s">
        <v>1733</v>
      </c>
      <c r="H286" s="73">
        <v>45888</v>
      </c>
      <c r="I286" s="73">
        <v>45890</v>
      </c>
      <c r="J286" s="73">
        <v>45898</v>
      </c>
      <c r="K286" s="73">
        <v>45915</v>
      </c>
      <c r="L286" s="73">
        <v>45902</v>
      </c>
      <c r="M286" s="73">
        <v>45902</v>
      </c>
      <c r="N286" s="73">
        <v>45903</v>
      </c>
      <c r="O286" s="73"/>
      <c r="P286" s="73"/>
      <c r="Q286" s="39"/>
      <c r="R286" s="350"/>
      <c r="S286" s="277"/>
      <c r="T286" s="39"/>
      <c r="U286" s="105" t="s">
        <v>187</v>
      </c>
      <c r="V286" s="105" t="s">
        <v>26</v>
      </c>
      <c r="W286" s="105">
        <v>45986</v>
      </c>
      <c r="X286" s="84"/>
      <c r="Y286" s="73"/>
      <c r="Z286" s="44"/>
      <c r="AA286" s="73"/>
      <c r="AB286" s="75"/>
      <c r="AC286" s="73"/>
      <c r="AD286" s="44"/>
      <c r="AE286" s="76"/>
      <c r="AF286" s="75" t="s">
        <v>897</v>
      </c>
      <c r="AG286" s="73" t="s">
        <v>1861</v>
      </c>
      <c r="AH286" s="44">
        <v>16535</v>
      </c>
      <c r="AI286" s="76">
        <v>45922</v>
      </c>
      <c r="AJ286" s="75"/>
      <c r="AK286" s="73"/>
      <c r="AL286" s="44"/>
      <c r="AM286" s="76"/>
      <c r="AN286" s="78"/>
      <c r="AO286" s="73"/>
      <c r="AP286" s="44"/>
      <c r="AQ286" s="76"/>
      <c r="AR286" s="85"/>
      <c r="AS286" s="73"/>
      <c r="AT286" s="44"/>
      <c r="AU286" s="80"/>
      <c r="AV286" s="77"/>
      <c r="AW286" s="77"/>
      <c r="AX286" s="77"/>
      <c r="AY286" s="77"/>
      <c r="AZ286" s="81"/>
      <c r="BA286" s="44" t="str">
        <f>IF(Table13[[#This Row],[Contractor Selected]]="Atlas",Table13[[#This Row],[Cost AEG]],IF(AZ286="DLZ",Table13[[#This Row],[Cost DLZ]],IF(AZ286="Helix",Table13[[#This Row],[Cost Helix]],IF(AZ286="Millennia",Table13[[#This Row],[Cost Millennia]],IF(AZ286="Dawood",Table13[[#This Row],[Cost Dawood]],"NO SELECTION")))))</f>
        <v>NO SELECTION</v>
      </c>
      <c r="BB286" s="81">
        <f t="shared" si="43"/>
        <v>0</v>
      </c>
      <c r="BC286" s="44">
        <f t="shared" si="44"/>
        <v>0</v>
      </c>
      <c r="BD286" s="44">
        <f t="shared" si="45"/>
        <v>0</v>
      </c>
      <c r="BE286" s="44">
        <f t="shared" si="46"/>
        <v>0</v>
      </c>
      <c r="BF286" s="44">
        <f t="shared" si="47"/>
        <v>0</v>
      </c>
      <c r="BG286" s="61">
        <f>IF(Table13[[#This Row],[Contractor Selected]]="Accrate",Table13[[#This Row],[Amount]],0)</f>
        <v>0</v>
      </c>
      <c r="BH286" s="61">
        <f>IF(Table13[[#This Row],[Contractor Selected]]="LWS",Table13[[#This Row],[Amount]],0)</f>
        <v>0</v>
      </c>
    </row>
    <row r="287" spans="1:60" ht="15" hidden="1" customHeight="1" x14ac:dyDescent="0.25">
      <c r="A287" s="39">
        <v>284</v>
      </c>
      <c r="B287" s="39" t="s">
        <v>323</v>
      </c>
      <c r="C287" s="39" t="s">
        <v>532</v>
      </c>
      <c r="D287" s="102">
        <v>1014890</v>
      </c>
      <c r="E287" s="39" t="s">
        <v>1862</v>
      </c>
      <c r="F287" s="102" t="s">
        <v>1804</v>
      </c>
      <c r="G287" s="39" t="s">
        <v>1733</v>
      </c>
      <c r="H287" s="73">
        <v>45890</v>
      </c>
      <c r="I287" s="73">
        <v>45894</v>
      </c>
      <c r="J287" s="73">
        <v>45898</v>
      </c>
      <c r="K287" s="73">
        <v>45926</v>
      </c>
      <c r="L287" s="73">
        <v>45896</v>
      </c>
      <c r="M287" s="73">
        <v>45897</v>
      </c>
      <c r="N287" s="73">
        <v>45903</v>
      </c>
      <c r="O287" s="73">
        <v>45916</v>
      </c>
      <c r="P287" s="73">
        <v>45916</v>
      </c>
      <c r="Q287" s="39" t="s">
        <v>897</v>
      </c>
      <c r="R287" s="350" t="s">
        <v>1885</v>
      </c>
      <c r="S287" s="73">
        <v>45930</v>
      </c>
      <c r="T287" s="39"/>
      <c r="U287" s="105" t="s">
        <v>187</v>
      </c>
      <c r="V287" s="105" t="s">
        <v>26</v>
      </c>
      <c r="W287" s="105">
        <v>45986</v>
      </c>
      <c r="X287" s="84"/>
      <c r="Y287" s="73"/>
      <c r="Z287" s="44"/>
      <c r="AA287" s="73"/>
      <c r="AB287" s="75"/>
      <c r="AC287" s="73"/>
      <c r="AD287" s="44"/>
      <c r="AE287" s="76"/>
      <c r="AF287" s="75" t="s">
        <v>897</v>
      </c>
      <c r="AG287" s="73">
        <v>45895</v>
      </c>
      <c r="AH287" s="44">
        <v>7700</v>
      </c>
      <c r="AI287" s="76">
        <v>45916</v>
      </c>
      <c r="AJ287" s="75"/>
      <c r="AK287" s="73"/>
      <c r="AL287" s="44"/>
      <c r="AM287" s="76"/>
      <c r="AN287" s="78"/>
      <c r="AO287" s="73"/>
      <c r="AP287" s="44"/>
      <c r="AQ287" s="76"/>
      <c r="AR287" s="85"/>
      <c r="AS287" s="73"/>
      <c r="AT287" s="44"/>
      <c r="AU287" s="80"/>
      <c r="AV287" s="77"/>
      <c r="AW287" s="77"/>
      <c r="AX287" s="77"/>
      <c r="AY287" s="77"/>
      <c r="AZ287" s="81"/>
      <c r="BA287" s="44" t="str">
        <f>IF(Table13[[#This Row],[Contractor Selected]]="Atlas",Table13[[#This Row],[Cost AEG]],IF(AZ287="DLZ",Table13[[#This Row],[Cost DLZ]],IF(AZ287="Helix",Table13[[#This Row],[Cost Helix]],IF(AZ287="Millennia",Table13[[#This Row],[Cost Millennia]],IF(AZ287="Dawood",Table13[[#This Row],[Cost Dawood]],"NO SELECTION")))))</f>
        <v>NO SELECTION</v>
      </c>
      <c r="BB287" s="81">
        <f t="shared" si="43"/>
        <v>0</v>
      </c>
      <c r="BC287" s="44">
        <f t="shared" si="44"/>
        <v>0</v>
      </c>
      <c r="BD287" s="44">
        <f t="shared" si="45"/>
        <v>0</v>
      </c>
      <c r="BE287" s="44">
        <f t="shared" si="46"/>
        <v>0</v>
      </c>
      <c r="BF287" s="44">
        <f t="shared" si="47"/>
        <v>0</v>
      </c>
      <c r="BG287" s="61">
        <f>IF(Table13[[#This Row],[Contractor Selected]]="Accrate",Table13[[#This Row],[Amount]],0)</f>
        <v>0</v>
      </c>
      <c r="BH287" s="61">
        <f>IF(Table13[[#This Row],[Contractor Selected]]="LWS",Table13[[#This Row],[Amount]],0)</f>
        <v>0</v>
      </c>
    </row>
    <row r="288" spans="1:60" ht="15" hidden="1" customHeight="1" x14ac:dyDescent="0.25">
      <c r="A288" s="39">
        <v>285</v>
      </c>
      <c r="B288" s="39" t="s">
        <v>281</v>
      </c>
      <c r="C288" s="39" t="s">
        <v>1863</v>
      </c>
      <c r="D288" s="102">
        <v>1615675</v>
      </c>
      <c r="E288" s="39" t="s">
        <v>1115</v>
      </c>
      <c r="F288" s="102" t="s">
        <v>539</v>
      </c>
      <c r="G288" s="39" t="str">
        <f>G285</f>
        <v>Survey, SUE Level B</v>
      </c>
      <c r="H288" s="73">
        <v>45904</v>
      </c>
      <c r="I288" s="73">
        <v>45910</v>
      </c>
      <c r="J288" s="73">
        <v>45917</v>
      </c>
      <c r="K288" s="73">
        <v>45938</v>
      </c>
      <c r="L288" s="73">
        <v>45910</v>
      </c>
      <c r="M288" s="73">
        <v>45915</v>
      </c>
      <c r="N288" s="73">
        <v>45915</v>
      </c>
      <c r="O288" s="73">
        <v>45916</v>
      </c>
      <c r="P288" s="73">
        <v>45916</v>
      </c>
      <c r="Q288" s="39" t="s">
        <v>897</v>
      </c>
      <c r="R288" s="77"/>
      <c r="S288" s="73">
        <v>45945</v>
      </c>
      <c r="T288" s="39"/>
      <c r="U288" s="105" t="s">
        <v>187</v>
      </c>
      <c r="V288" s="105" t="s">
        <v>26</v>
      </c>
      <c r="W288" s="105" t="s">
        <v>187</v>
      </c>
      <c r="X288" s="84"/>
      <c r="Y288" s="73"/>
      <c r="Z288" s="44"/>
      <c r="AA288" s="73"/>
      <c r="AB288" s="75" t="s">
        <v>897</v>
      </c>
      <c r="AC288" s="73" t="s">
        <v>1864</v>
      </c>
      <c r="AD288" s="44"/>
      <c r="AE288" s="76"/>
      <c r="AF288" s="75" t="s">
        <v>897</v>
      </c>
      <c r="AG288" s="73">
        <v>45912</v>
      </c>
      <c r="AH288" s="44">
        <v>70470</v>
      </c>
      <c r="AI288" s="76">
        <v>45945</v>
      </c>
      <c r="AJ288" s="75"/>
      <c r="AK288" s="73"/>
      <c r="AL288" s="44"/>
      <c r="AM288" s="76"/>
      <c r="AN288" s="78"/>
      <c r="AO288" s="73"/>
      <c r="AP288" s="44"/>
      <c r="AQ288" s="76"/>
      <c r="AR288" s="85"/>
      <c r="AS288" s="73"/>
      <c r="AT288" s="44"/>
      <c r="AU288" s="80"/>
      <c r="AV288" s="77" t="s">
        <v>897</v>
      </c>
      <c r="AW288" s="77">
        <v>45908</v>
      </c>
      <c r="AX288" s="537">
        <v>168640</v>
      </c>
      <c r="AY288" s="77"/>
      <c r="AZ288" s="81" t="s">
        <v>808</v>
      </c>
      <c r="BA288" s="44">
        <f>IF(Table13[[#This Row],[Contractor Selected]]="Atlas",Table13[[#This Row],[Cost AEG]],IF(AZ288="DLZ",Table13[[#This Row],[Cost DLZ]],IF(AZ288="Helix",Table13[[#This Row],[Cost Helix]],IF(AZ288="Millennia",Table13[[#This Row],[Cost Millennia]],IF(AZ288="Dawood",Table13[[#This Row],[Cost Dawood]],"NO SELECTION")))))</f>
        <v>70470</v>
      </c>
      <c r="BB288" s="81">
        <f t="shared" si="43"/>
        <v>70470</v>
      </c>
      <c r="BC288" s="44">
        <f t="shared" si="44"/>
        <v>0</v>
      </c>
      <c r="BD288" s="44">
        <f t="shared" si="45"/>
        <v>0</v>
      </c>
      <c r="BE288" s="44">
        <f t="shared" si="46"/>
        <v>0</v>
      </c>
      <c r="BF288" s="44">
        <f t="shared" si="47"/>
        <v>0</v>
      </c>
      <c r="BG288" s="61">
        <f>IF(Table13[[#This Row],[Contractor Selected]]="Accrate",Table13[[#This Row],[Amount]],0)</f>
        <v>0</v>
      </c>
      <c r="BH288" s="61">
        <f>IF(Table13[[#This Row],[Contractor Selected]]="LWS",Table13[[#This Row],[Amount]],0)</f>
        <v>0</v>
      </c>
    </row>
    <row r="289" spans="1:60" ht="15" hidden="1" customHeight="1" x14ac:dyDescent="0.25">
      <c r="A289" s="39">
        <v>286</v>
      </c>
      <c r="B289" s="39" t="s">
        <v>1865</v>
      </c>
      <c r="C289" s="39" t="s">
        <v>834</v>
      </c>
      <c r="D289" s="102" t="s">
        <v>835</v>
      </c>
      <c r="E289" s="39" t="s">
        <v>836</v>
      </c>
      <c r="F289" s="102" t="s">
        <v>1804</v>
      </c>
      <c r="G289" s="39" t="s">
        <v>1756</v>
      </c>
      <c r="H289" s="73">
        <v>45910</v>
      </c>
      <c r="I289" s="73">
        <v>45912</v>
      </c>
      <c r="J289" s="73">
        <v>45918</v>
      </c>
      <c r="K289" s="73">
        <v>45939</v>
      </c>
      <c r="L289" s="39"/>
      <c r="M289" s="39"/>
      <c r="N289" s="39"/>
      <c r="O289" s="39"/>
      <c r="P289" s="39"/>
      <c r="Q289" s="39"/>
      <c r="R289" s="77"/>
      <c r="S289" s="39"/>
      <c r="T289" s="39"/>
      <c r="U289" s="105" t="s">
        <v>187</v>
      </c>
      <c r="V289" s="105" t="s">
        <v>26</v>
      </c>
      <c r="W289" s="105">
        <v>46016</v>
      </c>
      <c r="X289" s="84"/>
      <c r="Y289" s="73"/>
      <c r="Z289" s="44"/>
      <c r="AA289" s="73"/>
      <c r="AB289" s="75"/>
      <c r="AC289" s="73"/>
      <c r="AD289" s="44"/>
      <c r="AE289" s="76"/>
      <c r="AF289" s="75"/>
      <c r="AG289" s="73"/>
      <c r="AH289" s="44"/>
      <c r="AI289" s="76"/>
      <c r="AJ289" s="75"/>
      <c r="AK289" s="73"/>
      <c r="AL289" s="44"/>
      <c r="AM289" s="76"/>
      <c r="AN289" s="78"/>
      <c r="AO289" s="73"/>
      <c r="AP289" s="44"/>
      <c r="AQ289" s="76"/>
      <c r="AR289" s="85"/>
      <c r="AS289" s="73"/>
      <c r="AT289" s="44"/>
      <c r="AU289" s="80"/>
      <c r="AV289" s="77"/>
      <c r="AW289" s="77"/>
      <c r="AX289" s="77"/>
      <c r="AY289" s="77"/>
      <c r="AZ289" s="81"/>
      <c r="BA289" s="44" t="str">
        <f>IF(Table13[[#This Row],[Contractor Selected]]="Atlas",Table13[[#This Row],[Cost AEG]],IF(AZ289="DLZ",Table13[[#This Row],[Cost DLZ]],IF(AZ289="Helix",Table13[[#This Row],[Cost Helix]],IF(AZ289="Millennia",Table13[[#This Row],[Cost Millennia]],IF(AZ289="Dawood",Table13[[#This Row],[Cost Dawood]],"NO SELECTION")))))</f>
        <v>NO SELECTION</v>
      </c>
      <c r="BB289" s="81">
        <f>IF(AZ289="Helix",BA289,0)</f>
        <v>0</v>
      </c>
      <c r="BC289" s="44">
        <f>IF(AZ289="Millennia",BA289,0)</f>
        <v>0</v>
      </c>
      <c r="BD289" s="44">
        <f>IF(AZ289="DLZ",BA289,0)</f>
        <v>0</v>
      </c>
      <c r="BE289" s="44">
        <f>IF(AZ289="Atlas",BA289,0)</f>
        <v>0</v>
      </c>
      <c r="BF289" s="44">
        <f>IF(AZ289="Dawood",BA289,0)</f>
        <v>0</v>
      </c>
      <c r="BG289" s="61">
        <f>IF(Table13[[#This Row],[Contractor Selected]]="Accrate",Table13[[#This Row],[Amount]],0)</f>
        <v>0</v>
      </c>
      <c r="BH289" s="61">
        <f>IF(Table13[[#This Row],[Contractor Selected]]="LWS",Table13[[#This Row],[Amount]],0)</f>
        <v>0</v>
      </c>
    </row>
    <row r="290" spans="1:60" ht="15" hidden="1" customHeight="1" x14ac:dyDescent="0.25">
      <c r="A290" s="39">
        <v>287</v>
      </c>
      <c r="B290" s="39" t="s">
        <v>323</v>
      </c>
      <c r="C290" s="39" t="s">
        <v>830</v>
      </c>
      <c r="D290" s="102">
        <v>1015489</v>
      </c>
      <c r="E290" s="39" t="s">
        <v>1866</v>
      </c>
      <c r="F290" s="102" t="s">
        <v>22</v>
      </c>
      <c r="G290" s="39" t="s">
        <v>1733</v>
      </c>
      <c r="H290" s="73">
        <v>45888</v>
      </c>
      <c r="I290" s="73">
        <v>45890</v>
      </c>
      <c r="J290" s="73">
        <v>45897</v>
      </c>
      <c r="K290" s="73">
        <v>45912</v>
      </c>
      <c r="L290" s="73">
        <v>45896</v>
      </c>
      <c r="M290" s="73">
        <v>45897</v>
      </c>
      <c r="N290" s="73">
        <v>45898</v>
      </c>
      <c r="O290" s="73">
        <v>45909</v>
      </c>
      <c r="P290" s="73">
        <v>45909</v>
      </c>
      <c r="Q290" s="39" t="s">
        <v>897</v>
      </c>
      <c r="R290" s="77" t="s">
        <v>1867</v>
      </c>
      <c r="S290" s="39"/>
      <c r="T290" s="39"/>
      <c r="U290" s="105"/>
      <c r="V290" s="105"/>
      <c r="W290" s="105"/>
      <c r="X290" s="84"/>
      <c r="Y290" s="73"/>
      <c r="Z290" s="44"/>
      <c r="AA290" s="73"/>
      <c r="AB290" s="75"/>
      <c r="AC290" s="73"/>
      <c r="AD290" s="44"/>
      <c r="AE290" s="76"/>
      <c r="AF290" s="75" t="s">
        <v>897</v>
      </c>
      <c r="AG290" s="73">
        <v>45895</v>
      </c>
      <c r="AH290" s="44">
        <v>9940</v>
      </c>
      <c r="AI290" s="76">
        <v>45919</v>
      </c>
      <c r="AJ290" s="75"/>
      <c r="AK290" s="73"/>
      <c r="AL290" s="44"/>
      <c r="AM290" s="76"/>
      <c r="AN290" s="78"/>
      <c r="AO290" s="73"/>
      <c r="AP290" s="44"/>
      <c r="AQ290" s="76"/>
      <c r="AR290" s="85"/>
      <c r="AS290" s="73"/>
      <c r="AT290" s="44"/>
      <c r="AU290" s="80"/>
      <c r="AV290" s="77"/>
      <c r="AW290" s="77"/>
      <c r="AX290" s="77"/>
      <c r="AY290" s="77"/>
      <c r="AZ290" s="81" t="s">
        <v>1190</v>
      </c>
      <c r="BA290" s="44">
        <f>IF(Table13[[#This Row],[Contractor Selected]]="Atlas",Table13[[#This Row],[Cost AEG]],IF(AZ290="DLZ",Table13[[#This Row],[Cost DLZ]],IF(AZ290="Helix",Table13[[#This Row],[Cost Helix]],IF(AZ290="Millennia",Table13[[#This Row],[Cost Millennia]],IF(AZ290="Dawood",Table13[[#This Row],[Cost Dawood]],"NO SELECTION")))))</f>
        <v>9940</v>
      </c>
      <c r="BB290" s="81">
        <f>IF(AZ290="Helix",BA290,0)</f>
        <v>9940</v>
      </c>
      <c r="BC290" s="44">
        <f>IF(AZ290="Millennia",BA290,0)</f>
        <v>0</v>
      </c>
      <c r="BD290" s="44">
        <f>IF(AZ290="DLZ",BA290,0)</f>
        <v>0</v>
      </c>
      <c r="BE290" s="44">
        <f>IF(AZ290="Atlas",BA290,0)</f>
        <v>0</v>
      </c>
      <c r="BF290" s="44">
        <f>IF(AZ290="Dawood",BA290,0)</f>
        <v>0</v>
      </c>
      <c r="BG290" s="61">
        <f>IF(Table13[[#This Row],[Contractor Selected]]="Accrate",Table13[[#This Row],[Amount]],0)</f>
        <v>0</v>
      </c>
      <c r="BH290" s="61">
        <f>IF(Table13[[#This Row],[Contractor Selected]]="LWS",Table13[[#This Row],[Amount]],0)</f>
        <v>0</v>
      </c>
    </row>
    <row r="294" spans="1:60" ht="15" customHeight="1" x14ac:dyDescent="0.25">
      <c r="BB294" s="44">
        <f>BB257+BB258</f>
        <v>29935</v>
      </c>
    </row>
  </sheetData>
  <mergeCells count="7">
    <mergeCell ref="AV1:AY1"/>
    <mergeCell ref="AR1:AU1"/>
    <mergeCell ref="AJ1:AM1"/>
    <mergeCell ref="AF1:AI1"/>
    <mergeCell ref="X1:AA1"/>
    <mergeCell ref="AB1:AE1"/>
    <mergeCell ref="AN1:AQ1"/>
  </mergeCells>
  <phoneticPr fontId="5" type="noConversion"/>
  <conditionalFormatting sqref="K36:K50">
    <cfRule type="timePeriod" dxfId="9" priority="29" timePeriod="nextWeek">
      <formula>AND(ROUNDDOWN(K36,0)-TODAY()&gt;(7-WEEKDAY(TODAY())),ROUNDDOWN(K36,0)-TODAY()&lt;(15-WEEKDAY(TODAY())))</formula>
    </cfRule>
    <cfRule type="timePeriod" dxfId="8" priority="30" timePeriod="thisWeek">
      <formula>AND(TODAY()-ROUNDDOWN(K36,0)&lt;=WEEKDAY(TODAY())-1,ROUNDDOWN(K36,0)-TODAY()&lt;=7-WEEKDAY(TODAY()))</formula>
    </cfRule>
  </conditionalFormatting>
  <conditionalFormatting sqref="K52:K80 S54:S80">
    <cfRule type="timePeriod" dxfId="7" priority="3" timePeriod="nextWeek">
      <formula>AND(ROUNDDOWN(K52,0)-TODAY()&gt;(7-WEEKDAY(TODAY())),ROUNDDOWN(K52,0)-TODAY()&lt;(15-WEEKDAY(TODAY())))</formula>
    </cfRule>
    <cfRule type="timePeriod" dxfId="6" priority="4" timePeriod="thisWeek">
      <formula>AND(TODAY()-ROUNDDOWN(K52,0)&lt;=WEEKDAY(TODAY())-1,ROUNDDOWN(K52,0)-TODAY()&lt;=7-WEEKDAY(TODAY()))</formula>
    </cfRule>
  </conditionalFormatting>
  <conditionalFormatting sqref="S36:S52">
    <cfRule type="timePeriod" dxfId="5" priority="27" timePeriod="nextWeek">
      <formula>AND(ROUNDDOWN(S36,0)-TODAY()&gt;(7-WEEKDAY(TODAY())),ROUNDDOWN(S36,0)-TODAY()&lt;(15-WEEKDAY(TODAY())))</formula>
    </cfRule>
    <cfRule type="timePeriod" dxfId="4" priority="28" timePeriod="thisWeek">
      <formula>AND(TODAY()-ROUNDDOWN(S36,0)&lt;=WEEKDAY(TODAY())-1,ROUNDDOWN(S36,0)-TODAY()&lt;=7-WEEKDAY(TODAY()))</formula>
    </cfRule>
  </conditionalFormatting>
  <conditionalFormatting sqref="T62">
    <cfRule type="timePeriod" dxfId="3" priority="1" timePeriod="nextWeek">
      <formula>AND(ROUNDDOWN(T62,0)-TODAY()&gt;(7-WEEKDAY(TODAY())),ROUNDDOWN(T62,0)-TODAY()&lt;(15-WEEKDAY(TODAY())))</formula>
    </cfRule>
    <cfRule type="timePeriod" dxfId="2" priority="2" timePeriod="thisWeek">
      <formula>AND(TODAY()-ROUNDDOWN(T62,0)&lt;=WEEKDAY(TODAY())-1,ROUNDDOWN(T62,0)-TODAY()&lt;=7-WEEKDAY(TODAY()))</formula>
    </cfRule>
  </conditionalFormatting>
  <conditionalFormatting sqref="T64:V64">
    <cfRule type="timePeriod" dxfId="1" priority="33" timePeriod="nextWeek">
      <formula>AND(ROUNDDOWN(T64,0)-TODAY()&gt;(7-WEEKDAY(TODAY())),ROUNDDOWN(T64,0)-TODAY()&lt;(15-WEEKDAY(TODAY())))</formula>
    </cfRule>
    <cfRule type="timePeriod" dxfId="0" priority="34" timePeriod="thisWeek">
      <formula>AND(TODAY()-ROUNDDOWN(T64,0)&lt;=WEEKDAY(TODAY())-1,ROUNDDOWN(T64,0)-TODAY()&lt;=7-WEEKDAY(TODAY()))</formula>
    </cfRule>
  </conditionalFormatting>
  <dataValidations count="2">
    <dataValidation type="list" allowBlank="1" showInputMessage="1" showErrorMessage="1" sqref="G227" xr:uid="{B9D89402-69F2-4B2C-BF66-C787328EFCC4}">
      <formula1>"Geotechnical, Survey, SUE Level A, Survey+SUE Level B, Survey+SUE Level B+Geotechnical, Survey+SUE Level A/B"</formula1>
    </dataValidation>
    <dataValidation type="list" allowBlank="1" showInputMessage="1" showErrorMessage="1" sqref="B3:B174" xr:uid="{2E0B163E-F37A-4C41-A540-CDF17A75AF8E}">
      <formula1>"DOT,Non-DOT,CRA"</formula1>
    </dataValidation>
  </dataValidations>
  <pageMargins left="0.7" right="0.7" top="0.75" bottom="0.75" header="0.3" footer="0.3"/>
  <pageSetup orientation="portrait" r:id="rId1"/>
  <drawing r:id="rId2"/>
  <legacyDrawing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72EB0E3D-2CCE-465D-8ABC-29417F7F4FA7}">
          <x14:formula1>
            <xm:f>Data!$B$3:$B$10</xm:f>
          </x14:formula1>
          <xm:sqref>G208 G176 G180:G181 G204 G202 G281 G3:G174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31428-17A8-4408-B8F7-BCB95FD86523}">
  <dimension ref="A1:Y16"/>
  <sheetViews>
    <sheetView workbookViewId="0">
      <selection activeCell="F22" sqref="F22"/>
    </sheetView>
  </sheetViews>
  <sheetFormatPr defaultRowHeight="15" x14ac:dyDescent="0.25"/>
  <cols>
    <col min="2" max="2" width="13" style="321" bestFit="1" customWidth="1"/>
    <col min="3" max="3" width="12.7109375" style="321" bestFit="1" customWidth="1"/>
    <col min="4" max="4" width="13.85546875" style="321" bestFit="1" customWidth="1"/>
    <col min="5" max="5" width="12.5703125" bestFit="1" customWidth="1"/>
    <col min="8" max="8" width="13" bestFit="1" customWidth="1"/>
    <col min="9" max="9" width="11.85546875" bestFit="1" customWidth="1"/>
    <col min="10" max="10" width="13.7109375" bestFit="1" customWidth="1"/>
    <col min="11" max="11" width="11.85546875" bestFit="1" customWidth="1"/>
    <col min="13" max="13" width="7.85546875" bestFit="1" customWidth="1"/>
    <col min="14" max="15" width="12.5703125" bestFit="1" customWidth="1"/>
    <col min="16" max="16" width="13.85546875" bestFit="1" customWidth="1"/>
    <col min="17" max="17" width="16.28515625" bestFit="1" customWidth="1"/>
  </cols>
  <sheetData>
    <row r="1" spans="1:25" x14ac:dyDescent="0.25">
      <c r="A1" s="545" t="s">
        <v>81</v>
      </c>
      <c r="B1" s="545"/>
      <c r="C1" s="545"/>
      <c r="D1" s="545"/>
      <c r="E1" s="545"/>
      <c r="G1" s="546" t="s">
        <v>851</v>
      </c>
      <c r="H1" s="547"/>
      <c r="I1" s="547"/>
      <c r="J1" s="547"/>
      <c r="K1" s="548"/>
      <c r="M1" s="549" t="s">
        <v>1868</v>
      </c>
      <c r="N1" s="549"/>
      <c r="O1" s="549"/>
      <c r="P1" s="549"/>
      <c r="Q1" s="549"/>
    </row>
    <row r="2" spans="1:25" ht="24.75" customHeight="1" x14ac:dyDescent="0.25">
      <c r="A2" s="393"/>
      <c r="B2" s="402" t="s">
        <v>913</v>
      </c>
      <c r="C2" s="402" t="s">
        <v>1869</v>
      </c>
      <c r="D2" s="403" t="s">
        <v>1870</v>
      </c>
      <c r="E2" s="404" t="s">
        <v>914</v>
      </c>
      <c r="G2" s="393"/>
      <c r="H2" s="403" t="s">
        <v>913</v>
      </c>
      <c r="I2" s="403" t="s">
        <v>1869</v>
      </c>
      <c r="J2" s="403" t="s">
        <v>1870</v>
      </c>
      <c r="K2" s="404" t="s">
        <v>914</v>
      </c>
      <c r="L2" s="39"/>
      <c r="M2" s="391"/>
      <c r="N2" s="391" t="s">
        <v>913</v>
      </c>
      <c r="O2" s="391" t="s">
        <v>1869</v>
      </c>
      <c r="P2" s="391" t="s">
        <v>1870</v>
      </c>
      <c r="Q2" s="401" t="s">
        <v>914</v>
      </c>
    </row>
    <row r="3" spans="1:25" hidden="1" x14ac:dyDescent="0.25">
      <c r="A3" s="395">
        <v>45713</v>
      </c>
      <c r="B3" s="396">
        <f>SUMIFS(Table5[Anticipated Fee],Table5[Project Type],"DOT",Table5[Anticipated Nicor Report Month],"Feb-25")</f>
        <v>28544.25</v>
      </c>
      <c r="C3" s="396">
        <f>SUMIFS(Table3[[ Amount ]],Table3[Project Type],"DOT", Table3[Anticipated Nicor Report Month],"Feb-25")</f>
        <v>13625</v>
      </c>
      <c r="D3" s="396">
        <f>SUMIFS(Table13[Amount],Table13[Project Type],"DOT",Table13[Anticipated Billing Month],"Feb-25")</f>
        <v>0</v>
      </c>
      <c r="E3" s="397">
        <f t="shared" ref="E3:E13" si="0">SUM(B3:D3)</f>
        <v>42169.25</v>
      </c>
      <c r="G3" s="393"/>
      <c r="H3" s="393"/>
      <c r="I3" s="393"/>
      <c r="J3" s="393"/>
      <c r="K3" s="394"/>
      <c r="M3" s="388"/>
      <c r="N3" s="388"/>
      <c r="O3" s="388"/>
      <c r="P3" s="388"/>
      <c r="Q3" s="389"/>
    </row>
    <row r="4" spans="1:25" hidden="1" x14ac:dyDescent="0.25">
      <c r="A4" s="395">
        <v>45741</v>
      </c>
      <c r="B4" s="396">
        <f>SUMIFS(Table5[Anticipated Fee],Table5[Project Type],"DOT",Table5[Anticipated Nicor Report Month],"&gt;="&amp;EOMONTH($A4,-1)+1, Table5[Anticipated Nicor Report Month],"&lt;="&amp;EOMONTH($A4,0))</f>
        <v>49136.259999999995</v>
      </c>
      <c r="C4" s="396">
        <f>SUMIFS(Table3[[ Amount ]],Table3[Project Type],"DOT", Table3[Anticipated Nicor Report Month],"&gt;="&amp;EOMONTH($A4,-1)+1, Table3[Anticipated Nicor Report Month],"&lt;="&amp;EOMONTH($A4,0))</f>
        <v>53605</v>
      </c>
      <c r="D4" s="396">
        <f>SUMIFS(Table13[Amount],Table13[Project Type],"DOT",Table13[Anticipated Billing Month],"="&amp;EOMONTH($A4,-1)+1)</f>
        <v>68845</v>
      </c>
      <c r="E4" s="397">
        <f t="shared" si="0"/>
        <v>171586.26</v>
      </c>
      <c r="G4" s="398">
        <v>45741</v>
      </c>
      <c r="H4" s="399">
        <f>SUMIFS(Table5[Anticipated Fee],Table5[Project Type],"DOT-TR",Table5[Anticipated Nicor Report Month],"&gt;="&amp;EOMONTH($A4,-1)+1, Table5[Anticipated Nicor Report Month],"&lt;="&amp;EOMONTH($A4,0))</f>
        <v>0</v>
      </c>
      <c r="I4" s="399">
        <f>SUMIFS(Table3[[ Amount ]],Table3[Project Type],"DOT-TR", Table3[Anticipated Nicor Report Month],"&gt;="&amp;EOMONTH($A4,-1)+1, Table3[Anticipated Nicor Report Month],"&lt;="&amp;EOMONTH($A4,0))</f>
        <v>0</v>
      </c>
      <c r="J4" s="400">
        <f>SUMIFS(Table13[Amount],Table13[Project Type],"DOT-TR",Table13[Anticipated Billing Month],"="&amp;EOMONTH($A4,-1)+1)</f>
        <v>0</v>
      </c>
      <c r="K4" s="397">
        <f t="shared" ref="K4:K13" si="1">SUM(H4:J4)</f>
        <v>0</v>
      </c>
      <c r="M4" s="390">
        <v>45741</v>
      </c>
      <c r="N4" s="392">
        <f t="shared" ref="N4:N13" si="2">B4+H4</f>
        <v>49136.259999999995</v>
      </c>
      <c r="O4" s="392">
        <f t="shared" ref="O4:O13" si="3">C4+I4</f>
        <v>53605</v>
      </c>
      <c r="P4" s="392">
        <f t="shared" ref="P4:P13" si="4">D4+J4</f>
        <v>68845</v>
      </c>
      <c r="Q4" s="325">
        <f t="shared" ref="Q4:Q13" si="5">SUM(B4:D4,H4:J4)</f>
        <v>171586.26</v>
      </c>
      <c r="U4" s="18"/>
      <c r="V4" s="18"/>
      <c r="W4" s="18"/>
      <c r="X4" s="18"/>
      <c r="Y4" s="18"/>
    </row>
    <row r="5" spans="1:25" hidden="1" x14ac:dyDescent="0.25">
      <c r="A5" s="395">
        <v>45772</v>
      </c>
      <c r="B5" s="396">
        <f>SUMIFS(Table5[Anticipated Fee],Table5[Project Type],"DOT",Table5[Anticipated Nicor Report Month],"&gt;="&amp;EOMONTH($A5,-1)+1, Table5[Anticipated Nicor Report Month],"&lt;="&amp;EOMONTH($A5,0))</f>
        <v>25829.97</v>
      </c>
      <c r="C5" s="396">
        <f>SUMIFS(Table3[[ Amount ]],Table3[Project Type],"DOT", Table3[Anticipated Nicor Report Month],"&gt;="&amp;EOMONTH($A5,-1)+1, Table3[Anticipated Nicor Report Month],"&lt;="&amp;EOMONTH($A5,0))</f>
        <v>32863.72</v>
      </c>
      <c r="D5" s="396">
        <f>SUMIFS(Table13[Amount],Table13[Project Type],"DOT",Table13[Anticipated Billing Month],"="&amp;EOMONTH($A5,-1)+1)</f>
        <v>0</v>
      </c>
      <c r="E5" s="397">
        <f t="shared" si="0"/>
        <v>58693.69</v>
      </c>
      <c r="G5" s="398">
        <v>45772</v>
      </c>
      <c r="H5" s="399">
        <f>SUMIFS(Table5[Anticipated Fee],Table5[Project Type],"DOT-TR",Table5[Anticipated Nicor Report Month],"&gt;="&amp;EOMONTH($A5,-1)+1, Table5[Anticipated Nicor Report Month],"&lt;="&amp;EOMONTH($A5,0))</f>
        <v>0</v>
      </c>
      <c r="I5" s="399">
        <f>SUMIFS(Table3[[ Amount ]],Table3[Project Type],"DOT-TR", Table3[Anticipated Nicor Report Month],"&gt;="&amp;EOMONTH($A5,-1)+1, Table3[Anticipated Nicor Report Month],"&lt;="&amp;EOMONTH($A5,0))</f>
        <v>11000</v>
      </c>
      <c r="J5" s="400">
        <f>SUMIFS(Table13[Amount],Table13[Project Type],"DOT-TR",Table13[Anticipated Billing Month],"="&amp;EOMONTH($A5,-1)+1)</f>
        <v>0</v>
      </c>
      <c r="K5" s="397">
        <f t="shared" si="1"/>
        <v>11000</v>
      </c>
      <c r="M5" s="390">
        <v>45772</v>
      </c>
      <c r="N5" s="392">
        <f t="shared" si="2"/>
        <v>25829.97</v>
      </c>
      <c r="O5" s="392">
        <f t="shared" si="3"/>
        <v>43863.72</v>
      </c>
      <c r="P5" s="392">
        <f t="shared" si="4"/>
        <v>0</v>
      </c>
      <c r="Q5" s="325">
        <f t="shared" si="5"/>
        <v>69693.69</v>
      </c>
      <c r="U5" s="18"/>
      <c r="V5" s="18"/>
      <c r="W5" s="18"/>
      <c r="X5" s="18"/>
      <c r="Y5" s="18"/>
    </row>
    <row r="6" spans="1:25" hidden="1" x14ac:dyDescent="0.25">
      <c r="A6" s="395">
        <v>45802</v>
      </c>
      <c r="B6" s="396">
        <f>SUMIFS(Table5[Anticipated Fee],Table5[Project Type],"DOT",Table5[Anticipated Nicor Report Month],"&gt;="&amp;EOMONTH($A6,-1)+1, Table5[Anticipated Nicor Report Month],"&lt;="&amp;EOMONTH($A6,0))</f>
        <v>750.58</v>
      </c>
      <c r="C6" s="396">
        <f>SUMIFS(Table3[[ Amount ]],Table3[Project Type],"DOT", Table3[Anticipated Nicor Report Month],"&gt;="&amp;EOMONTH($A6,-1)+1, Table3[Anticipated Nicor Report Month],"&lt;="&amp;EOMONTH($A6,0))</f>
        <v>8300</v>
      </c>
      <c r="D6" s="396">
        <f>SUMIFS(Table13[Amount],Table13[Project Type],"DOT",Table13[Anticipated Billing Month],"="&amp;EOMONTH($A6,-1)+1)</f>
        <v>4900</v>
      </c>
      <c r="E6" s="397">
        <f t="shared" si="0"/>
        <v>13950.58</v>
      </c>
      <c r="G6" s="398">
        <v>45802</v>
      </c>
      <c r="H6" s="399">
        <f>SUMIFS(Table5[Anticipated Fee],Table5[Project Type],"DOT-TR",Table5[Anticipated Nicor Report Month],"&gt;="&amp;EOMONTH($A6,-1)+1, Table5[Anticipated Nicor Report Month],"&lt;="&amp;EOMONTH($A6,0))</f>
        <v>0</v>
      </c>
      <c r="I6" s="399">
        <f>SUMIFS(Table3[[ Amount ]],Table3[Project Type],"DOT-TR", Table3[Anticipated Nicor Report Month],"&gt;="&amp;EOMONTH($A6,-1)+1, Table3[Anticipated Nicor Report Month],"&lt;="&amp;EOMONTH($A6,0))</f>
        <v>0</v>
      </c>
      <c r="J6" s="400">
        <f>SUMIFS(Table13[Amount],Table13[Project Type],"DOT-TR",Table13[Anticipated Billing Month],"="&amp;EOMONTH($A6,-1)+1)</f>
        <v>0</v>
      </c>
      <c r="K6" s="397">
        <f t="shared" si="1"/>
        <v>0</v>
      </c>
      <c r="M6" s="390">
        <v>45802</v>
      </c>
      <c r="N6" s="392">
        <f t="shared" si="2"/>
        <v>750.58</v>
      </c>
      <c r="O6" s="392">
        <f t="shared" si="3"/>
        <v>8300</v>
      </c>
      <c r="P6" s="392">
        <f t="shared" si="4"/>
        <v>4900</v>
      </c>
      <c r="Q6" s="325">
        <f t="shared" si="5"/>
        <v>13950.58</v>
      </c>
      <c r="U6" s="18"/>
      <c r="V6" s="18"/>
      <c r="W6" s="18"/>
      <c r="X6" s="18"/>
      <c r="Y6" s="18"/>
    </row>
    <row r="7" spans="1:25" hidden="1" x14ac:dyDescent="0.25">
      <c r="A7" s="395">
        <v>45833</v>
      </c>
      <c r="B7" s="396">
        <f>SUMIFS(Table5[Anticipated Fee],Table5[Project Type],"DOT",Table5[Anticipated Nicor Report Month],"&gt;="&amp;EOMONTH($A7,-1)+1, Table5[Anticipated Nicor Report Month],"&lt;="&amp;EOMONTH($A7,0))</f>
        <v>8490.0300000000007</v>
      </c>
      <c r="C7" s="396">
        <f>SUMIFS(Table3[[ Amount ]],Table3[Project Type],"DOT", Table3[Anticipated Nicor Report Month],"&gt;="&amp;EOMONTH($A7,-1)+1, Table3[Anticipated Nicor Report Month],"&lt;="&amp;EOMONTH($A7,0))</f>
        <v>52536.790000000015</v>
      </c>
      <c r="D7" s="396">
        <f>SUMIFS(Table13[Amount],Table13[Project Type],"DOT",Table13[Anticipated Billing Month],"="&amp;EOMONTH($A7,-1)+1)</f>
        <v>0</v>
      </c>
      <c r="E7" s="397">
        <f t="shared" si="0"/>
        <v>61026.820000000014</v>
      </c>
      <c r="G7" s="398">
        <v>45833</v>
      </c>
      <c r="H7" s="399">
        <f>SUMIFS(Table5[Anticipated Fee],Table5[Project Type],"DOT-TR",Table5[Anticipated Nicor Report Month],"&gt;="&amp;EOMONTH($A7,-1)+1, Table5[Anticipated Nicor Report Month],"&lt;="&amp;EOMONTH($A7,0))</f>
        <v>0</v>
      </c>
      <c r="I7" s="399">
        <f>SUMIFS(Table3[[ Amount ]],Table3[Project Type],"DOT-TR", Table3[Anticipated Nicor Report Month],"&gt;="&amp;EOMONTH($A7,-1)+1, Table3[Anticipated Nicor Report Month],"&lt;="&amp;EOMONTH($A7,0))</f>
        <v>0</v>
      </c>
      <c r="J7" s="400">
        <f>SUMIFS(Table13[Amount],Table13[Project Type],"DOT-TR",Table13[Anticipated Billing Month],"="&amp;EOMONTH($A7,-1)+1)</f>
        <v>0</v>
      </c>
      <c r="K7" s="397">
        <f t="shared" si="1"/>
        <v>0</v>
      </c>
      <c r="M7" s="390">
        <v>45833</v>
      </c>
      <c r="N7" s="392">
        <f t="shared" si="2"/>
        <v>8490.0300000000007</v>
      </c>
      <c r="O7" s="392">
        <f t="shared" si="3"/>
        <v>52536.790000000015</v>
      </c>
      <c r="P7" s="392">
        <f t="shared" si="4"/>
        <v>0</v>
      </c>
      <c r="Q7" s="325">
        <f t="shared" si="5"/>
        <v>61026.820000000014</v>
      </c>
      <c r="U7" s="18"/>
      <c r="V7" s="18"/>
      <c r="W7" s="18"/>
      <c r="X7" s="18"/>
      <c r="Y7" s="18"/>
    </row>
    <row r="8" spans="1:25" hidden="1" x14ac:dyDescent="0.25">
      <c r="A8" s="395">
        <v>45863</v>
      </c>
      <c r="B8" s="396">
        <f>SUMIFS(Table5[Anticipated Fee],Table5[Project Type],"DOT",Table5[Anticipated Nicor Report Month],"&gt;="&amp;EOMONTH($A8,-1)+1, Table5[Anticipated Nicor Report Month],"&lt;="&amp;EOMONTH($A8,0))</f>
        <v>80128.560000000012</v>
      </c>
      <c r="C8" s="396">
        <f>SUMIFS(Table3[[ Amount ]],Table3[Project Type],"DOT", Table3[Anticipated Nicor Report Month],"&gt;="&amp;EOMONTH($A8,-1)+1, Table3[Anticipated Nicor Report Month],"&lt;="&amp;EOMONTH($A8,0))</f>
        <v>94337.62999999999</v>
      </c>
      <c r="D8" s="396">
        <f>SUMIFS(Table13[Amount],Table13[Project Type],"DOT",Table13[Anticipated Billing Month],"="&amp;EOMONTH($A8,-1)+1)</f>
        <v>0</v>
      </c>
      <c r="E8" s="397">
        <f t="shared" si="0"/>
        <v>174466.19</v>
      </c>
      <c r="G8" s="398">
        <v>45863</v>
      </c>
      <c r="H8" s="399">
        <f>SUMIFS(Table5[Anticipated Fee],Table5[Project Type],"DOT-TR",Table5[Anticipated Nicor Report Month],"&gt;="&amp;EOMONTH($A8,-1)+1, Table5[Anticipated Nicor Report Month],"&lt;="&amp;EOMONTH($A8,0))</f>
        <v>0</v>
      </c>
      <c r="I8" s="399">
        <f>SUMIFS(Table3[[ Amount ]],Table3[Project Type],"DOT-TR", Table3[Anticipated Nicor Report Month],"&gt;="&amp;EOMONTH($A8,-1)+1, Table3[Anticipated Nicor Report Month],"&lt;="&amp;EOMONTH($A8,0))</f>
        <v>0</v>
      </c>
      <c r="J8" s="400">
        <f>SUMIFS(Table13[Amount],Table13[Project Type],"DOT-TR",Table13[Anticipated Billing Month],"="&amp;EOMONTH($A8,-1)+1)</f>
        <v>0</v>
      </c>
      <c r="K8" s="397">
        <f t="shared" si="1"/>
        <v>0</v>
      </c>
      <c r="M8" s="390">
        <v>45863</v>
      </c>
      <c r="N8" s="392">
        <f t="shared" si="2"/>
        <v>80128.560000000012</v>
      </c>
      <c r="O8" s="392">
        <f t="shared" si="3"/>
        <v>94337.62999999999</v>
      </c>
      <c r="P8" s="392">
        <f t="shared" si="4"/>
        <v>0</v>
      </c>
      <c r="Q8" s="325">
        <f t="shared" si="5"/>
        <v>174466.19</v>
      </c>
      <c r="U8" s="18"/>
      <c r="V8" s="18"/>
      <c r="W8" s="18"/>
      <c r="X8" s="18"/>
      <c r="Y8" s="18"/>
    </row>
    <row r="9" spans="1:25" x14ac:dyDescent="0.25">
      <c r="A9" s="395">
        <v>45894</v>
      </c>
      <c r="B9" s="396">
        <f>SUMIFS(Table5[Anticipated Fee],Table5[Project Type],"DOT",Table5[Anticipated Nicor Report Month],"&gt;="&amp;EOMONTH($A9,-1)+1, Table5[Anticipated Nicor Report Month],"&lt;="&amp;EOMONTH($A9,0))</f>
        <v>27226.829999999998</v>
      </c>
      <c r="C9" s="396">
        <f>SUMIFS(Table3[[ Amount ]],Table3[Project Type],"DOT",Table3[Anticipated Nicor Report Month],"&gt;="&amp;EOMONTH($A9,-1)+1, Table3[Anticipated Nicor Report Month],"&lt;="&amp;EOMONTH($A9,0))</f>
        <v>64925</v>
      </c>
      <c r="D9" s="396">
        <f>SUMIFS(Table13[Amount],Table13[Project Type],"DOT",Table13[Anticipated Billing Month],"="&amp;EOMONTH($A9,-1)+1)</f>
        <v>0</v>
      </c>
      <c r="E9" s="397">
        <f t="shared" si="0"/>
        <v>92151.83</v>
      </c>
      <c r="G9" s="398">
        <v>45894</v>
      </c>
      <c r="H9" s="399">
        <f>SUMIFS(Table5[Anticipated Fee],Table5[Project Type],"DOT-TR",Table5[Anticipated Nicor Report Month],"&gt;="&amp;EOMONTH($A9,-1)+1, Table5[Anticipated Nicor Report Month],"&lt;="&amp;EOMONTH($A9,0))</f>
        <v>0</v>
      </c>
      <c r="I9" s="399">
        <f>SUMIFS(Table3[[ Amount ]],Table3[Project Type],"DOT-TR",Table3[Anticipated Nicor Report Month],"&gt;="&amp;EOMONTH($A9,-1)+1, Table3[Anticipated Nicor Report Month],"&lt;="&amp;EOMONTH($A9,0))</f>
        <v>6250</v>
      </c>
      <c r="J9" s="400">
        <f>SUMIFS(Table13[Amount],Table13[Project Type],"DOT-TR",Table13[Anticipated Billing Month],"="&amp;EOMONTH($A9,-1)+1)</f>
        <v>0</v>
      </c>
      <c r="K9" s="397">
        <f t="shared" si="1"/>
        <v>6250</v>
      </c>
      <c r="M9" s="390">
        <v>45894</v>
      </c>
      <c r="N9" s="392">
        <f t="shared" si="2"/>
        <v>27226.829999999998</v>
      </c>
      <c r="O9" s="392">
        <f t="shared" si="3"/>
        <v>71175</v>
      </c>
      <c r="P9" s="392">
        <f t="shared" si="4"/>
        <v>0</v>
      </c>
      <c r="Q9" s="325">
        <f t="shared" si="5"/>
        <v>98401.83</v>
      </c>
      <c r="U9" s="18"/>
      <c r="V9" s="18"/>
      <c r="W9" s="18"/>
      <c r="X9" s="18"/>
      <c r="Y9" s="18"/>
    </row>
    <row r="10" spans="1:25" x14ac:dyDescent="0.25">
      <c r="A10" s="395">
        <v>45925</v>
      </c>
      <c r="B10" s="396">
        <f>SUMIFS(Table5[Anticipated Fee],Table5[Project Type],"DOT",Table5[Anticipated Nicor Report Month],"&gt;="&amp;EOMONTH($A10,-1)+1, Table5[Anticipated Nicor Report Month],"&lt;="&amp;EOMONTH($A10,0))</f>
        <v>44000</v>
      </c>
      <c r="C10" s="396">
        <f>SUMIFS(Table3[[ Amount ]],Table3[Project Type],"DOT",Table3[Anticipated Nicor Report Month],"&gt;="&amp;EOMONTH($A10,-1)+1, Table3[Anticipated Nicor Report Month],"&lt;="&amp;EOMONTH($A10,0))</f>
        <v>42068.710000000006</v>
      </c>
      <c r="D10" s="396">
        <f>SUMIFS(Table13[Amount],Table13[Project Type],"DOT",Table13[Anticipated Billing Month],"="&amp;EOMONTH($A10,-1)+1)</f>
        <v>0</v>
      </c>
      <c r="E10" s="397">
        <f t="shared" si="0"/>
        <v>86068.71</v>
      </c>
      <c r="G10" s="398">
        <v>45925</v>
      </c>
      <c r="H10" s="399">
        <f>SUMIFS(Table5[Anticipated Fee],Table5[Project Type],"DOT-TR",Table5[Anticipated Nicor Report Month],"&gt;="&amp;EOMONTH($A10,-1)+1, Table5[Anticipated Nicor Report Month],"&lt;="&amp;EOMONTH($A10,0))</f>
        <v>0</v>
      </c>
      <c r="I10" s="399">
        <f>SUMIFS(Table3[[ Amount ]],Table3[Project Type],"DOT-TR",Table3[Anticipated Nicor Report Month],"&gt;="&amp;EOMONTH($A10,-1)+1, Table3[Anticipated Nicor Report Month],"&lt;="&amp;EOMONTH($A10,0))</f>
        <v>4700</v>
      </c>
      <c r="J10" s="400">
        <f>SUMIFS(Table13[Amount],Table13[Project Type],"DOT-TR",Table13[Anticipated Billing Month],"="&amp;EOMONTH($A10,-1)+1)</f>
        <v>0</v>
      </c>
      <c r="K10" s="397">
        <f t="shared" si="1"/>
        <v>4700</v>
      </c>
      <c r="M10" s="390">
        <v>45925</v>
      </c>
      <c r="N10" s="392">
        <f t="shared" si="2"/>
        <v>44000</v>
      </c>
      <c r="O10" s="392">
        <f t="shared" si="3"/>
        <v>46768.710000000006</v>
      </c>
      <c r="P10" s="392">
        <f t="shared" si="4"/>
        <v>0</v>
      </c>
      <c r="Q10" s="325">
        <f t="shared" si="5"/>
        <v>90768.71</v>
      </c>
      <c r="U10" s="18"/>
      <c r="V10" s="18"/>
      <c r="W10" s="18"/>
      <c r="X10" s="18"/>
      <c r="Y10" s="18"/>
    </row>
    <row r="11" spans="1:25" x14ac:dyDescent="0.25">
      <c r="A11" s="395">
        <v>45955</v>
      </c>
      <c r="B11" s="396">
        <f>SUMIFS(Table5[Anticipated Fee],Table5[Project Type],"DOT",Table5[Anticipated Nicor Report Month],"&gt;="&amp;EOMONTH($A11,-1)+1, Table5[Anticipated Nicor Report Month],"&lt;="&amp;EOMONTH($A11,0))</f>
        <v>26419.230000000003</v>
      </c>
      <c r="C11" s="396">
        <f>SUMIFS(Table3[[ Amount ]],Table3[Project Type],"DOT", Table3[Anticipated Nicor Report Month],"&gt;="&amp;EOMONTH($A11,-1)+1, Table3[Anticipated Nicor Report Month],"&lt;="&amp;EOMONTH($A11,0))</f>
        <v>78753.850000000006</v>
      </c>
      <c r="D11" s="396">
        <f>SUMIFS(Table13[Amount],Table13[Project Type],"DOT",Table13[Anticipated Billing Month],"="&amp;EOMONTH($A11,-1)+1)</f>
        <v>10665</v>
      </c>
      <c r="E11" s="397">
        <f t="shared" si="0"/>
        <v>115838.08000000002</v>
      </c>
      <c r="G11" s="398">
        <v>45955</v>
      </c>
      <c r="H11" s="399">
        <f>SUMIFS(Table5[Anticipated Fee],Table5[Project Type],"DOT-TR",Table5[Anticipated Nicor Report Month],"&gt;="&amp;EOMONTH($A11,-1)+1, Table5[Anticipated Nicor Report Month],"&lt;="&amp;EOMONTH($A11,0))</f>
        <v>0</v>
      </c>
      <c r="I11" s="399">
        <f>SUMIFS(Table3[[ Amount ]],Table3[Project Type],"DOT-TR", Table3[Anticipated Nicor Report Month],"&gt;="&amp;EOMONTH($A11,-1)+1, Table3[Anticipated Nicor Report Month],"&lt;="&amp;EOMONTH($A11,0))</f>
        <v>4750</v>
      </c>
      <c r="J11" s="400">
        <f>SUMIFS(Table13[Amount],Table13[Project Type],"DOT-TR",Table13[Anticipated Billing Month],"="&amp;EOMONTH($A11,-1)+1)</f>
        <v>0</v>
      </c>
      <c r="K11" s="397">
        <f t="shared" si="1"/>
        <v>4750</v>
      </c>
      <c r="M11" s="390">
        <v>45955</v>
      </c>
      <c r="N11" s="392">
        <f t="shared" si="2"/>
        <v>26419.230000000003</v>
      </c>
      <c r="O11" s="392">
        <f t="shared" si="3"/>
        <v>83503.850000000006</v>
      </c>
      <c r="P11" s="392">
        <f t="shared" si="4"/>
        <v>10665</v>
      </c>
      <c r="Q11" s="325">
        <f t="shared" si="5"/>
        <v>120588.08000000002</v>
      </c>
      <c r="U11" s="18"/>
      <c r="V11" s="18"/>
      <c r="W11" s="18"/>
      <c r="X11" s="18"/>
      <c r="Y11" s="18"/>
    </row>
    <row r="12" spans="1:25" x14ac:dyDescent="0.25">
      <c r="A12" s="395">
        <v>45986</v>
      </c>
      <c r="B12" s="396">
        <f>SUMIFS(Table5[Anticipated Fee],Table5[Project Type],"DOT",Table5[Anticipated Nicor Report Month],"&gt;="&amp;EOMONTH($A12,-1)+1, Table5[Anticipated Nicor Report Month],"&lt;="&amp;EOMONTH($A12,0))</f>
        <v>51632.55</v>
      </c>
      <c r="C12" s="396">
        <f>SUMIFS(Table3[[ Amount ]],Table3[Project Type],"DOT", Table3[Anticipated Nicor Report Month],"&gt;="&amp;EOMONTH($A12,-1)+1, Table3[Anticipated Nicor Report Month],"&lt;="&amp;EOMONTH($A12,0))</f>
        <v>151825</v>
      </c>
      <c r="D12" s="396">
        <f>SUMIFS(Table13[Amount],Table13[Project Type],"DOT",Table13[Anticipated Billing Month],"="&amp;EOMONTH($A12,-1)+1)</f>
        <v>0</v>
      </c>
      <c r="E12" s="397">
        <f t="shared" si="0"/>
        <v>203457.55</v>
      </c>
      <c r="G12" s="398">
        <v>45986</v>
      </c>
      <c r="H12" s="399">
        <f>SUMIFS(Table5[Anticipated Fee],Table5[Project Type],"DOT-TR",Table5[Anticipated Nicor Report Month],"&gt;="&amp;EOMONTH($A12,-1)+1, Table5[Anticipated Nicor Report Month],"&lt;="&amp;EOMONTH($A12,0))</f>
        <v>0</v>
      </c>
      <c r="I12" s="399">
        <f>SUMIFS(Table3[[ Amount ]],Table3[Project Type],"DOT-TR", Table3[Anticipated Nicor Report Month],"&gt;="&amp;EOMONTH($A12,-1)+1, Table3[Anticipated Nicor Report Month],"&lt;="&amp;EOMONTH($A12,0))</f>
        <v>2500</v>
      </c>
      <c r="J12" s="400">
        <f>SUMIFS(Table13[Amount],Table13[Project Type],"DOT-TR",Table13[Anticipated Billing Month],"="&amp;EOMONTH($A12,-1)+1)</f>
        <v>0</v>
      </c>
      <c r="K12" s="397">
        <f t="shared" si="1"/>
        <v>2500</v>
      </c>
      <c r="M12" s="390">
        <v>45986</v>
      </c>
      <c r="N12" s="392">
        <f t="shared" si="2"/>
        <v>51632.55</v>
      </c>
      <c r="O12" s="392">
        <f t="shared" si="3"/>
        <v>154325</v>
      </c>
      <c r="P12" s="392">
        <f t="shared" si="4"/>
        <v>0</v>
      </c>
      <c r="Q12" s="325">
        <f t="shared" si="5"/>
        <v>205957.55</v>
      </c>
      <c r="U12" s="18"/>
      <c r="V12" s="18"/>
      <c r="W12" s="18"/>
      <c r="X12" s="18"/>
      <c r="Y12" s="18"/>
    </row>
    <row r="13" spans="1:25" x14ac:dyDescent="0.25">
      <c r="A13" s="395">
        <v>46016</v>
      </c>
      <c r="B13" s="396">
        <f>SUMIFS(Table5[Anticipated Fee],Table5[Project Type],"DOT",Table5[Anticipated Nicor Report Month],"&gt;="&amp;EOMONTH($A13,-1)+1, Table5[Anticipated Nicor Report Month],"&lt;="&amp;EOMONTH($A13,0))</f>
        <v>64742.46</v>
      </c>
      <c r="C13" s="396">
        <f>SUMIFS(Table3[[ Amount ]],Table3[Project Type],"DOT", Table3[Anticipated Nicor Report Month],"&gt;="&amp;EOMONTH($A13,-1)+1, Table3[Anticipated Nicor Report Month],"&lt;="&amp;EOMONTH($A13,0))</f>
        <v>55370</v>
      </c>
      <c r="D13" s="396">
        <f>SUMIFS(Table13[Amount],Table13[Project Type],"DOT",Table13[Anticipated Billing Month],"="&amp;EOMONTH($A13,-1)+1)</f>
        <v>0</v>
      </c>
      <c r="E13" s="397">
        <f t="shared" si="0"/>
        <v>120112.45999999999</v>
      </c>
      <c r="G13" s="398">
        <v>46016</v>
      </c>
      <c r="H13" s="399">
        <f>SUMIFS(Table5[Anticipated Fee],Table5[Project Type],"DOT-TR",Table5[Anticipated Nicor Report Month],"&gt;="&amp;EOMONTH($A13,-1)+1, Table5[Anticipated Nicor Report Month],"&lt;="&amp;EOMONTH($A13,0))</f>
        <v>0</v>
      </c>
      <c r="I13" s="399">
        <f>SUMIFS(Table3[[ Amount ]],Table3[Project Type],"DOT-TR", Table3[Anticipated Nicor Report Month],"&gt;="&amp;EOMONTH($A13,-1)+1, Table3[Anticipated Nicor Report Month],"&lt;="&amp;EOMONTH($A13,0))</f>
        <v>0</v>
      </c>
      <c r="J13" s="400">
        <f>SUMIFS(Table13[Amount],Table13[Project Type],"DOT-TR",Table13[Anticipated Billing Month],"="&amp;EOMONTH($A13,-1)+1)</f>
        <v>0</v>
      </c>
      <c r="K13" s="397">
        <f t="shared" si="1"/>
        <v>0</v>
      </c>
      <c r="M13" s="390">
        <v>46016</v>
      </c>
      <c r="N13" s="392">
        <f t="shared" si="2"/>
        <v>64742.46</v>
      </c>
      <c r="O13" s="392">
        <f t="shared" si="3"/>
        <v>55370</v>
      </c>
      <c r="P13" s="392">
        <f t="shared" si="4"/>
        <v>0</v>
      </c>
      <c r="Q13" s="325">
        <f t="shared" si="5"/>
        <v>120112.45999999999</v>
      </c>
      <c r="U13" s="18"/>
      <c r="V13" s="18"/>
      <c r="W13" s="18"/>
      <c r="X13" s="18"/>
      <c r="Y13" s="18"/>
    </row>
    <row r="14" spans="1:25" x14ac:dyDescent="0.25">
      <c r="A14" s="105"/>
      <c r="B14" s="324"/>
      <c r="C14" s="324"/>
      <c r="D14" s="324"/>
    </row>
    <row r="15" spans="1:25" x14ac:dyDescent="0.25">
      <c r="A15" s="105"/>
      <c r="B15" s="324"/>
      <c r="C15" s="324"/>
      <c r="D15" s="324"/>
    </row>
    <row r="16" spans="1:25" x14ac:dyDescent="0.25">
      <c r="A16" s="105"/>
      <c r="B16" s="324"/>
      <c r="C16" s="324"/>
      <c r="D16" s="324"/>
    </row>
  </sheetData>
  <mergeCells count="3">
    <mergeCell ref="A1:E1"/>
    <mergeCell ref="G1:K1"/>
    <mergeCell ref="M1:Q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037A7BC8A23E744BFF7FBB7B60008FD" ma:contentTypeVersion="21" ma:contentTypeDescription="Create a new document." ma:contentTypeScope="" ma:versionID="107c80e82ec913b2866ea4b6af109eb4">
  <xsd:schema xmlns:xsd="http://www.w3.org/2001/XMLSchema" xmlns:xs="http://www.w3.org/2001/XMLSchema" xmlns:p="http://schemas.microsoft.com/office/2006/metadata/properties" xmlns:ns2="c18e8617-fc0f-4dda-a87a-c0ec120ddf92" xmlns:ns3="2212c7de-8d54-4c1c-b32e-5e67db9a0ddb" xmlns:ns4="5bf0a0b1-e64c-4d30-acb4-db4131b9256a" targetNamespace="http://schemas.microsoft.com/office/2006/metadata/properties" ma:root="true" ma:fieldsID="3299cf894dc7a673f674537892cbdd62" ns2:_="" ns3:_="" ns4:_="">
    <xsd:import namespace="c18e8617-fc0f-4dda-a87a-c0ec120ddf92"/>
    <xsd:import namespace="2212c7de-8d54-4c1c-b32e-5e67db9a0ddb"/>
    <xsd:import namespace="5bf0a0b1-e64c-4d30-acb4-db4131b9256a"/>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GenerationTime" minOccurs="0"/>
                <xsd:element ref="ns3:MediaServiceEventHashCode" minOccurs="0"/>
                <xsd:element ref="ns4:SharedWithUsers" minOccurs="0"/>
                <xsd:element ref="ns4:SharedWithDetails" minOccurs="0"/>
                <xsd:element ref="ns3:MediaServiceDateTaken" minOccurs="0"/>
                <xsd:element ref="ns3:MediaServiceLocation" minOccurs="0"/>
                <xsd:element ref="ns3:MediaServiceOCR" minOccurs="0"/>
                <xsd:element ref="ns3:MediaServiceAutoKeyPoints" minOccurs="0"/>
                <xsd:element ref="ns3:MediaServiceKeyPoint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e8617-fc0f-4dda-a87a-c0ec120ddf92"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2212c7de-8d54-4c1c-b32e-5e67db9a0dd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781a52b0-d0f4-44f0-98bb-0d102f5fd16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bf0a0b1-e64c-4d30-acb4-db4131b9256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2a82e99b-be97-434e-9906-0296855d76e6}" ma:internalName="TaxCatchAll" ma:showField="CatchAllData" ma:web="5bf0a0b1-e64c-4d30-acb4-db4131b925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bf0a0b1-e64c-4d30-acb4-db4131b9256a" xsi:nil="true"/>
    <lcf76f155ced4ddcb4097134ff3c332f xmlns="2212c7de-8d54-4c1c-b32e-5e67db9a0dd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file>

<file path=customXml/item5.xml><?xml version="1.0" encoding="utf-8"?>
<?mso-contentType ?>
<SharedContentType xmlns="Microsoft.SharePoint.Taxonomy.ContentTypeSync" SourceId="781a52b0-d0f4-44f0-98bb-0d102f5fd161" ContentTypeId="0x0101" PreviousValue="false"/>
</file>

<file path=customXml/itemProps1.xml><?xml version="1.0" encoding="utf-8"?>
<ds:datastoreItem xmlns:ds="http://schemas.openxmlformats.org/officeDocument/2006/customXml" ds:itemID="{7F021B6B-3EA4-4A30-82F8-D590D8356B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8e8617-fc0f-4dda-a87a-c0ec120ddf92"/>
    <ds:schemaRef ds:uri="2212c7de-8d54-4c1c-b32e-5e67db9a0ddb"/>
    <ds:schemaRef ds:uri="5bf0a0b1-e64c-4d30-acb4-db4131b925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7AB9E5-8D05-4448-B2E4-6E7B40F1A25D}">
  <ds:schemaRefs>
    <ds:schemaRef ds:uri="5bf0a0b1-e64c-4d30-acb4-db4131b9256a"/>
    <ds:schemaRef ds:uri="http://schemas.microsoft.com/office/2006/documentManagement/types"/>
    <ds:schemaRef ds:uri="http://purl.org/dc/dcmitype/"/>
    <ds:schemaRef ds:uri="http://www.w3.org/XML/1998/namespace"/>
    <ds:schemaRef ds:uri="http://purl.org/dc/elements/1.1/"/>
    <ds:schemaRef ds:uri="2212c7de-8d54-4c1c-b32e-5e67db9a0ddb"/>
    <ds:schemaRef ds:uri="http://schemas.microsoft.com/office/infopath/2007/PartnerControls"/>
    <ds:schemaRef ds:uri="http://schemas.microsoft.com/office/2006/metadata/properties"/>
    <ds:schemaRef ds:uri="http://schemas.openxmlformats.org/package/2006/metadata/core-properties"/>
    <ds:schemaRef ds:uri="c18e8617-fc0f-4dda-a87a-c0ec120ddf92"/>
    <ds:schemaRef ds:uri="http://purl.org/dc/terms/"/>
  </ds:schemaRefs>
</ds:datastoreItem>
</file>

<file path=customXml/itemProps3.xml><?xml version="1.0" encoding="utf-8"?>
<ds:datastoreItem xmlns:ds="http://schemas.openxmlformats.org/officeDocument/2006/customXml" ds:itemID="{49358EBD-10A4-4E64-87A9-6C676725F0C2}">
  <ds:schemaRefs>
    <ds:schemaRef ds:uri="http://schemas.microsoft.com/sharepoint/v3/contenttype/forms"/>
  </ds:schemaRefs>
</ds:datastoreItem>
</file>

<file path=customXml/itemProps4.xml><?xml version="1.0" encoding="utf-8"?>
<ds:datastoreItem xmlns:ds="http://schemas.openxmlformats.org/officeDocument/2006/customXml" ds:itemID="{2D28D17C-D6AA-4856-8D3A-1D34CF024BE5}">
  <ds:schemaRefs>
    <ds:schemaRef ds:uri="http://schemas.microsoft.com/sharepoint/events"/>
  </ds:schemaRefs>
</ds:datastoreItem>
</file>

<file path=customXml/itemProps5.xml><?xml version="1.0" encoding="utf-8"?>
<ds:datastoreItem xmlns:ds="http://schemas.openxmlformats.org/officeDocument/2006/customXml" ds:itemID="{A21FB457-F91D-45F1-A315-F47146EA963E}">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Staffing</vt:lpstr>
      <vt:lpstr>Data</vt:lpstr>
      <vt:lpstr>CP-ACM</vt:lpstr>
      <vt:lpstr>Sheet1</vt:lpstr>
      <vt:lpstr>Field Noting</vt:lpstr>
      <vt:lpstr>Nicor Initiated</vt:lpstr>
      <vt:lpstr>DBE 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Wes Trestler</dc:creator>
  <cp:keywords/>
  <dc:description/>
  <cp:lastModifiedBy>Molloy, Michael</cp:lastModifiedBy>
  <cp:revision/>
  <dcterms:created xsi:type="dcterms:W3CDTF">2021-05-07T12:20:04Z</dcterms:created>
  <dcterms:modified xsi:type="dcterms:W3CDTF">2025-09-18T21:03:54Z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0x0101009037A7BC8A23E744BFF7FBB7B60008FD</vt:lpwstr>
  </property>
  <property fmtid="{D5CDD505-2E9C-101B-9397-08002B2CF9AE}" pid="3" name="MediaServiceImageTags">
    <vt:lpwstr/>
  </property>
</Properties>
</file>