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velopment\MassDOT-Crash-Data-Handler\Data\"/>
    </mc:Choice>
  </mc:AlternateContent>
  <xr:revisionPtr revIDLastSave="0" documentId="8_{7C8A5D43-8120-470B-9105-6F337FA93BD2}" xr6:coauthVersionLast="47" xr6:coauthVersionMax="47" xr10:uidLastSave="{00000000-0000-0000-0000-000000000000}"/>
  <bookViews>
    <workbookView xWindow="-28920" yWindow="-120" windowWidth="29040" windowHeight="15720" firstSheet="8" activeTab="8" xr2:uid="{2835DB06-0B7C-441B-8DA2-586C5C066B58}"/>
  </bookViews>
  <sheets>
    <sheet name="EXAMPLE Woodland" sheetId="1" r:id="rId1"/>
    <sheet name="Plaza" sheetId="2" state="hidden" r:id="rId2"/>
    <sheet name="Pierce" sheetId="3" state="hidden" r:id="rId3"/>
    <sheet name="Worcester" sheetId="4" state="hidden" r:id="rId4"/>
    <sheet name="P_Route 146 Off Ramp @ McKeon" sheetId="10" r:id="rId5"/>
    <sheet name="P_Providence &amp; Driveways" sheetId="11" r:id="rId6"/>
    <sheet name="P_Millbury Street at Providence" sheetId="12" r:id="rId7"/>
    <sheet name="P_Millbury Street at Route 146 " sheetId="13" r:id="rId8"/>
    <sheet name="2019-2023" sheetId="5" r:id="rId9"/>
  </sheets>
  <definedNames>
    <definedName name="_xlnm._FilterDatabase" localSheetId="0" hidden="1">'EXAMPLE Woodland'!$A$1:$BN$26</definedName>
    <definedName name="_xlnm._FilterDatabase" localSheetId="1" hidden="1">Plaza!$A$1:$BN$24</definedName>
    <definedName name="_xlnm._FilterDatabase" localSheetId="3" hidden="1">Worcester!$A$1:$BN$12</definedName>
    <definedName name="_xlnm.Print_Area" localSheetId="8">'2019-2023'!$C$2:$G$45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9" i="5" l="1"/>
  <c r="F40" i="5"/>
  <c r="F38" i="5"/>
  <c r="F41" i="5"/>
  <c r="F37" i="5"/>
  <c r="G41" i="5"/>
  <c r="G40" i="5"/>
  <c r="G39" i="5"/>
  <c r="G38" i="5"/>
  <c r="G37" i="5"/>
  <c r="F29" i="5"/>
  <c r="F28" i="5"/>
  <c r="F27" i="5"/>
  <c r="F26" i="5"/>
  <c r="F25" i="5"/>
  <c r="F24" i="5"/>
  <c r="F21" i="5"/>
  <c r="F20" i="5"/>
  <c r="F19" i="5"/>
  <c r="F13" i="5"/>
  <c r="F14" i="5"/>
  <c r="F12" i="5"/>
  <c r="F11" i="5"/>
  <c r="F10" i="5"/>
  <c r="F15" i="5"/>
  <c r="E38" i="5"/>
  <c r="E40" i="5"/>
  <c r="E39" i="5"/>
  <c r="E41" i="5"/>
  <c r="E37" i="5"/>
  <c r="E35" i="5"/>
  <c r="E34" i="5"/>
  <c r="E33" i="5"/>
  <c r="E32" i="5"/>
  <c r="E31" i="5"/>
  <c r="E25" i="5"/>
  <c r="E26" i="5"/>
  <c r="E27" i="5"/>
  <c r="E28" i="5"/>
  <c r="E29" i="5"/>
  <c r="E24" i="5"/>
  <c r="E21" i="5"/>
  <c r="E20" i="5"/>
  <c r="E19" i="5"/>
  <c r="E14" i="5"/>
  <c r="E11" i="5"/>
  <c r="E13" i="5"/>
  <c r="E12" i="5"/>
  <c r="E10" i="5"/>
  <c r="E6" i="5"/>
  <c r="E7" i="5"/>
  <c r="E8" i="5"/>
  <c r="E5" i="5"/>
  <c r="D31" i="5"/>
  <c r="D35" i="5"/>
  <c r="D34" i="5"/>
  <c r="D33" i="5"/>
  <c r="D32" i="5"/>
  <c r="G32" i="5"/>
  <c r="G31" i="5"/>
  <c r="D25" i="5"/>
  <c r="D26" i="5"/>
  <c r="D27" i="5"/>
  <c r="D28" i="5"/>
  <c r="D29" i="5"/>
  <c r="D24" i="5"/>
  <c r="D22" i="5"/>
  <c r="D21" i="5"/>
  <c r="D20" i="5"/>
  <c r="D19" i="5"/>
  <c r="D13" i="5"/>
  <c r="D12" i="5"/>
  <c r="D10" i="5"/>
  <c r="E11" i="13" a="1"/>
  <c r="E11" i="13" s="1"/>
  <c r="E10" i="13" a="1"/>
  <c r="E10" i="13" s="1"/>
  <c r="E9" i="13" a="1"/>
  <c r="E9" i="13" s="1"/>
  <c r="E8" i="13" a="1"/>
  <c r="E8" i="13" s="1"/>
  <c r="E7" i="13" a="1"/>
  <c r="E7" i="13" s="1"/>
  <c r="E6" i="13" a="1"/>
  <c r="E6" i="13" s="1"/>
  <c r="E5" i="13" a="1"/>
  <c r="E5" i="13" s="1"/>
  <c r="E4" i="13"/>
  <c r="E4" i="13" a="1"/>
  <c r="E3" i="13" a="1"/>
  <c r="E3" i="13" s="1"/>
  <c r="Z2" i="13"/>
  <c r="E2" i="13"/>
  <c r="E2" i="13" a="1"/>
  <c r="E67" i="12" a="1"/>
  <c r="E67" i="12" s="1"/>
  <c r="E66" i="12" a="1"/>
  <c r="E66" i="12" s="1"/>
  <c r="E65" i="12" a="1"/>
  <c r="E65" i="12" s="1"/>
  <c r="E64" i="12" a="1"/>
  <c r="E64" i="12" s="1"/>
  <c r="E63" i="12" a="1"/>
  <c r="E63" i="12" s="1"/>
  <c r="E62" i="12" a="1"/>
  <c r="E62" i="12" s="1"/>
  <c r="E61" i="12" a="1"/>
  <c r="E61" i="12" s="1"/>
  <c r="E60" i="12" a="1"/>
  <c r="E60" i="12" s="1"/>
  <c r="E59" i="12" a="1"/>
  <c r="E59" i="12" s="1"/>
  <c r="E58" i="12" a="1"/>
  <c r="E58" i="12" s="1"/>
  <c r="E57" i="12" a="1"/>
  <c r="E57" i="12" s="1"/>
  <c r="E56" i="12" a="1"/>
  <c r="E56" i="12" s="1"/>
  <c r="E55" i="12" a="1"/>
  <c r="E55" i="12" s="1"/>
  <c r="E54" i="12" a="1"/>
  <c r="E54" i="12" s="1"/>
  <c r="E53" i="12" a="1"/>
  <c r="E53" i="12" s="1"/>
  <c r="E52" i="12" a="1"/>
  <c r="E52" i="12" s="1"/>
  <c r="E51" i="12" a="1"/>
  <c r="E51" i="12" s="1"/>
  <c r="E50" i="12" a="1"/>
  <c r="E50" i="12" s="1"/>
  <c r="E49" i="12" a="1"/>
  <c r="E49" i="12" s="1"/>
  <c r="E48" i="12" a="1"/>
  <c r="E48" i="12" s="1"/>
  <c r="E47" i="12" a="1"/>
  <c r="E47" i="12" s="1"/>
  <c r="E46" i="12" a="1"/>
  <c r="E46" i="12" s="1"/>
  <c r="E45" i="12" a="1"/>
  <c r="E45" i="12" s="1"/>
  <c r="E44" i="12" a="1"/>
  <c r="E44" i="12" s="1"/>
  <c r="E43" i="12" a="1"/>
  <c r="E43" i="12" s="1"/>
  <c r="E42" i="12" a="1"/>
  <c r="E42" i="12" s="1"/>
  <c r="E41" i="12" a="1"/>
  <c r="E41" i="12" s="1"/>
  <c r="E40" i="12" a="1"/>
  <c r="E40" i="12" s="1"/>
  <c r="E39" i="12" a="1"/>
  <c r="E39" i="12" s="1"/>
  <c r="E38" i="12" a="1"/>
  <c r="E38" i="12" s="1"/>
  <c r="E37" i="12" a="1"/>
  <c r="E37" i="12" s="1"/>
  <c r="E36" i="12" a="1"/>
  <c r="E36" i="12" s="1"/>
  <c r="E35" i="12" a="1"/>
  <c r="E35" i="12" s="1"/>
  <c r="E34" i="12" a="1"/>
  <c r="E34" i="12" s="1"/>
  <c r="E33" i="12" a="1"/>
  <c r="E33" i="12" s="1"/>
  <c r="E32" i="12" a="1"/>
  <c r="E32" i="12" s="1"/>
  <c r="E31" i="12" a="1"/>
  <c r="E31" i="12" s="1"/>
  <c r="E30" i="12" a="1"/>
  <c r="E30" i="12" s="1"/>
  <c r="E29" i="12" a="1"/>
  <c r="E29" i="12" s="1"/>
  <c r="E28" i="12" a="1"/>
  <c r="E28" i="12" s="1"/>
  <c r="E27" i="12" a="1"/>
  <c r="E27" i="12" s="1"/>
  <c r="E26" i="12" a="1"/>
  <c r="E26" i="12" s="1"/>
  <c r="E25" i="12" a="1"/>
  <c r="E25" i="12" s="1"/>
  <c r="E24" i="12" a="1"/>
  <c r="E24" i="12" s="1"/>
  <c r="E23" i="12" a="1"/>
  <c r="E23" i="12" s="1"/>
  <c r="E22" i="12" a="1"/>
  <c r="E22" i="12" s="1"/>
  <c r="E21" i="12" a="1"/>
  <c r="E21" i="12" s="1"/>
  <c r="E20" i="12" a="1"/>
  <c r="E20" i="12" s="1"/>
  <c r="E19" i="12" a="1"/>
  <c r="E19" i="12" s="1"/>
  <c r="E18" i="12" a="1"/>
  <c r="E18" i="12" s="1"/>
  <c r="E17" i="12" a="1"/>
  <c r="E17" i="12" s="1"/>
  <c r="E16" i="12" a="1"/>
  <c r="E16" i="12" s="1"/>
  <c r="E15" i="12" a="1"/>
  <c r="E15" i="12" s="1"/>
  <c r="E14" i="12" a="1"/>
  <c r="E14" i="12" s="1"/>
  <c r="E13" i="12" a="1"/>
  <c r="E13" i="12" s="1"/>
  <c r="E12" i="12" a="1"/>
  <c r="E12" i="12" s="1"/>
  <c r="E11" i="12" a="1"/>
  <c r="E11" i="12" s="1"/>
  <c r="E10" i="12" a="1"/>
  <c r="E10" i="12" s="1"/>
  <c r="E9" i="12" a="1"/>
  <c r="E9" i="12" s="1"/>
  <c r="E8" i="12" a="1"/>
  <c r="E8" i="12" s="1"/>
  <c r="E7" i="12" a="1"/>
  <c r="E7" i="12" s="1"/>
  <c r="E6" i="12" a="1"/>
  <c r="E6" i="12" s="1"/>
  <c r="E5" i="12" a="1"/>
  <c r="E5" i="12" s="1"/>
  <c r="E4" i="12" a="1"/>
  <c r="E4" i="12" s="1"/>
  <c r="E3" i="12" a="1"/>
  <c r="E3" i="12" s="1"/>
  <c r="E2" i="12" a="1"/>
  <c r="E2" i="12" s="1"/>
  <c r="E37" i="11" a="1"/>
  <c r="E37" i="11" s="1"/>
  <c r="E36" i="11" a="1"/>
  <c r="E36" i="11" s="1"/>
  <c r="E35" i="11" a="1"/>
  <c r="E35" i="11" s="1"/>
  <c r="E34" i="11" a="1"/>
  <c r="E34" i="11" s="1"/>
  <c r="E33" i="11" a="1"/>
  <c r="E33" i="11" s="1"/>
  <c r="E32" i="11" a="1"/>
  <c r="E32" i="11" s="1"/>
  <c r="E31" i="11" a="1"/>
  <c r="E31" i="11" s="1"/>
  <c r="E30" i="11" a="1"/>
  <c r="E30" i="11" s="1"/>
  <c r="E29" i="11" a="1"/>
  <c r="E29" i="11" s="1"/>
  <c r="E28" i="11" a="1"/>
  <c r="E28" i="11" s="1"/>
  <c r="E27" i="11" a="1"/>
  <c r="E27" i="11" s="1"/>
  <c r="E26" i="11" a="1"/>
  <c r="E26" i="11" s="1"/>
  <c r="E25" i="11" a="1"/>
  <c r="E25" i="11" s="1"/>
  <c r="E24" i="11" a="1"/>
  <c r="E24" i="11" s="1"/>
  <c r="E23" i="11" a="1"/>
  <c r="E23" i="11" s="1"/>
  <c r="E22" i="11" a="1"/>
  <c r="E22" i="11" s="1"/>
  <c r="E21" i="11" a="1"/>
  <c r="E21" i="11" s="1"/>
  <c r="E20" i="11" a="1"/>
  <c r="E20" i="11" s="1"/>
  <c r="E19" i="11" a="1"/>
  <c r="E19" i="11" s="1"/>
  <c r="E18" i="11" a="1"/>
  <c r="E18" i="11" s="1"/>
  <c r="E17" i="11" a="1"/>
  <c r="E17" i="11" s="1"/>
  <c r="E16" i="11" a="1"/>
  <c r="E16" i="11" s="1"/>
  <c r="E15" i="11" a="1"/>
  <c r="E15" i="11" s="1"/>
  <c r="E14" i="11" a="1"/>
  <c r="E14" i="11" s="1"/>
  <c r="E13" i="11" a="1"/>
  <c r="E13" i="11" s="1"/>
  <c r="E12" i="11" a="1"/>
  <c r="E12" i="11" s="1"/>
  <c r="E11" i="11" a="1"/>
  <c r="E11" i="11" s="1"/>
  <c r="E10" i="11" a="1"/>
  <c r="E10" i="11" s="1"/>
  <c r="E9" i="11" a="1"/>
  <c r="E9" i="11" s="1"/>
  <c r="E8" i="11" a="1"/>
  <c r="E8" i="11" s="1"/>
  <c r="E7" i="11" a="1"/>
  <c r="E7" i="11" s="1"/>
  <c r="E6" i="11" a="1"/>
  <c r="E6" i="11" s="1"/>
  <c r="E5" i="11" a="1"/>
  <c r="E5" i="11" s="1"/>
  <c r="E4" i="11" a="1"/>
  <c r="E4" i="11" s="1"/>
  <c r="E3" i="11" a="1"/>
  <c r="E3" i="11" s="1"/>
  <c r="E2" i="11" a="1"/>
  <c r="E2" i="11" s="1"/>
  <c r="G19" i="5"/>
  <c r="G35" i="5"/>
  <c r="G33" i="5"/>
  <c r="G14" i="5"/>
  <c r="G11" i="5"/>
  <c r="G10" i="5"/>
  <c r="G13" i="5"/>
  <c r="G12" i="5"/>
  <c r="G34" i="5"/>
  <c r="G25" i="5"/>
  <c r="G26" i="5"/>
  <c r="G27" i="5"/>
  <c r="G28" i="5"/>
  <c r="G29" i="5"/>
  <c r="G24" i="5"/>
  <c r="G20" i="5"/>
  <c r="G21" i="5"/>
  <c r="E56" i="10" a="1"/>
  <c r="E56" i="10" s="1"/>
  <c r="E55" i="10" a="1"/>
  <c r="E55" i="10" s="1"/>
  <c r="E54" i="10" a="1"/>
  <c r="E54" i="10" s="1"/>
  <c r="E53" i="10" a="1"/>
  <c r="E53" i="10" s="1"/>
  <c r="E52" i="10" a="1"/>
  <c r="E52" i="10" s="1"/>
  <c r="E51" i="10" a="1"/>
  <c r="E51" i="10" s="1"/>
  <c r="E50" i="10" a="1"/>
  <c r="E50" i="10" s="1"/>
  <c r="E49" i="10" a="1"/>
  <c r="E49" i="10" s="1"/>
  <c r="E48" i="10" a="1"/>
  <c r="E48" i="10" s="1"/>
  <c r="E47" i="10" a="1"/>
  <c r="E47" i="10" s="1"/>
  <c r="E46" i="10" a="1"/>
  <c r="E46" i="10" s="1"/>
  <c r="E45" i="10" a="1"/>
  <c r="E45" i="10" s="1"/>
  <c r="E44" i="10" a="1"/>
  <c r="E44" i="10" s="1"/>
  <c r="E43" i="10" a="1"/>
  <c r="E43" i="10" s="1"/>
  <c r="E42" i="10" a="1"/>
  <c r="E42" i="10" s="1"/>
  <c r="E41" i="10" a="1"/>
  <c r="E41" i="10" s="1"/>
  <c r="E40" i="10" a="1"/>
  <c r="E40" i="10" s="1"/>
  <c r="E39" i="10" a="1"/>
  <c r="E39" i="10" s="1"/>
  <c r="E38" i="10" a="1"/>
  <c r="E38" i="10" s="1"/>
  <c r="E37" i="10" a="1"/>
  <c r="E37" i="10" s="1"/>
  <c r="E36" i="10" a="1"/>
  <c r="E36" i="10" s="1"/>
  <c r="E35" i="10" a="1"/>
  <c r="E35" i="10" s="1"/>
  <c r="E34" i="10" a="1"/>
  <c r="E34" i="10" s="1"/>
  <c r="E33" i="10" a="1"/>
  <c r="E33" i="10" s="1"/>
  <c r="E32" i="10" a="1"/>
  <c r="E32" i="10" s="1"/>
  <c r="E31" i="10" a="1"/>
  <c r="E31" i="10" s="1"/>
  <c r="E30" i="10" a="1"/>
  <c r="E30" i="10" s="1"/>
  <c r="E29" i="10" a="1"/>
  <c r="E29" i="10" s="1"/>
  <c r="E28" i="10" a="1"/>
  <c r="E28" i="10" s="1"/>
  <c r="E27" i="10" a="1"/>
  <c r="E27" i="10" s="1"/>
  <c r="E26" i="10" a="1"/>
  <c r="E26" i="10" s="1"/>
  <c r="E25" i="10" a="1"/>
  <c r="E25" i="10" s="1"/>
  <c r="E24" i="10" a="1"/>
  <c r="E24" i="10" s="1"/>
  <c r="E23" i="10" a="1"/>
  <c r="E23" i="10" s="1"/>
  <c r="E22" i="10" a="1"/>
  <c r="E22" i="10" s="1"/>
  <c r="E21" i="10" a="1"/>
  <c r="E21" i="10" s="1"/>
  <c r="E20" i="10" a="1"/>
  <c r="E20" i="10" s="1"/>
  <c r="E19" i="10" a="1"/>
  <c r="E19" i="10" s="1"/>
  <c r="E18" i="10" a="1"/>
  <c r="E18" i="10" s="1"/>
  <c r="E17" i="10" a="1"/>
  <c r="E17" i="10" s="1"/>
  <c r="E16" i="10" a="1"/>
  <c r="E16" i="10" s="1"/>
  <c r="E15" i="10" a="1"/>
  <c r="E15" i="10" s="1"/>
  <c r="E14" i="10" a="1"/>
  <c r="E14" i="10" s="1"/>
  <c r="E13" i="10" a="1"/>
  <c r="E13" i="10" s="1"/>
  <c r="E12" i="10" a="1"/>
  <c r="E12" i="10" s="1"/>
  <c r="E11" i="10" a="1"/>
  <c r="E11" i="10" s="1"/>
  <c r="E10" i="10" a="1"/>
  <c r="E10" i="10" s="1"/>
  <c r="E9" i="10" a="1"/>
  <c r="E9" i="10" s="1"/>
  <c r="E8" i="10" a="1"/>
  <c r="E8" i="10" s="1"/>
  <c r="E7" i="10" a="1"/>
  <c r="E7" i="10" s="1"/>
  <c r="E6" i="10" a="1"/>
  <c r="E6" i="10" s="1"/>
  <c r="E5" i="10" a="1"/>
  <c r="E5" i="10" s="1"/>
  <c r="E4" i="10" a="1"/>
  <c r="E4" i="10" s="1"/>
  <c r="E3" i="10" a="1"/>
  <c r="E3" i="10" s="1"/>
  <c r="E2" i="10" a="1"/>
  <c r="E2" i="10" s="1"/>
  <c r="E15" i="5"/>
  <c r="E16" i="5"/>
  <c r="G15" i="5"/>
  <c r="F6" i="5" l="1"/>
  <c r="F5" i="5"/>
  <c r="F8" i="5"/>
  <c r="F7" i="5"/>
  <c r="D7" i="5"/>
  <c r="D5" i="5"/>
  <c r="D6" i="5"/>
  <c r="D8" i="5"/>
  <c r="G6" i="5"/>
  <c r="G5" i="5"/>
  <c r="G8" i="5"/>
  <c r="G7" i="5"/>
  <c r="D38" i="5"/>
  <c r="D39" i="5"/>
  <c r="D40" i="5"/>
  <c r="D41" i="5"/>
  <c r="D37" i="5"/>
  <c r="F4" i="5" l="1"/>
  <c r="G4" i="5"/>
  <c r="E4" i="5"/>
  <c r="D4" i="5"/>
  <c r="G42" i="5" l="1"/>
  <c r="G17" i="5"/>
  <c r="G22" i="5"/>
  <c r="F17" i="5"/>
  <c r="F22" i="5"/>
  <c r="F42" i="5"/>
  <c r="E22" i="5"/>
  <c r="E42" i="5"/>
  <c r="E17" i="5"/>
  <c r="D42" i="5"/>
  <c r="D17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tc={B5CA9EBD-7ED5-4CD7-894F-4576540EBDFE}</author>
  </authors>
  <commentList>
    <comment ref="G1" authorId="0" shapeId="0" xr:uid="{B5CA9EBD-7ED5-4CD7-894F-4576540EBDFE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format as time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tc={268B2AAE-79CB-4E85-9794-5B3E0FDF3083}</author>
    <author>tc={04401464-9041-4990-97B7-BDAB25E166B6}</author>
  </authors>
  <commentList>
    <comment ref="F7" authorId="0" shapeId="0" xr:uid="{268B2AAE-79CB-4E85-9794-5B3E0FDF3083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 at this report</t>
      </text>
    </comment>
    <comment ref="C15" authorId="1" shapeId="0" xr:uid="{04401464-9041-4990-97B7-BDAB25E166B6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 at years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<sst xmlns="http://schemas.openxmlformats.org/spreadsheetml/2006/main" count="12459" uniqueCount="1047">
  <si>
    <t>Crash Number</t>
  </si>
  <si>
    <t>City Town Name</t>
  </si>
  <si>
    <t>Crash Date</t>
  </si>
  <si>
    <t>Crash Severity</t>
  </si>
  <si>
    <t>Crash Status</t>
  </si>
  <si>
    <t>Crash Time</t>
  </si>
  <si>
    <t>Crash Year</t>
  </si>
  <si>
    <t>Max Injury Severity Reported</t>
  </si>
  <si>
    <t>Number of Vehicles</t>
  </si>
  <si>
    <t>Police Agency Type</t>
  </si>
  <si>
    <t>State Police Troop</t>
  </si>
  <si>
    <t>Age of Driver - Youngest Known</t>
  </si>
  <si>
    <t>Age of Driver - Oldest Known</t>
  </si>
  <si>
    <t>Age of Vulnerable User - Youngest Known</t>
  </si>
  <si>
    <t>Age of Vulnerable User - Oldest Known</t>
  </si>
  <si>
    <t>Crash Hour</t>
  </si>
  <si>
    <t>Driver Contributing Circumstances (All Drivers)</t>
  </si>
  <si>
    <t>Driver Distracted By (All Vehicles)</t>
  </si>
  <si>
    <t>First Harmful Event</t>
  </si>
  <si>
    <t>Is Geocoded</t>
  </si>
  <si>
    <t>Light Conditions</t>
  </si>
  <si>
    <t>Manner of Collision</t>
  </si>
  <si>
    <t>MassDOT District</t>
  </si>
  <si>
    <t>Vulnerable User Action (All Persons)</t>
  </si>
  <si>
    <t>Vulnerable User Location (All Persons)</t>
  </si>
  <si>
    <t>Vulnerable User Type (All Persons)</t>
  </si>
  <si>
    <t>RMV Document Numbers</t>
  </si>
  <si>
    <t>Road Surface Condition</t>
  </si>
  <si>
    <t>Roadway Junction Type</t>
  </si>
  <si>
    <t>RPA Abbreviation</t>
  </si>
  <si>
    <t>Total Fatalities</t>
  </si>
  <si>
    <t>Total Non-Fatal Injuries</t>
  </si>
  <si>
    <t>Traffic Control Device Type</t>
  </si>
  <si>
    <t>Trafficway Description</t>
  </si>
  <si>
    <t>Vehicle Actions Prior to Crash (All Vehicles)</t>
  </si>
  <si>
    <t>Vehicle Configuration (All Vehicles)</t>
  </si>
  <si>
    <t>Vehicle Emergency Use (All Vehicles)</t>
  </si>
  <si>
    <t>Vehicle Towed From Scene (All Vehicles)</t>
  </si>
  <si>
    <t>Vehicle Travel Directions (All Vehicles)</t>
  </si>
  <si>
    <t>Weather Conditions</t>
  </si>
  <si>
    <t>County Name</t>
  </si>
  <si>
    <t>Crash Report IDs</t>
  </si>
  <si>
    <t>FMCSA Reportable (All Vehicles)</t>
  </si>
  <si>
    <t>FMCSA Reportable (Crash)</t>
  </si>
  <si>
    <t>First Harmful Event Location</t>
  </si>
  <si>
    <t>Geocoding Method</t>
  </si>
  <si>
    <t>Hit and Run</t>
  </si>
  <si>
    <t>Locality</t>
  </si>
  <si>
    <t>Most Harmful Event (All Vehicles)</t>
  </si>
  <si>
    <t>Road Contributing Circumstance</t>
  </si>
  <si>
    <t>School Bus Related</t>
  </si>
  <si>
    <t>Speed Limit</t>
  </si>
  <si>
    <t>Traffic Control Device Function</t>
  </si>
  <si>
    <t>Vehicle Sequence of Events (All Vehicles)</t>
  </si>
  <si>
    <t>Work Zone Related</t>
  </si>
  <si>
    <t>Vulnerable User Sequence of Events (All Persons)</t>
  </si>
  <si>
    <t>Vulnerable User Distracted By (All Persons)</t>
  </si>
  <si>
    <t>Vulnerable User Traffic Control Type (All persons)</t>
  </si>
  <si>
    <t>Vulnerable User Origin Destination (All Persons)</t>
  </si>
  <si>
    <t>Vulnerable User Contributing Circumstances (All Persons)</t>
  </si>
  <si>
    <t>Vulnerable User Alcohol Suspected Type (All Persons)</t>
  </si>
  <si>
    <t>Vulnerable User Drug Suspected Type (All Persons)</t>
  </si>
  <si>
    <t>X</t>
  </si>
  <si>
    <t>Y</t>
  </si>
  <si>
    <t>Latitude</t>
  </si>
  <si>
    <t>Longitude</t>
  </si>
  <si>
    <t>WEST BOYLSTON</t>
  </si>
  <si>
    <t>Injury</t>
  </si>
  <si>
    <t>Closed</t>
  </si>
  <si>
    <t>6:32 PM</t>
  </si>
  <si>
    <t>2019</t>
  </si>
  <si>
    <t>Non-fatal injury - Non-incapacitating</t>
  </si>
  <si>
    <t>Local police</t>
  </si>
  <si>
    <t/>
  </si>
  <si>
    <t>25-34</t>
  </si>
  <si>
    <t>55-64</t>
  </si>
  <si>
    <t>06:00PM to 06:59PM</t>
  </si>
  <si>
    <t xml:space="preserve">D1: (Disregarded traffic signs, signals, road markings),(Failed to yield right of way)  / D2: (No improper driving)  / D3: (No improper driving) </t>
  </si>
  <si>
    <t>D1: Other activity (searching, eating, personal hygiene, etc.) / D2: Not Distracted / D3: Not Distracted</t>
  </si>
  <si>
    <t>Collision with motor vehicle in traffic</t>
  </si>
  <si>
    <t>Yes</t>
  </si>
  <si>
    <t>Dark (Lit)</t>
  </si>
  <si>
    <t>Angle</t>
  </si>
  <si>
    <t xml:space="preserve"> PR201903600641</t>
  </si>
  <si>
    <t>Dry</t>
  </si>
  <si>
    <t>Four-way intersection</t>
  </si>
  <si>
    <t>CMRPC</t>
  </si>
  <si>
    <t>Traffic control signal</t>
  </si>
  <si>
    <t>Two-way, not divided</t>
  </si>
  <si>
    <t>V1: Travelling straight ahead / V2: Turning left / V3: Travelling straight ahead</t>
  </si>
  <si>
    <t>V1:(Light truck(van, mini-van, pickup, sport utility)) / V2:(Light truck(van, mini-van, pickup, sport utility)) / V3:(Passenger car)</t>
  </si>
  <si>
    <t>V1:(No) / V2:(No) / V3:(No)</t>
  </si>
  <si>
    <t>V1:(Yes, vehicle or trailer disabled) / V2:(Yes, vehicle or trailer disabled) / V3:(Yes, vehicle or trailer disabled)</t>
  </si>
  <si>
    <t>V1: S  / V2: E  / V3: W</t>
  </si>
  <si>
    <t>Clear</t>
  </si>
  <si>
    <t>WORCESTER</t>
  </si>
  <si>
    <t xml:space="preserve"> 1907-13-ac</t>
  </si>
  <si>
    <t>Roadway</t>
  </si>
  <si>
    <t>At Intersection</t>
  </si>
  <si>
    <t>No hit and run</t>
  </si>
  <si>
    <t>V1:(Collision with motor vehicle in traffic) / V2:(Collision with motor vehicle in traffic) / V3:(Collision with motor vehicle in traffic)</t>
  </si>
  <si>
    <t>None</t>
  </si>
  <si>
    <t>No, school bus not involved</t>
  </si>
  <si>
    <t>Yes, device functioning</t>
  </si>
  <si>
    <t xml:space="preserve"> V1:(Collision with motor vehicle in traffic) V2:(Collision with motor vehicle in traffic) V3:(Collision with motor vehicle in traffic)</t>
  </si>
  <si>
    <t>No</t>
  </si>
  <si>
    <t>12:05 PM</t>
  </si>
  <si>
    <t>No injury</t>
  </si>
  <si>
    <t>12:00PM to 12:59PM</t>
  </si>
  <si>
    <t xml:space="preserve">D1: (No improper driving)  / D2: (Failure to keep in proper lane or running off road),(Physical impairment) </t>
  </si>
  <si>
    <t>D1: Not Distracted</t>
  </si>
  <si>
    <t>Daylight</t>
  </si>
  <si>
    <t xml:space="preserve"> PR201911900106</t>
  </si>
  <si>
    <t>V1: Slowing or stopped in traffic / V2: Turning left</t>
  </si>
  <si>
    <t>V1:(Light truck(van, mini-van, pickup, sport utility)) / V2:(Light truck(van, mini-van, pickup, sport utility))</t>
  </si>
  <si>
    <t>V1:(No) / V2:(No)</t>
  </si>
  <si>
    <t>V1:(Yes, vehicle or trailer disabled) / V2:(Yes, vehicle or trailer disabled)</t>
  </si>
  <si>
    <t>V1: E  / V2: W</t>
  </si>
  <si>
    <t>Cloudy</t>
  </si>
  <si>
    <t xml:space="preserve"> 1907-32-ac</t>
  </si>
  <si>
    <t>V1:(Collision with motor vehicle in traffic) / V2:(Collision with motor vehicle in traffic)</t>
  </si>
  <si>
    <t xml:space="preserve"> V1:(Collision with motor vehicle in traffic) V2:(Collision with curb),(Collision with motor vehicle in traffic)</t>
  </si>
  <si>
    <t>5:29 PM</t>
  </si>
  <si>
    <t>Suspected Minor Injury (B)</t>
  </si>
  <si>
    <t>45-54</t>
  </si>
  <si>
    <t>05:00PM to 05:59PM</t>
  </si>
  <si>
    <t xml:space="preserve">D1: (Operating defective equipment)  / D2: (No improper driving) </t>
  </si>
  <si>
    <t>D1: Not Distracted / D2: Not Distracted</t>
  </si>
  <si>
    <t>Rear End</t>
  </si>
  <si>
    <t xml:space="preserve"> PR201919600147</t>
  </si>
  <si>
    <t>Rain</t>
  </si>
  <si>
    <t>V1: Slowing or stopped in traffic / V2: Slowing or stopped in traffic</t>
  </si>
  <si>
    <t>V1:(Passenger car) / V2:(Passenger car)</t>
  </si>
  <si>
    <t>V1: S  / V2: S</t>
  </si>
  <si>
    <t xml:space="preserve"> 1907-62-ac</t>
  </si>
  <si>
    <t xml:space="preserve"> V1:(Collision with motor vehicle in traffic) V2:(Collision with motor vehicle in traffic)</t>
  </si>
  <si>
    <t>Property damage</t>
  </si>
  <si>
    <t>9:38 AM</t>
  </si>
  <si>
    <t>No Apparent Injury (O)</t>
  </si>
  <si>
    <t>21-24</t>
  </si>
  <si>
    <t>65-74</t>
  </si>
  <si>
    <t>09:00AM to 09:59AM</t>
  </si>
  <si>
    <t xml:space="preserve">D1: (No improper driving)  / D2: (Distracted),(Other improper action) </t>
  </si>
  <si>
    <t>D1: Not Distracted / D2: Other activity (searching, eating, personal hygiene, etc.)</t>
  </si>
  <si>
    <t xml:space="preserve"> PR201923400149</t>
  </si>
  <si>
    <t>V1: Slowing or stopped in traffic / V2: Travelling straight ahead</t>
  </si>
  <si>
    <t>V1:(Light truck(van, mini-van, pickup, sport utility)) / V2:(Passenger car)</t>
  </si>
  <si>
    <t>V1: N  / V2: N</t>
  </si>
  <si>
    <t xml:space="preserve"> 190772</t>
  </si>
  <si>
    <t>Off Intersection</t>
  </si>
  <si>
    <t>5:15 PM</t>
  </si>
  <si>
    <t>2020</t>
  </si>
  <si>
    <t>75-84</t>
  </si>
  <si>
    <t xml:space="preserve">D1: (No improper driving)  / D2: (Over-correcting/over-steering) </t>
  </si>
  <si>
    <t>Dawn/Dusk</t>
  </si>
  <si>
    <t>Sideswipe</t>
  </si>
  <si>
    <t xml:space="preserve"> PW202003800283</t>
  </si>
  <si>
    <t xml:space="preserve"> 2007-13-AC</t>
  </si>
  <si>
    <t>No, device not functioning</t>
  </si>
  <si>
    <t>4:37 PM</t>
  </si>
  <si>
    <t>16-17</t>
  </si>
  <si>
    <t>04:00PM to 04:59PM</t>
  </si>
  <si>
    <t xml:space="preserve">D1: (Unknown)  / D2: (Unknown) </t>
  </si>
  <si>
    <t xml:space="preserve"> PW202007600815</t>
  </si>
  <si>
    <t>V1: Turning left / V2: Turning left</t>
  </si>
  <si>
    <t>V1: N  / V2: S</t>
  </si>
  <si>
    <t xml:space="preserve"> 2007-22-AC</t>
  </si>
  <si>
    <t>8:56 PM</t>
  </si>
  <si>
    <t>35-44</t>
  </si>
  <si>
    <t>08:00PM to 08:59PM</t>
  </si>
  <si>
    <t xml:space="preserve">D1: (No improper driving)  / D2: (Operating vehicle in erratic, reckless, careless, negligent or aggressive manner) </t>
  </si>
  <si>
    <t xml:space="preserve"> PW202022600537</t>
  </si>
  <si>
    <t>Not at junction</t>
  </si>
  <si>
    <t xml:space="preserve"> 2007-65-AC</t>
  </si>
  <si>
    <t>At Address</t>
  </si>
  <si>
    <t>12:22 PM</t>
  </si>
  <si>
    <t xml:space="preserve">D1: (No improper driving)  / D2: (Driving too fast for conditions),(Over-correcting/over-steering) </t>
  </si>
  <si>
    <t>Collision with parked motor vehicle</t>
  </si>
  <si>
    <t xml:space="preserve"> PW202035900631</t>
  </si>
  <si>
    <t>Snow</t>
  </si>
  <si>
    <t>V2: Travelling straight ahead / V1: Slowing or stopped in traffic</t>
  </si>
  <si>
    <t>V2:(Passenger car) / V1:(Tractor/semi-trailer)</t>
  </si>
  <si>
    <t>V2:(No) / V1:(No)</t>
  </si>
  <si>
    <t>V2: S  / V1: N</t>
  </si>
  <si>
    <t xml:space="preserve"> 2007-114-AC</t>
  </si>
  <si>
    <t>V1:(Unknown)</t>
  </si>
  <si>
    <t>Unknown</t>
  </si>
  <si>
    <t>V2:(Collision with parked motor vehicle) / V1:(Collision with motor vehicle in traffic)</t>
  </si>
  <si>
    <t>Road surface condition (wet, icy, snow, slush, etc.)</t>
  </si>
  <si>
    <t xml:space="preserve"> V2:(Collision with parked motor vehicle) V1:(Collision with motor vehicle in traffic)</t>
  </si>
  <si>
    <t>Open</t>
  </si>
  <si>
    <t>6:57 AM</t>
  </si>
  <si>
    <t>2021</t>
  </si>
  <si>
    <t>Possible Injury (C)</t>
  </si>
  <si>
    <t>06:00AM to 06:59AM</t>
  </si>
  <si>
    <t xml:space="preserve">D1: (No improper driving)  / D2: (Inattention),(Distracted) </t>
  </si>
  <si>
    <t xml:space="preserve"> PW202126700357</t>
  </si>
  <si>
    <t>V1: Slowing or stopped in traffic / V2: Entering traffic lane</t>
  </si>
  <si>
    <t>V1:(Passenger car) / V2:(Light truck(van, mini-van, pickup, sport utility))</t>
  </si>
  <si>
    <t xml:space="preserve"> 2107-72-AC</t>
  </si>
  <si>
    <t>7:04 PM</t>
  </si>
  <si>
    <t>07:00PM to 07:59PM</t>
  </si>
  <si>
    <t xml:space="preserve">D1: (No improper driving)  / D2: (Unknown) </t>
  </si>
  <si>
    <t>Head On</t>
  </si>
  <si>
    <t xml:space="preserve"> PW202128000470</t>
  </si>
  <si>
    <t>V1: Travelling straight ahead / V2: Turning left</t>
  </si>
  <si>
    <t>V1:(No)</t>
  </si>
  <si>
    <t>V1: E  / V2: S</t>
  </si>
  <si>
    <t xml:space="preserve"> 2107-75-AC</t>
  </si>
  <si>
    <t>Yes, hit and run</t>
  </si>
  <si>
    <t>12:14 PM</t>
  </si>
  <si>
    <t xml:space="preserve">D1: (Failed to yield right of way),(Inattention) </t>
  </si>
  <si>
    <t>Collision with cyclist</t>
  </si>
  <si>
    <t>Single Vehicle</t>
  </si>
  <si>
    <t xml:space="preserve"> VU2: Walking, running or cycling</t>
  </si>
  <si>
    <t xml:space="preserve"> VU2: In roadway</t>
  </si>
  <si>
    <t xml:space="preserve"> VU2: Bicyclist</t>
  </si>
  <si>
    <t xml:space="preserve"> PW202135401135</t>
  </si>
  <si>
    <t>V1: Turning right</t>
  </si>
  <si>
    <t>V1:(Passenger car)</t>
  </si>
  <si>
    <t>V1: N</t>
  </si>
  <si>
    <t xml:space="preserve"> 2107-102-AC</t>
  </si>
  <si>
    <t>V1:(Collision with cyclist (bicycle, tricycle, unicycle, pedal car))</t>
  </si>
  <si>
    <t xml:space="preserve"> V1:(Collision with cyclist)</t>
  </si>
  <si>
    <t>2:51 AM</t>
  </si>
  <si>
    <t>2022</t>
  </si>
  <si>
    <t>02:00AM to 02:59AM</t>
  </si>
  <si>
    <t xml:space="preserve">D1: (No improper driving)  / D2: (Operating vehicle in erratic, reckless, careless, negligent or aggressive manner),(Failure to keep in proper lane or running off road) </t>
  </si>
  <si>
    <t xml:space="preserve"> PW202208800637</t>
  </si>
  <si>
    <t>V1: Travelling straight ahead / V2: Changing lanes</t>
  </si>
  <si>
    <t>V1: S  / V2: N</t>
  </si>
  <si>
    <t xml:space="preserve"> 2207-24-AC</t>
  </si>
  <si>
    <t>Operator Designated</t>
  </si>
  <si>
    <t>3:06 PM</t>
  </si>
  <si>
    <t>03:00PM to 03:59PM</t>
  </si>
  <si>
    <t xml:space="preserve">D1: (Other improper action)  / D2: (No improper driving) </t>
  </si>
  <si>
    <t>D2: Not Distracted</t>
  </si>
  <si>
    <t xml:space="preserve"> PW202215300938</t>
  </si>
  <si>
    <t>V1: Turning left / V2: Travelling straight ahead</t>
  </si>
  <si>
    <t xml:space="preserve"> 2207-33-AC</t>
  </si>
  <si>
    <t>8:22 PM</t>
  </si>
  <si>
    <t xml:space="preserve">D1: (No improper driving)  / D2: (No improper driving) </t>
  </si>
  <si>
    <t xml:space="preserve"> PW202218001206</t>
  </si>
  <si>
    <t xml:space="preserve"> 2207-47-AC</t>
  </si>
  <si>
    <t>1:49 PM</t>
  </si>
  <si>
    <t>01:00PM to 01:59PM</t>
  </si>
  <si>
    <t xml:space="preserve"> PW202222501124</t>
  </si>
  <si>
    <t xml:space="preserve"> 2207-60-AC</t>
  </si>
  <si>
    <t>8:23 AM</t>
  </si>
  <si>
    <t>08:00AM to 08:59AM</t>
  </si>
  <si>
    <t xml:space="preserve">D1: (Failure to keep in proper lane or running off road) </t>
  </si>
  <si>
    <t>Collision with unknown fixed object</t>
  </si>
  <si>
    <t xml:space="preserve"> PW202228600842</t>
  </si>
  <si>
    <t>V1:(Tractor/semi-trailer)</t>
  </si>
  <si>
    <t>V1: E</t>
  </si>
  <si>
    <t xml:space="preserve"> 2207-78-AC</t>
  </si>
  <si>
    <t>V1:(No, not federally reportable)</t>
  </si>
  <si>
    <t>No, not federally reportable</t>
  </si>
  <si>
    <t>Outside roadway</t>
  </si>
  <si>
    <t>V1:(Collision with other fixed object (wall, building, tunnel, etc.))</t>
  </si>
  <si>
    <t xml:space="preserve"> V1:(Collision with other fixed object(wall, building, tunnel, etc.))</t>
  </si>
  <si>
    <t>4:36 PM</t>
  </si>
  <si>
    <t xml:space="preserve">D1: (No improper driving)  / D2: (Failed to yield right of way) </t>
  </si>
  <si>
    <t xml:space="preserve"> PW202231800609</t>
  </si>
  <si>
    <t xml:space="preserve"> 2207-89-AC</t>
  </si>
  <si>
    <t>5:44 PM</t>
  </si>
  <si>
    <t>2023</t>
  </si>
  <si>
    <t xml:space="preserve">D1: (No improper driving)  / D2: (Disregarded traffic signs, signals, road markings) </t>
  </si>
  <si>
    <t xml:space="preserve"> PW20234248254</t>
  </si>
  <si>
    <t>V1: Travelling straight ahead / V2: Travelling straight ahead</t>
  </si>
  <si>
    <t>V1:(Passenger car) / V2:(Truck/trailer)</t>
  </si>
  <si>
    <t>V1: E  / V2: N</t>
  </si>
  <si>
    <t xml:space="preserve"> 2307-34-AC</t>
  </si>
  <si>
    <t>V1:(No, not federally reportable) / V2:(No, not federally reportable)</t>
  </si>
  <si>
    <t>1:05 PM</t>
  </si>
  <si>
    <t xml:space="preserve"> PW20234268963</t>
  </si>
  <si>
    <t>V1: S  / V2: W</t>
  </si>
  <si>
    <t xml:space="preserve"> 2307-48-AC</t>
  </si>
  <si>
    <t>8:27 PM</t>
  </si>
  <si>
    <t xml:space="preserve"> PW20234305624</t>
  </si>
  <si>
    <t>V1: Travelling straight ahead / V2: Slowing or stopped in traffic</t>
  </si>
  <si>
    <t xml:space="preserve"> 2307-79-AC</t>
  </si>
  <si>
    <t>6:41 PM</t>
  </si>
  <si>
    <t xml:space="preserve"> PW20234342875</t>
  </si>
  <si>
    <t>V1: W  / V2: N</t>
  </si>
  <si>
    <t xml:space="preserve"> 2307-110-AC</t>
  </si>
  <si>
    <t xml:space="preserve">Data Level: </t>
  </si>
  <si>
    <t xml:space="preserve"> CRASH</t>
  </si>
  <si>
    <t xml:space="preserve">Query Type: </t>
  </si>
  <si>
    <t>Spatial</t>
  </si>
  <si>
    <t xml:space="preserve">Criteria: </t>
  </si>
  <si>
    <t>If you conducted an Advanced Query your SQL statement will be listed here</t>
  </si>
  <si>
    <t>7:56 AM</t>
  </si>
  <si>
    <t>07:00AM to 07:59AM</t>
  </si>
  <si>
    <t xml:space="preserve"> PR201930200150</t>
  </si>
  <si>
    <t>No controls</t>
  </si>
  <si>
    <t>V1: W  / V2: W</t>
  </si>
  <si>
    <t xml:space="preserve"> 190794</t>
  </si>
  <si>
    <t>Not reported</t>
  </si>
  <si>
    <t>10:11 AM</t>
  </si>
  <si>
    <t>10:00AM to 10:59AM</t>
  </si>
  <si>
    <t xml:space="preserve">D1: (No improper driving)  / D2: (Followed too closely) </t>
  </si>
  <si>
    <t xml:space="preserve"> PR201934700207 / PW202002300655</t>
  </si>
  <si>
    <t>V2: Travelling straight ahead / V1: Travelling straight ahead</t>
  </si>
  <si>
    <t>V2:(Passenger car) / V1:(Single-unit truck (3-or-more axles))</t>
  </si>
  <si>
    <t>V2: N  / V1: N</t>
  </si>
  <si>
    <t xml:space="preserve"> 1907-109-ac</t>
  </si>
  <si>
    <t>V2:(Collision with motor vehicle in traffic) / V1:(Collision with motor vehicle in traffic)</t>
  </si>
  <si>
    <t xml:space="preserve"> V2:(Collision with motor vehicle in traffic) V1:(Collision with motor vehicle in traffic)</t>
  </si>
  <si>
    <t>12:51 PM</t>
  </si>
  <si>
    <t xml:space="preserve">D1: (Followed too closely)  / D2: (No improper driving) </t>
  </si>
  <si>
    <t xml:space="preserve"> PW202006900513</t>
  </si>
  <si>
    <t xml:space="preserve"> 2007-21-AC</t>
  </si>
  <si>
    <t xml:space="preserve"> V1:(Collision with motor vehicle in traffic) V2:(Collision with light  pole or other post/support)</t>
  </si>
  <si>
    <t>2:36 PM</t>
  </si>
  <si>
    <t>02:00PM to 02:59PM</t>
  </si>
  <si>
    <t xml:space="preserve"> PW202021602242</t>
  </si>
  <si>
    <t>T-intersection</t>
  </si>
  <si>
    <t xml:space="preserve"> 2007-54-AC</t>
  </si>
  <si>
    <t>10:43 AM</t>
  </si>
  <si>
    <t xml:space="preserve">D1: (Failed to yield right of way)  / D2: (No improper driving) </t>
  </si>
  <si>
    <t xml:space="preserve"> PW202026200203 / PW202026500936</t>
  </si>
  <si>
    <t>Two-way, divided, unprotected median</t>
  </si>
  <si>
    <t>V2:(No)</t>
  </si>
  <si>
    <t>V1: N  / V2: E</t>
  </si>
  <si>
    <t xml:space="preserve"> 2007-2-AC</t>
  </si>
  <si>
    <t xml:space="preserve"> PW202026600919</t>
  </si>
  <si>
    <t xml:space="preserve"> 2007-79-AC</t>
  </si>
  <si>
    <t>7:20 PM</t>
  </si>
  <si>
    <t xml:space="preserve"> PW202035200915</t>
  </si>
  <si>
    <t xml:space="preserve"> 2007-112-AC</t>
  </si>
  <si>
    <t>4:09 PM</t>
  </si>
  <si>
    <t xml:space="preserve">D1: (Failed to yield right of way)  / D2: (Other improper action) </t>
  </si>
  <si>
    <t xml:space="preserve"> PW202114600725</t>
  </si>
  <si>
    <t>Wet</t>
  </si>
  <si>
    <t>V1: Turning left / V2: Overtaking/passing</t>
  </si>
  <si>
    <t>V1:(Passenger car) / V2:(Motorcycle)</t>
  </si>
  <si>
    <t>V1: W  / V2: S</t>
  </si>
  <si>
    <t>Cloudy/Rain</t>
  </si>
  <si>
    <t xml:space="preserve"> 2107-37-AC</t>
  </si>
  <si>
    <t>12:21 PM</t>
  </si>
  <si>
    <t xml:space="preserve">D1: (No improper driving)  / D2: (No improper driving)  / D3: (Failed to yield right of way),(Other improper action) </t>
  </si>
  <si>
    <t>D1: Not Distracted / D2: Not Distracted / D3: Other activity (searching, eating, personal hygiene, etc.)</t>
  </si>
  <si>
    <t xml:space="preserve"> PW202118601250</t>
  </si>
  <si>
    <t>V2: Slowing or stopped in traffic / V3: Travelling straight ahead / V1: Slowing or stopped in traffic</t>
  </si>
  <si>
    <t>V2:(Passenger car) / V3:(Passenger car) / V1:(Single-unit truck (3-or-more axles))</t>
  </si>
  <si>
    <t>V2:(No) / V3:(No) / V1:(No)</t>
  </si>
  <si>
    <t>V2:(Yes, vehicle or trailer disabled) / V3:(No) / V1:(No)</t>
  </si>
  <si>
    <t>V2: S  / V3: S  / V1: S</t>
  </si>
  <si>
    <t xml:space="preserve"> 2107-47-AC</t>
  </si>
  <si>
    <t>V2:(Collision with motor vehicle in traffic) / V3:(Collision with motor vehicle in traffic) / V1:(Collision with motor vehicle in traffic)</t>
  </si>
  <si>
    <t xml:space="preserve"> V2:(Collision with motor vehicle in traffic) V3:(Collision with motor vehicle in traffic) V1:(Collision with motor vehicle in traffic)</t>
  </si>
  <si>
    <t>10:28 PM</t>
  </si>
  <si>
    <t>10:00PM to 10:59PM</t>
  </si>
  <si>
    <t xml:space="preserve"> PW202127400370</t>
  </si>
  <si>
    <t>V1: Travelling straight ahead / V2: Entering traffic lane</t>
  </si>
  <si>
    <t>V1:(No) / V2:(Yes, vehicle or trailer disabled)</t>
  </si>
  <si>
    <t>V1: N  / V2: W</t>
  </si>
  <si>
    <t xml:space="preserve"> 2107-73-AC</t>
  </si>
  <si>
    <t>6:20 PM</t>
  </si>
  <si>
    <t xml:space="preserve"> PW202134701260</t>
  </si>
  <si>
    <t>V1: Travelling straight ahead / V2: Making U-turn</t>
  </si>
  <si>
    <t xml:space="preserve"> 2107-101-AC</t>
  </si>
  <si>
    <t>8:26 PM</t>
  </si>
  <si>
    <t xml:space="preserve"> PW202135401137</t>
  </si>
  <si>
    <t>V1:(Yes, vehicle or trailer disabled) / V2:(No)</t>
  </si>
  <si>
    <t xml:space="preserve"> 2107-105-AC</t>
  </si>
  <si>
    <t>5:22 PM</t>
  </si>
  <si>
    <t>18-20</t>
  </si>
  <si>
    <t xml:space="preserve">D1: (No improper driving)  / D2: (No improper driving)  / D3: (Followed too closely) </t>
  </si>
  <si>
    <t>D1: Not Distracted / D2: Not Distracted / D3: Manually operating an electronic device</t>
  </si>
  <si>
    <t xml:space="preserve"> PW202222501123</t>
  </si>
  <si>
    <t>V1: Slowing or stopped in traffic / V2: Slowing or stopped in traffic / V3: Travelling straight ahead</t>
  </si>
  <si>
    <t>V1:(Passenger car) / V2:(Passenger car) / V3:(Passenger car)</t>
  </si>
  <si>
    <t>V1:(No) / V2:(No) / V3:(Yes, vehicle or trailer disabled)</t>
  </si>
  <si>
    <t>V1: S  / V2: S  / V3: S</t>
  </si>
  <si>
    <t xml:space="preserve"> 2207-61-AC</t>
  </si>
  <si>
    <t>4:57 PM</t>
  </si>
  <si>
    <t>D1: Not Distracted / D2: Not Distracted / D3: Not Distracted</t>
  </si>
  <si>
    <t xml:space="preserve"> PW202231201013</t>
  </si>
  <si>
    <t>V1:(No) / V2:(Yes, vehicle or trailer disabled) / V3:(No)</t>
  </si>
  <si>
    <t xml:space="preserve"> 2207-85-AC</t>
  </si>
  <si>
    <t>8:20 AM</t>
  </si>
  <si>
    <t xml:space="preserve">D1: (No improper driving)  / D2: (Operating defective equipment)  / D3: (No improper driving) </t>
  </si>
  <si>
    <t xml:space="preserve"> PW20234294447</t>
  </si>
  <si>
    <t>V1: Slowing or stopped in traffic / V2: Slowing or stopped in traffic / V3: Slowing or stopped in traffic</t>
  </si>
  <si>
    <t>V1:(Yes, other reason not disabled) / V2:(No) / V3:(No)</t>
  </si>
  <si>
    <t xml:space="preserve"> 2307-74-AC</t>
  </si>
  <si>
    <t>V1:(No, not federally reportable) / V2:(No, not federally reportable) / V3:(No, not federally reportable)</t>
  </si>
  <si>
    <t>1:59 PM</t>
  </si>
  <si>
    <t xml:space="preserve">D1: (Unknown)  / D2: (No improper driving) </t>
  </si>
  <si>
    <t xml:space="preserve"> PW20234313960</t>
  </si>
  <si>
    <t xml:space="preserve"> 2307-87-AC</t>
  </si>
  <si>
    <t>6:09 AM</t>
  </si>
  <si>
    <t xml:space="preserve"> PW20234323669</t>
  </si>
  <si>
    <t>Flashing traffic control signal</t>
  </si>
  <si>
    <t>V1: S  / V2: E</t>
  </si>
  <si>
    <t xml:space="preserve"> 2307-94-AC</t>
  </si>
  <si>
    <t>5:30 PM</t>
  </si>
  <si>
    <t xml:space="preserve"> PW20234342873</t>
  </si>
  <si>
    <t xml:space="preserve"> 2307-108-AC</t>
  </si>
  <si>
    <t>5:58 PM</t>
  </si>
  <si>
    <t xml:space="preserve">D1: (Unknown)  / D2: (Other improper action) </t>
  </si>
  <si>
    <t xml:space="preserve"> PW20234342876</t>
  </si>
  <si>
    <t>V1: Travelling straight ahead / V2: Other</t>
  </si>
  <si>
    <t xml:space="preserve"> 2307-109-AC</t>
  </si>
  <si>
    <t>12:02 AM</t>
  </si>
  <si>
    <t>12:00AM to 12:59AM</t>
  </si>
  <si>
    <t xml:space="preserve">D1: (Operating vehicle in erratic, reckless, careless, negligent or aggressive manner),(Failure to keep in proper lane or running off road) </t>
  </si>
  <si>
    <t>Single vehicle crash</t>
  </si>
  <si>
    <t xml:space="preserve"> PW202216700721</t>
  </si>
  <si>
    <t>Y-intersection</t>
  </si>
  <si>
    <t>V1: Travelling straight ahead</t>
  </si>
  <si>
    <t>V1:(Yes, vehicle or trailer disabled)</t>
  </si>
  <si>
    <t xml:space="preserve"> 2207-42-AC</t>
  </si>
  <si>
    <t>Roadside</t>
  </si>
  <si>
    <t>6:42 PM</t>
  </si>
  <si>
    <t>Collision with embankment</t>
  </si>
  <si>
    <t xml:space="preserve"> PR201902200134</t>
  </si>
  <si>
    <t>Ice</t>
  </si>
  <si>
    <t>Sleet, hail (freezing rain or drizzle)</t>
  </si>
  <si>
    <t xml:space="preserve"> 1907-1-ac</t>
  </si>
  <si>
    <t>V1:(Collision with embankment) / V2:(Overturn/rollover)</t>
  </si>
  <si>
    <t xml:space="preserve"> V1:(Ran off road right),(Collision with embankment),(Collision with tree) V2:(Ran off road right),(Overturn/rollover)</t>
  </si>
  <si>
    <t>2:52 PM</t>
  </si>
  <si>
    <t xml:space="preserve">D1: (No improper driving) </t>
  </si>
  <si>
    <t>Collision with tree</t>
  </si>
  <si>
    <t xml:space="preserve"> PW202035200912</t>
  </si>
  <si>
    <t>V1: S</t>
  </si>
  <si>
    <t xml:space="preserve"> 2007-109-AC</t>
  </si>
  <si>
    <t>V1:(Collision with tree)</t>
  </si>
  <si>
    <t xml:space="preserve"> V1:(Collision with tree)</t>
  </si>
  <si>
    <t>1:18 PM</t>
  </si>
  <si>
    <t xml:space="preserve"> PW202102601218</t>
  </si>
  <si>
    <t>Stop signs</t>
  </si>
  <si>
    <t xml:space="preserve"> 2107-2-AC</t>
  </si>
  <si>
    <t>1:12 PM</t>
  </si>
  <si>
    <t xml:space="preserve"> PW202118601252</t>
  </si>
  <si>
    <t xml:space="preserve"> 2107-49-AC</t>
  </si>
  <si>
    <t>3:55 AM</t>
  </si>
  <si>
    <t>03:00AM to 03:59AM</t>
  </si>
  <si>
    <t xml:space="preserve"> PW202220800427</t>
  </si>
  <si>
    <t>V1:(Truck/trailer)</t>
  </si>
  <si>
    <t>V1:(Yes)</t>
  </si>
  <si>
    <t xml:space="preserve"> 2207-58-AC</t>
  </si>
  <si>
    <t>Obstruction in roadway</t>
  </si>
  <si>
    <t xml:space="preserve"> V1:(Collision with tree),(Collision with motor vehicle in traffic)</t>
  </si>
  <si>
    <t>10:13 AM</t>
  </si>
  <si>
    <t xml:space="preserve"> PW202231201014</t>
  </si>
  <si>
    <t>V1: Entering traffic lane / V2: Turning left</t>
  </si>
  <si>
    <t xml:space="preserve"> 2207-87-AC</t>
  </si>
  <si>
    <t>7:50 AM</t>
  </si>
  <si>
    <t xml:space="preserve"> PW20234275171</t>
  </si>
  <si>
    <t xml:space="preserve"> 2307-51-AC</t>
  </si>
  <si>
    <t>Severity</t>
  </si>
  <si>
    <t>P_Light Conditions</t>
  </si>
  <si>
    <t>Property damage only (none injured)</t>
  </si>
  <si>
    <t>2018</t>
  </si>
  <si>
    <t xml:space="preserve"> PR201817800234</t>
  </si>
  <si>
    <t xml:space="preserve"> 18-36460</t>
  </si>
  <si>
    <t>Learned Intersection</t>
  </si>
  <si>
    <t>Non-fatal injury</t>
  </si>
  <si>
    <t>Non-fatal injury - Possible</t>
  </si>
  <si>
    <t>D1: Manually operating an electronic device / D2: Manually operating an electronic device</t>
  </si>
  <si>
    <t xml:space="preserve"> PR201820400209</t>
  </si>
  <si>
    <t xml:space="preserve"> 18-66422</t>
  </si>
  <si>
    <t xml:space="preserve">D1: (Disregarded traffic signs, signals, road markings)  / D2: (No improper driving) </t>
  </si>
  <si>
    <t>D1: External distraction (outside the vehicle) / D2: Not Distracted</t>
  </si>
  <si>
    <t xml:space="preserve"> PR201819800245</t>
  </si>
  <si>
    <t>Two-way, divided, positive median barrier</t>
  </si>
  <si>
    <t xml:space="preserve"> 18-57161</t>
  </si>
  <si>
    <t xml:space="preserve">D1: (No improper driving)  / D2: (Distracted) </t>
  </si>
  <si>
    <t>Dark - lighted roadway</t>
  </si>
  <si>
    <t xml:space="preserve"> PR201822800111</t>
  </si>
  <si>
    <t>Clear/Clear</t>
  </si>
  <si>
    <t xml:space="preserve"> 18-75838</t>
  </si>
  <si>
    <t>State police</t>
  </si>
  <si>
    <t>C</t>
  </si>
  <si>
    <t>Dusk</t>
  </si>
  <si>
    <t>Sideswipe, same direction</t>
  </si>
  <si>
    <t xml:space="preserve"> PW201828100511</t>
  </si>
  <si>
    <t>On-ramp</t>
  </si>
  <si>
    <t>V1: Turning right / V2: Travelling straight ahead</t>
  </si>
  <si>
    <t xml:space="preserve"> 2018-0C2-006393</t>
  </si>
  <si>
    <t xml:space="preserve">D1: (No improper driving)  / D2: (Other improper action) </t>
  </si>
  <si>
    <t>Rear-end</t>
  </si>
  <si>
    <t xml:space="preserve"> PR201829000638</t>
  </si>
  <si>
    <t>V1: E  / V2: E</t>
  </si>
  <si>
    <t xml:space="preserve"> 18-45016</t>
  </si>
  <si>
    <t>Not Reported</t>
  </si>
  <si>
    <t xml:space="preserve"> PR201903000202 / PR201900700109</t>
  </si>
  <si>
    <t>V1: Turning right / V2: Overtaking/passing</t>
  </si>
  <si>
    <t>V1:(Unknown heavy truck, cannot classify) / V2:(Passenger car)</t>
  </si>
  <si>
    <t>V1: Not Reported / V2: Not Reported</t>
  </si>
  <si>
    <t xml:space="preserve"> 18-129036</t>
  </si>
  <si>
    <t>V1:(Yes, federally reportable)</t>
  </si>
  <si>
    <t>Yes, federally reportable</t>
  </si>
  <si>
    <t>D1: Not Distracted / D2: Other activity, electronic device</t>
  </si>
  <si>
    <t>Head-on</t>
  </si>
  <si>
    <t xml:space="preserve"> PR201901800335</t>
  </si>
  <si>
    <t>One-way, not divided</t>
  </si>
  <si>
    <t>V1: S  / V2: Not Reported</t>
  </si>
  <si>
    <t xml:space="preserve"> 18-120568</t>
  </si>
  <si>
    <t xml:space="preserve"> PR201904500422</t>
  </si>
  <si>
    <t>Yield signs</t>
  </si>
  <si>
    <t xml:space="preserve"> 18-139226</t>
  </si>
  <si>
    <t xml:space="preserve"> PR201906400330</t>
  </si>
  <si>
    <t xml:space="preserve"> 193439</t>
  </si>
  <si>
    <t xml:space="preserve">D1: (Failure to keep in proper lane or running off road)  / D2: (No improper driving) </t>
  </si>
  <si>
    <t xml:space="preserve"> PW201920400420</t>
  </si>
  <si>
    <t>V1: Overtaking/passing / V2: Travelling straight ahead</t>
  </si>
  <si>
    <t xml:space="preserve"> 2019-0C2-004250</t>
  </si>
  <si>
    <t xml:space="preserve">D2: (No improper driving) </t>
  </si>
  <si>
    <t xml:space="preserve"> PW201935000626</t>
  </si>
  <si>
    <t>Off-ramp</t>
  </si>
  <si>
    <t xml:space="preserve"> 2019-0C2-008636</t>
  </si>
  <si>
    <t>D1: Not Distracted / D2: Manually operating an electronic device</t>
  </si>
  <si>
    <t xml:space="preserve"> PR201935400330</t>
  </si>
  <si>
    <t>V1: Travelling straight ahead / V2: Turning right</t>
  </si>
  <si>
    <t xml:space="preserve"> 19-62294</t>
  </si>
  <si>
    <t xml:space="preserve">D1: (Unknown)  / D2: (Unknown)  / D3: (No improper driving) </t>
  </si>
  <si>
    <t xml:space="preserve"> PR202006900219</t>
  </si>
  <si>
    <t>V1:(Light truck(van, mini-van, pickup, sport utility)) / V2:(Light truck(van, mini-van, pickup, sport utility)) / V3:(Light truck(van, mini-van, pickup, sport utility))</t>
  </si>
  <si>
    <t>V1:(Yes, vehicle or trailer disabled) / V2:(Yes, vehicle or trailer disabled) / V3:(No)</t>
  </si>
  <si>
    <t>V1: Not Reported / V2: Not Reported / V3: Not Reported</t>
  </si>
  <si>
    <t xml:space="preserve"> 105495</t>
  </si>
  <si>
    <t xml:space="preserve">D1: (Swerving or avoiding due to wind, slippery surface, vehicle, object, vulnerable user in roadway),(Distracted) </t>
  </si>
  <si>
    <t>D1: External distraction (outside the vehicle)</t>
  </si>
  <si>
    <t xml:space="preserve"> PR202009900614</t>
  </si>
  <si>
    <t>V1: Not Reported</t>
  </si>
  <si>
    <t xml:space="preserve"> 19-124338</t>
  </si>
  <si>
    <t xml:space="preserve"> V1:(Collision with other fixed object(wall, building, tunnel, etc.)),(Collision with unknown fixed object)</t>
  </si>
  <si>
    <t xml:space="preserve">D1: (Disregarded traffic signs, signals, road markings) </t>
  </si>
  <si>
    <t xml:space="preserve"> PR202009900416</t>
  </si>
  <si>
    <t>V1: Travelling straight ahead / V2: Not reported</t>
  </si>
  <si>
    <t>V1: W  / V2: Not Reported</t>
  </si>
  <si>
    <t xml:space="preserve"> 19-131395</t>
  </si>
  <si>
    <t>V1:(Collision with motor vehicle in traffic)</t>
  </si>
  <si>
    <t xml:space="preserve"> V1:(Collision with motor vehicle in traffic)</t>
  </si>
  <si>
    <t xml:space="preserve"> PR202012800505</t>
  </si>
  <si>
    <t xml:space="preserve"> 114014</t>
  </si>
  <si>
    <t>Sideswipe, opposite direction</t>
  </si>
  <si>
    <t xml:space="preserve"> PR202013500126</t>
  </si>
  <si>
    <t xml:space="preserve"> 19-118833</t>
  </si>
  <si>
    <t xml:space="preserve"> PW202019200151</t>
  </si>
  <si>
    <t xml:space="preserve"> 2020-0C2-004099</t>
  </si>
  <si>
    <t xml:space="preserve"> PW202023000369</t>
  </si>
  <si>
    <t xml:space="preserve"> 2020-0C2-005392</t>
  </si>
  <si>
    <t>09:00PM to 09:59PM</t>
  </si>
  <si>
    <t xml:space="preserve"> PR202031400428</t>
  </si>
  <si>
    <t xml:space="preserve"> 20-16171</t>
  </si>
  <si>
    <t xml:space="preserve">D1: (Swerving or avoiding due to wind, slippery surface, vehicle, object, vulnerable user in roadway) </t>
  </si>
  <si>
    <t>Collision with curb</t>
  </si>
  <si>
    <t xml:space="preserve"> PR202031700631</t>
  </si>
  <si>
    <t xml:space="preserve"> 20-34698</t>
  </si>
  <si>
    <t>V1:(Collision with curb)</t>
  </si>
  <si>
    <t xml:space="preserve"> V1:(Collision with curb)</t>
  </si>
  <si>
    <t xml:space="preserve"> PR202032300345</t>
  </si>
  <si>
    <t xml:space="preserve"> 20-47209</t>
  </si>
  <si>
    <t xml:space="preserve">D1: (No improper driving)  / D2: (Inattention) </t>
  </si>
  <si>
    <t xml:space="preserve"> PW202033800439</t>
  </si>
  <si>
    <t xml:space="preserve"> 2020-0C2-008774</t>
  </si>
  <si>
    <t>D1: Not Distracted / D2: External distraction (outside the vehicle)</t>
  </si>
  <si>
    <t xml:space="preserve"> PW202034300701</t>
  </si>
  <si>
    <t>V1: Slowing or stopped in traffic / V2: Turning right</t>
  </si>
  <si>
    <t xml:space="preserve"> 2020-0C2-008795</t>
  </si>
  <si>
    <t xml:space="preserve"> PR202032900320</t>
  </si>
  <si>
    <t xml:space="preserve"> 2020-108117</t>
  </si>
  <si>
    <t xml:space="preserve"> PR202032900403</t>
  </si>
  <si>
    <t xml:space="preserve"> 20-55818</t>
  </si>
  <si>
    <t xml:space="preserve">D1: (Exceeded authorized speed limit)  / D2: (No improper driving) </t>
  </si>
  <si>
    <t xml:space="preserve"> PW202036500555</t>
  </si>
  <si>
    <t>V1: Turning right / V2: Slowing or stopped in traffic</t>
  </si>
  <si>
    <t xml:space="preserve"> 2020-0C2-009109</t>
  </si>
  <si>
    <t>V1:(Collision with light pole or other post/support) / V2:(Collision with motor vehicle in traffic)</t>
  </si>
  <si>
    <t xml:space="preserve"> V1:(Collision with motor vehicle in traffic),(Collision with light  pole or other post/support) V2:(Collision with motor vehicle in traffic)</t>
  </si>
  <si>
    <t xml:space="preserve">D1: (Physical impairment)  / D2: (No improper driving) </t>
  </si>
  <si>
    <t xml:space="preserve"> PW202101200326</t>
  </si>
  <si>
    <t xml:space="preserve"> 2021-0C2-000112</t>
  </si>
  <si>
    <t xml:space="preserve"> PR202106200133 / PR202113400121</t>
  </si>
  <si>
    <t xml:space="preserve"> 219823</t>
  </si>
  <si>
    <t xml:space="preserve">D1: (Distracted)  / D2: (No improper driving) </t>
  </si>
  <si>
    <t xml:space="preserve"> PR202116800310</t>
  </si>
  <si>
    <t xml:space="preserve"> 21-49497</t>
  </si>
  <si>
    <t xml:space="preserve"> PR202123600246</t>
  </si>
  <si>
    <t xml:space="preserve"> 2021-69521</t>
  </si>
  <si>
    <t xml:space="preserve"> V1:(Collision with motor vehicle in traffic) V2:(Collision with motor vehicle in traffic),(Collision with curb)</t>
  </si>
  <si>
    <t xml:space="preserve">D1: (No improper driving)  / D2: (Glare) </t>
  </si>
  <si>
    <t xml:space="preserve"> PR202134300324</t>
  </si>
  <si>
    <t xml:space="preserve"> 21-108781</t>
  </si>
  <si>
    <t xml:space="preserve">D1: (Driving too fast for conditions) </t>
  </si>
  <si>
    <t>Collision with other light pole or other post/support</t>
  </si>
  <si>
    <t xml:space="preserve"> PW202204900147</t>
  </si>
  <si>
    <t xml:space="preserve"> 2022-0C2-000850</t>
  </si>
  <si>
    <t>Median</t>
  </si>
  <si>
    <t>V1:(Collision with light pole or other post/support)</t>
  </si>
  <si>
    <t xml:space="preserve"> V1:(Collision with motor vehicle in traffic),(Collision with curb),(Collision with impact attenuator/crash cushion)</t>
  </si>
  <si>
    <t>&gt;84</t>
  </si>
  <si>
    <t>11:00AM to 11:59AM</t>
  </si>
  <si>
    <t>Front to Rear</t>
  </si>
  <si>
    <t xml:space="preserve"> PR202204200405</t>
  </si>
  <si>
    <t xml:space="preserve"> 21-118984</t>
  </si>
  <si>
    <t xml:space="preserve">D1: (Disregarded traffic signs, signals, road markings),(Other improper action)  / D2: (No improper driving) </t>
  </si>
  <si>
    <t xml:space="preserve"> PR202204700335</t>
  </si>
  <si>
    <t>V1: N  / V2: Not Reported</t>
  </si>
  <si>
    <t xml:space="preserve"> 21-131572</t>
  </si>
  <si>
    <t xml:space="preserve"> PR202207300346</t>
  </si>
  <si>
    <t xml:space="preserve"> 22-20795</t>
  </si>
  <si>
    <t xml:space="preserve"> PR202208300218</t>
  </si>
  <si>
    <t>V2:(Passenger car) / V1:(Bus (seats for 16 or more, including driver))</t>
  </si>
  <si>
    <t>V2:(Yes, vehicle or trailer disabled) / V1:(No)</t>
  </si>
  <si>
    <t>V2: S  / V1: W</t>
  </si>
  <si>
    <t xml:space="preserve"> 22-19504</t>
  </si>
  <si>
    <t xml:space="preserve"> PR202217300326</t>
  </si>
  <si>
    <t xml:space="preserve"> 58296</t>
  </si>
  <si>
    <t xml:space="preserve"> PR202218000121</t>
  </si>
  <si>
    <t xml:space="preserve"> 22-44117</t>
  </si>
  <si>
    <t xml:space="preserve">D1: (Unknown) </t>
  </si>
  <si>
    <t xml:space="preserve"> PR202218000134</t>
  </si>
  <si>
    <t xml:space="preserve"> 22-59761</t>
  </si>
  <si>
    <t xml:space="preserve"> VU5: Walking, running or cycling</t>
  </si>
  <si>
    <t xml:space="preserve"> VU5: Shared-use path or trails Crossing</t>
  </si>
  <si>
    <t xml:space="preserve"> VU5: Bicyclist</t>
  </si>
  <si>
    <t xml:space="preserve"> PR202219300113</t>
  </si>
  <si>
    <t>V1:(Bus (seats for 9-15 people, including driver))</t>
  </si>
  <si>
    <t xml:space="preserve"> 22-60966</t>
  </si>
  <si>
    <t>Yes, school bus involved</t>
  </si>
  <si>
    <t xml:space="preserve"> PR202219500114</t>
  </si>
  <si>
    <t xml:space="preserve"> 21-93039</t>
  </si>
  <si>
    <t>Dark - roadway not lighted</t>
  </si>
  <si>
    <t>Dark (Unlit)</t>
  </si>
  <si>
    <t xml:space="preserve"> PR202224200138</t>
  </si>
  <si>
    <t xml:space="preserve"> 22-76205</t>
  </si>
  <si>
    <t xml:space="preserve"> PR202225000242</t>
  </si>
  <si>
    <t xml:space="preserve"> 22-78318</t>
  </si>
  <si>
    <t xml:space="preserve"> PR202225100138</t>
  </si>
  <si>
    <t>V1: Unknown</t>
  </si>
  <si>
    <t xml:space="preserve"> 22-88930</t>
  </si>
  <si>
    <t xml:space="preserve"> PR202302300312</t>
  </si>
  <si>
    <t xml:space="preserve"> 232332</t>
  </si>
  <si>
    <t xml:space="preserve"> PR20234249588</t>
  </si>
  <si>
    <t>V1:    / V2:</t>
  </si>
  <si>
    <t xml:space="preserve"> 23-14230</t>
  </si>
  <si>
    <t>11:00PM to 11:59PM</t>
  </si>
  <si>
    <t>Collision with guardrail</t>
  </si>
  <si>
    <t xml:space="preserve"> PR20234267554</t>
  </si>
  <si>
    <t>V1:</t>
  </si>
  <si>
    <t xml:space="preserve"> 23-35588</t>
  </si>
  <si>
    <t>Shoulder - paved</t>
  </si>
  <si>
    <t>V1:(Collision with guardrail)</t>
  </si>
  <si>
    <t xml:space="preserve"> V1:(Collision with guardrail)</t>
  </si>
  <si>
    <t xml:space="preserve"> PW20234270811</t>
  </si>
  <si>
    <t>V1: Not reported</t>
  </si>
  <si>
    <t>V1:(Yes, other reason not disabled)</t>
  </si>
  <si>
    <t xml:space="preserve"> 2023-0C2-004120</t>
  </si>
  <si>
    <t xml:space="preserve"> VU2: Entering or crossing location</t>
  </si>
  <si>
    <t xml:space="preserve"> VU2: Marked crosswalk at intersection (includes use of paint raised or other roadway material)</t>
  </si>
  <si>
    <t xml:space="preserve"> PR20234275957</t>
  </si>
  <si>
    <t>V1:(Light truck(van, mini-van, pickup, sport utility))</t>
  </si>
  <si>
    <t xml:space="preserve"> 23-47091</t>
  </si>
  <si>
    <t xml:space="preserve"> PW20234309770</t>
  </si>
  <si>
    <t xml:space="preserve"> 2023-0C2-006998</t>
  </si>
  <si>
    <t xml:space="preserve"> PR20234318735</t>
  </si>
  <si>
    <t xml:space="preserve"> 23-91423</t>
  </si>
  <si>
    <t>04:00AM to 04:59AM</t>
  </si>
  <si>
    <t xml:space="preserve"> PR20234344498</t>
  </si>
  <si>
    <t>V1:(Tractor/semi-trailer) / V2:(Passenger car)</t>
  </si>
  <si>
    <t xml:space="preserve"> 23-110844</t>
  </si>
  <si>
    <t>V1:(Yes, federally reportable) / V2:(No, not federally reportable)</t>
  </si>
  <si>
    <t xml:space="preserve">D1: (Unknown)  / D2: (Disregarded traffic signs, signals, road markings) </t>
  </si>
  <si>
    <t>D2: Manually operating an electronic device</t>
  </si>
  <si>
    <t xml:space="preserve"> PR20234378665</t>
  </si>
  <si>
    <t xml:space="preserve"> 23-124244</t>
  </si>
  <si>
    <t xml:space="preserve"> PR201813600612</t>
  </si>
  <si>
    <t xml:space="preserve"> 18-8430</t>
  </si>
  <si>
    <t>Collision with utility pole</t>
  </si>
  <si>
    <t xml:space="preserve"> PR201813600615</t>
  </si>
  <si>
    <t xml:space="preserve"> 18-8418</t>
  </si>
  <si>
    <t>V1:(Collision with utility pole)</t>
  </si>
  <si>
    <t xml:space="preserve"> V1:(Collision with utility pole)</t>
  </si>
  <si>
    <t>Rear-to-rear</t>
  </si>
  <si>
    <t xml:space="preserve"> PR201816400711</t>
  </si>
  <si>
    <t>V1:(Yes, other reason not disabled) / V2:(No)</t>
  </si>
  <si>
    <t>Snow/Snow</t>
  </si>
  <si>
    <t xml:space="preserve"> 18804</t>
  </si>
  <si>
    <t>V1:(Collision with motor vehicle in traffic) / V2:(Collision with parked motor vehicle)</t>
  </si>
  <si>
    <t xml:space="preserve"> V1:(Collision with motor vehicle in traffic) V2:(Collision with parked motor vehicle),(Collision with motor vehicle in traffic)</t>
  </si>
  <si>
    <t xml:space="preserve">D1: (Inattention)  / D2: (No improper driving) </t>
  </si>
  <si>
    <t xml:space="preserve"> PR201819300528</t>
  </si>
  <si>
    <t xml:space="preserve"> 46559</t>
  </si>
  <si>
    <t xml:space="preserve"> PR201820001029</t>
  </si>
  <si>
    <t xml:space="preserve"> 18-61836</t>
  </si>
  <si>
    <t xml:space="preserve"> PR201819800138</t>
  </si>
  <si>
    <t>V1: Changing lanes / V2: Travelling straight ahead</t>
  </si>
  <si>
    <t xml:space="preserve"> I 18-47852</t>
  </si>
  <si>
    <t xml:space="preserve"> PR201820000522</t>
  </si>
  <si>
    <t>V1: W</t>
  </si>
  <si>
    <t xml:space="preserve"> 65801</t>
  </si>
  <si>
    <t xml:space="preserve"> PR201910200914</t>
  </si>
  <si>
    <t>V1: Turning left / V2: Not reported</t>
  </si>
  <si>
    <t xml:space="preserve"> 19-21311</t>
  </si>
  <si>
    <t xml:space="preserve"> PR201913500416</t>
  </si>
  <si>
    <t>V1:(No) / V2:(Yes, other reason not disabled)</t>
  </si>
  <si>
    <t xml:space="preserve"> 19-38253</t>
  </si>
  <si>
    <t xml:space="preserve"> PR201936000703</t>
  </si>
  <si>
    <t xml:space="preserve"> 19-72788</t>
  </si>
  <si>
    <t xml:space="preserve"> PR201936000729</t>
  </si>
  <si>
    <t xml:space="preserve"> 19-71929</t>
  </si>
  <si>
    <t xml:space="preserve"> PR201936000812</t>
  </si>
  <si>
    <t xml:space="preserve"> 19-71029</t>
  </si>
  <si>
    <t xml:space="preserve"> PR202031700345</t>
  </si>
  <si>
    <t>V1: Unknown / V2: Overtaking/passing</t>
  </si>
  <si>
    <t xml:space="preserve"> 20-35655</t>
  </si>
  <si>
    <t xml:space="preserve"> PR202032900337</t>
  </si>
  <si>
    <t xml:space="preserve"> 20-108436</t>
  </si>
  <si>
    <t xml:space="preserve"> PR202035200538 / PR202036300123</t>
  </si>
  <si>
    <t>Driveway</t>
  </si>
  <si>
    <t xml:space="preserve"> 111371</t>
  </si>
  <si>
    <t xml:space="preserve"> PR202100700441</t>
  </si>
  <si>
    <t>Rain/Rain</t>
  </si>
  <si>
    <t xml:space="preserve"> 096797</t>
  </si>
  <si>
    <t xml:space="preserve"> V1:(Collision with light  pole or other post/support)</t>
  </si>
  <si>
    <t xml:space="preserve"> PR202117200118</t>
  </si>
  <si>
    <t>V1: Travelling straight ahead / V2: Parked / V3: Parked</t>
  </si>
  <si>
    <t>V1:(Passenger car) / V2:(Light truck(van, mini-van, pickup, sport utility)) / V3:(Light truck(van, mini-van, pickup, sport utility))</t>
  </si>
  <si>
    <t>V1:(Yes, vehicle or trailer disabled) / V2:(No) / V3:(Yes, vehicle or trailer disabled)</t>
  </si>
  <si>
    <t xml:space="preserve"> 048270</t>
  </si>
  <si>
    <t>V1:(Collision with parked motor vehicle) / V2:(Collision with motor vehicle in traffic) / V3:(Collision with motor vehicle in traffic)</t>
  </si>
  <si>
    <t xml:space="preserve"> V1:(Collision with parked motor vehicle) V2:(Collision with motor vehicle in traffic) V3:(Collision with motor vehicle in traffic)</t>
  </si>
  <si>
    <t xml:space="preserve"> PR202134300405</t>
  </si>
  <si>
    <t xml:space="preserve"> 105236</t>
  </si>
  <si>
    <t xml:space="preserve"> PR202203300132</t>
  </si>
  <si>
    <t xml:space="preserve"> 21-127089</t>
  </si>
  <si>
    <t>Front to Front</t>
  </si>
  <si>
    <t xml:space="preserve"> PR202205300314</t>
  </si>
  <si>
    <t>Clear/Snow</t>
  </si>
  <si>
    <t xml:space="preserve"> 22-10730</t>
  </si>
  <si>
    <t xml:space="preserve"> PR202206100228</t>
  </si>
  <si>
    <t xml:space="preserve"> 22-14454</t>
  </si>
  <si>
    <t>Fatal injury</t>
  </si>
  <si>
    <t>Open Fatal</t>
  </si>
  <si>
    <t>Fatal injury (K)</t>
  </si>
  <si>
    <t>05:00AM to 05:59AM</t>
  </si>
  <si>
    <t xml:space="preserve">D1: (Failed to yield right of way) </t>
  </si>
  <si>
    <t>Collision with pedestrian</t>
  </si>
  <si>
    <t xml:space="preserve"> VU2: Pedestrian</t>
  </si>
  <si>
    <t xml:space="preserve"> FP202220700142 / FP202220700142</t>
  </si>
  <si>
    <t xml:space="preserve"> 2022000089726</t>
  </si>
  <si>
    <t>V1:(Collision with pedestrian)</t>
  </si>
  <si>
    <t xml:space="preserve"> V1:(Collision with pedestrian)</t>
  </si>
  <si>
    <t xml:space="preserve"> PR202229800210</t>
  </si>
  <si>
    <t xml:space="preserve"> 22-105144</t>
  </si>
  <si>
    <t xml:space="preserve"> PR202230000112</t>
  </si>
  <si>
    <t>V1:(Unknown heavy truck, cannot classify)</t>
  </si>
  <si>
    <t>Clear/Rain</t>
  </si>
  <si>
    <t xml:space="preserve"> 22-106283</t>
  </si>
  <si>
    <t xml:space="preserve"> PR202231900210</t>
  </si>
  <si>
    <t>V1: Entering traffic lane / V2: Travelling straight ahead</t>
  </si>
  <si>
    <t xml:space="preserve"> 22--109051</t>
  </si>
  <si>
    <t xml:space="preserve"> PR202232700306</t>
  </si>
  <si>
    <t>V1: Turning left</t>
  </si>
  <si>
    <t xml:space="preserve"> 22-113351</t>
  </si>
  <si>
    <t xml:space="preserve"> PR202300400424</t>
  </si>
  <si>
    <t>V1: Unknown / V2: Unknown</t>
  </si>
  <si>
    <t xml:space="preserve"> 22-125064</t>
  </si>
  <si>
    <t>V1:(Unknown) / V2:(Unknown)</t>
  </si>
  <si>
    <t xml:space="preserve"> PR202301800413</t>
  </si>
  <si>
    <t>V1: W  / V2: E</t>
  </si>
  <si>
    <t xml:space="preserve"> 23,3686</t>
  </si>
  <si>
    <t xml:space="preserve"> PR20234244232</t>
  </si>
  <si>
    <t xml:space="preserve"> 23-15987</t>
  </si>
  <si>
    <t xml:space="preserve"> PR20234273107</t>
  </si>
  <si>
    <t xml:space="preserve"> 23-32235</t>
  </si>
  <si>
    <t xml:space="preserve">D1: (Unknown),(Unknown)  / D2: (No improper driving) </t>
  </si>
  <si>
    <t xml:space="preserve"> PR20234294634</t>
  </si>
  <si>
    <t>V1: Unknown / V2: Turning left</t>
  </si>
  <si>
    <t>V1:(Unknown vehicle configuration) / V2:(Light truck(van, mini-van, pickup, sport utility))</t>
  </si>
  <si>
    <t>V1:(Unknown) / V2:(Yes, vehicle or trailer disabled)</t>
  </si>
  <si>
    <t>V1:    / V2: W</t>
  </si>
  <si>
    <t xml:space="preserve"> 23-63977</t>
  </si>
  <si>
    <t>V1:(Unknown) / V2:(Collision with motor vehicle in traffic)</t>
  </si>
  <si>
    <t xml:space="preserve"> V2:(Collision with motor vehicle in traffic)</t>
  </si>
  <si>
    <t xml:space="preserve"> PR20234314753</t>
  </si>
  <si>
    <t xml:space="preserve"> 23-87824</t>
  </si>
  <si>
    <t xml:space="preserve"> PR20234321725</t>
  </si>
  <si>
    <t xml:space="preserve"> 23-92178</t>
  </si>
  <si>
    <t xml:space="preserve"> PR20234342494</t>
  </si>
  <si>
    <t xml:space="preserve"> 23-110740</t>
  </si>
  <si>
    <t xml:space="preserve"> PR20234349119</t>
  </si>
  <si>
    <t xml:space="preserve"> 23-113196</t>
  </si>
  <si>
    <t xml:space="preserve">D2: (Unknown),(Unknown) </t>
  </si>
  <si>
    <t xml:space="preserve"> PR20234362908</t>
  </si>
  <si>
    <t>V1: Turning left / V2: Turning right</t>
  </si>
  <si>
    <t xml:space="preserve"> 23-123050</t>
  </si>
  <si>
    <t xml:space="preserve">D1: (Inattention)  / D2: (No improper driving)  / D3: (No improper driving) </t>
  </si>
  <si>
    <t>D2: Not Distracted / D3: Not Distracted</t>
  </si>
  <si>
    <t xml:space="preserve"> PR201820000523</t>
  </si>
  <si>
    <t>V1: Travelling straight ahead / V2: Slowing or stopped in traffic / V3: Slowing or stopped in traffic</t>
  </si>
  <si>
    <t>V1:(Yes, vehicle or trailer disabled) / V2:(No) / V3:(No)</t>
  </si>
  <si>
    <t xml:space="preserve"> 18-65764</t>
  </si>
  <si>
    <t>Collison with moped</t>
  </si>
  <si>
    <t xml:space="preserve"> PR201822800109</t>
  </si>
  <si>
    <t>V1:(Passenger car) / V2:(MOPED)</t>
  </si>
  <si>
    <t xml:space="preserve"> 18-75369</t>
  </si>
  <si>
    <t>V1:(Collision with moped) / V2:(Collision with motor vehicle in traffic)</t>
  </si>
  <si>
    <t xml:space="preserve"> V1:(Collision with moped) V2:(Collision with motor vehicle in traffic)</t>
  </si>
  <si>
    <t>Non-fatal injury - Incapacitating</t>
  </si>
  <si>
    <t xml:space="preserve">D1: (No improper driving)  / D2: (No improper driving)  / D3: (No improper driving) </t>
  </si>
  <si>
    <t xml:space="preserve"> PR201936000407</t>
  </si>
  <si>
    <t>V1: Travelling straight ahead / V2: Travelling straight ahead / V3: Travelling straight ahead</t>
  </si>
  <si>
    <t xml:space="preserve"> 19-75188</t>
  </si>
  <si>
    <t xml:space="preserve">D1: (Unknown)  / D2: (Failed to yield right of way) </t>
  </si>
  <si>
    <t xml:space="preserve"> PR202007000113</t>
  </si>
  <si>
    <t xml:space="preserve"> 2019-98494</t>
  </si>
  <si>
    <t xml:space="preserve">D1: (Inattention),(Failed to yield right of way)  / D2: (No improper driving) </t>
  </si>
  <si>
    <t xml:space="preserve"> PR202009900632</t>
  </si>
  <si>
    <t xml:space="preserve"> 19-125944</t>
  </si>
  <si>
    <t xml:space="preserve"> PR202005500136</t>
  </si>
  <si>
    <t xml:space="preserve"> 19-86819</t>
  </si>
  <si>
    <t xml:space="preserve">D1: (No improper driving)  / D2: (Failed to yield right of way)  / D3: (No improper driving)  / D4: (No improper driving) </t>
  </si>
  <si>
    <t>D1: Not Distracted / D3: Not Distracted / D4: Not Distracted</t>
  </si>
  <si>
    <t xml:space="preserve"> PR202032900512</t>
  </si>
  <si>
    <t>V1: Travelling straight ahead / V2: Turning left / V3: Slowing or stopped in traffic / V4: Slowing or stopped in traffic</t>
  </si>
  <si>
    <t>V1:(Light truck(van, mini-van, pickup, sport utility)) / V2:(Passenger car) / V3:(Light truck(van, mini-van, pickup, sport utility)) / V4:(Passenger car)</t>
  </si>
  <si>
    <t>V1:(No) / V2:(No) / V3:(No) / V4:(No)</t>
  </si>
  <si>
    <t>V1:(Yes, vehicle or trailer disabled) / V2:(Yes, vehicle or trailer disabled) / V3:(Yes, vehicle or trailer disabled) / V4:(Yes, vehicle or trailer disabled)</t>
  </si>
  <si>
    <t>V1: Not Reported / V2: Not Reported / V3: Not Reported / V4: Not Reported</t>
  </si>
  <si>
    <t xml:space="preserve"> 2020-62567</t>
  </si>
  <si>
    <t>V1:(Collision with motor vehicle in traffic) / V2:(Collision with motor vehicle in traffic) / V3:(Collision with motor vehicle in traffic) / V4:(Collision with motor vehicle in traffic)</t>
  </si>
  <si>
    <t xml:space="preserve"> V1:(Collision with motor vehicle in traffic) V2:(Collision with motor vehicle in traffic) V3:(Collision with motor vehicle in traffic) V4:(Collision with motor vehicle in traffic)</t>
  </si>
  <si>
    <t xml:space="preserve"> PR202032900533</t>
  </si>
  <si>
    <t xml:space="preserve"> 62460</t>
  </si>
  <si>
    <t xml:space="preserve"> PR202033900123</t>
  </si>
  <si>
    <t>V1: E  / V2: Not Reported</t>
  </si>
  <si>
    <t xml:space="preserve"> 20-114065</t>
  </si>
  <si>
    <t xml:space="preserve"> VU2: Other</t>
  </si>
  <si>
    <t xml:space="preserve"> PR202032900729</t>
  </si>
  <si>
    <t xml:space="preserve"> 54285</t>
  </si>
  <si>
    <t xml:space="preserve"> PR202033000240</t>
  </si>
  <si>
    <t xml:space="preserve"> 20-109968</t>
  </si>
  <si>
    <t xml:space="preserve"> PR202202000341</t>
  </si>
  <si>
    <t xml:space="preserve"> 21-120811</t>
  </si>
  <si>
    <t xml:space="preserve"> PR202216600243</t>
  </si>
  <si>
    <t xml:space="preserve"> 22-56501</t>
  </si>
  <si>
    <t>01:00AM to 01:59AM</t>
  </si>
  <si>
    <t xml:space="preserve"> PR202216600250</t>
  </si>
  <si>
    <t>V1: Entering traffic lane</t>
  </si>
  <si>
    <t xml:space="preserve"> 22-54289</t>
  </si>
  <si>
    <t xml:space="preserve"> PR202231400127</t>
  </si>
  <si>
    <t xml:space="preserve"> 108237</t>
  </si>
  <si>
    <t xml:space="preserve"> PR202009900528</t>
  </si>
  <si>
    <t xml:space="preserve"> 121071</t>
  </si>
  <si>
    <t xml:space="preserve"> PR202005500515</t>
  </si>
  <si>
    <t>Cloudy/Cloudy</t>
  </si>
  <si>
    <t xml:space="preserve"> 2019-89552</t>
  </si>
  <si>
    <t xml:space="preserve"> PR202005500720</t>
  </si>
  <si>
    <t xml:space="preserve"> 1993705</t>
  </si>
  <si>
    <t xml:space="preserve"> PR202005500442</t>
  </si>
  <si>
    <t xml:space="preserve"> 19-83091</t>
  </si>
  <si>
    <t>D1: Manually operating an electronic device</t>
  </si>
  <si>
    <t xml:space="preserve"> PR201936000827</t>
  </si>
  <si>
    <t xml:space="preserve"> 19-69128</t>
  </si>
  <si>
    <t xml:space="preserve">D1: (Fatigued/asleep) </t>
  </si>
  <si>
    <t xml:space="preserve"> PR201931200549</t>
  </si>
  <si>
    <t xml:space="preserve"> 1952804</t>
  </si>
  <si>
    <t xml:space="preserve"> V1:(Collision with light  pole or other post/support),(Collision with guardrail)</t>
  </si>
  <si>
    <t xml:space="preserve">D1: (No improper driving),(No improper driving)  / D2: (Disregarded traffic signs, signals, road markings) </t>
  </si>
  <si>
    <t xml:space="preserve"> PR201931200529</t>
  </si>
  <si>
    <t xml:space="preserve"> 1950854</t>
  </si>
  <si>
    <t xml:space="preserve"> PR201913600349</t>
  </si>
  <si>
    <t>Clear/Cloudy</t>
  </si>
  <si>
    <t xml:space="preserve"> 19-39756</t>
  </si>
  <si>
    <t>Traffic congestion related</t>
  </si>
  <si>
    <t>6-15</t>
  </si>
  <si>
    <t xml:space="preserve"> VU3: Walking, running or cycling</t>
  </si>
  <si>
    <t xml:space="preserve"> VU3: In roadway</t>
  </si>
  <si>
    <t xml:space="preserve"> VU3: Bicyclist</t>
  </si>
  <si>
    <t xml:space="preserve"> PR201913500324</t>
  </si>
  <si>
    <t xml:space="preserve"> 19-36685</t>
  </si>
  <si>
    <t xml:space="preserve"> PR201909200516</t>
  </si>
  <si>
    <t xml:space="preserve"> 142853</t>
  </si>
  <si>
    <t xml:space="preserve">D1: (Unknown),(Unknown)  / D2: (No improper driving),(No improper driving) </t>
  </si>
  <si>
    <t xml:space="preserve"> PR201903000732</t>
  </si>
  <si>
    <t xml:space="preserve"> 18126129</t>
  </si>
  <si>
    <t xml:space="preserve"> PR201901800613</t>
  </si>
  <si>
    <t xml:space="preserve"> 2018-117232</t>
  </si>
  <si>
    <t xml:space="preserve"> PR201901800712</t>
  </si>
  <si>
    <t xml:space="preserve"> 18-116207</t>
  </si>
  <si>
    <t xml:space="preserve"> PR201832300435</t>
  </si>
  <si>
    <t xml:space="preserve"> 2018-108134</t>
  </si>
  <si>
    <t xml:space="preserve"> PR201832300350</t>
  </si>
  <si>
    <t xml:space="preserve"> 18-112026</t>
  </si>
  <si>
    <t xml:space="preserve"> PR201829000415</t>
  </si>
  <si>
    <t xml:space="preserve"> 2018-93534</t>
  </si>
  <si>
    <t xml:space="preserve"> PR201829000329</t>
  </si>
  <si>
    <t xml:space="preserve"> 18-79468</t>
  </si>
  <si>
    <t xml:space="preserve"> PR201829000240</t>
  </si>
  <si>
    <t xml:space="preserve"> 18-98978</t>
  </si>
  <si>
    <t xml:space="preserve"> PR201820000844</t>
  </si>
  <si>
    <t xml:space="preserve"> 1865266</t>
  </si>
  <si>
    <t xml:space="preserve"> PR201813600417</t>
  </si>
  <si>
    <t xml:space="preserve"> 18-921</t>
  </si>
  <si>
    <t xml:space="preserve"> PR20234321120</t>
  </si>
  <si>
    <t>Rain/Cloudy</t>
  </si>
  <si>
    <t xml:space="preserve"> 23-91940</t>
  </si>
  <si>
    <t xml:space="preserve"> PR20234321104</t>
  </si>
  <si>
    <t xml:space="preserve"> 23-92111</t>
  </si>
  <si>
    <t>Dawn</t>
  </si>
  <si>
    <t xml:space="preserve"> PR20234238193</t>
  </si>
  <si>
    <t xml:space="preserve"> 23-008019</t>
  </si>
  <si>
    <t xml:space="preserve"> PW202303000217</t>
  </si>
  <si>
    <t>V1:(Yes, other reason not disabled) / V2:(Yes, other reason not disabled)</t>
  </si>
  <si>
    <t xml:space="preserve"> 2023-0C2-000682</t>
  </si>
  <si>
    <t xml:space="preserve"> V1:(Collision with motor vehicle in traffic),(Collision with other movable object) V2:(Collision with motor vehicle in traffic),(Collision with other movable object)</t>
  </si>
  <si>
    <t xml:space="preserve"> PR202221700141</t>
  </si>
  <si>
    <t>V1: Slowing or stopped in traffic / V2: Backing</t>
  </si>
  <si>
    <t xml:space="preserve"> 22-77078</t>
  </si>
  <si>
    <t xml:space="preserve"> PR202221700106</t>
  </si>
  <si>
    <t xml:space="preserve"> 22-69260</t>
  </si>
  <si>
    <t xml:space="preserve">D1: (Unknown),(Unknown)  / D2: (Unknown),(Unknown) </t>
  </si>
  <si>
    <t xml:space="preserve"> PR202222200129</t>
  </si>
  <si>
    <t xml:space="preserve"> 22-75659</t>
  </si>
  <si>
    <t xml:space="preserve"> PR202220700220</t>
  </si>
  <si>
    <t xml:space="preserve"> 70748</t>
  </si>
  <si>
    <t xml:space="preserve"> PR202204700240</t>
  </si>
  <si>
    <t>V1: Changing lanes / V2: Not reported</t>
  </si>
  <si>
    <t xml:space="preserve"> 13154</t>
  </si>
  <si>
    <t xml:space="preserve"> PR202204700304</t>
  </si>
  <si>
    <t xml:space="preserve"> 130930</t>
  </si>
  <si>
    <t>D1: Manually operating an electronic device / D2: Not Distracted</t>
  </si>
  <si>
    <t xml:space="preserve"> PR202204700302</t>
  </si>
  <si>
    <t xml:space="preserve"> 21-117182</t>
  </si>
  <si>
    <t xml:space="preserve"> PR202201800420</t>
  </si>
  <si>
    <t xml:space="preserve"> 21-114434</t>
  </si>
  <si>
    <t xml:space="preserve"> PR202200300133</t>
  </si>
  <si>
    <t xml:space="preserve"> 21-113864</t>
  </si>
  <si>
    <t xml:space="preserve"> PR202127200105</t>
  </si>
  <si>
    <t>V1:(Passenger car) / V2:(Single-unit truck (2-axle, 6-tires))</t>
  </si>
  <si>
    <t xml:space="preserve"> 21-83328</t>
  </si>
  <si>
    <t>V2:(Yes, federally reportable)</t>
  </si>
  <si>
    <t xml:space="preserve"> PR202125900234</t>
  </si>
  <si>
    <t xml:space="preserve"> 21-84552</t>
  </si>
  <si>
    <t xml:space="preserve">D1: (No improper driving)  / D2: (Unknown)  / D3: (No improper driving) </t>
  </si>
  <si>
    <t>D1: Not Distracted / D3: Not Distracted</t>
  </si>
  <si>
    <t xml:space="preserve"> PR202123600106</t>
  </si>
  <si>
    <t>V1: Parked / V2: Travelling straight ahead / V3: Travelling straight ahead</t>
  </si>
  <si>
    <t>V1:(Light truck(van, mini-van, pickup, sport utility)) / V2:(Light truck(van, mini-van, pickup, sport utility)) / V3:(Single-unit truck (3-or-more axles))</t>
  </si>
  <si>
    <t xml:space="preserve"> 21-72234</t>
  </si>
  <si>
    <t>V3:(No, not federally reportable)</t>
  </si>
  <si>
    <t xml:space="preserve"> PR202114100111</t>
  </si>
  <si>
    <t>V1: Changing lanes / V2: Changing lanes</t>
  </si>
  <si>
    <t xml:space="preserve"> 2117564</t>
  </si>
  <si>
    <t xml:space="preserve"> PR202109900130</t>
  </si>
  <si>
    <t>V1: Slowing or stopped in traffic / V2: Not reported</t>
  </si>
  <si>
    <t xml:space="preserve"> 2124799</t>
  </si>
  <si>
    <t xml:space="preserve"> PR202109500327 / PR202115800207</t>
  </si>
  <si>
    <t xml:space="preserve"> 2124955</t>
  </si>
  <si>
    <t xml:space="preserve"> PR202102100427</t>
  </si>
  <si>
    <t xml:space="preserve"> 20-126403</t>
  </si>
  <si>
    <t xml:space="preserve">D1: (Failed to yield right of way),(Inattention)  / D2: (No improper driving) </t>
  </si>
  <si>
    <t xml:space="preserve"> PR202102100230</t>
  </si>
  <si>
    <t xml:space="preserve"> 20-125613</t>
  </si>
  <si>
    <t xml:space="preserve"> PR202032900717</t>
  </si>
  <si>
    <t xml:space="preserve"> 20-50811</t>
  </si>
  <si>
    <t xml:space="preserve"> PR202031700214</t>
  </si>
  <si>
    <t>Cloudy/Snow</t>
  </si>
  <si>
    <t xml:space="preserve"> 20-28733</t>
  </si>
  <si>
    <t xml:space="preserve">D1: (No improper driving)  / D2: (Failed to yield right of way),(Disregarded traffic signs, signals, road markings) </t>
  </si>
  <si>
    <t xml:space="preserve"> PR202032200341</t>
  </si>
  <si>
    <t>V1: Travelling straight ahead / V2: Unknown</t>
  </si>
  <si>
    <t>V1:(Passenger car) / V2:(Unknown vehicle configuration)</t>
  </si>
  <si>
    <t xml:space="preserve"> 20-55606</t>
  </si>
  <si>
    <t xml:space="preserve"> PR202031700140</t>
  </si>
  <si>
    <t>V1:(Yes, vehicle or trailer disabled) / V2:(Yes, other reason not disabled)</t>
  </si>
  <si>
    <t xml:space="preserve"> 20-25459</t>
  </si>
  <si>
    <t xml:space="preserve"> PR202030000722</t>
  </si>
  <si>
    <t xml:space="preserve"> 1871</t>
  </si>
  <si>
    <t xml:space="preserve"> PR20234408068</t>
  </si>
  <si>
    <t xml:space="preserve"> 23-123905</t>
  </si>
  <si>
    <t>V1:(Collision with motor vehicle in traffic) / V2:(Unknown)</t>
  </si>
  <si>
    <t xml:space="preserve"> PR20234349300</t>
  </si>
  <si>
    <t xml:space="preserve"> 23-107499</t>
  </si>
  <si>
    <t xml:space="preserve"> PR202212900226</t>
  </si>
  <si>
    <t xml:space="preserve"> 22-43230</t>
  </si>
  <si>
    <t xml:space="preserve"> PR202208200313</t>
  </si>
  <si>
    <t>V2: Changing lanes / V1: Slowing or stopped in traffic</t>
  </si>
  <si>
    <t>V2:(Passenger car) / V1:(Bus (seats for 9-15 people, including driver))</t>
  </si>
  <si>
    <t>V2: Not Reported / V1: Not Reported</t>
  </si>
  <si>
    <t xml:space="preserve"> 22-23632</t>
  </si>
  <si>
    <t xml:space="preserve"> PR202204200247</t>
  </si>
  <si>
    <t xml:space="preserve"> 21-116560</t>
  </si>
  <si>
    <t>Time</t>
  </si>
  <si>
    <t>Column1</t>
  </si>
  <si>
    <t>D1: Not Distracted / D2: Talking on hand-held electronic device</t>
  </si>
  <si>
    <t xml:space="preserve"> PR201822800301</t>
  </si>
  <si>
    <t xml:space="preserve"> 18-74217</t>
  </si>
  <si>
    <t xml:space="preserve"> PW201904900661</t>
  </si>
  <si>
    <t xml:space="preserve"> 2019-0C2-001158</t>
  </si>
  <si>
    <t xml:space="preserve">D1: (Operating vehicle in erratic, reckless, careless, negligent or aggressive manner)  / D2: (No improper driving)  / D3: (No improper driving) </t>
  </si>
  <si>
    <t xml:space="preserve"> PW201907300384</t>
  </si>
  <si>
    <t>V1: Travelling straight ahead / V2: Travelling straight ahead / V3: Slowing or stopped in traffic</t>
  </si>
  <si>
    <t>V1:(Passenger car) / V2:(Light truck(van, mini-van, pickup, sport utility)) / V3:(Passenger car)</t>
  </si>
  <si>
    <t>V1: E  / V2: E  / V3: N</t>
  </si>
  <si>
    <t xml:space="preserve"> 2019-0C2-001698</t>
  </si>
  <si>
    <t xml:space="preserve"> PW201917200180</t>
  </si>
  <si>
    <t>V1:(Passenger car) / V2:(All Terrain Vehicle (ATV))</t>
  </si>
  <si>
    <t xml:space="preserve"> 2019-0C2-004433</t>
  </si>
  <si>
    <t xml:space="preserve"> PW201927600522</t>
  </si>
  <si>
    <t>V1: Entering traffic lane / V2: Not reported</t>
  </si>
  <si>
    <t xml:space="preserve"> 2019-0C2-006736</t>
  </si>
  <si>
    <t xml:space="preserve"> V1:(Ran off road left),(Collision with guardrail) V2:(Collision with motor vehicle in traffic)</t>
  </si>
  <si>
    <t xml:space="preserve"> PW202000700601</t>
  </si>
  <si>
    <t xml:space="preserve"> 2019-0C2-009256</t>
  </si>
  <si>
    <t xml:space="preserve"> PR202116900249</t>
  </si>
  <si>
    <t xml:space="preserve"> 42117</t>
  </si>
  <si>
    <t xml:space="preserve"> PW202203800425</t>
  </si>
  <si>
    <t>Rain/Sleet, hail (freezing rain or drizzle)</t>
  </si>
  <si>
    <t xml:space="preserve"> 2022-0C2-000919</t>
  </si>
  <si>
    <t xml:space="preserve"> PR20234259770</t>
  </si>
  <si>
    <t>V1:(No) / V2:(Unknown)</t>
  </si>
  <si>
    <t xml:space="preserve"> 2023-012946</t>
  </si>
  <si>
    <t xml:space="preserve"> PR20234307478</t>
  </si>
  <si>
    <t xml:space="preserve"> 23-76911</t>
  </si>
  <si>
    <t>Crash Summary (2018-2023)</t>
  </si>
  <si>
    <t xml:space="preserve">  </t>
  </si>
  <si>
    <t>Millbury Street &amp; Providence Street/McKeon Road</t>
  </si>
  <si>
    <t>Millbury Street &amp; Route 146 NB On/Off Ramps</t>
  </si>
  <si>
    <t>Providence Street &amp; Site and Gas Station Driveways</t>
  </si>
  <si>
    <t>Route 146 Off Ramp &amp; McKeon Road</t>
  </si>
  <si>
    <t>Total Number of Crashes</t>
  </si>
  <si>
    <t>Property Damage</t>
  </si>
  <si>
    <t>Fatality</t>
  </si>
  <si>
    <t>Collision with Ped</t>
  </si>
  <si>
    <t>Collision with Bike</t>
  </si>
  <si>
    <t>Time of Day</t>
  </si>
  <si>
    <t>6:01 AM - 10:00 AM</t>
  </si>
  <si>
    <t>10:01 AM - 4:00 PM</t>
  </si>
  <si>
    <t>4:01 PM - 7:00 PM</t>
  </si>
  <si>
    <t>7:01 PM - 6:00 AM</t>
  </si>
  <si>
    <t>Year</t>
  </si>
  <si>
    <t>Other/Unknown</t>
  </si>
  <si>
    <t>Annual Average Crashes</t>
  </si>
  <si>
    <t>Intersection Crash Rate</t>
  </si>
  <si>
    <t>MassDOT District 3 Average Crash Rate</t>
  </si>
  <si>
    <t>Signal Control</t>
  </si>
  <si>
    <t>Signalized</t>
  </si>
  <si>
    <t>Unsignalized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</si>
</sst>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[$-F400]h:mm:ss\ AM/PM"/>
    <numFmt numFmtId="166" formatCode="[$-409]h:mm:ss\ AM/PM;@"/>
  </numFmts>
  <fonts count="9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sz val="11"/>
      <name val="Calibri"/>
    </font>
    <font>
      <sz val="11"/>
      <name val="Calibri"/>
      <family val="2"/>
    </font>
    <font>
      <sz val="11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3F3F3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6" fillId="0" borderId="0"/>
  </cellStyleXfs>
  <cellXfs count="37">
    <xf numFmtId="0" fontId="0" fillId="0" borderId="0" xfId="0"/>
    <xf numFmtId="164" fontId="0" fillId="0" borderId="0" xfId="0" applyNumberFormat="1"/>
    <xf numFmtId="0" fontId="2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2" fontId="3" fillId="0" borderId="6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2" fontId="5" fillId="0" borderId="6" xfId="0" applyNumberFormat="1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4" borderId="0" xfId="0" applyFill="1"/>
    <xf numFmtId="0" fontId="6" fillId="0" borderId="0" xfId="1"/>
    <xf numFmtId="164" fontId="6" fillId="0" borderId="0" xfId="1" applyNumberFormat="1"/>
    <xf numFmtId="0" fontId="6" fillId="5" borderId="0" xfId="1" applyFill="1"/>
    <xf numFmtId="18" fontId="6" fillId="0" borderId="0" xfId="1" applyNumberFormat="1"/>
    <xf numFmtId="165" fontId="6" fillId="0" borderId="0" xfId="1" applyNumberFormat="1"/>
    <xf numFmtId="166" fontId="6" fillId="5" borderId="0" xfId="1" applyNumberFormat="1" applyFill="1"/>
    <xf numFmtId="0" fontId="8" fillId="0" borderId="0" xfId="1" applyFont="1"/>
    <xf numFmtId="0" fontId="8" fillId="5" borderId="0" xfId="1" applyFont="1" applyFill="1"/>
    <xf numFmtId="0" fontId="8" fillId="6" borderId="0" xfId="1" applyFont="1" applyFill="1"/>
    <xf numFmtId="0" fontId="6" fillId="6" borderId="0" xfId="1" applyFill="1"/>
    <xf numFmtId="0" fontId="7" fillId="6" borderId="0" xfId="1" applyFont="1" applyFill="1"/>
    <xf numFmtId="0" fontId="7" fillId="5" borderId="0" xfId="1" applyFont="1" applyFill="1"/>
    <xf numFmtId="165" fontId="7" fillId="0" borderId="0" xfId="1" applyNumberFormat="1" applyFont="1"/>
    <xf numFmtId="18" fontId="6" fillId="5" borderId="0" xfId="1" applyNumberFormat="1" applyFill="1"/>
    <xf numFmtId="0" fontId="4" fillId="7" borderId="6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B9DD3B77-B511-4675-9833-3577A8692989}"/>
  </cellStyles>
  <dxfs count="36">
    <dxf>
      <fill>
        <patternFill patternType="solid">
          <fgColor indexed="64"/>
          <bgColor theme="3" tint="0.89999084444715716"/>
        </patternFill>
      </fill>
    </dxf>
    <dxf>
      <fill>
        <patternFill patternType="solid">
          <fgColor indexed="64"/>
          <bgColor theme="3" tint="0.89999084444715716"/>
        </patternFill>
      </fill>
    </dxf>
    <dxf>
      <fill>
        <patternFill patternType="solid">
          <fgColor indexed="64"/>
          <bgColor theme="3" tint="0.89999084444715716"/>
        </patternFill>
      </fill>
    </dxf>
    <dxf>
      <fill>
        <patternFill patternType="solid">
          <fgColor indexed="64"/>
          <bgColor theme="3" tint="0.89999084444715716"/>
        </patternFill>
      </fill>
    </dxf>
    <dxf>
      <fill>
        <patternFill patternType="solid">
          <fgColor indexed="64"/>
          <bgColor theme="3" tint="0.89999084444715716"/>
        </patternFill>
      </fill>
    </dxf>
    <dxf>
      <fill>
        <patternFill patternType="solid">
          <fgColor indexed="64"/>
          <bgColor theme="3" tint="0.89999084444715716"/>
        </patternFill>
      </fill>
    </dxf>
    <dxf>
      <numFmt numFmtId="165" formatCode="[$-F400]h:mm:ss\ AM/PM"/>
    </dxf>
    <dxf>
      <fill>
        <patternFill patternType="solid">
          <fgColor indexed="64"/>
          <bgColor theme="3" tint="0.89999084444715716"/>
        </patternFill>
      </fill>
    </dxf>
    <dxf>
      <numFmt numFmtId="164" formatCode="mm/dd/yyyy"/>
    </dxf>
    <dxf>
      <font>
        <strike val="0"/>
        <outline val="0"/>
        <shadow val="0"/>
        <u val="none"/>
        <vertAlign val="baseline"/>
        <sz val="11"/>
        <color theme="0"/>
        <name val="Calibri"/>
        <scheme val="none"/>
      </font>
    </dxf>
    <dxf>
      <fill>
        <patternFill patternType="solid">
          <fgColor indexed="64"/>
          <bgColor theme="3" tint="0.89999084444715716"/>
        </patternFill>
      </fill>
    </dxf>
    <dxf>
      <fill>
        <patternFill patternType="solid">
          <fgColor indexed="64"/>
          <bgColor theme="3" tint="0.89999084444715716"/>
        </patternFill>
      </fill>
    </dxf>
    <dxf>
      <fill>
        <patternFill patternType="solid">
          <fgColor indexed="64"/>
          <bgColor theme="3" tint="0.89999084444715716"/>
        </patternFill>
      </fill>
    </dxf>
    <dxf>
      <fill>
        <patternFill patternType="solid">
          <fgColor indexed="64"/>
          <bgColor theme="3" tint="0.89999084444715716"/>
        </patternFill>
      </fill>
    </dxf>
    <dxf>
      <fill>
        <patternFill patternType="solid">
          <fgColor indexed="64"/>
          <bgColor theme="3" tint="0.89999084444715716"/>
        </patternFill>
      </fill>
    </dxf>
    <dxf>
      <fill>
        <patternFill patternType="solid">
          <fgColor indexed="64"/>
          <bgColor theme="3" tint="0.89999084444715716"/>
        </patternFill>
      </fill>
    </dxf>
    <dxf>
      <fill>
        <patternFill patternType="solid">
          <fgColor indexed="64"/>
          <bgColor theme="3" tint="0.89999084444715716"/>
        </patternFill>
      </fill>
    </dxf>
    <dxf>
      <fill>
        <patternFill patternType="solid">
          <fgColor indexed="64"/>
          <bgColor theme="3" tint="0.89999084444715716"/>
        </patternFill>
      </fill>
    </dxf>
    <dxf>
      <numFmt numFmtId="164" formatCode="mm/dd/yyyy"/>
    </dxf>
    <dxf>
      <font>
        <strike val="0"/>
        <outline val="0"/>
        <shadow val="0"/>
        <u val="none"/>
        <vertAlign val="baseline"/>
        <sz val="11"/>
        <color theme="0"/>
        <name val="Calibri"/>
        <scheme val="none"/>
      </font>
    </dxf>
    <dxf>
      <fill>
        <patternFill patternType="solid">
          <fgColor indexed="64"/>
          <bgColor theme="3" tint="0.89999084444715716"/>
        </patternFill>
      </fill>
    </dxf>
    <dxf>
      <fill>
        <patternFill patternType="solid">
          <fgColor indexed="64"/>
          <bgColor theme="3" tint="0.89999084444715716"/>
        </patternFill>
      </fill>
    </dxf>
    <dxf>
      <fill>
        <patternFill patternType="solid">
          <fgColor indexed="64"/>
          <bgColor theme="3" tint="0.89999084444715716"/>
        </patternFill>
      </fill>
    </dxf>
    <dxf>
      <fill>
        <patternFill patternType="solid">
          <fgColor indexed="64"/>
          <bgColor theme="3" tint="0.89999084444715716"/>
        </patternFill>
      </fill>
    </dxf>
    <dxf>
      <fill>
        <patternFill patternType="solid">
          <fgColor indexed="64"/>
          <bgColor theme="3" tint="0.89999084444715716"/>
        </patternFill>
      </fill>
    </dxf>
    <dxf>
      <fill>
        <patternFill patternType="solid">
          <fgColor indexed="64"/>
          <bgColor theme="3" tint="0.89999084444715716"/>
        </patternFill>
      </fill>
    </dxf>
    <dxf>
      <fill>
        <patternFill patternType="solid">
          <fgColor indexed="64"/>
          <bgColor theme="3" tint="0.89999084444715716"/>
        </patternFill>
      </fill>
    </dxf>
    <dxf>
      <fill>
        <patternFill patternType="solid">
          <fgColor indexed="64"/>
          <bgColor theme="3" tint="0.89999084444715716"/>
        </patternFill>
      </fill>
    </dxf>
    <dxf>
      <numFmt numFmtId="164" formatCode="mm/dd/yyyy"/>
    </dxf>
    <dxf>
      <font>
        <strike val="0"/>
        <outline val="0"/>
        <shadow val="0"/>
        <u val="none"/>
        <vertAlign val="baseline"/>
        <sz val="11"/>
        <color theme="0"/>
        <name val="Calibri"/>
        <scheme val="none"/>
      </font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166" formatCode="[$-409]h:mm:ss\ AM/PM;@"/>
      <fill>
        <patternFill patternType="solid">
          <fgColor indexed="64"/>
          <bgColor theme="3" tint="0.89999084444715716"/>
        </patternFill>
      </fill>
    </dxf>
    <dxf>
      <fill>
        <patternFill patternType="solid">
          <fgColor indexed="64"/>
          <bgColor theme="3" tint="0.89999084444715716"/>
        </patternFill>
      </fill>
    </dxf>
    <dxf>
      <numFmt numFmtId="164" formatCode="mm/dd/yyyy"/>
    </dxf>
    <dxf>
      <font>
        <strike val="0"/>
        <outline val="0"/>
        <shadow val="0"/>
        <u val="none"/>
        <vertAlign val="baseline"/>
        <sz val="11"/>
        <color theme="0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guyen, Regina" id="{210736E1-7C19-4CFB-9AD3-6561D0D7164B}" userId="S::Regina.Nguyen@kimley-horn.com::7138a9d2-8892-48e4-9578-4bcf94ecedf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E319C9-E688-4D07-BD78-5AFB96AB46E3}" name="Table1" displayName="Table1" ref="A1:BP57" totalsRowShown="0" headerRowDxfId="35" headerRowCellStyle="Normal 2" dataCellStyle="Normal 2">
  <autoFilter ref="A1:BP57" xr:uid="{36E319C9-E688-4D07-BD78-5AFB96AB46E3}">
    <filterColumn colId="7">
      <filters blank="1">
        <filter val="2019"/>
        <filter val="2020"/>
        <filter val="2021"/>
      </filters>
    </filterColumn>
  </autoFilter>
  <tableColumns count="68">
    <tableColumn id="1" xr3:uid="{86F96AB0-E878-45D6-A63A-0588BFCDC549}" name="Crash Number" dataCellStyle="Normal 2"/>
    <tableColumn id="2" xr3:uid="{AD65B526-141F-4121-97F5-AC984FD4AD1B}" name="City Town Name" dataCellStyle="Normal 2"/>
    <tableColumn id="3" xr3:uid="{BD3D1BF6-1133-4EC4-B570-A1CD640A3D01}" name="Crash Date" dataDxfId="34" dataCellStyle="Normal 2"/>
    <tableColumn id="4" xr3:uid="{8CB8F91D-C4B3-4B81-B210-5707C0C9FA3D}" name="Crash Severity" dataCellStyle="Normal 2"/>
    <tableColumn id="5" xr3:uid="{94D85CC1-11FE-43F3-A664-9143382FF44B}" name="Severity" dataDxfId="33" dataCellStyle="Normal 2"/>
    <tableColumn id="6" xr3:uid="{F68C2F23-A9BC-42ED-8A83-2712B89E3B3B}" name="Crash Status" dataCellStyle="Normal 2"/>
    <tableColumn id="7" xr3:uid="{B7A95E11-A122-4A5F-9C46-E02DBA9AE90D}" name="Crash Time" dataDxfId="32" dataCellStyle="Normal 2"/>
    <tableColumn id="8" xr3:uid="{78640F2C-0EE1-4E56-8F55-4F3EB333175F}" name="Crash Year" dataCellStyle="Normal 2"/>
    <tableColumn id="9" xr3:uid="{F9837923-3629-49BE-9B11-ED775827130E}" name="Max Injury Severity Reported" dataCellStyle="Normal 2"/>
    <tableColumn id="10" xr3:uid="{E9F45A6C-50AC-4CE6-8ABD-5A7B8FAF58FC}" name="Number of Vehicles" dataCellStyle="Normal 2"/>
    <tableColumn id="11" xr3:uid="{DBCD6E37-F29C-404B-A2E4-845232A334E0}" name="Police Agency Type" dataCellStyle="Normal 2"/>
    <tableColumn id="12" xr3:uid="{792872AD-DF38-4801-BA8D-48A3774E9C20}" name="State Police Troop" dataCellStyle="Normal 2"/>
    <tableColumn id="13" xr3:uid="{64B985D4-904B-47E1-A41B-3779D0CABBB3}" name="Age of Driver - Youngest Known" dataCellStyle="Normal 2"/>
    <tableColumn id="14" xr3:uid="{0FDA3B72-FA78-4325-8458-4DA073775A6B}" name="Age of Driver - Oldest Known" dataCellStyle="Normal 2"/>
    <tableColumn id="15" xr3:uid="{50DD55C3-08B4-49C6-B152-FBF007C8C05E}" name="Age of Vulnerable User - Youngest Known" dataCellStyle="Normal 2"/>
    <tableColumn id="16" xr3:uid="{80B0F2AD-DC88-4994-A705-B7940B1BA8F9}" name="Age of Vulnerable User - Oldest Known" dataCellStyle="Normal 2"/>
    <tableColumn id="17" xr3:uid="{257B01F6-DED1-4172-8BBF-6CCF7AE7BF23}" name="Crash Hour" dataCellStyle="Normal 2"/>
    <tableColumn id="18" xr3:uid="{F886A14C-5614-409E-B172-4B898D4823D3}" name="Driver Contributing Circumstances (All Drivers)" dataCellStyle="Normal 2"/>
    <tableColumn id="19" xr3:uid="{44B123A9-D3EE-4A8D-B89E-F9DBA750EED5}" name="Driver Distracted By (All Vehicles)" dataCellStyle="Normal 2"/>
    <tableColumn id="20" xr3:uid="{1D7039BC-2B7A-4604-90C0-C09273579575}" name="First Harmful Event" dataCellStyle="Normal 2"/>
    <tableColumn id="21" xr3:uid="{5649706E-EA4C-4F2B-B50B-A255BE99505F}" name="Is Geocoded" dataCellStyle="Normal 2"/>
    <tableColumn id="22" xr3:uid="{438F0D86-797F-4095-B699-3A0B3ED21724}" name="Light Conditions" dataCellStyle="Normal 2"/>
    <tableColumn id="68" xr3:uid="{2A60058D-C916-40C8-9A29-79649055351A}" name="P_Light Conditions" dataDxfId="31" dataCellStyle="Normal 2"/>
    <tableColumn id="23" xr3:uid="{14952EA0-60CD-4DC6-8682-D5254C5F1F08}" name="Manner of Collision" dataDxfId="30" dataCellStyle="Normal 2"/>
    <tableColumn id="24" xr3:uid="{2E091158-8C43-4EFD-A303-828A2FC87390}" name="MassDOT District" dataCellStyle="Normal 2"/>
    <tableColumn id="25" xr3:uid="{12108955-6614-4530-9624-E7215F625FEE}" name="Vulnerable User Action (All Persons)" dataCellStyle="Normal 2"/>
    <tableColumn id="26" xr3:uid="{C36BE8C5-888B-41CD-B499-D0D8C98CE3C0}" name="Vulnerable User Location (All Persons)" dataCellStyle="Normal 2"/>
    <tableColumn id="27" xr3:uid="{9C43BA30-AE56-48A8-91C0-D258BC2CAECB}" name="Vulnerable User Type (All Persons)" dataCellStyle="Normal 2"/>
    <tableColumn id="28" xr3:uid="{FE0944EE-6ABA-4199-953D-7F8A2C138F4E}" name="RMV Document Numbers" dataCellStyle="Normal 2"/>
    <tableColumn id="29" xr3:uid="{1C707CA6-AC51-4F3B-B844-FB4FD6FFF365}" name="Road Surface Condition" dataCellStyle="Normal 2"/>
    <tableColumn id="30" xr3:uid="{E0E172B4-D5A1-47C0-98B8-98FE986CC09D}" name="Roadway Junction Type" dataCellStyle="Normal 2"/>
    <tableColumn id="31" xr3:uid="{245A8E44-183C-43DC-86E6-3DEB29C4677C}" name="RPA Abbreviation" dataCellStyle="Normal 2"/>
    <tableColumn id="32" xr3:uid="{67D5C179-741F-4AEA-B606-FC002F11C26C}" name="Total Fatalities" dataCellStyle="Normal 2"/>
    <tableColumn id="33" xr3:uid="{1F2E09B7-AB27-48B7-AEE3-DF52E322CF03}" name="Total Non-Fatal Injuries" dataCellStyle="Normal 2"/>
    <tableColumn id="34" xr3:uid="{7EFE2FAC-055A-4407-9F90-3BE1F596C10A}" name="Traffic Control Device Type" dataCellStyle="Normal 2"/>
    <tableColumn id="35" xr3:uid="{367ABEDB-99F1-4E87-8130-F17E2275F9AE}" name="Trafficway Description" dataCellStyle="Normal 2"/>
    <tableColumn id="36" xr3:uid="{2B407BC6-C7FA-41AF-ACE2-C6E860DBD805}" name="Vehicle Actions Prior to Crash (All Vehicles)" dataCellStyle="Normal 2"/>
    <tableColumn id="37" xr3:uid="{5FA198F1-69EB-4A8A-9225-EF6FAAE0283E}" name="Vehicle Configuration (All Vehicles)" dataCellStyle="Normal 2"/>
    <tableColumn id="38" xr3:uid="{F883129F-3B1E-4BD4-AEFA-725CCD9BA642}" name="Vehicle Emergency Use (All Vehicles)" dataCellStyle="Normal 2"/>
    <tableColumn id="39" xr3:uid="{941D2C48-B817-41F4-8D71-7768DBAAA47E}" name="Vehicle Towed From Scene (All Vehicles)" dataCellStyle="Normal 2"/>
    <tableColumn id="40" xr3:uid="{A182ED33-B363-4708-8CC6-9668B0AD0E1B}" name="Vehicle Travel Directions (All Vehicles)" dataCellStyle="Normal 2"/>
    <tableColumn id="41" xr3:uid="{5A36F413-0E5E-477D-AEA6-71E0A0B3D81F}" name="Weather Conditions" dataCellStyle="Normal 2"/>
    <tableColumn id="42" xr3:uid="{736392B3-9C5B-4233-B16C-E4148C278A80}" name="County Name" dataCellStyle="Normal 2"/>
    <tableColumn id="43" xr3:uid="{E78D1944-A1D7-4A0B-833E-796D4ECD762B}" name="Crash Report IDs" dataCellStyle="Normal 2"/>
    <tableColumn id="44" xr3:uid="{0DBE7BC1-2440-4C39-8350-573F36599D57}" name="FMCSA Reportable (All Vehicles)" dataCellStyle="Normal 2"/>
    <tableColumn id="45" xr3:uid="{2EAD09B8-0B58-4AEC-B1F3-EF4307D31714}" name="FMCSA Reportable (Crash)" dataCellStyle="Normal 2"/>
    <tableColumn id="46" xr3:uid="{B2FDC070-3129-4003-A256-3E822C318C80}" name="First Harmful Event Location" dataCellStyle="Normal 2"/>
    <tableColumn id="47" xr3:uid="{650887D6-6BAC-4096-8AA3-CAD01CF892A9}" name="Geocoding Method" dataCellStyle="Normal 2"/>
    <tableColumn id="48" xr3:uid="{659CED5A-37DC-4166-87CC-1F7F64F05883}" name="Hit and Run" dataCellStyle="Normal 2"/>
    <tableColumn id="49" xr3:uid="{56BCA582-AB8C-4B9F-AD6D-0F3847D372F6}" name="Locality" dataCellStyle="Normal 2"/>
    <tableColumn id="50" xr3:uid="{32884AB7-0584-4FB0-8E87-2F9176276611}" name="Most Harmful Event (All Vehicles)" dataCellStyle="Normal 2"/>
    <tableColumn id="51" xr3:uid="{096A10FF-04B8-47F9-850E-761D6A64652B}" name="Road Contributing Circumstance" dataCellStyle="Normal 2"/>
    <tableColumn id="52" xr3:uid="{41A0E854-710C-4D02-8C76-016E19B3CEA8}" name="School Bus Related" dataCellStyle="Normal 2"/>
    <tableColumn id="53" xr3:uid="{C74C6939-4ED3-4C5A-B512-94FEBE37F703}" name="Speed Limit" dataCellStyle="Normal 2"/>
    <tableColumn id="54" xr3:uid="{6B34E32D-AC0F-4EA1-9C69-CA39988A2D62}" name="Traffic Control Device Function" dataCellStyle="Normal 2"/>
    <tableColumn id="55" xr3:uid="{0E896744-B251-46B7-BAB1-8BD243D7759C}" name="Vehicle Sequence of Events (All Vehicles)" dataCellStyle="Normal 2"/>
    <tableColumn id="56" xr3:uid="{E727F428-A3FD-483E-9D6D-C6C4200D02DA}" name="Work Zone Related" dataCellStyle="Normal 2"/>
    <tableColumn id="57" xr3:uid="{E19DF0D7-D60A-4377-8705-6761C1BB9A85}" name="Vulnerable User Sequence of Events (All Persons)" dataCellStyle="Normal 2"/>
    <tableColumn id="58" xr3:uid="{278D7217-4F1A-435D-92D4-20D372F4ABE9}" name="Vulnerable User Distracted By (All Persons)" dataCellStyle="Normal 2"/>
    <tableColumn id="59" xr3:uid="{08B47D6A-7514-4E10-AA48-7267999198B2}" name="Vulnerable User Traffic Control Type (All persons)" dataCellStyle="Normal 2"/>
    <tableColumn id="60" xr3:uid="{DCA7D4A1-D652-453A-81BC-2B8398FF6F3B}" name="Vulnerable User Origin Destination (All Persons)" dataCellStyle="Normal 2"/>
    <tableColumn id="61" xr3:uid="{FEC18F1C-D5A0-4597-9EF0-025D21339D45}" name="Vulnerable User Contributing Circumstances (All Persons)" dataCellStyle="Normal 2"/>
    <tableColumn id="62" xr3:uid="{BC7215D1-74E9-4FF6-A5AC-BBAFCCAB64FE}" name="Vulnerable User Alcohol Suspected Type (All Persons)" dataCellStyle="Normal 2"/>
    <tableColumn id="63" xr3:uid="{60AA6060-FC0E-46EB-A885-23CD55373FDB}" name="Vulnerable User Drug Suspected Type (All Persons)" dataCellStyle="Normal 2"/>
    <tableColumn id="64" xr3:uid="{F25B584D-EC14-42C9-9CA6-798EB261D444}" name="X" dataCellStyle="Normal 2"/>
    <tableColumn id="65" xr3:uid="{250D3CC2-00FE-4E79-81C8-2AE584E3F6DC}" name="Y" dataCellStyle="Normal 2"/>
    <tableColumn id="66" xr3:uid="{793B70EC-155F-4D3D-AAB4-BF188640A810}" name="Latitude" dataCellStyle="Normal 2"/>
    <tableColumn id="67" xr3:uid="{9018904E-58B7-4BC4-87D8-8E5A0897F2DC}" name="Longitude" dataCellStyle="Normal 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B840D4D-195D-493F-ADD4-3B4969355102}" name="Table4" displayName="Table4" ref="A1:BP37" totalsRowShown="0" headerRowDxfId="29" headerRowCellStyle="Normal 2" dataCellStyle="Normal 2">
  <autoFilter ref="A1:BP37" xr:uid="{6B840D4D-195D-493F-ADD4-3B4969355102}"/>
  <tableColumns count="68">
    <tableColumn id="1" xr3:uid="{7101D09D-3417-4305-A48E-B71C5286DB51}" name="Crash Number" dataCellStyle="Normal 2"/>
    <tableColumn id="2" xr3:uid="{C0B7EAC1-FC3C-4CD6-8D93-12D0F2EAB516}" name="City Town Name" dataCellStyle="Normal 2"/>
    <tableColumn id="3" xr3:uid="{956C2A56-8823-4573-A872-AD70AECF07EE}" name="Crash Date" dataDxfId="28" dataCellStyle="Normal 2"/>
    <tableColumn id="4" xr3:uid="{3F58BCF9-97E0-4EA6-9224-0EEDDB37A986}" name="Crash Severity" dataCellStyle="Normal 2"/>
    <tableColumn id="5" xr3:uid="{44C57CC4-7F1D-4C58-9501-C64A83C43A78}" name="Severity" dataDxfId="27" dataCellStyle="Normal 2">
      <calculatedColumnFormula array="1">_xlfn.SWITCH(D2,"Property damage only (none injured)","Property Damage","Non-fatal injury","Injury","Fatal injury","Fatality","Unknown","Not Reported","Not Reported","Not Reported")</calculatedColumnFormula>
    </tableColumn>
    <tableColumn id="6" xr3:uid="{5C528A01-ED06-4A87-BC38-69F12B9DC8E4}" name="Crash Status" dataCellStyle="Normal 2"/>
    <tableColumn id="7" xr3:uid="{8D5B30AD-C942-499D-837E-E313342A8563}" name="Crash Time" dataDxfId="26" dataCellStyle="Normal 2"/>
    <tableColumn id="8" xr3:uid="{1D41F07D-CAA6-4866-BDA5-D29B77E095D7}" name="Crash Year" dataDxfId="25" dataCellStyle="Normal 2"/>
    <tableColumn id="9" xr3:uid="{8F265028-537C-48E2-9607-0029528EDA67}" name="Max Injury Severity Reported" dataCellStyle="Normal 2"/>
    <tableColumn id="10" xr3:uid="{5F400BE4-7096-4E02-BD6A-33ED3510FE8E}" name="Number of Vehicles" dataCellStyle="Normal 2"/>
    <tableColumn id="11" xr3:uid="{7A0D587A-AD7A-4283-896D-27D7DF95BF8A}" name="Police Agency Type" dataCellStyle="Normal 2"/>
    <tableColumn id="12" xr3:uid="{5BA210FD-F001-4C79-AC3F-DF7CC78F961E}" name="State Police Troop" dataCellStyle="Normal 2"/>
    <tableColumn id="13" xr3:uid="{3142E44F-C796-4D61-AFE9-CE58C2E50870}" name="Age of Driver - Youngest Known" dataCellStyle="Normal 2"/>
    <tableColumn id="14" xr3:uid="{2F6DD02F-FA8B-45AA-A093-596F59EFECB5}" name="Age of Driver - Oldest Known" dataCellStyle="Normal 2"/>
    <tableColumn id="15" xr3:uid="{EC35ACEC-D154-445D-ACB6-F7C7E20BF652}" name="Age of Vulnerable User - Youngest Known" dataCellStyle="Normal 2"/>
    <tableColumn id="16" xr3:uid="{1E9CB93A-30A4-4A47-9448-B76E0984100A}" name="Age of Vulnerable User - Oldest Known" dataCellStyle="Normal 2"/>
    <tableColumn id="17" xr3:uid="{316C5445-FFA6-4B03-B58E-2278FDFB2EDC}" name="Crash Hour" dataCellStyle="Normal 2"/>
    <tableColumn id="18" xr3:uid="{09207941-CF0B-4D6E-8228-D1FCDD57A19C}" name="Driver Contributing Circumstances (All Drivers)" dataCellStyle="Normal 2"/>
    <tableColumn id="19" xr3:uid="{5F9B4F1A-8A06-458D-B0A9-CD5F370A5CDB}" name="Driver Distracted By (All Vehicles)" dataCellStyle="Normal 2"/>
    <tableColumn id="20" xr3:uid="{6A1B02DC-1E6D-443A-BBA3-B0C8C79AD82E}" name="First Harmful Event" dataCellStyle="Normal 2"/>
    <tableColumn id="21" xr3:uid="{EF9C0BDB-981C-4B44-B0A9-DCD06A5E46F6}" name="Is Geocoded" dataCellStyle="Normal 2"/>
    <tableColumn id="22" xr3:uid="{BE9B2F2C-2B15-4F55-9990-92D60382235E}" name="Light Conditions" dataDxfId="24" dataCellStyle="Normal 2"/>
    <tableColumn id="23" xr3:uid="{01402A8C-A15D-4D1F-A3F6-F2F18B13991F}" name="P_Light Conditions" dataDxfId="23" dataCellStyle="Normal 2"/>
    <tableColumn id="24" xr3:uid="{EFA9FA89-451B-4777-878D-53D92ACDB573}" name="Manner of Collision" dataDxfId="22" dataCellStyle="Normal 2"/>
    <tableColumn id="25" xr3:uid="{58C4EFA6-F906-4D99-BAF8-A8D2BF42C77B}" name="MassDOT District" dataCellStyle="Normal 2"/>
    <tableColumn id="26" xr3:uid="{90FB11E8-9E6F-47C7-9433-272A27E63600}" name="Vulnerable User Action (All Persons)" dataCellStyle="Normal 2"/>
    <tableColumn id="27" xr3:uid="{9C83C653-A1A7-4ADB-A2BA-338F11611412}" name="Vulnerable User Location (All Persons)" dataCellStyle="Normal 2"/>
    <tableColumn id="28" xr3:uid="{58E34244-4B73-4308-A487-4C6533D4B3A1}" name="Vulnerable User Type (All Persons)" dataCellStyle="Normal 2"/>
    <tableColumn id="29" xr3:uid="{04BE4449-EF12-416E-AD2E-1D3993605348}" name="RMV Document Numbers" dataCellStyle="Normal 2"/>
    <tableColumn id="30" xr3:uid="{9E739D42-AC8E-4E12-8F81-2823FFA38241}" name="Road Surface Condition" dataDxfId="21" dataCellStyle="Normal 2"/>
    <tableColumn id="31" xr3:uid="{2A541514-7AE9-4189-AE41-69D84AB8A6B3}" name="Roadway Junction Type" dataCellStyle="Normal 2"/>
    <tableColumn id="32" xr3:uid="{C476F8B0-65AB-4EA0-9FE4-1E382BF5CD32}" name="RPA Abbreviation" dataCellStyle="Normal 2"/>
    <tableColumn id="33" xr3:uid="{18A4585D-F879-4C56-9DCD-D69E375A9592}" name="Total Fatalities" dataCellStyle="Normal 2"/>
    <tableColumn id="34" xr3:uid="{E58F5BF8-01DE-4841-9D29-F88E27ED79D2}" name="Total Non-Fatal Injuries" dataCellStyle="Normal 2"/>
    <tableColumn id="35" xr3:uid="{C86A660A-30F2-4F05-AD23-7D69CF19FF63}" name="Traffic Control Device Type" dataCellStyle="Normal 2"/>
    <tableColumn id="36" xr3:uid="{5B18D70E-9705-4097-A1D3-79540B4C501A}" name="Trafficway Description" dataCellStyle="Normal 2"/>
    <tableColumn id="37" xr3:uid="{81407857-A1F2-41ED-AC6E-2D7EB27B5D25}" name="Vehicle Actions Prior to Crash (All Vehicles)" dataCellStyle="Normal 2"/>
    <tableColumn id="38" xr3:uid="{2B45887B-F473-4241-9D73-FA066D52D6A7}" name="Vehicle Configuration (All Vehicles)" dataCellStyle="Normal 2"/>
    <tableColumn id="39" xr3:uid="{063F3E70-5AD6-4132-BD27-500DE665E30A}" name="Vehicle Emergency Use (All Vehicles)" dataCellStyle="Normal 2"/>
    <tableColumn id="40" xr3:uid="{EF07CB1A-C4F4-4CA0-AF78-CB53EDC3C4CE}" name="Vehicle Towed From Scene (All Vehicles)" dataCellStyle="Normal 2"/>
    <tableColumn id="41" xr3:uid="{90D030C7-96FA-4934-9D7F-067BC94F864C}" name="Vehicle Travel Directions (All Vehicles)" dataCellStyle="Normal 2"/>
    <tableColumn id="42" xr3:uid="{CD53AA9E-E42C-49A0-A6FF-33C37ECE2A64}" name="Weather Conditions" dataDxfId="20" dataCellStyle="Normal 2"/>
    <tableColumn id="43" xr3:uid="{11BDAA59-9D9B-4B0E-9043-C72BC93A877C}" name="County Name" dataCellStyle="Normal 2"/>
    <tableColumn id="44" xr3:uid="{E15533B3-558C-4770-9621-CE87279A70A9}" name="Crash Report IDs" dataCellStyle="Normal 2"/>
    <tableColumn id="45" xr3:uid="{CB28488E-481D-4BED-B828-95CF7F982131}" name="FMCSA Reportable (All Vehicles)" dataCellStyle="Normal 2"/>
    <tableColumn id="46" xr3:uid="{2F61D80F-A885-4731-9F8A-5A1DA20832DE}" name="FMCSA Reportable (Crash)" dataCellStyle="Normal 2"/>
    <tableColumn id="47" xr3:uid="{5F5C84DB-9506-4878-A9EB-13D89F0AE31F}" name="First Harmful Event Location" dataCellStyle="Normal 2"/>
    <tableColumn id="48" xr3:uid="{9B87B909-38E6-4DE2-8348-23187A6082E4}" name="Geocoding Method" dataCellStyle="Normal 2"/>
    <tableColumn id="49" xr3:uid="{7E9C8F98-581B-418C-A013-0043213DECC7}" name="Hit and Run" dataCellStyle="Normal 2"/>
    <tableColumn id="50" xr3:uid="{B64E6A3F-E703-4484-92FD-B6E75ACFB020}" name="Locality" dataCellStyle="Normal 2"/>
    <tableColumn id="51" xr3:uid="{BF488DBD-2E02-45F8-9767-C88BF99FB19F}" name="Most Harmful Event (All Vehicles)" dataCellStyle="Normal 2"/>
    <tableColumn id="52" xr3:uid="{5A042DC8-3FA4-4D6C-B14D-FFEFD9A56EF4}" name="Road Contributing Circumstance" dataCellStyle="Normal 2"/>
    <tableColumn id="53" xr3:uid="{D8760481-634A-49EE-9B88-837A9F0FEF0C}" name="School Bus Related" dataCellStyle="Normal 2"/>
    <tableColumn id="54" xr3:uid="{949F67FA-3E02-4C22-B9FF-4821978E7749}" name="Speed Limit" dataCellStyle="Normal 2"/>
    <tableColumn id="55" xr3:uid="{278A4CEB-72D4-4D53-9015-EF42E26F2129}" name="Traffic Control Device Function" dataCellStyle="Normal 2"/>
    <tableColumn id="56" xr3:uid="{383E3807-15BF-40B5-AAFE-80B185B8A5A3}" name="Vehicle Sequence of Events (All Vehicles)" dataCellStyle="Normal 2"/>
    <tableColumn id="57" xr3:uid="{3A300238-B6F5-483D-B1DF-ADC9C6E9D75B}" name="Work Zone Related" dataCellStyle="Normal 2"/>
    <tableColumn id="58" xr3:uid="{6626C941-1974-4441-8B25-A4F096E9EC69}" name="Vulnerable User Sequence of Events (All Persons)" dataCellStyle="Normal 2"/>
    <tableColumn id="59" xr3:uid="{C28D1DFA-201A-42A3-B132-6E7E49A437C7}" name="Vulnerable User Distracted By (All Persons)" dataCellStyle="Normal 2"/>
    <tableColumn id="60" xr3:uid="{3A36AC8A-499F-4BC4-BC3E-085B83E74BB8}" name="Vulnerable User Traffic Control Type (All persons)" dataCellStyle="Normal 2"/>
    <tableColumn id="61" xr3:uid="{6BEA898D-6926-45A2-A69D-D7355D1BCE75}" name="Vulnerable User Origin Destination (All Persons)" dataCellStyle="Normal 2"/>
    <tableColumn id="62" xr3:uid="{86932C9E-D434-4D8E-B9CD-9E6BD2D3174D}" name="Vulnerable User Contributing Circumstances (All Persons)" dataCellStyle="Normal 2"/>
    <tableColumn id="63" xr3:uid="{C3505C58-481B-476B-B9B4-5F6A45F0D630}" name="Vulnerable User Alcohol Suspected Type (All Persons)" dataCellStyle="Normal 2"/>
    <tableColumn id="64" xr3:uid="{E0CC15FE-4153-451B-B892-57E25DAF0893}" name="Vulnerable User Drug Suspected Type (All Persons)" dataCellStyle="Normal 2"/>
    <tableColumn id="65" xr3:uid="{B0CF1C09-EC50-488A-8086-01AAED3986F8}" name="X" dataCellStyle="Normal 2"/>
    <tableColumn id="66" xr3:uid="{812D6206-C2E5-429F-992D-8A5BD18CE792}" name="Y" dataCellStyle="Normal 2"/>
    <tableColumn id="67" xr3:uid="{4EA7A0D0-1409-4529-AA34-44371C1AF93C}" name="Latitude" dataCellStyle="Normal 2"/>
    <tableColumn id="68" xr3:uid="{8FB1D38F-C988-4C2B-B70D-BFDC700008C2}" name="Longitude" dataCellStyle="Normal 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1AE3D6-FD63-4131-896C-680EC738D5F0}" name="Table2" displayName="Table2" ref="A1:BE67" totalsRowShown="0" headerRowDxfId="19" headerRowCellStyle="Normal 2" dataCellStyle="Normal 2">
  <autoFilter ref="A1:BE67" xr:uid="{0C1AE3D6-FD63-4131-896C-680EC738D5F0}"/>
  <tableColumns count="57">
    <tableColumn id="1" xr3:uid="{3034F81C-F62D-434F-A2BE-231F352F1A67}" name="Crash Number" dataCellStyle="Normal 2"/>
    <tableColumn id="2" xr3:uid="{09787F98-2B3C-4C1A-8EBA-2E83CB97F249}" name="City Town Name" dataCellStyle="Normal 2"/>
    <tableColumn id="3" xr3:uid="{8064D1C5-5600-4D8A-9963-9E5E5A51412F}" name="Crash Date" dataDxfId="18" dataCellStyle="Normal 2"/>
    <tableColumn id="4" xr3:uid="{EC8A44CE-CD91-4857-B414-9388B368DF58}" name="Crash Severity" dataCellStyle="Normal 2"/>
    <tableColumn id="5" xr3:uid="{387615BF-7F52-49C8-8907-6EBCF5F92219}" name="Severity" dataDxfId="17" dataCellStyle="Normal 2">
      <calculatedColumnFormula array="1">_xlfn.SWITCH(D2,"Property damage only (none injured)","Property Damage","Non-fatal injury","Injury","Fatal injury","Fatality","Unknown","Not Reported","Not Reported","Not Reported")</calculatedColumnFormula>
    </tableColumn>
    <tableColumn id="6" xr3:uid="{7F34B01A-9EB3-4A7E-92C8-C3850F07E10E}" name="Crash Status" dataCellStyle="Normal 2"/>
    <tableColumn id="7" xr3:uid="{545F39BA-FDD4-4830-9392-CAEF1D133A75}" name="Crash Time" dataDxfId="16" dataCellStyle="Normal 2"/>
    <tableColumn id="8" xr3:uid="{B28F83D9-0CA4-4CBE-A1CE-447B66C122DB}" name="Crash Year" dataDxfId="15" dataCellStyle="Normal 2"/>
    <tableColumn id="9" xr3:uid="{3DCD88DE-472E-47D9-8100-C5CC647AC9C3}" name="Max Injury Severity Reported" dataCellStyle="Normal 2"/>
    <tableColumn id="10" xr3:uid="{647B3807-2350-4F61-B922-2BDDD5C428D5}" name="Number of Vehicles" dataCellStyle="Normal 2"/>
    <tableColumn id="11" xr3:uid="{CC10DF84-8FD6-48FC-BBB4-9D5B7A39BDED}" name="Police Agency Type" dataCellStyle="Normal 2"/>
    <tableColumn id="12" xr3:uid="{DC36CA3D-C2F1-47A2-AFBC-B79E7AEDC758}" name="State Police Troop" dataCellStyle="Normal 2"/>
    <tableColumn id="13" xr3:uid="{F8942932-9C9E-4FF6-9D5B-7D5D7DC70852}" name="Age of Driver - Youngest Known" dataCellStyle="Normal 2"/>
    <tableColumn id="14" xr3:uid="{5B287856-3030-4C10-B949-338D0F760474}" name="Age of Driver - Oldest Known" dataCellStyle="Normal 2"/>
    <tableColumn id="15" xr3:uid="{A5348369-541F-4D25-A768-2BF9A2B4EF61}" name="Age of Vulnerable User - Youngest Known" dataCellStyle="Normal 2"/>
    <tableColumn id="16" xr3:uid="{0C5E7360-6189-4968-A969-1E1619FD98E2}" name="Age of Vulnerable User - Oldest Known" dataCellStyle="Normal 2"/>
    <tableColumn id="17" xr3:uid="{CF03E1A1-FDE6-4783-9EDF-218D1FD72E5F}" name="Crash Hour" dataDxfId="14" dataCellStyle="Normal 2"/>
    <tableColumn id="18" xr3:uid="{CD645FE1-2B89-44A8-8F25-CDC9CAB5863F}" name="Driver Contributing Circumstances (All Drivers)" dataCellStyle="Normal 2"/>
    <tableColumn id="19" xr3:uid="{37171499-F381-4204-A0DE-4DEE2199916E}" name="Driver Distracted By (All Vehicles)" dataCellStyle="Normal 2"/>
    <tableColumn id="20" xr3:uid="{B3446C60-FFD4-4803-B182-29DC8FAE4823}" name="First Harmful Event" dataCellStyle="Normal 2"/>
    <tableColumn id="21" xr3:uid="{5DA4D3A5-61AE-41E6-A159-A4416A7A65D8}" name="Is Geocoded" dataCellStyle="Normal 2"/>
    <tableColumn id="22" xr3:uid="{D1443206-CBEA-4319-B1B6-A1557053A257}" name="Light Conditions" dataDxfId="13" dataCellStyle="Normal 2"/>
    <tableColumn id="23" xr3:uid="{FFBAD34E-1384-4E2E-8D61-35A1B57D3547}" name="P_Light Conditions" dataDxfId="12" dataCellStyle="Normal 2"/>
    <tableColumn id="24" xr3:uid="{9D59361A-9ECA-4BCD-B8A9-A76A0BBDF4B8}" name="Manner of Collision" dataDxfId="11" dataCellStyle="Normal 2"/>
    <tableColumn id="25" xr3:uid="{B3246DDF-07DF-4A85-8F1E-E470F217FF6D}" name="MassDOT District" dataCellStyle="Normal 2"/>
    <tableColumn id="26" xr3:uid="{C6B88227-0803-436C-8324-070C1C39F921}" name="Vulnerable User Action (All Persons)" dataCellStyle="Normal 2"/>
    <tableColumn id="27" xr3:uid="{12598885-08EB-4B2B-8D0A-5A172AF0C876}" name="Vulnerable User Location (All Persons)" dataCellStyle="Normal 2"/>
    <tableColumn id="28" xr3:uid="{111E9D7A-9A57-40DB-BF18-430838FBF265}" name="Vulnerable User Type (All Persons)" dataCellStyle="Normal 2"/>
    <tableColumn id="29" xr3:uid="{2F8C0651-059A-4D8F-A7C7-AC361D04916A}" name="RMV Document Numbers" dataCellStyle="Normal 2"/>
    <tableColumn id="30" xr3:uid="{1D54B0ED-F049-4BC2-B20D-53F63FC6F94F}" name="Road Surface Condition" dataCellStyle="Normal 2"/>
    <tableColumn id="31" xr3:uid="{04485CDF-C337-4481-8126-84CC7539207E}" name="Roadway Junction Type" dataCellStyle="Normal 2"/>
    <tableColumn id="32" xr3:uid="{A538F3EE-E00F-492D-86C9-29324C422F20}" name="RPA Abbreviation" dataCellStyle="Normal 2"/>
    <tableColumn id="33" xr3:uid="{D740F2B2-A688-491C-979E-3195DB856373}" name="Total Fatalities" dataCellStyle="Normal 2"/>
    <tableColumn id="34" xr3:uid="{332CFB77-EFDA-46B6-AF8F-4A2E688ED95A}" name="Total Non-Fatal Injuries" dataCellStyle="Normal 2"/>
    <tableColumn id="35" xr3:uid="{517CAF9D-79A9-4FC3-AAB5-EACE68B5FC78}" name="Traffic Control Device Type" dataCellStyle="Normal 2"/>
    <tableColumn id="36" xr3:uid="{F1D6728B-A4E5-4D3C-9F99-B0EAE989E879}" name="Trafficway Description" dataCellStyle="Normal 2"/>
    <tableColumn id="37" xr3:uid="{022E4DCF-E0E9-4AEB-98C6-B7B0DF8FFF21}" name="Vehicle Actions Prior to Crash (All Vehicles)" dataCellStyle="Normal 2"/>
    <tableColumn id="38" xr3:uid="{F8B79571-FA2C-46F7-A45A-33DF8177489B}" name="Vehicle Configuration (All Vehicles)" dataCellStyle="Normal 2"/>
    <tableColumn id="39" xr3:uid="{75B0B973-11AB-4FB5-91B0-7E312B631FEE}" name="Vehicle Emergency Use (All Vehicles)" dataCellStyle="Normal 2"/>
    <tableColumn id="40" xr3:uid="{0E3B86F5-0DFD-49AB-8D32-4D47C01117A7}" name="Vehicle Towed From Scene (All Vehicles)" dataCellStyle="Normal 2"/>
    <tableColumn id="41" xr3:uid="{C834F57B-1911-482A-8AEA-060F3A08E082}" name="Vehicle Travel Directions (All Vehicles)" dataCellStyle="Normal 2"/>
    <tableColumn id="42" xr3:uid="{59F776E4-C8AC-469E-8065-EB2BB019A231}" name="Weather Conditions" dataDxfId="10" dataCellStyle="Normal 2"/>
    <tableColumn id="43" xr3:uid="{A4A2F0E3-73DE-44F5-98C9-4CB6E9A78141}" name="County Name" dataCellStyle="Normal 2"/>
    <tableColumn id="44" xr3:uid="{5050A19D-743F-4183-9EA3-EF8E1103FE43}" name="Crash Report IDs" dataCellStyle="Normal 2"/>
    <tableColumn id="45" xr3:uid="{0259590F-963D-45A0-83FA-3498E4818DDD}" name="FMCSA Reportable (All Vehicles)" dataCellStyle="Normal 2"/>
    <tableColumn id="46" xr3:uid="{11A8A45C-EE28-4AC2-B920-5F7147ED3E50}" name="FMCSA Reportable (Crash)" dataCellStyle="Normal 2"/>
    <tableColumn id="47" xr3:uid="{7C3868EA-767E-47C7-80BD-648B9262FD26}" name="First Harmful Event Location" dataCellStyle="Normal 2"/>
    <tableColumn id="48" xr3:uid="{4B2473D6-1546-4E61-83BE-ACC6165E783A}" name="Geocoding Method" dataCellStyle="Normal 2"/>
    <tableColumn id="49" xr3:uid="{D6D60A6C-28A2-43A3-8603-BC2731CDF459}" name="Hit and Run" dataCellStyle="Normal 2"/>
    <tableColumn id="50" xr3:uid="{C429F05E-3524-4701-8C55-2E258339CF54}" name="Locality" dataCellStyle="Normal 2"/>
    <tableColumn id="51" xr3:uid="{0295C6DB-7D0C-47FA-8ADE-E004FB48AE28}" name="Most Harmful Event (All Vehicles)" dataCellStyle="Normal 2"/>
    <tableColumn id="52" xr3:uid="{7FF4F4FE-0D98-484C-A5A4-7C3C5C6E332C}" name="Road Contributing Circumstance" dataCellStyle="Normal 2"/>
    <tableColumn id="53" xr3:uid="{A379327C-8A16-4556-969C-B58E4516F8FD}" name="School Bus Related" dataCellStyle="Normal 2"/>
    <tableColumn id="54" xr3:uid="{605C3860-4AD4-4B3F-BA37-4F8F9B9F41E1}" name="Speed Limit" dataCellStyle="Normal 2"/>
    <tableColumn id="55" xr3:uid="{3DD54A7C-104D-4DA7-9A1D-FDFA9DB554F1}" name="Traffic Control Device Function" dataCellStyle="Normal 2"/>
    <tableColumn id="56" xr3:uid="{805D9F13-E651-4A07-BD7C-1D07AADFBF2E}" name="Vehicle Sequence of Events (All Vehicles)" dataCellStyle="Normal 2"/>
    <tableColumn id="57" xr3:uid="{9B42398B-3E21-4660-9479-3EAD4B4283FC}" name="Work Zone Related" dataCellStyle="Normal 2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DD94CC-263A-49E0-AB04-9D7A32D23FE6}" name="Table3" displayName="Table3" ref="A1:BR11" totalsRowShown="0" headerRowDxfId="9" headerRowCellStyle="Normal 2" dataCellStyle="Normal 2">
  <autoFilter ref="A1:BR11" xr:uid="{CBDD94CC-263A-49E0-AB04-9D7A32D23FE6}"/>
  <tableColumns count="70">
    <tableColumn id="1" xr3:uid="{1D0013A5-1769-4127-8DB6-9370C9F7CB8F}" name="Crash Number" dataCellStyle="Normal 2"/>
    <tableColumn id="2" xr3:uid="{4B435C92-7A93-458F-BEDD-7032BCAE3516}" name="City Town Name" dataCellStyle="Normal 2"/>
    <tableColumn id="3" xr3:uid="{88F5E6D7-FF26-46A9-910D-C1D9C61AC7F1}" name="Crash Date" dataDxfId="8" dataCellStyle="Normal 2"/>
    <tableColumn id="4" xr3:uid="{52352A79-BEE1-4800-B790-442AD7C1A085}" name="Crash Severity" dataCellStyle="Normal 2"/>
    <tableColumn id="5" xr3:uid="{E83FC909-C01D-4C7A-A040-34FCADD8094D}" name="Severity" dataDxfId="7" dataCellStyle="Normal 2">
      <calculatedColumnFormula array="1">_xlfn.SWITCH(D2,"Property damage only (none injured)","Property Damage","Non-fatal injury","Injury","Fatal injury","Fatality","Unknown","Not Reported","Not Reported","Not Reported")</calculatedColumnFormula>
    </tableColumn>
    <tableColumn id="6" xr3:uid="{048C805E-019C-4A68-A9E5-F8D8DA10C21D}" name="Crash Status" dataCellStyle="Normal 2"/>
    <tableColumn id="7" xr3:uid="{B777294A-471C-43CF-94B2-DBB659C47BCA}" name="Crash Time" dataDxfId="6" dataCellStyle="Normal 2"/>
    <tableColumn id="8" xr3:uid="{9DA7F00E-FE26-4C78-BDDA-81A3725795B6}" name="Crash Year" dataDxfId="5" dataCellStyle="Normal 2"/>
    <tableColumn id="9" xr3:uid="{91D940B8-FB22-4A7D-A3CC-E5519378CBF8}" name="Max Injury Severity Reported" dataCellStyle="Normal 2"/>
    <tableColumn id="10" xr3:uid="{3DBDD187-7131-484F-A0FF-5DEE8C748B6E}" name="Number of Vehicles" dataCellStyle="Normal 2"/>
    <tableColumn id="11" xr3:uid="{A2CE1042-D0C4-4777-9C71-75931C2EF312}" name="Police Agency Type" dataCellStyle="Normal 2"/>
    <tableColumn id="12" xr3:uid="{643B9024-6D76-410B-B450-ACBB42EE4C6E}" name="State Police Troop" dataCellStyle="Normal 2"/>
    <tableColumn id="13" xr3:uid="{8A2C6713-5766-4098-A9FF-332C2987C3C4}" name="Age of Driver - Youngest Known" dataCellStyle="Normal 2"/>
    <tableColumn id="14" xr3:uid="{A241413D-A7B6-4FE6-88A1-9B0E531D7084}" name="Age of Driver - Oldest Known" dataCellStyle="Normal 2"/>
    <tableColumn id="15" xr3:uid="{E4847E80-08C8-4730-A6A3-B93911518D4F}" name="Age of Vulnerable User - Youngest Known" dataCellStyle="Normal 2"/>
    <tableColumn id="16" xr3:uid="{297EF462-0EAB-4ED1-897F-DCDE097E29BD}" name="Age of Vulnerable User - Oldest Known" dataCellStyle="Normal 2"/>
    <tableColumn id="17" xr3:uid="{05E8F002-DF50-417E-A546-6F3E3E1684C7}" name="Crash Hour" dataDxfId="4" dataCellStyle="Normal 2"/>
    <tableColumn id="18" xr3:uid="{6A987EB5-5A6A-4C5A-9114-39D9E38774C5}" name="Time" dataDxfId="3" dataCellStyle="Normal 2"/>
    <tableColumn id="19" xr3:uid="{E49E92F3-603D-4996-8D2A-4AC8B97A8B7A}" name="Driver Contributing Circumstances (All Drivers)" dataCellStyle="Normal 2"/>
    <tableColumn id="20" xr3:uid="{F61E7CFF-7760-49C5-89EC-CD0A891C1E8D}" name="Driver Distracted By (All Vehicles)" dataCellStyle="Normal 2"/>
    <tableColumn id="21" xr3:uid="{1B47BB6E-B234-401D-82DE-4307CEFB2EF8}" name="First Harmful Event" dataCellStyle="Normal 2"/>
    <tableColumn id="22" xr3:uid="{7C24E7F8-0F68-46D2-8A91-D83675FF1895}" name="Is Geocoded" dataCellStyle="Normal 2"/>
    <tableColumn id="23" xr3:uid="{CE8058F9-B0AA-4EBE-A904-97C42FE28691}" name="Light Conditions" dataDxfId="2" dataCellStyle="Normal 2"/>
    <tableColumn id="24" xr3:uid="{A4D2867F-ACCB-4689-8AD3-DA3421C7609D}" name="P_Light Conditions" dataDxfId="1" dataCellStyle="Normal 2"/>
    <tableColumn id="25" xr3:uid="{AFF5E2AD-A3DC-4128-8082-E212E9C43763}" name="Manner of Collision" dataDxfId="0" dataCellStyle="Normal 2"/>
    <tableColumn id="26" xr3:uid="{6A75C755-7BFE-4DA9-908D-58F4A6272007}" name="Column1" dataCellStyle="Normal 2"/>
    <tableColumn id="27" xr3:uid="{46379608-3AD7-432C-AAD0-77BD5D4928E9}" name="MassDOT District" dataCellStyle="Normal 2"/>
    <tableColumn id="28" xr3:uid="{2AF7C71A-E798-4C23-980B-95A4EE83D698}" name="Vulnerable User Action (All Persons)" dataCellStyle="Normal 2"/>
    <tableColumn id="29" xr3:uid="{8F160AEA-A63D-47AB-AA92-B7C0EEDABE8E}" name="Vulnerable User Location (All Persons)" dataCellStyle="Normal 2"/>
    <tableColumn id="30" xr3:uid="{93867A17-F78A-44CF-AFC0-9C7B64ABF940}" name="Vulnerable User Type (All Persons)" dataCellStyle="Normal 2"/>
    <tableColumn id="31" xr3:uid="{A0C6E27C-D459-4362-9090-4E41E0DA3519}" name="RMV Document Numbers" dataCellStyle="Normal 2"/>
    <tableColumn id="32" xr3:uid="{19BE316F-BAA7-48B0-8880-8E6773D15F8E}" name="Road Surface Condition" dataCellStyle="Normal 2"/>
    <tableColumn id="33" xr3:uid="{EBD4B7F9-EF0B-4C18-A51D-0EDFF6C2A1E2}" name="Roadway Junction Type" dataCellStyle="Normal 2"/>
    <tableColumn id="34" xr3:uid="{5B972863-7B19-41FB-B605-556CAF59D53F}" name="RPA Abbreviation" dataCellStyle="Normal 2"/>
    <tableColumn id="35" xr3:uid="{BE27EB0E-C473-4780-A218-6CAA5DFDA874}" name="Total Fatalities" dataCellStyle="Normal 2"/>
    <tableColumn id="36" xr3:uid="{74432CBF-8BA1-4F6C-94F7-3206EFF0BE70}" name="Total Non-Fatal Injuries" dataCellStyle="Normal 2"/>
    <tableColumn id="37" xr3:uid="{2989B09C-182F-469E-A6A3-6C861C659E7F}" name="Traffic Control Device Type" dataCellStyle="Normal 2"/>
    <tableColumn id="38" xr3:uid="{43A1A06B-ECE1-4DED-9F0A-A7875A04FF87}" name="Trafficway Description" dataCellStyle="Normal 2"/>
    <tableColumn id="39" xr3:uid="{EB747CA4-5630-425A-9892-7EDADB190AB3}" name="Vehicle Actions Prior to Crash (All Vehicles)" dataCellStyle="Normal 2"/>
    <tableColumn id="40" xr3:uid="{417B01B0-1423-4F3A-99FB-A81A4107ED3A}" name="Vehicle Configuration (All Vehicles)" dataCellStyle="Normal 2"/>
    <tableColumn id="41" xr3:uid="{C099B045-C2CB-40FD-869B-68188270C13E}" name="Vehicle Emergency Use (All Vehicles)" dataCellStyle="Normal 2"/>
    <tableColumn id="42" xr3:uid="{5A7E7BC7-F0CB-43AA-8B18-480C206D1DFC}" name="Vehicle Towed From Scene (All Vehicles)" dataCellStyle="Normal 2"/>
    <tableColumn id="43" xr3:uid="{507FFE26-466F-4F4D-8AAF-FF6B5972C28D}" name="Vehicle Travel Directions (All Vehicles)" dataCellStyle="Normal 2"/>
    <tableColumn id="44" xr3:uid="{547D42DC-2EA7-4DD4-A0DA-4C8CA28F8022}" name="Weather Conditions" dataCellStyle="Normal 2"/>
    <tableColumn id="45" xr3:uid="{89C3CD87-A9F7-4753-A8F0-315EB698E917}" name="County Name" dataCellStyle="Normal 2"/>
    <tableColumn id="46" xr3:uid="{FCBA27D0-C9DA-471E-9AF5-08A8CD2E27BB}" name="Crash Report IDs" dataCellStyle="Normal 2"/>
    <tableColumn id="47" xr3:uid="{076B4DCD-FE03-4074-A6EC-71AD3DBC9652}" name="FMCSA Reportable (All Vehicles)" dataCellStyle="Normal 2"/>
    <tableColumn id="48" xr3:uid="{65705EA7-184B-4F89-B23B-51207E7EB784}" name="FMCSA Reportable (Crash)" dataCellStyle="Normal 2"/>
    <tableColumn id="49" xr3:uid="{7DBCE2C1-7E91-4F1F-9019-0251709F1DFD}" name="First Harmful Event Location" dataCellStyle="Normal 2"/>
    <tableColumn id="50" xr3:uid="{5EDB0D18-AE89-4E4E-8CEE-FC2D6F08E0F3}" name="Geocoding Method" dataCellStyle="Normal 2"/>
    <tableColumn id="51" xr3:uid="{499FDDE0-1B77-4C8F-96BA-8D747C1292AA}" name="Hit and Run" dataCellStyle="Normal 2"/>
    <tableColumn id="52" xr3:uid="{75747652-7D86-41BB-AE52-4A5E5589EB30}" name="Locality" dataCellStyle="Normal 2"/>
    <tableColumn id="53" xr3:uid="{8E39B7EA-1F4A-457D-A1C6-F6FCF953116D}" name="Most Harmful Event (All Vehicles)" dataCellStyle="Normal 2"/>
    <tableColumn id="54" xr3:uid="{D2336451-63D0-4F88-9B7D-219A22F5345C}" name="Road Contributing Circumstance" dataCellStyle="Normal 2"/>
    <tableColumn id="55" xr3:uid="{08C96C67-F61E-46F9-A058-ACDB8AF57414}" name="School Bus Related" dataCellStyle="Normal 2"/>
    <tableColumn id="56" xr3:uid="{4AF8E988-ED0A-4332-8865-8FA1614F22D0}" name="Speed Limit" dataCellStyle="Normal 2"/>
    <tableColumn id="57" xr3:uid="{B806C026-D093-4F71-B857-E49120B443B2}" name="Traffic Control Device Function" dataCellStyle="Normal 2"/>
    <tableColumn id="58" xr3:uid="{9E9EE484-5B02-47D8-B588-5EF3B0FB36D9}" name="Vehicle Sequence of Events (All Vehicles)" dataCellStyle="Normal 2"/>
    <tableColumn id="59" xr3:uid="{18875A84-9694-4458-A3A1-EF9630E301E3}" name="Work Zone Related" dataCellStyle="Normal 2"/>
    <tableColumn id="60" xr3:uid="{CBC7E835-1AB0-479F-BDF2-C03EE7ADE98C}" name="Vulnerable User Sequence of Events (All Persons)" dataCellStyle="Normal 2"/>
    <tableColumn id="61" xr3:uid="{F1E8D7F7-23A8-43E2-8A91-E51BDC938ED5}" name="Vulnerable User Distracted By (All Persons)" dataCellStyle="Normal 2"/>
    <tableColumn id="62" xr3:uid="{0CCC9438-B865-4742-BFE5-46BFD4999A10}" name="Vulnerable User Traffic Control Type (All persons)" dataCellStyle="Normal 2"/>
    <tableColumn id="63" xr3:uid="{3D4D4C6E-1648-433E-8E46-B9D505AC8AB8}" name="Vulnerable User Origin Destination (All Persons)" dataCellStyle="Normal 2"/>
    <tableColumn id="64" xr3:uid="{3BB8332D-561A-4360-91A3-EFB53005E5C1}" name="Vulnerable User Contributing Circumstances (All Persons)" dataCellStyle="Normal 2"/>
    <tableColumn id="65" xr3:uid="{9207F395-D6CD-41E8-80A5-161009D7BB98}" name="Vulnerable User Alcohol Suspected Type (All Persons)" dataCellStyle="Normal 2"/>
    <tableColumn id="66" xr3:uid="{22894CC6-1919-4EAE-AED1-012CCFF0A8D9}" name="Vulnerable User Drug Suspected Type (All Persons)" dataCellStyle="Normal 2"/>
    <tableColumn id="67" xr3:uid="{0F4EF3B4-21D6-43DB-B153-4B9B34596A9A}" name="X" dataCellStyle="Normal 2"/>
    <tableColumn id="68" xr3:uid="{DDA94857-1AC1-498B-A65D-D1A9F90F0DB6}" name="Y" dataCellStyle="Normal 2"/>
    <tableColumn id="69" xr3:uid="{DA375444-F315-4EB5-AB9C-9ECB02C1CEA9}" name="Latitude" dataCellStyle="Normal 2"/>
    <tableColumn id="70" xr3:uid="{8DA378A1-C65D-47BB-AF1B-7D79F83177D5}" name="Longitude" dataCellStyle="Normal 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4-09-09T21:07:39.28" personId="{210736E1-7C19-4CFB-9AD3-6561D0D7164B}" id="{B5CA9EBD-7ED5-4CD7-894F-4576540EBDFE}">
    <text>Need to format as time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7" dT="2024-09-10T15:12:22.29" personId="{210736E1-7C19-4CFB-9AD3-6561D0D7164B}" id="{268B2AAE-79CB-4E85-9794-5B3E0FDF3083}">
    <text>Look at this report</text>
  </threadedComment>
  <threadedComment ref="C15" dT="2024-09-10T15:13:08.75" personId="{210736E1-7C19-4CFB-9AD3-6561D0D7164B}" id="{04401464-9041-4990-97B7-BDAB25E166B6}">
    <text>Look at years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A1434-6EE0-47B5-B8E2-BE2A5EF8C976}">
  <sheetPr codeName="Sheet1"/>
  <dimension ref="A1:BN26"/>
  <sheetViews>
    <sheetView topLeftCell="M1" workbookViewId="0">
      <selection activeCell="V20" sqref="V20"/>
    </sheetView>
  </sheetViews>
  <sheetFormatPr defaultRowHeight="14.5" x14ac:dyDescent="0.35"/>
  <cols>
    <col min="1" max="3" width="16.7265625" customWidth="1"/>
    <col min="4" max="4" width="31.7265625" style="16" customWidth="1"/>
    <col min="5" max="6" width="16.7265625" customWidth="1"/>
    <col min="7" max="7" width="16.7265625" style="16" customWidth="1"/>
    <col min="8" max="9" width="16.7265625" customWidth="1"/>
    <col min="10" max="10" width="16" customWidth="1"/>
    <col min="11" max="15" width="16.7265625" customWidth="1"/>
    <col min="16" max="16" width="41.1796875" style="16" customWidth="1"/>
    <col min="17" max="18" width="16.7265625" customWidth="1"/>
    <col min="19" max="19" width="37.26953125" style="16" customWidth="1"/>
    <col min="20" max="20" width="16.7265625" customWidth="1"/>
    <col min="21" max="22" width="16.7265625" style="16" customWidth="1"/>
    <col min="23" max="32" width="16.7265625" customWidth="1"/>
    <col min="33" max="33" width="40.26953125" customWidth="1"/>
    <col min="34" max="39" width="16.7265625" customWidth="1"/>
    <col min="40" max="40" width="16.7265625" style="16" customWidth="1"/>
    <col min="41" max="66" width="16.7265625" customWidth="1"/>
  </cols>
  <sheetData>
    <row r="1" spans="1:66" x14ac:dyDescent="0.35">
      <c r="A1" t="s">
        <v>0</v>
      </c>
      <c r="B1" t="s">
        <v>1</v>
      </c>
      <c r="C1" t="s">
        <v>2</v>
      </c>
      <c r="D1" s="16" t="s">
        <v>3</v>
      </c>
      <c r="E1" t="s">
        <v>4</v>
      </c>
      <c r="F1" t="s">
        <v>5</v>
      </c>
      <c r="G1" s="16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6" t="s">
        <v>15</v>
      </c>
      <c r="Q1" t="s">
        <v>16</v>
      </c>
      <c r="R1" t="s">
        <v>17</v>
      </c>
      <c r="S1" s="16" t="s">
        <v>18</v>
      </c>
      <c r="T1" t="s">
        <v>19</v>
      </c>
      <c r="U1" s="16" t="s">
        <v>20</v>
      </c>
      <c r="V1" s="16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16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35">
      <c r="A2">
        <v>4663464</v>
      </c>
      <c r="B2" t="s">
        <v>66</v>
      </c>
      <c r="C2" s="1">
        <v>43497</v>
      </c>
      <c r="D2" s="16" t="s">
        <v>67</v>
      </c>
      <c r="E2" t="s">
        <v>68</v>
      </c>
      <c r="F2" t="s">
        <v>69</v>
      </c>
      <c r="G2" s="16" t="s">
        <v>70</v>
      </c>
      <c r="H2" t="s">
        <v>71</v>
      </c>
      <c r="I2">
        <v>3</v>
      </c>
      <c r="J2" t="s">
        <v>72</v>
      </c>
      <c r="K2" t="s">
        <v>73</v>
      </c>
      <c r="L2" t="s">
        <v>74</v>
      </c>
      <c r="M2" t="s">
        <v>75</v>
      </c>
      <c r="N2" t="s">
        <v>73</v>
      </c>
      <c r="O2" t="s">
        <v>73</v>
      </c>
      <c r="P2" s="16" t="s">
        <v>76</v>
      </c>
      <c r="Q2" t="s">
        <v>77</v>
      </c>
      <c r="R2" t="s">
        <v>78</v>
      </c>
      <c r="S2" s="16" t="s">
        <v>79</v>
      </c>
      <c r="T2" t="s">
        <v>80</v>
      </c>
      <c r="U2" s="16" t="s">
        <v>81</v>
      </c>
      <c r="V2" s="16" t="s">
        <v>82</v>
      </c>
      <c r="W2">
        <v>3</v>
      </c>
      <c r="X2" t="s">
        <v>73</v>
      </c>
      <c r="Y2" t="s">
        <v>73</v>
      </c>
      <c r="Z2" t="s">
        <v>73</v>
      </c>
      <c r="AA2" t="s">
        <v>83</v>
      </c>
      <c r="AB2" t="s">
        <v>84</v>
      </c>
      <c r="AC2" t="s">
        <v>85</v>
      </c>
      <c r="AD2" t="s">
        <v>86</v>
      </c>
      <c r="AE2">
        <v>0</v>
      </c>
      <c r="AF2">
        <v>4</v>
      </c>
      <c r="AG2" t="s">
        <v>87</v>
      </c>
      <c r="AH2" t="s">
        <v>88</v>
      </c>
      <c r="AI2" t="s">
        <v>89</v>
      </c>
      <c r="AJ2" t="s">
        <v>90</v>
      </c>
      <c r="AK2" t="s">
        <v>91</v>
      </c>
      <c r="AL2" t="s">
        <v>92</v>
      </c>
      <c r="AM2" t="s">
        <v>93</v>
      </c>
      <c r="AN2" s="16" t="s">
        <v>94</v>
      </c>
      <c r="AO2" t="s">
        <v>95</v>
      </c>
      <c r="AP2" t="s">
        <v>96</v>
      </c>
      <c r="AQ2" t="s">
        <v>73</v>
      </c>
      <c r="AR2" t="s">
        <v>73</v>
      </c>
      <c r="AS2" t="s">
        <v>97</v>
      </c>
      <c r="AT2" t="s">
        <v>98</v>
      </c>
      <c r="AU2" t="s">
        <v>99</v>
      </c>
      <c r="AV2" t="s">
        <v>73</v>
      </c>
      <c r="AW2" t="s">
        <v>100</v>
      </c>
      <c r="AX2" t="s">
        <v>101</v>
      </c>
      <c r="AY2" t="s">
        <v>102</v>
      </c>
      <c r="AZ2">
        <v>40</v>
      </c>
      <c r="BA2" t="s">
        <v>103</v>
      </c>
      <c r="BB2" t="s">
        <v>104</v>
      </c>
      <c r="BC2" t="s">
        <v>105</v>
      </c>
      <c r="BD2" t="s">
        <v>73</v>
      </c>
      <c r="BE2" t="s">
        <v>73</v>
      </c>
      <c r="BF2" t="s">
        <v>73</v>
      </c>
      <c r="BG2" t="s">
        <v>73</v>
      </c>
      <c r="BH2" t="s">
        <v>73</v>
      </c>
      <c r="BI2" t="s">
        <v>73</v>
      </c>
      <c r="BJ2" t="s">
        <v>73</v>
      </c>
      <c r="BK2">
        <v>176344.56258721001</v>
      </c>
      <c r="BL2">
        <v>899414.06231857999</v>
      </c>
      <c r="BM2">
        <v>42.344863410000002</v>
      </c>
      <c r="BN2">
        <v>-71.787083719999998</v>
      </c>
    </row>
    <row r="3" spans="1:66" x14ac:dyDescent="0.35">
      <c r="A3">
        <v>4695371</v>
      </c>
      <c r="B3" t="s">
        <v>66</v>
      </c>
      <c r="C3" s="1">
        <v>43574</v>
      </c>
      <c r="D3" s="16" t="s">
        <v>67</v>
      </c>
      <c r="E3" t="s">
        <v>68</v>
      </c>
      <c r="F3" t="s">
        <v>106</v>
      </c>
      <c r="G3" s="16" t="s">
        <v>70</v>
      </c>
      <c r="H3" t="s">
        <v>107</v>
      </c>
      <c r="I3">
        <v>2</v>
      </c>
      <c r="J3" t="s">
        <v>72</v>
      </c>
      <c r="K3" t="s">
        <v>73</v>
      </c>
      <c r="L3" t="s">
        <v>75</v>
      </c>
      <c r="M3" t="s">
        <v>75</v>
      </c>
      <c r="N3" t="s">
        <v>73</v>
      </c>
      <c r="O3" t="s">
        <v>73</v>
      </c>
      <c r="P3" s="16" t="s">
        <v>108</v>
      </c>
      <c r="Q3" t="s">
        <v>109</v>
      </c>
      <c r="R3" t="s">
        <v>110</v>
      </c>
      <c r="S3" s="16" t="s">
        <v>79</v>
      </c>
      <c r="T3" t="s">
        <v>80</v>
      </c>
      <c r="U3" s="16" t="s">
        <v>111</v>
      </c>
      <c r="V3" s="16" t="s">
        <v>82</v>
      </c>
      <c r="W3">
        <v>3</v>
      </c>
      <c r="X3" t="s">
        <v>73</v>
      </c>
      <c r="Y3" t="s">
        <v>73</v>
      </c>
      <c r="Z3" t="s">
        <v>73</v>
      </c>
      <c r="AA3" t="s">
        <v>112</v>
      </c>
      <c r="AB3" t="s">
        <v>84</v>
      </c>
      <c r="AC3" t="s">
        <v>85</v>
      </c>
      <c r="AD3" t="s">
        <v>86</v>
      </c>
      <c r="AE3">
        <v>0</v>
      </c>
      <c r="AF3">
        <v>1</v>
      </c>
      <c r="AG3" t="s">
        <v>87</v>
      </c>
      <c r="AH3" t="s">
        <v>88</v>
      </c>
      <c r="AI3" t="s">
        <v>113</v>
      </c>
      <c r="AJ3" t="s">
        <v>114</v>
      </c>
      <c r="AK3" t="s">
        <v>115</v>
      </c>
      <c r="AL3" t="s">
        <v>116</v>
      </c>
      <c r="AM3" t="s">
        <v>117</v>
      </c>
      <c r="AN3" s="16" t="s">
        <v>118</v>
      </c>
      <c r="AO3" t="s">
        <v>95</v>
      </c>
      <c r="AP3" t="s">
        <v>119</v>
      </c>
      <c r="AQ3" t="s">
        <v>73</v>
      </c>
      <c r="AR3" t="s">
        <v>73</v>
      </c>
      <c r="AS3" t="s">
        <v>97</v>
      </c>
      <c r="AT3" t="s">
        <v>98</v>
      </c>
      <c r="AU3" t="s">
        <v>99</v>
      </c>
      <c r="AV3" t="s">
        <v>73</v>
      </c>
      <c r="AW3" t="s">
        <v>120</v>
      </c>
      <c r="AX3" t="s">
        <v>101</v>
      </c>
      <c r="AY3" t="s">
        <v>102</v>
      </c>
      <c r="AZ3">
        <v>35</v>
      </c>
      <c r="BA3" t="s">
        <v>103</v>
      </c>
      <c r="BB3" t="s">
        <v>121</v>
      </c>
      <c r="BC3" t="s">
        <v>105</v>
      </c>
      <c r="BD3" t="s">
        <v>73</v>
      </c>
      <c r="BE3" t="s">
        <v>73</v>
      </c>
      <c r="BF3" t="s">
        <v>73</v>
      </c>
      <c r="BG3" t="s">
        <v>73</v>
      </c>
      <c r="BH3" t="s">
        <v>73</v>
      </c>
      <c r="BI3" t="s">
        <v>73</v>
      </c>
      <c r="BJ3" t="s">
        <v>73</v>
      </c>
      <c r="BK3">
        <v>176344.56258721001</v>
      </c>
      <c r="BL3">
        <v>899414.06231857999</v>
      </c>
      <c r="BM3">
        <v>42.344863410000002</v>
      </c>
      <c r="BN3">
        <v>-71.787083719999998</v>
      </c>
    </row>
    <row r="4" spans="1:66" x14ac:dyDescent="0.35">
      <c r="A4">
        <v>4729938</v>
      </c>
      <c r="B4" t="s">
        <v>66</v>
      </c>
      <c r="C4" s="1">
        <v>43652</v>
      </c>
      <c r="D4" s="16" t="s">
        <v>67</v>
      </c>
      <c r="E4" t="s">
        <v>68</v>
      </c>
      <c r="F4" t="s">
        <v>122</v>
      </c>
      <c r="G4" s="16" t="s">
        <v>70</v>
      </c>
      <c r="H4" t="s">
        <v>123</v>
      </c>
      <c r="I4">
        <v>2</v>
      </c>
      <c r="J4" t="s">
        <v>72</v>
      </c>
      <c r="K4" t="s">
        <v>73</v>
      </c>
      <c r="L4" t="s">
        <v>74</v>
      </c>
      <c r="M4" t="s">
        <v>124</v>
      </c>
      <c r="N4" t="s">
        <v>73</v>
      </c>
      <c r="O4" t="s">
        <v>73</v>
      </c>
      <c r="P4" s="16" t="s">
        <v>125</v>
      </c>
      <c r="Q4" t="s">
        <v>126</v>
      </c>
      <c r="R4" t="s">
        <v>127</v>
      </c>
      <c r="S4" s="16" t="s">
        <v>79</v>
      </c>
      <c r="T4" t="s">
        <v>80</v>
      </c>
      <c r="U4" s="16" t="s">
        <v>111</v>
      </c>
      <c r="V4" s="16" t="s">
        <v>128</v>
      </c>
      <c r="W4">
        <v>3</v>
      </c>
      <c r="X4" t="s">
        <v>73</v>
      </c>
      <c r="Y4" t="s">
        <v>73</v>
      </c>
      <c r="Z4" t="s">
        <v>73</v>
      </c>
      <c r="AA4" t="s">
        <v>129</v>
      </c>
      <c r="AB4" t="s">
        <v>130</v>
      </c>
      <c r="AC4" t="s">
        <v>85</v>
      </c>
      <c r="AD4" t="s">
        <v>86</v>
      </c>
      <c r="AE4">
        <v>0</v>
      </c>
      <c r="AF4">
        <v>1</v>
      </c>
      <c r="AG4" t="s">
        <v>87</v>
      </c>
      <c r="AH4" t="s">
        <v>88</v>
      </c>
      <c r="AI4" t="s">
        <v>131</v>
      </c>
      <c r="AJ4" t="s">
        <v>132</v>
      </c>
      <c r="AK4" t="s">
        <v>115</v>
      </c>
      <c r="AL4" t="s">
        <v>115</v>
      </c>
      <c r="AM4" t="s">
        <v>133</v>
      </c>
      <c r="AN4" s="16" t="s">
        <v>130</v>
      </c>
      <c r="AO4" t="s">
        <v>95</v>
      </c>
      <c r="AP4" t="s">
        <v>134</v>
      </c>
      <c r="AQ4" t="s">
        <v>73</v>
      </c>
      <c r="AR4" t="s">
        <v>73</v>
      </c>
      <c r="AS4" t="s">
        <v>97</v>
      </c>
      <c r="AT4" t="s">
        <v>98</v>
      </c>
      <c r="AU4" t="s">
        <v>99</v>
      </c>
      <c r="AV4" t="s">
        <v>73</v>
      </c>
      <c r="AW4" t="s">
        <v>120</v>
      </c>
      <c r="AX4" t="s">
        <v>73</v>
      </c>
      <c r="AY4" t="s">
        <v>102</v>
      </c>
      <c r="AZ4" t="s">
        <v>73</v>
      </c>
      <c r="BA4" t="s">
        <v>103</v>
      </c>
      <c r="BB4" t="s">
        <v>135</v>
      </c>
      <c r="BC4" t="s">
        <v>105</v>
      </c>
      <c r="BD4" t="s">
        <v>73</v>
      </c>
      <c r="BE4" t="s">
        <v>73</v>
      </c>
      <c r="BF4" t="s">
        <v>73</v>
      </c>
      <c r="BG4" t="s">
        <v>73</v>
      </c>
      <c r="BH4" t="s">
        <v>73</v>
      </c>
      <c r="BI4" t="s">
        <v>73</v>
      </c>
      <c r="BJ4" t="s">
        <v>73</v>
      </c>
      <c r="BK4">
        <v>176344.5625</v>
      </c>
      <c r="BL4">
        <v>899414.06229999999</v>
      </c>
      <c r="BM4">
        <v>42.344863410000002</v>
      </c>
      <c r="BN4">
        <v>-71.787083719999998</v>
      </c>
    </row>
    <row r="5" spans="1:66" x14ac:dyDescent="0.35">
      <c r="A5">
        <v>4740071</v>
      </c>
      <c r="B5" t="s">
        <v>66</v>
      </c>
      <c r="C5" s="1">
        <v>43693</v>
      </c>
      <c r="D5" s="16" t="s">
        <v>136</v>
      </c>
      <c r="E5" t="s">
        <v>68</v>
      </c>
      <c r="F5" t="s">
        <v>137</v>
      </c>
      <c r="G5" s="16" t="s">
        <v>70</v>
      </c>
      <c r="H5" t="s">
        <v>138</v>
      </c>
      <c r="I5">
        <v>2</v>
      </c>
      <c r="J5" t="s">
        <v>72</v>
      </c>
      <c r="K5" t="s">
        <v>73</v>
      </c>
      <c r="L5" t="s">
        <v>139</v>
      </c>
      <c r="M5" t="s">
        <v>140</v>
      </c>
      <c r="N5" t="s">
        <v>73</v>
      </c>
      <c r="O5" t="s">
        <v>73</v>
      </c>
      <c r="P5" s="16" t="s">
        <v>141</v>
      </c>
      <c r="Q5" t="s">
        <v>142</v>
      </c>
      <c r="R5" t="s">
        <v>143</v>
      </c>
      <c r="S5" s="16" t="s">
        <v>79</v>
      </c>
      <c r="T5" t="s">
        <v>80</v>
      </c>
      <c r="U5" s="16" t="s">
        <v>111</v>
      </c>
      <c r="V5" s="16" t="s">
        <v>128</v>
      </c>
      <c r="W5">
        <v>3</v>
      </c>
      <c r="X5" t="s">
        <v>73</v>
      </c>
      <c r="Y5" t="s">
        <v>73</v>
      </c>
      <c r="Z5" t="s">
        <v>73</v>
      </c>
      <c r="AA5" t="s">
        <v>144</v>
      </c>
      <c r="AB5" t="s">
        <v>84</v>
      </c>
      <c r="AC5" t="s">
        <v>85</v>
      </c>
      <c r="AD5" t="s">
        <v>86</v>
      </c>
      <c r="AE5">
        <v>0</v>
      </c>
      <c r="AF5">
        <v>0</v>
      </c>
      <c r="AG5" t="s">
        <v>87</v>
      </c>
      <c r="AH5" t="s">
        <v>88</v>
      </c>
      <c r="AI5" t="s">
        <v>145</v>
      </c>
      <c r="AJ5" t="s">
        <v>146</v>
      </c>
      <c r="AK5" t="s">
        <v>115</v>
      </c>
      <c r="AL5" t="s">
        <v>115</v>
      </c>
      <c r="AM5" t="s">
        <v>147</v>
      </c>
      <c r="AN5" s="16" t="s">
        <v>94</v>
      </c>
      <c r="AO5" t="s">
        <v>95</v>
      </c>
      <c r="AP5" t="s">
        <v>148</v>
      </c>
      <c r="AQ5" t="s">
        <v>73</v>
      </c>
      <c r="AR5" t="s">
        <v>73</v>
      </c>
      <c r="AS5" t="s">
        <v>97</v>
      </c>
      <c r="AT5" t="s">
        <v>149</v>
      </c>
      <c r="AU5" t="s">
        <v>99</v>
      </c>
      <c r="AV5" t="s">
        <v>73</v>
      </c>
      <c r="AW5" t="s">
        <v>120</v>
      </c>
      <c r="AX5" t="s">
        <v>101</v>
      </c>
      <c r="AY5" t="s">
        <v>102</v>
      </c>
      <c r="AZ5">
        <v>35</v>
      </c>
      <c r="BA5" t="s">
        <v>103</v>
      </c>
      <c r="BB5" t="s">
        <v>135</v>
      </c>
      <c r="BC5" t="s">
        <v>105</v>
      </c>
      <c r="BD5" t="s">
        <v>73</v>
      </c>
      <c r="BE5" t="s">
        <v>73</v>
      </c>
      <c r="BF5" t="s">
        <v>73</v>
      </c>
      <c r="BG5" t="s">
        <v>73</v>
      </c>
      <c r="BH5" t="s">
        <v>73</v>
      </c>
      <c r="BI5" t="s">
        <v>73</v>
      </c>
      <c r="BJ5" t="s">
        <v>73</v>
      </c>
      <c r="BK5">
        <v>176344.5625</v>
      </c>
      <c r="BL5">
        <v>899414.06229999999</v>
      </c>
      <c r="BM5">
        <v>42.344863410000002</v>
      </c>
      <c r="BN5">
        <v>-71.787083719999998</v>
      </c>
    </row>
    <row r="6" spans="1:66" x14ac:dyDescent="0.35">
      <c r="A6">
        <v>4814532</v>
      </c>
      <c r="B6" t="s">
        <v>66</v>
      </c>
      <c r="C6" s="1">
        <v>43866</v>
      </c>
      <c r="D6" s="16" t="s">
        <v>136</v>
      </c>
      <c r="E6" t="s">
        <v>68</v>
      </c>
      <c r="F6" t="s">
        <v>150</v>
      </c>
      <c r="G6" s="16" t="s">
        <v>151</v>
      </c>
      <c r="H6" t="s">
        <v>138</v>
      </c>
      <c r="I6">
        <v>2</v>
      </c>
      <c r="J6" t="s">
        <v>72</v>
      </c>
      <c r="K6" t="s">
        <v>73</v>
      </c>
      <c r="L6" t="s">
        <v>74</v>
      </c>
      <c r="M6" t="s">
        <v>152</v>
      </c>
      <c r="N6" t="s">
        <v>73</v>
      </c>
      <c r="O6" t="s">
        <v>73</v>
      </c>
      <c r="P6" s="16" t="s">
        <v>125</v>
      </c>
      <c r="Q6" t="s">
        <v>153</v>
      </c>
      <c r="R6" t="s">
        <v>127</v>
      </c>
      <c r="S6" s="16" t="s">
        <v>79</v>
      </c>
      <c r="T6" t="s">
        <v>80</v>
      </c>
      <c r="U6" s="16" t="s">
        <v>154</v>
      </c>
      <c r="V6" s="16" t="s">
        <v>155</v>
      </c>
      <c r="W6">
        <v>3</v>
      </c>
      <c r="X6" t="s">
        <v>73</v>
      </c>
      <c r="Y6" t="s">
        <v>73</v>
      </c>
      <c r="Z6" t="s">
        <v>73</v>
      </c>
      <c r="AA6" t="s">
        <v>156</v>
      </c>
      <c r="AB6" t="s">
        <v>84</v>
      </c>
      <c r="AC6" t="s">
        <v>85</v>
      </c>
      <c r="AD6" t="s">
        <v>86</v>
      </c>
      <c r="AE6">
        <v>0</v>
      </c>
      <c r="AF6">
        <v>0</v>
      </c>
      <c r="AG6" t="s">
        <v>87</v>
      </c>
      <c r="AH6" t="s">
        <v>88</v>
      </c>
      <c r="AI6" t="s">
        <v>145</v>
      </c>
      <c r="AJ6" t="s">
        <v>132</v>
      </c>
      <c r="AK6" t="s">
        <v>115</v>
      </c>
      <c r="AL6" t="s">
        <v>115</v>
      </c>
      <c r="AM6" t="s">
        <v>147</v>
      </c>
      <c r="AN6" s="16" t="s">
        <v>94</v>
      </c>
      <c r="AO6" t="s">
        <v>95</v>
      </c>
      <c r="AP6" t="s">
        <v>157</v>
      </c>
      <c r="AQ6" t="s">
        <v>73</v>
      </c>
      <c r="AR6" t="s">
        <v>73</v>
      </c>
      <c r="AS6" t="s">
        <v>97</v>
      </c>
      <c r="AT6" t="s">
        <v>98</v>
      </c>
      <c r="AU6" t="s">
        <v>99</v>
      </c>
      <c r="AV6" t="s">
        <v>73</v>
      </c>
      <c r="AW6" t="s">
        <v>120</v>
      </c>
      <c r="AX6" t="s">
        <v>101</v>
      </c>
      <c r="AY6" t="s">
        <v>102</v>
      </c>
      <c r="AZ6">
        <v>40</v>
      </c>
      <c r="BA6" t="s">
        <v>158</v>
      </c>
      <c r="BB6" t="s">
        <v>135</v>
      </c>
      <c r="BC6" t="s">
        <v>105</v>
      </c>
      <c r="BD6" t="s">
        <v>73</v>
      </c>
      <c r="BE6" t="s">
        <v>73</v>
      </c>
      <c r="BF6" t="s">
        <v>73</v>
      </c>
      <c r="BG6" t="s">
        <v>73</v>
      </c>
      <c r="BH6" t="s">
        <v>73</v>
      </c>
      <c r="BI6" t="s">
        <v>73</v>
      </c>
      <c r="BJ6" t="s">
        <v>73</v>
      </c>
      <c r="BK6">
        <v>176344.5625</v>
      </c>
      <c r="BL6">
        <v>899414.06229999999</v>
      </c>
      <c r="BM6">
        <v>42.344863410000002</v>
      </c>
      <c r="BN6">
        <v>-71.787083719999998</v>
      </c>
    </row>
    <row r="7" spans="1:66" x14ac:dyDescent="0.35">
      <c r="A7">
        <v>4828735</v>
      </c>
      <c r="B7" t="s">
        <v>66</v>
      </c>
      <c r="C7" s="1">
        <v>43899</v>
      </c>
      <c r="D7" s="16" t="s">
        <v>136</v>
      </c>
      <c r="E7" t="s">
        <v>68</v>
      </c>
      <c r="F7" t="s">
        <v>159</v>
      </c>
      <c r="G7" s="16" t="s">
        <v>151</v>
      </c>
      <c r="H7" t="s">
        <v>138</v>
      </c>
      <c r="I7">
        <v>2</v>
      </c>
      <c r="J7" t="s">
        <v>72</v>
      </c>
      <c r="K7" t="s">
        <v>73</v>
      </c>
      <c r="L7" t="s">
        <v>160</v>
      </c>
      <c r="M7" t="s">
        <v>140</v>
      </c>
      <c r="N7" t="s">
        <v>73</v>
      </c>
      <c r="O7" t="s">
        <v>73</v>
      </c>
      <c r="P7" s="16" t="s">
        <v>161</v>
      </c>
      <c r="Q7" t="s">
        <v>162</v>
      </c>
      <c r="R7" t="s">
        <v>127</v>
      </c>
      <c r="S7" s="16" t="s">
        <v>79</v>
      </c>
      <c r="T7" t="s">
        <v>80</v>
      </c>
      <c r="U7" s="16" t="s">
        <v>111</v>
      </c>
      <c r="V7" s="16" t="s">
        <v>155</v>
      </c>
      <c r="W7">
        <v>3</v>
      </c>
      <c r="X7" t="s">
        <v>73</v>
      </c>
      <c r="Y7" t="s">
        <v>73</v>
      </c>
      <c r="Z7" t="s">
        <v>73</v>
      </c>
      <c r="AA7" t="s">
        <v>163</v>
      </c>
      <c r="AB7" t="s">
        <v>84</v>
      </c>
      <c r="AC7" t="s">
        <v>85</v>
      </c>
      <c r="AD7" t="s">
        <v>86</v>
      </c>
      <c r="AE7">
        <v>0</v>
      </c>
      <c r="AF7">
        <v>0</v>
      </c>
      <c r="AG7" t="s">
        <v>87</v>
      </c>
      <c r="AH7" t="s">
        <v>88</v>
      </c>
      <c r="AI7" t="s">
        <v>164</v>
      </c>
      <c r="AJ7" t="s">
        <v>132</v>
      </c>
      <c r="AK7" t="s">
        <v>115</v>
      </c>
      <c r="AL7" t="s">
        <v>115</v>
      </c>
      <c r="AM7" t="s">
        <v>165</v>
      </c>
      <c r="AN7" s="16" t="s">
        <v>94</v>
      </c>
      <c r="AO7" t="s">
        <v>95</v>
      </c>
      <c r="AP7" t="s">
        <v>166</v>
      </c>
      <c r="AQ7" t="s">
        <v>73</v>
      </c>
      <c r="AR7" t="s">
        <v>73</v>
      </c>
      <c r="AS7" t="s">
        <v>97</v>
      </c>
      <c r="AT7" t="s">
        <v>98</v>
      </c>
      <c r="AU7" t="s">
        <v>99</v>
      </c>
      <c r="AV7" t="s">
        <v>73</v>
      </c>
      <c r="AW7" t="s">
        <v>120</v>
      </c>
      <c r="AX7" t="s">
        <v>101</v>
      </c>
      <c r="AY7" t="s">
        <v>102</v>
      </c>
      <c r="AZ7">
        <v>40</v>
      </c>
      <c r="BA7" t="s">
        <v>103</v>
      </c>
      <c r="BB7" t="s">
        <v>135</v>
      </c>
      <c r="BC7" t="s">
        <v>105</v>
      </c>
      <c r="BD7" t="s">
        <v>73</v>
      </c>
      <c r="BE7" t="s">
        <v>73</v>
      </c>
      <c r="BF7" t="s">
        <v>73</v>
      </c>
      <c r="BG7" t="s">
        <v>73</v>
      </c>
      <c r="BH7" t="s">
        <v>73</v>
      </c>
      <c r="BI7" t="s">
        <v>73</v>
      </c>
      <c r="BJ7" t="s">
        <v>73</v>
      </c>
      <c r="BK7">
        <v>176344.5625</v>
      </c>
      <c r="BL7">
        <v>899414.06229999999</v>
      </c>
      <c r="BM7">
        <v>42.344863410000002</v>
      </c>
      <c r="BN7">
        <v>-71.787083719999998</v>
      </c>
    </row>
    <row r="8" spans="1:66" x14ac:dyDescent="0.35">
      <c r="A8">
        <v>4868650</v>
      </c>
      <c r="B8" t="s">
        <v>66</v>
      </c>
      <c r="C8" s="1">
        <v>44055</v>
      </c>
      <c r="D8" s="16" t="s">
        <v>136</v>
      </c>
      <c r="E8" t="s">
        <v>68</v>
      </c>
      <c r="F8" t="s">
        <v>167</v>
      </c>
      <c r="G8" s="16" t="s">
        <v>151</v>
      </c>
      <c r="H8" t="s">
        <v>138</v>
      </c>
      <c r="I8">
        <v>2</v>
      </c>
      <c r="J8" t="s">
        <v>72</v>
      </c>
      <c r="K8" t="s">
        <v>73</v>
      </c>
      <c r="L8" t="s">
        <v>139</v>
      </c>
      <c r="M8" t="s">
        <v>168</v>
      </c>
      <c r="N8" t="s">
        <v>73</v>
      </c>
      <c r="O8" t="s">
        <v>73</v>
      </c>
      <c r="P8" s="16" t="s">
        <v>169</v>
      </c>
      <c r="Q8" t="s">
        <v>170</v>
      </c>
      <c r="R8" t="s">
        <v>110</v>
      </c>
      <c r="S8" s="16" t="s">
        <v>79</v>
      </c>
      <c r="T8" t="s">
        <v>80</v>
      </c>
      <c r="U8" s="16" t="s">
        <v>81</v>
      </c>
      <c r="V8" s="16" t="s">
        <v>128</v>
      </c>
      <c r="W8">
        <v>3</v>
      </c>
      <c r="X8" t="s">
        <v>73</v>
      </c>
      <c r="Y8" t="s">
        <v>73</v>
      </c>
      <c r="Z8" t="s">
        <v>73</v>
      </c>
      <c r="AA8" t="s">
        <v>171</v>
      </c>
      <c r="AB8" t="s">
        <v>84</v>
      </c>
      <c r="AC8" t="s">
        <v>172</v>
      </c>
      <c r="AD8" t="s">
        <v>86</v>
      </c>
      <c r="AE8">
        <v>0</v>
      </c>
      <c r="AF8">
        <v>0</v>
      </c>
      <c r="AG8" t="s">
        <v>87</v>
      </c>
      <c r="AH8" t="s">
        <v>88</v>
      </c>
      <c r="AI8" t="s">
        <v>145</v>
      </c>
      <c r="AJ8" t="s">
        <v>132</v>
      </c>
      <c r="AK8" t="s">
        <v>115</v>
      </c>
      <c r="AL8" t="s">
        <v>115</v>
      </c>
      <c r="AM8" t="s">
        <v>133</v>
      </c>
      <c r="AN8" s="16" t="s">
        <v>94</v>
      </c>
      <c r="AO8" t="s">
        <v>95</v>
      </c>
      <c r="AP8" t="s">
        <v>173</v>
      </c>
      <c r="AQ8" t="s">
        <v>73</v>
      </c>
      <c r="AR8" t="s">
        <v>73</v>
      </c>
      <c r="AS8" t="s">
        <v>97</v>
      </c>
      <c r="AT8" t="s">
        <v>174</v>
      </c>
      <c r="AU8" t="s">
        <v>99</v>
      </c>
      <c r="AV8" t="s">
        <v>73</v>
      </c>
      <c r="AW8" t="s">
        <v>120</v>
      </c>
      <c r="AX8" t="s">
        <v>101</v>
      </c>
      <c r="AY8" t="s">
        <v>102</v>
      </c>
      <c r="AZ8">
        <v>40</v>
      </c>
      <c r="BA8" t="s">
        <v>103</v>
      </c>
      <c r="BB8" t="s">
        <v>135</v>
      </c>
      <c r="BC8" t="s">
        <v>105</v>
      </c>
      <c r="BD8" t="s">
        <v>73</v>
      </c>
      <c r="BE8" t="s">
        <v>73</v>
      </c>
      <c r="BF8" t="s">
        <v>73</v>
      </c>
      <c r="BG8" t="s">
        <v>73</v>
      </c>
      <c r="BH8" t="s">
        <v>73</v>
      </c>
      <c r="BI8" t="s">
        <v>73</v>
      </c>
      <c r="BJ8" t="s">
        <v>73</v>
      </c>
      <c r="BK8">
        <v>176345.86950716999</v>
      </c>
      <c r="BL8">
        <v>899420.91625314998</v>
      </c>
      <c r="BM8">
        <v>42.344925150000002</v>
      </c>
      <c r="BN8">
        <v>-71.787068129999994</v>
      </c>
    </row>
    <row r="9" spans="1:66" x14ac:dyDescent="0.35">
      <c r="A9">
        <v>4911327</v>
      </c>
      <c r="B9" t="s">
        <v>66</v>
      </c>
      <c r="C9" s="1">
        <v>44182</v>
      </c>
      <c r="D9" s="16" t="s">
        <v>136</v>
      </c>
      <c r="E9" t="s">
        <v>68</v>
      </c>
      <c r="F9" t="s">
        <v>175</v>
      </c>
      <c r="G9" s="16" t="s">
        <v>151</v>
      </c>
      <c r="H9" t="s">
        <v>138</v>
      </c>
      <c r="I9">
        <v>2</v>
      </c>
      <c r="J9" t="s">
        <v>72</v>
      </c>
      <c r="K9" t="s">
        <v>73</v>
      </c>
      <c r="L9" t="s">
        <v>124</v>
      </c>
      <c r="M9" t="s">
        <v>140</v>
      </c>
      <c r="N9" t="s">
        <v>73</v>
      </c>
      <c r="O9" t="s">
        <v>73</v>
      </c>
      <c r="P9" s="16" t="s">
        <v>108</v>
      </c>
      <c r="Q9" t="s">
        <v>176</v>
      </c>
      <c r="R9" t="s">
        <v>110</v>
      </c>
      <c r="S9" s="16" t="s">
        <v>177</v>
      </c>
      <c r="T9" t="s">
        <v>80</v>
      </c>
      <c r="U9" s="16" t="s">
        <v>111</v>
      </c>
      <c r="V9" s="16" t="s">
        <v>128</v>
      </c>
      <c r="W9">
        <v>3</v>
      </c>
      <c r="X9" t="s">
        <v>73</v>
      </c>
      <c r="Y9" t="s">
        <v>73</v>
      </c>
      <c r="Z9" t="s">
        <v>73</v>
      </c>
      <c r="AA9" t="s">
        <v>178</v>
      </c>
      <c r="AB9" t="s">
        <v>179</v>
      </c>
      <c r="AC9" t="s">
        <v>85</v>
      </c>
      <c r="AD9" t="s">
        <v>86</v>
      </c>
      <c r="AE9">
        <v>0</v>
      </c>
      <c r="AF9">
        <v>0</v>
      </c>
      <c r="AG9" t="s">
        <v>87</v>
      </c>
      <c r="AH9" t="s">
        <v>88</v>
      </c>
      <c r="AI9" t="s">
        <v>180</v>
      </c>
      <c r="AJ9" t="s">
        <v>181</v>
      </c>
      <c r="AK9" t="s">
        <v>182</v>
      </c>
      <c r="AL9" t="s">
        <v>182</v>
      </c>
      <c r="AM9" t="s">
        <v>183</v>
      </c>
      <c r="AN9" s="16" t="s">
        <v>179</v>
      </c>
      <c r="AO9" t="s">
        <v>95</v>
      </c>
      <c r="AP9" t="s">
        <v>184</v>
      </c>
      <c r="AQ9" t="s">
        <v>185</v>
      </c>
      <c r="AR9" t="s">
        <v>186</v>
      </c>
      <c r="AS9" t="s">
        <v>97</v>
      </c>
      <c r="AT9" t="s">
        <v>98</v>
      </c>
      <c r="AU9" t="s">
        <v>99</v>
      </c>
      <c r="AV9" t="s">
        <v>73</v>
      </c>
      <c r="AW9" t="s">
        <v>187</v>
      </c>
      <c r="AX9" t="s">
        <v>188</v>
      </c>
      <c r="AY9" t="s">
        <v>102</v>
      </c>
      <c r="AZ9">
        <v>40</v>
      </c>
      <c r="BA9" t="s">
        <v>103</v>
      </c>
      <c r="BB9" t="s">
        <v>189</v>
      </c>
      <c r="BC9" t="s">
        <v>105</v>
      </c>
      <c r="BD9" t="s">
        <v>73</v>
      </c>
      <c r="BE9" t="s">
        <v>73</v>
      </c>
      <c r="BF9" t="s">
        <v>73</v>
      </c>
      <c r="BG9" t="s">
        <v>73</v>
      </c>
      <c r="BH9" t="s">
        <v>73</v>
      </c>
      <c r="BI9" t="s">
        <v>73</v>
      </c>
      <c r="BJ9" t="s">
        <v>73</v>
      </c>
      <c r="BK9">
        <v>176344.5625</v>
      </c>
      <c r="BL9">
        <v>899414.06229999999</v>
      </c>
      <c r="BM9">
        <v>42.344863410000002</v>
      </c>
      <c r="BN9">
        <v>-71.787083719999998</v>
      </c>
    </row>
    <row r="10" spans="1:66" x14ac:dyDescent="0.35">
      <c r="A10">
        <v>5011220</v>
      </c>
      <c r="B10" t="s">
        <v>66</v>
      </c>
      <c r="C10" s="1">
        <v>44462</v>
      </c>
      <c r="D10" s="16" t="s">
        <v>67</v>
      </c>
      <c r="E10" t="s">
        <v>190</v>
      </c>
      <c r="F10" t="s">
        <v>191</v>
      </c>
      <c r="G10" s="16" t="s">
        <v>192</v>
      </c>
      <c r="H10" t="s">
        <v>193</v>
      </c>
      <c r="I10">
        <v>2</v>
      </c>
      <c r="J10" t="s">
        <v>72</v>
      </c>
      <c r="K10" t="s">
        <v>73</v>
      </c>
      <c r="L10" t="s">
        <v>124</v>
      </c>
      <c r="M10" t="s">
        <v>124</v>
      </c>
      <c r="N10" t="s">
        <v>73</v>
      </c>
      <c r="O10" t="s">
        <v>73</v>
      </c>
      <c r="P10" s="16" t="s">
        <v>194</v>
      </c>
      <c r="Q10" t="s">
        <v>195</v>
      </c>
      <c r="R10" t="s">
        <v>143</v>
      </c>
      <c r="S10" s="16" t="s">
        <v>79</v>
      </c>
      <c r="T10" t="s">
        <v>80</v>
      </c>
      <c r="U10" s="16" t="s">
        <v>111</v>
      </c>
      <c r="V10" s="16" t="s">
        <v>128</v>
      </c>
      <c r="W10">
        <v>3</v>
      </c>
      <c r="X10" t="s">
        <v>73</v>
      </c>
      <c r="Y10" t="s">
        <v>73</v>
      </c>
      <c r="Z10" t="s">
        <v>73</v>
      </c>
      <c r="AA10" t="s">
        <v>196</v>
      </c>
      <c r="AB10" t="s">
        <v>84</v>
      </c>
      <c r="AC10" t="s">
        <v>172</v>
      </c>
      <c r="AD10" t="s">
        <v>86</v>
      </c>
      <c r="AE10">
        <v>0</v>
      </c>
      <c r="AF10">
        <v>1</v>
      </c>
      <c r="AG10" t="s">
        <v>87</v>
      </c>
      <c r="AH10" t="s">
        <v>88</v>
      </c>
      <c r="AI10" t="s">
        <v>197</v>
      </c>
      <c r="AJ10" t="s">
        <v>198</v>
      </c>
      <c r="AK10" t="s">
        <v>115</v>
      </c>
      <c r="AL10" t="s">
        <v>115</v>
      </c>
      <c r="AM10" t="s">
        <v>133</v>
      </c>
      <c r="AN10" s="16" t="s">
        <v>94</v>
      </c>
      <c r="AO10" t="s">
        <v>95</v>
      </c>
      <c r="AP10" t="s">
        <v>199</v>
      </c>
      <c r="AQ10" t="s">
        <v>73</v>
      </c>
      <c r="AR10" t="s">
        <v>73</v>
      </c>
      <c r="AS10" t="s">
        <v>97</v>
      </c>
      <c r="AT10" t="s">
        <v>174</v>
      </c>
      <c r="AU10" t="s">
        <v>99</v>
      </c>
      <c r="AV10" t="s">
        <v>73</v>
      </c>
      <c r="AW10" t="s">
        <v>120</v>
      </c>
      <c r="AX10" t="s">
        <v>101</v>
      </c>
      <c r="AY10" t="s">
        <v>102</v>
      </c>
      <c r="AZ10">
        <v>40</v>
      </c>
      <c r="BA10" t="s">
        <v>103</v>
      </c>
      <c r="BB10" t="s">
        <v>135</v>
      </c>
      <c r="BC10" t="s">
        <v>105</v>
      </c>
      <c r="BD10" t="s">
        <v>73</v>
      </c>
      <c r="BE10" t="s">
        <v>73</v>
      </c>
      <c r="BF10" t="s">
        <v>73</v>
      </c>
      <c r="BG10" t="s">
        <v>73</v>
      </c>
      <c r="BH10" t="s">
        <v>73</v>
      </c>
      <c r="BI10" t="s">
        <v>73</v>
      </c>
      <c r="BJ10" t="s">
        <v>73</v>
      </c>
      <c r="BK10">
        <v>176345.86950716999</v>
      </c>
      <c r="BL10">
        <v>899420.91625314998</v>
      </c>
      <c r="BM10">
        <v>42.344925150000002</v>
      </c>
      <c r="BN10">
        <v>-71.787068129999994</v>
      </c>
    </row>
    <row r="11" spans="1:66" x14ac:dyDescent="0.35">
      <c r="A11">
        <v>5017421</v>
      </c>
      <c r="B11" t="s">
        <v>66</v>
      </c>
      <c r="C11" s="1">
        <v>44474</v>
      </c>
      <c r="D11" s="16" t="s">
        <v>67</v>
      </c>
      <c r="E11" t="s">
        <v>190</v>
      </c>
      <c r="F11" t="s">
        <v>200</v>
      </c>
      <c r="G11" s="16" t="s">
        <v>192</v>
      </c>
      <c r="H11" t="s">
        <v>123</v>
      </c>
      <c r="I11">
        <v>2</v>
      </c>
      <c r="J11" t="s">
        <v>72</v>
      </c>
      <c r="K11" t="s">
        <v>73</v>
      </c>
      <c r="L11" t="s">
        <v>168</v>
      </c>
      <c r="M11" t="s">
        <v>168</v>
      </c>
      <c r="N11" t="s">
        <v>73</v>
      </c>
      <c r="O11" t="s">
        <v>73</v>
      </c>
      <c r="P11" s="16" t="s">
        <v>201</v>
      </c>
      <c r="Q11" t="s">
        <v>202</v>
      </c>
      <c r="R11" t="s">
        <v>110</v>
      </c>
      <c r="S11" s="16" t="s">
        <v>79</v>
      </c>
      <c r="T11" t="s">
        <v>80</v>
      </c>
      <c r="U11" s="16" t="s">
        <v>81</v>
      </c>
      <c r="V11" s="16" t="s">
        <v>203</v>
      </c>
      <c r="W11">
        <v>3</v>
      </c>
      <c r="X11" t="s">
        <v>73</v>
      </c>
      <c r="Y11" t="s">
        <v>73</v>
      </c>
      <c r="Z11" t="s">
        <v>73</v>
      </c>
      <c r="AA11" t="s">
        <v>204</v>
      </c>
      <c r="AB11" t="s">
        <v>84</v>
      </c>
      <c r="AC11" t="s">
        <v>85</v>
      </c>
      <c r="AD11" t="s">
        <v>86</v>
      </c>
      <c r="AE11">
        <v>0</v>
      </c>
      <c r="AF11">
        <v>1</v>
      </c>
      <c r="AG11" t="s">
        <v>87</v>
      </c>
      <c r="AH11" t="s">
        <v>88</v>
      </c>
      <c r="AI11" t="s">
        <v>205</v>
      </c>
      <c r="AJ11" t="s">
        <v>132</v>
      </c>
      <c r="AK11" t="s">
        <v>206</v>
      </c>
      <c r="AL11" t="s">
        <v>115</v>
      </c>
      <c r="AM11" t="s">
        <v>207</v>
      </c>
      <c r="AN11" s="16" t="s">
        <v>118</v>
      </c>
      <c r="AO11" t="s">
        <v>95</v>
      </c>
      <c r="AP11" t="s">
        <v>208</v>
      </c>
      <c r="AQ11" t="s">
        <v>73</v>
      </c>
      <c r="AR11" t="s">
        <v>73</v>
      </c>
      <c r="AS11" t="s">
        <v>97</v>
      </c>
      <c r="AT11" t="s">
        <v>98</v>
      </c>
      <c r="AU11" t="s">
        <v>209</v>
      </c>
      <c r="AV11" t="s">
        <v>73</v>
      </c>
      <c r="AW11" t="s">
        <v>120</v>
      </c>
      <c r="AX11" t="s">
        <v>101</v>
      </c>
      <c r="AY11" t="s">
        <v>102</v>
      </c>
      <c r="AZ11">
        <v>30</v>
      </c>
      <c r="BA11" t="s">
        <v>103</v>
      </c>
      <c r="BB11" t="s">
        <v>135</v>
      </c>
      <c r="BC11" t="s">
        <v>105</v>
      </c>
      <c r="BD11" t="s">
        <v>73</v>
      </c>
      <c r="BE11" t="s">
        <v>73</v>
      </c>
      <c r="BF11" t="s">
        <v>73</v>
      </c>
      <c r="BG11" t="s">
        <v>73</v>
      </c>
      <c r="BH11" t="s">
        <v>73</v>
      </c>
      <c r="BI11" t="s">
        <v>73</v>
      </c>
      <c r="BJ11" t="s">
        <v>73</v>
      </c>
      <c r="BK11">
        <v>176344.5625</v>
      </c>
      <c r="BL11">
        <v>899414.06229999999</v>
      </c>
      <c r="BM11">
        <v>42.344863410000002</v>
      </c>
      <c r="BN11">
        <v>-71.787083719999998</v>
      </c>
    </row>
    <row r="12" spans="1:66" x14ac:dyDescent="0.35">
      <c r="A12">
        <v>5047017</v>
      </c>
      <c r="B12" t="s">
        <v>66</v>
      </c>
      <c r="C12" s="1">
        <v>44543</v>
      </c>
      <c r="D12" s="16" t="s">
        <v>67</v>
      </c>
      <c r="E12" t="s">
        <v>190</v>
      </c>
      <c r="F12" t="s">
        <v>210</v>
      </c>
      <c r="G12" s="16" t="s">
        <v>192</v>
      </c>
      <c r="H12" t="s">
        <v>123</v>
      </c>
      <c r="I12">
        <v>1</v>
      </c>
      <c r="J12" t="s">
        <v>72</v>
      </c>
      <c r="K12" t="s">
        <v>73</v>
      </c>
      <c r="L12" t="s">
        <v>139</v>
      </c>
      <c r="M12" t="s">
        <v>139</v>
      </c>
      <c r="N12" t="s">
        <v>168</v>
      </c>
      <c r="O12" t="s">
        <v>168</v>
      </c>
      <c r="P12" s="16" t="s">
        <v>108</v>
      </c>
      <c r="Q12" t="s">
        <v>211</v>
      </c>
      <c r="R12" t="s">
        <v>73</v>
      </c>
      <c r="S12" s="16" t="s">
        <v>212</v>
      </c>
      <c r="T12" t="s">
        <v>80</v>
      </c>
      <c r="U12" s="16" t="s">
        <v>111</v>
      </c>
      <c r="V12" s="16" t="s">
        <v>213</v>
      </c>
      <c r="W12">
        <v>3</v>
      </c>
      <c r="X12" t="s">
        <v>214</v>
      </c>
      <c r="Y12" t="s">
        <v>215</v>
      </c>
      <c r="Z12" t="s">
        <v>216</v>
      </c>
      <c r="AA12" t="s">
        <v>217</v>
      </c>
      <c r="AB12" t="s">
        <v>84</v>
      </c>
      <c r="AC12" t="s">
        <v>85</v>
      </c>
      <c r="AD12" t="s">
        <v>86</v>
      </c>
      <c r="AE12">
        <v>0</v>
      </c>
      <c r="AF12">
        <v>1</v>
      </c>
      <c r="AG12" t="s">
        <v>87</v>
      </c>
      <c r="AH12" t="s">
        <v>88</v>
      </c>
      <c r="AI12" t="s">
        <v>218</v>
      </c>
      <c r="AJ12" t="s">
        <v>219</v>
      </c>
      <c r="AK12" t="s">
        <v>206</v>
      </c>
      <c r="AL12" t="s">
        <v>206</v>
      </c>
      <c r="AM12" t="s">
        <v>220</v>
      </c>
      <c r="AN12" s="16" t="s">
        <v>94</v>
      </c>
      <c r="AO12" t="s">
        <v>95</v>
      </c>
      <c r="AP12" t="s">
        <v>221</v>
      </c>
      <c r="AQ12" t="s">
        <v>73</v>
      </c>
      <c r="AR12" t="s">
        <v>73</v>
      </c>
      <c r="AS12" t="s">
        <v>97</v>
      </c>
      <c r="AT12" t="s">
        <v>98</v>
      </c>
      <c r="AU12" t="s">
        <v>99</v>
      </c>
      <c r="AV12" t="s">
        <v>73</v>
      </c>
      <c r="AW12" t="s">
        <v>222</v>
      </c>
      <c r="AX12" t="s">
        <v>101</v>
      </c>
      <c r="AY12" t="s">
        <v>102</v>
      </c>
      <c r="AZ12">
        <v>40</v>
      </c>
      <c r="BA12" t="s">
        <v>103</v>
      </c>
      <c r="BB12" t="s">
        <v>223</v>
      </c>
      <c r="BC12" t="s">
        <v>105</v>
      </c>
      <c r="BD12" t="s">
        <v>73</v>
      </c>
      <c r="BE12" t="s">
        <v>73</v>
      </c>
      <c r="BF12" t="s">
        <v>73</v>
      </c>
      <c r="BG12" t="s">
        <v>73</v>
      </c>
      <c r="BH12" t="s">
        <v>73</v>
      </c>
      <c r="BI12" t="s">
        <v>73</v>
      </c>
      <c r="BJ12" t="s">
        <v>73</v>
      </c>
      <c r="BK12">
        <v>176344.5625</v>
      </c>
      <c r="BL12">
        <v>899414.06229999999</v>
      </c>
      <c r="BM12">
        <v>42.344863410000002</v>
      </c>
      <c r="BN12">
        <v>-71.787083719999998</v>
      </c>
    </row>
    <row r="13" spans="1:66" x14ac:dyDescent="0.35">
      <c r="A13">
        <v>5085887</v>
      </c>
      <c r="B13" t="s">
        <v>66</v>
      </c>
      <c r="C13" s="1">
        <v>44646</v>
      </c>
      <c r="D13" s="16" t="s">
        <v>67</v>
      </c>
      <c r="E13" t="s">
        <v>190</v>
      </c>
      <c r="F13" t="s">
        <v>224</v>
      </c>
      <c r="G13" s="16" t="s">
        <v>225</v>
      </c>
      <c r="H13" t="s">
        <v>193</v>
      </c>
      <c r="I13">
        <v>2</v>
      </c>
      <c r="J13" t="s">
        <v>72</v>
      </c>
      <c r="K13" t="s">
        <v>73</v>
      </c>
      <c r="L13" t="s">
        <v>139</v>
      </c>
      <c r="M13" t="s">
        <v>75</v>
      </c>
      <c r="N13" t="s">
        <v>73</v>
      </c>
      <c r="O13" t="s">
        <v>73</v>
      </c>
      <c r="P13" s="16" t="s">
        <v>226</v>
      </c>
      <c r="Q13" t="s">
        <v>227</v>
      </c>
      <c r="R13" t="s">
        <v>110</v>
      </c>
      <c r="S13" s="16" t="s">
        <v>79</v>
      </c>
      <c r="T13" t="s">
        <v>80</v>
      </c>
      <c r="U13" s="16" t="s">
        <v>81</v>
      </c>
      <c r="V13" s="16" t="s">
        <v>203</v>
      </c>
      <c r="W13">
        <v>3</v>
      </c>
      <c r="X13" t="s">
        <v>73</v>
      </c>
      <c r="Y13" t="s">
        <v>73</v>
      </c>
      <c r="Z13" t="s">
        <v>73</v>
      </c>
      <c r="AA13" t="s">
        <v>228</v>
      </c>
      <c r="AB13" t="s">
        <v>84</v>
      </c>
      <c r="AC13" t="s">
        <v>172</v>
      </c>
      <c r="AD13" t="s">
        <v>86</v>
      </c>
      <c r="AE13">
        <v>0</v>
      </c>
      <c r="AF13">
        <v>2</v>
      </c>
      <c r="AG13" t="s">
        <v>87</v>
      </c>
      <c r="AH13" t="s">
        <v>88</v>
      </c>
      <c r="AI13" t="s">
        <v>229</v>
      </c>
      <c r="AJ13" t="s">
        <v>132</v>
      </c>
      <c r="AK13" t="s">
        <v>115</v>
      </c>
      <c r="AL13" t="s">
        <v>116</v>
      </c>
      <c r="AM13" t="s">
        <v>230</v>
      </c>
      <c r="AN13" s="16" t="s">
        <v>94</v>
      </c>
      <c r="AO13" t="s">
        <v>95</v>
      </c>
      <c r="AP13" t="s">
        <v>231</v>
      </c>
      <c r="AQ13" t="s">
        <v>73</v>
      </c>
      <c r="AR13" t="s">
        <v>73</v>
      </c>
      <c r="AS13" t="s">
        <v>97</v>
      </c>
      <c r="AT13" t="s">
        <v>232</v>
      </c>
      <c r="AU13" t="s">
        <v>99</v>
      </c>
      <c r="AV13" t="s">
        <v>73</v>
      </c>
      <c r="AW13" t="s">
        <v>120</v>
      </c>
      <c r="AX13" t="s">
        <v>101</v>
      </c>
      <c r="AY13" t="s">
        <v>102</v>
      </c>
      <c r="AZ13">
        <v>40</v>
      </c>
      <c r="BA13" t="s">
        <v>103</v>
      </c>
      <c r="BB13" t="s">
        <v>135</v>
      </c>
      <c r="BC13" t="s">
        <v>105</v>
      </c>
      <c r="BD13" t="s">
        <v>73</v>
      </c>
      <c r="BE13" t="s">
        <v>73</v>
      </c>
      <c r="BF13" t="s">
        <v>73</v>
      </c>
      <c r="BG13" t="s">
        <v>73</v>
      </c>
      <c r="BH13" t="s">
        <v>73</v>
      </c>
      <c r="BI13" t="s">
        <v>73</v>
      </c>
      <c r="BJ13" t="s">
        <v>73</v>
      </c>
      <c r="BK13">
        <v>176343.32339808001</v>
      </c>
      <c r="BL13">
        <v>899408.89111796999</v>
      </c>
      <c r="BM13">
        <v>42.344816819999998</v>
      </c>
      <c r="BN13">
        <v>-71.787098540000002</v>
      </c>
    </row>
    <row r="14" spans="1:66" x14ac:dyDescent="0.35">
      <c r="A14">
        <v>5109483</v>
      </c>
      <c r="B14" t="s">
        <v>66</v>
      </c>
      <c r="C14" s="1">
        <v>44699</v>
      </c>
      <c r="D14" s="16" t="s">
        <v>67</v>
      </c>
      <c r="E14" t="s">
        <v>190</v>
      </c>
      <c r="F14" t="s">
        <v>233</v>
      </c>
      <c r="G14" s="16" t="s">
        <v>225</v>
      </c>
      <c r="H14" t="s">
        <v>193</v>
      </c>
      <c r="I14">
        <v>2</v>
      </c>
      <c r="J14" t="s">
        <v>72</v>
      </c>
      <c r="K14" t="s">
        <v>73</v>
      </c>
      <c r="L14" t="s">
        <v>74</v>
      </c>
      <c r="M14" t="s">
        <v>124</v>
      </c>
      <c r="N14" t="s">
        <v>73</v>
      </c>
      <c r="O14" t="s">
        <v>73</v>
      </c>
      <c r="P14" s="16" t="s">
        <v>234</v>
      </c>
      <c r="Q14" t="s">
        <v>235</v>
      </c>
      <c r="R14" t="s">
        <v>236</v>
      </c>
      <c r="S14" s="16" t="s">
        <v>79</v>
      </c>
      <c r="T14" t="s">
        <v>80</v>
      </c>
      <c r="U14" s="16" t="s">
        <v>111</v>
      </c>
      <c r="V14" s="16" t="s">
        <v>82</v>
      </c>
      <c r="W14">
        <v>3</v>
      </c>
      <c r="X14" t="s">
        <v>73</v>
      </c>
      <c r="Y14" t="s">
        <v>73</v>
      </c>
      <c r="Z14" t="s">
        <v>73</v>
      </c>
      <c r="AA14" t="s">
        <v>237</v>
      </c>
      <c r="AB14" t="s">
        <v>84</v>
      </c>
      <c r="AC14" t="s">
        <v>85</v>
      </c>
      <c r="AD14" t="s">
        <v>86</v>
      </c>
      <c r="AE14">
        <v>0</v>
      </c>
      <c r="AF14">
        <v>2</v>
      </c>
      <c r="AG14" t="s">
        <v>87</v>
      </c>
      <c r="AH14" t="s">
        <v>88</v>
      </c>
      <c r="AI14" t="s">
        <v>238</v>
      </c>
      <c r="AJ14" t="s">
        <v>132</v>
      </c>
      <c r="AK14" t="s">
        <v>115</v>
      </c>
      <c r="AL14" t="s">
        <v>115</v>
      </c>
      <c r="AM14" t="s">
        <v>165</v>
      </c>
      <c r="AN14" s="16" t="s">
        <v>94</v>
      </c>
      <c r="AO14" t="s">
        <v>95</v>
      </c>
      <c r="AP14" t="s">
        <v>239</v>
      </c>
      <c r="AQ14" t="s">
        <v>73</v>
      </c>
      <c r="AR14" t="s">
        <v>73</v>
      </c>
      <c r="AS14" t="s">
        <v>97</v>
      </c>
      <c r="AT14" t="s">
        <v>98</v>
      </c>
      <c r="AU14" t="s">
        <v>99</v>
      </c>
      <c r="AV14" t="s">
        <v>73</v>
      </c>
      <c r="AW14" t="s">
        <v>120</v>
      </c>
      <c r="AX14" t="s">
        <v>101</v>
      </c>
      <c r="AY14" t="s">
        <v>102</v>
      </c>
      <c r="AZ14">
        <v>35</v>
      </c>
      <c r="BA14" t="s">
        <v>103</v>
      </c>
      <c r="BB14" t="s">
        <v>135</v>
      </c>
      <c r="BC14" t="s">
        <v>105</v>
      </c>
      <c r="BD14" t="s">
        <v>73</v>
      </c>
      <c r="BE14" t="s">
        <v>73</v>
      </c>
      <c r="BF14" t="s">
        <v>73</v>
      </c>
      <c r="BG14" t="s">
        <v>73</v>
      </c>
      <c r="BH14" t="s">
        <v>73</v>
      </c>
      <c r="BI14" t="s">
        <v>73</v>
      </c>
      <c r="BJ14" t="s">
        <v>73</v>
      </c>
      <c r="BK14">
        <v>176344.5625</v>
      </c>
      <c r="BL14">
        <v>899414.06229999999</v>
      </c>
      <c r="BM14">
        <v>42.344863410000002</v>
      </c>
      <c r="BN14">
        <v>-71.787083719999998</v>
      </c>
    </row>
    <row r="15" spans="1:66" x14ac:dyDescent="0.35">
      <c r="A15">
        <v>5119986</v>
      </c>
      <c r="B15" t="s">
        <v>66</v>
      </c>
      <c r="C15" s="1">
        <v>44732</v>
      </c>
      <c r="D15" s="16" t="s">
        <v>136</v>
      </c>
      <c r="E15" t="s">
        <v>190</v>
      </c>
      <c r="F15" t="s">
        <v>240</v>
      </c>
      <c r="G15" s="16" t="s">
        <v>225</v>
      </c>
      <c r="H15" t="s">
        <v>138</v>
      </c>
      <c r="I15">
        <v>2</v>
      </c>
      <c r="J15" t="s">
        <v>72</v>
      </c>
      <c r="K15" t="s">
        <v>73</v>
      </c>
      <c r="L15" t="s">
        <v>160</v>
      </c>
      <c r="M15" t="s">
        <v>139</v>
      </c>
      <c r="N15" t="s">
        <v>73</v>
      </c>
      <c r="O15" t="s">
        <v>73</v>
      </c>
      <c r="P15" s="16" t="s">
        <v>169</v>
      </c>
      <c r="Q15" t="s">
        <v>241</v>
      </c>
      <c r="R15" t="s">
        <v>127</v>
      </c>
      <c r="S15" s="16" t="s">
        <v>79</v>
      </c>
      <c r="T15" t="s">
        <v>80</v>
      </c>
      <c r="U15" s="16" t="s">
        <v>154</v>
      </c>
      <c r="V15" s="16" t="s">
        <v>82</v>
      </c>
      <c r="W15">
        <v>3</v>
      </c>
      <c r="X15" t="s">
        <v>73</v>
      </c>
      <c r="Y15" t="s">
        <v>73</v>
      </c>
      <c r="Z15" t="s">
        <v>73</v>
      </c>
      <c r="AA15" t="s">
        <v>242</v>
      </c>
      <c r="AB15" t="s">
        <v>84</v>
      </c>
      <c r="AC15" t="s">
        <v>85</v>
      </c>
      <c r="AD15" t="s">
        <v>86</v>
      </c>
      <c r="AE15">
        <v>0</v>
      </c>
      <c r="AF15">
        <v>0</v>
      </c>
      <c r="AG15" t="s">
        <v>87</v>
      </c>
      <c r="AH15" t="s">
        <v>88</v>
      </c>
      <c r="AI15" t="s">
        <v>205</v>
      </c>
      <c r="AJ15" t="s">
        <v>132</v>
      </c>
      <c r="AK15" t="s">
        <v>115</v>
      </c>
      <c r="AL15" t="s">
        <v>115</v>
      </c>
      <c r="AM15" t="s">
        <v>165</v>
      </c>
      <c r="AN15" s="16" t="s">
        <v>94</v>
      </c>
      <c r="AO15" t="s">
        <v>95</v>
      </c>
      <c r="AP15" t="s">
        <v>243</v>
      </c>
      <c r="AQ15" t="s">
        <v>73</v>
      </c>
      <c r="AR15" t="s">
        <v>73</v>
      </c>
      <c r="AS15" t="s">
        <v>97</v>
      </c>
      <c r="AT15" t="s">
        <v>98</v>
      </c>
      <c r="AU15" t="s">
        <v>99</v>
      </c>
      <c r="AV15" t="s">
        <v>73</v>
      </c>
      <c r="AW15" t="s">
        <v>120</v>
      </c>
      <c r="AX15" t="s">
        <v>101</v>
      </c>
      <c r="AY15" t="s">
        <v>102</v>
      </c>
      <c r="AZ15">
        <v>40</v>
      </c>
      <c r="BA15" t="s">
        <v>103</v>
      </c>
      <c r="BB15" t="s">
        <v>135</v>
      </c>
      <c r="BC15" t="s">
        <v>105</v>
      </c>
      <c r="BD15" t="s">
        <v>73</v>
      </c>
      <c r="BE15" t="s">
        <v>73</v>
      </c>
      <c r="BF15" t="s">
        <v>73</v>
      </c>
      <c r="BG15" t="s">
        <v>73</v>
      </c>
      <c r="BH15" t="s">
        <v>73</v>
      </c>
      <c r="BI15" t="s">
        <v>73</v>
      </c>
      <c r="BJ15" t="s">
        <v>73</v>
      </c>
      <c r="BK15">
        <v>176344.5625</v>
      </c>
      <c r="BL15">
        <v>899414.06229999999</v>
      </c>
      <c r="BM15">
        <v>42.344863410000002</v>
      </c>
      <c r="BN15">
        <v>-71.787083719999998</v>
      </c>
    </row>
    <row r="16" spans="1:66" x14ac:dyDescent="0.35">
      <c r="A16">
        <v>5137421</v>
      </c>
      <c r="B16" t="s">
        <v>66</v>
      </c>
      <c r="C16" s="1">
        <v>44783</v>
      </c>
      <c r="D16" s="16" t="s">
        <v>136</v>
      </c>
      <c r="E16" t="s">
        <v>190</v>
      </c>
      <c r="F16" t="s">
        <v>244</v>
      </c>
      <c r="G16" s="16" t="s">
        <v>225</v>
      </c>
      <c r="H16" t="s">
        <v>138</v>
      </c>
      <c r="I16">
        <v>2</v>
      </c>
      <c r="J16" t="s">
        <v>72</v>
      </c>
      <c r="K16" t="s">
        <v>73</v>
      </c>
      <c r="L16" t="s">
        <v>139</v>
      </c>
      <c r="M16" t="s">
        <v>75</v>
      </c>
      <c r="N16" t="s">
        <v>73</v>
      </c>
      <c r="O16" t="s">
        <v>73</v>
      </c>
      <c r="P16" s="16" t="s">
        <v>245</v>
      </c>
      <c r="Q16" t="s">
        <v>241</v>
      </c>
      <c r="R16" t="s">
        <v>127</v>
      </c>
      <c r="S16" s="16" t="s">
        <v>79</v>
      </c>
      <c r="T16" t="s">
        <v>80</v>
      </c>
      <c r="U16" s="16" t="s">
        <v>111</v>
      </c>
      <c r="V16" s="16" t="s">
        <v>203</v>
      </c>
      <c r="W16">
        <v>3</v>
      </c>
      <c r="X16" t="s">
        <v>73</v>
      </c>
      <c r="Y16" t="s">
        <v>73</v>
      </c>
      <c r="Z16" t="s">
        <v>73</v>
      </c>
      <c r="AA16" t="s">
        <v>246</v>
      </c>
      <c r="AB16" t="s">
        <v>84</v>
      </c>
      <c r="AC16" t="s">
        <v>85</v>
      </c>
      <c r="AD16" t="s">
        <v>86</v>
      </c>
      <c r="AE16">
        <v>0</v>
      </c>
      <c r="AF16">
        <v>0</v>
      </c>
      <c r="AG16" t="s">
        <v>87</v>
      </c>
      <c r="AH16" t="s">
        <v>88</v>
      </c>
      <c r="AI16" t="s">
        <v>205</v>
      </c>
      <c r="AJ16" t="s">
        <v>132</v>
      </c>
      <c r="AK16" t="s">
        <v>115</v>
      </c>
      <c r="AL16" t="s">
        <v>115</v>
      </c>
      <c r="AM16" t="s">
        <v>117</v>
      </c>
      <c r="AN16" s="16" t="s">
        <v>94</v>
      </c>
      <c r="AO16" t="s">
        <v>95</v>
      </c>
      <c r="AP16" t="s">
        <v>247</v>
      </c>
      <c r="AQ16" t="s">
        <v>73</v>
      </c>
      <c r="AR16" t="s">
        <v>73</v>
      </c>
      <c r="AS16" t="s">
        <v>97</v>
      </c>
      <c r="AT16" t="s">
        <v>98</v>
      </c>
      <c r="AU16" t="s">
        <v>99</v>
      </c>
      <c r="AV16" t="s">
        <v>73</v>
      </c>
      <c r="AW16" t="s">
        <v>120</v>
      </c>
      <c r="AX16" t="s">
        <v>101</v>
      </c>
      <c r="AY16" t="s">
        <v>102</v>
      </c>
      <c r="AZ16">
        <v>40</v>
      </c>
      <c r="BA16" t="s">
        <v>103</v>
      </c>
      <c r="BB16" t="s">
        <v>135</v>
      </c>
      <c r="BC16" t="s">
        <v>105</v>
      </c>
      <c r="BD16" t="s">
        <v>73</v>
      </c>
      <c r="BE16" t="s">
        <v>73</v>
      </c>
      <c r="BF16" t="s">
        <v>73</v>
      </c>
      <c r="BG16" t="s">
        <v>73</v>
      </c>
      <c r="BH16" t="s">
        <v>73</v>
      </c>
      <c r="BI16" t="s">
        <v>73</v>
      </c>
      <c r="BJ16" t="s">
        <v>73</v>
      </c>
      <c r="BK16">
        <v>176344.5625</v>
      </c>
      <c r="BL16">
        <v>899414.06229999999</v>
      </c>
      <c r="BM16">
        <v>42.344863410000002</v>
      </c>
      <c r="BN16">
        <v>-71.787083719999998</v>
      </c>
    </row>
    <row r="17" spans="1:66" x14ac:dyDescent="0.35">
      <c r="A17">
        <v>5162208</v>
      </c>
      <c r="B17" t="s">
        <v>66</v>
      </c>
      <c r="C17" s="1">
        <v>44845</v>
      </c>
      <c r="D17" s="16" t="s">
        <v>136</v>
      </c>
      <c r="E17" t="s">
        <v>190</v>
      </c>
      <c r="F17" t="s">
        <v>248</v>
      </c>
      <c r="G17" s="16" t="s">
        <v>225</v>
      </c>
      <c r="H17" t="s">
        <v>138</v>
      </c>
      <c r="I17">
        <v>1</v>
      </c>
      <c r="J17" t="s">
        <v>72</v>
      </c>
      <c r="K17" t="s">
        <v>73</v>
      </c>
      <c r="L17" t="s">
        <v>74</v>
      </c>
      <c r="M17" t="s">
        <v>74</v>
      </c>
      <c r="N17" t="s">
        <v>73</v>
      </c>
      <c r="O17" t="s">
        <v>73</v>
      </c>
      <c r="P17" s="16" t="s">
        <v>249</v>
      </c>
      <c r="Q17" t="s">
        <v>250</v>
      </c>
      <c r="R17" t="s">
        <v>73</v>
      </c>
      <c r="S17" s="16" t="s">
        <v>251</v>
      </c>
      <c r="T17" t="s">
        <v>80</v>
      </c>
      <c r="U17" s="16" t="s">
        <v>111</v>
      </c>
      <c r="V17" s="16" t="s">
        <v>213</v>
      </c>
      <c r="W17">
        <v>3</v>
      </c>
      <c r="X17" t="s">
        <v>73</v>
      </c>
      <c r="Y17" t="s">
        <v>73</v>
      </c>
      <c r="Z17" t="s">
        <v>73</v>
      </c>
      <c r="AA17" t="s">
        <v>252</v>
      </c>
      <c r="AB17" t="s">
        <v>84</v>
      </c>
      <c r="AC17" t="s">
        <v>85</v>
      </c>
      <c r="AD17" t="s">
        <v>86</v>
      </c>
      <c r="AE17">
        <v>0</v>
      </c>
      <c r="AF17">
        <v>0</v>
      </c>
      <c r="AG17" t="s">
        <v>87</v>
      </c>
      <c r="AH17" t="s">
        <v>88</v>
      </c>
      <c r="AI17" t="s">
        <v>218</v>
      </c>
      <c r="AJ17" t="s">
        <v>253</v>
      </c>
      <c r="AK17" t="s">
        <v>206</v>
      </c>
      <c r="AL17" t="s">
        <v>206</v>
      </c>
      <c r="AM17" t="s">
        <v>254</v>
      </c>
      <c r="AN17" s="16" t="s">
        <v>94</v>
      </c>
      <c r="AO17" t="s">
        <v>95</v>
      </c>
      <c r="AP17" t="s">
        <v>255</v>
      </c>
      <c r="AQ17" t="s">
        <v>256</v>
      </c>
      <c r="AR17" t="s">
        <v>257</v>
      </c>
      <c r="AS17" t="s">
        <v>258</v>
      </c>
      <c r="AT17" t="s">
        <v>98</v>
      </c>
      <c r="AU17" t="s">
        <v>99</v>
      </c>
      <c r="AV17" t="s">
        <v>73</v>
      </c>
      <c r="AW17" t="s">
        <v>259</v>
      </c>
      <c r="AX17" t="s">
        <v>101</v>
      </c>
      <c r="AY17" t="s">
        <v>102</v>
      </c>
      <c r="AZ17">
        <v>40</v>
      </c>
      <c r="BA17" t="s">
        <v>103</v>
      </c>
      <c r="BB17" t="s">
        <v>260</v>
      </c>
      <c r="BC17" t="s">
        <v>105</v>
      </c>
      <c r="BD17" t="s">
        <v>73</v>
      </c>
      <c r="BE17" t="s">
        <v>73</v>
      </c>
      <c r="BF17" t="s">
        <v>73</v>
      </c>
      <c r="BG17" t="s">
        <v>73</v>
      </c>
      <c r="BH17" t="s">
        <v>73</v>
      </c>
      <c r="BI17" t="s">
        <v>73</v>
      </c>
      <c r="BJ17" t="s">
        <v>73</v>
      </c>
      <c r="BK17">
        <v>176344.5625</v>
      </c>
      <c r="BL17">
        <v>899414.06229999999</v>
      </c>
      <c r="BM17">
        <v>42.344863410000002</v>
      </c>
      <c r="BN17">
        <v>-71.787083719999998</v>
      </c>
    </row>
    <row r="18" spans="1:66" x14ac:dyDescent="0.35">
      <c r="A18">
        <v>5174908</v>
      </c>
      <c r="B18" t="s">
        <v>66</v>
      </c>
      <c r="C18" s="1">
        <v>44875</v>
      </c>
      <c r="D18" s="16" t="s">
        <v>136</v>
      </c>
      <c r="E18" t="s">
        <v>190</v>
      </c>
      <c r="F18" t="s">
        <v>261</v>
      </c>
      <c r="G18" s="16" t="s">
        <v>225</v>
      </c>
      <c r="H18" t="s">
        <v>138</v>
      </c>
      <c r="I18">
        <v>2</v>
      </c>
      <c r="J18" t="s">
        <v>72</v>
      </c>
      <c r="K18" t="s">
        <v>73</v>
      </c>
      <c r="L18" t="s">
        <v>160</v>
      </c>
      <c r="M18" t="s">
        <v>74</v>
      </c>
      <c r="N18" t="s">
        <v>73</v>
      </c>
      <c r="O18" t="s">
        <v>73</v>
      </c>
      <c r="P18" s="16" t="s">
        <v>161</v>
      </c>
      <c r="Q18" t="s">
        <v>262</v>
      </c>
      <c r="R18" t="s">
        <v>127</v>
      </c>
      <c r="S18" s="16" t="s">
        <v>79</v>
      </c>
      <c r="T18" t="s">
        <v>80</v>
      </c>
      <c r="U18" s="16" t="s">
        <v>154</v>
      </c>
      <c r="V18" s="16" t="s">
        <v>82</v>
      </c>
      <c r="W18">
        <v>3</v>
      </c>
      <c r="X18" t="s">
        <v>73</v>
      </c>
      <c r="Y18" t="s">
        <v>73</v>
      </c>
      <c r="Z18" t="s">
        <v>73</v>
      </c>
      <c r="AA18" t="s">
        <v>263</v>
      </c>
      <c r="AB18" t="s">
        <v>84</v>
      </c>
      <c r="AC18" t="s">
        <v>85</v>
      </c>
      <c r="AD18" t="s">
        <v>86</v>
      </c>
      <c r="AE18">
        <v>0</v>
      </c>
      <c r="AF18">
        <v>0</v>
      </c>
      <c r="AG18" t="s">
        <v>87</v>
      </c>
      <c r="AH18" t="s">
        <v>88</v>
      </c>
      <c r="AI18" t="s">
        <v>205</v>
      </c>
      <c r="AJ18" t="s">
        <v>132</v>
      </c>
      <c r="AK18" t="s">
        <v>115</v>
      </c>
      <c r="AL18" t="s">
        <v>116</v>
      </c>
      <c r="AM18" t="s">
        <v>117</v>
      </c>
      <c r="AN18" s="16" t="s">
        <v>94</v>
      </c>
      <c r="AO18" t="s">
        <v>95</v>
      </c>
      <c r="AP18" t="s">
        <v>264</v>
      </c>
      <c r="AQ18" t="s">
        <v>73</v>
      </c>
      <c r="AR18" t="s">
        <v>73</v>
      </c>
      <c r="AS18" t="s">
        <v>97</v>
      </c>
      <c r="AT18" t="s">
        <v>149</v>
      </c>
      <c r="AU18" t="s">
        <v>99</v>
      </c>
      <c r="AV18" t="s">
        <v>73</v>
      </c>
      <c r="AW18" t="s">
        <v>120</v>
      </c>
      <c r="AX18" t="s">
        <v>101</v>
      </c>
      <c r="AY18" t="s">
        <v>102</v>
      </c>
      <c r="AZ18">
        <v>25</v>
      </c>
      <c r="BA18" t="s">
        <v>103</v>
      </c>
      <c r="BB18" t="s">
        <v>135</v>
      </c>
      <c r="BC18" t="s">
        <v>105</v>
      </c>
      <c r="BD18" t="s">
        <v>73</v>
      </c>
      <c r="BE18" t="s">
        <v>73</v>
      </c>
      <c r="BF18" t="s">
        <v>73</v>
      </c>
      <c r="BG18" t="s">
        <v>73</v>
      </c>
      <c r="BH18" t="s">
        <v>73</v>
      </c>
      <c r="BI18" t="s">
        <v>73</v>
      </c>
      <c r="BJ18" t="s">
        <v>73</v>
      </c>
      <c r="BK18">
        <v>176344.5625</v>
      </c>
      <c r="BL18">
        <v>899414.06229999999</v>
      </c>
      <c r="BM18">
        <v>42.344863410000002</v>
      </c>
      <c r="BN18">
        <v>-71.787083719999998</v>
      </c>
    </row>
    <row r="19" spans="1:66" x14ac:dyDescent="0.35">
      <c r="A19">
        <v>5237194</v>
      </c>
      <c r="B19" t="s">
        <v>66</v>
      </c>
      <c r="C19" s="1">
        <v>45008</v>
      </c>
      <c r="D19" s="16" t="s">
        <v>136</v>
      </c>
      <c r="E19" t="s">
        <v>190</v>
      </c>
      <c r="F19" t="s">
        <v>265</v>
      </c>
      <c r="G19" s="16" t="s">
        <v>266</v>
      </c>
      <c r="H19" t="s">
        <v>138</v>
      </c>
      <c r="I19">
        <v>2</v>
      </c>
      <c r="J19" t="s">
        <v>72</v>
      </c>
      <c r="K19" t="s">
        <v>73</v>
      </c>
      <c r="L19" t="s">
        <v>160</v>
      </c>
      <c r="M19" t="s">
        <v>74</v>
      </c>
      <c r="N19" t="s">
        <v>73</v>
      </c>
      <c r="O19" t="s">
        <v>73</v>
      </c>
      <c r="P19" s="16" t="s">
        <v>125</v>
      </c>
      <c r="Q19" t="s">
        <v>267</v>
      </c>
      <c r="R19" t="s">
        <v>110</v>
      </c>
      <c r="S19" s="16" t="s">
        <v>79</v>
      </c>
      <c r="T19" t="s">
        <v>80</v>
      </c>
      <c r="U19" s="16" t="s">
        <v>111</v>
      </c>
      <c r="V19" s="16" t="s">
        <v>82</v>
      </c>
      <c r="W19">
        <v>3</v>
      </c>
      <c r="X19" t="s">
        <v>73</v>
      </c>
      <c r="Y19" t="s">
        <v>73</v>
      </c>
      <c r="Z19" t="s">
        <v>73</v>
      </c>
      <c r="AA19" t="s">
        <v>268</v>
      </c>
      <c r="AB19" t="s">
        <v>84</v>
      </c>
      <c r="AC19" t="s">
        <v>85</v>
      </c>
      <c r="AD19" t="s">
        <v>86</v>
      </c>
      <c r="AE19">
        <v>0</v>
      </c>
      <c r="AF19">
        <v>0</v>
      </c>
      <c r="AG19" t="s">
        <v>87</v>
      </c>
      <c r="AH19" t="s">
        <v>88</v>
      </c>
      <c r="AI19" t="s">
        <v>269</v>
      </c>
      <c r="AJ19" t="s">
        <v>270</v>
      </c>
      <c r="AK19" t="s">
        <v>115</v>
      </c>
      <c r="AL19" t="s">
        <v>115</v>
      </c>
      <c r="AM19" t="s">
        <v>271</v>
      </c>
      <c r="AN19" s="16" t="s">
        <v>94</v>
      </c>
      <c r="AO19" t="s">
        <v>95</v>
      </c>
      <c r="AP19" t="s">
        <v>272</v>
      </c>
      <c r="AQ19" t="s">
        <v>273</v>
      </c>
      <c r="AR19" t="s">
        <v>257</v>
      </c>
      <c r="AS19" t="s">
        <v>97</v>
      </c>
      <c r="AT19" t="s">
        <v>98</v>
      </c>
      <c r="AU19" t="s">
        <v>99</v>
      </c>
      <c r="AV19" t="s">
        <v>73</v>
      </c>
      <c r="AW19" t="s">
        <v>120</v>
      </c>
      <c r="AX19" t="s">
        <v>101</v>
      </c>
      <c r="AY19" t="s">
        <v>102</v>
      </c>
      <c r="AZ19">
        <v>40</v>
      </c>
      <c r="BA19" t="s">
        <v>103</v>
      </c>
      <c r="BB19" t="s">
        <v>135</v>
      </c>
      <c r="BC19" t="s">
        <v>105</v>
      </c>
      <c r="BD19" t="s">
        <v>73</v>
      </c>
      <c r="BE19" t="s">
        <v>73</v>
      </c>
      <c r="BF19" t="s">
        <v>73</v>
      </c>
      <c r="BG19" t="s">
        <v>73</v>
      </c>
      <c r="BH19" t="s">
        <v>73</v>
      </c>
      <c r="BI19" t="s">
        <v>73</v>
      </c>
      <c r="BJ19" t="s">
        <v>73</v>
      </c>
      <c r="BK19">
        <v>176344.5625</v>
      </c>
      <c r="BL19">
        <v>899414.06229999999</v>
      </c>
      <c r="BM19">
        <v>42.344863410000002</v>
      </c>
      <c r="BN19">
        <v>-71.787083719999998</v>
      </c>
    </row>
    <row r="20" spans="1:66" x14ac:dyDescent="0.35">
      <c r="A20">
        <v>5256492</v>
      </c>
      <c r="B20" t="s">
        <v>66</v>
      </c>
      <c r="C20" s="1">
        <v>45058</v>
      </c>
      <c r="D20" s="16" t="s">
        <v>67</v>
      </c>
      <c r="E20" t="s">
        <v>190</v>
      </c>
      <c r="F20" t="s">
        <v>274</v>
      </c>
      <c r="G20" s="16" t="s">
        <v>266</v>
      </c>
      <c r="H20" t="s">
        <v>123</v>
      </c>
      <c r="I20">
        <v>2</v>
      </c>
      <c r="J20" t="s">
        <v>72</v>
      </c>
      <c r="K20" t="s">
        <v>73</v>
      </c>
      <c r="L20" t="s">
        <v>139</v>
      </c>
      <c r="M20" t="s">
        <v>168</v>
      </c>
      <c r="N20" t="s">
        <v>73</v>
      </c>
      <c r="O20" t="s">
        <v>73</v>
      </c>
      <c r="P20" s="16" t="s">
        <v>245</v>
      </c>
      <c r="Q20" t="s">
        <v>202</v>
      </c>
      <c r="R20" t="s">
        <v>127</v>
      </c>
      <c r="S20" s="16" t="s">
        <v>79</v>
      </c>
      <c r="T20" t="s">
        <v>80</v>
      </c>
      <c r="U20" s="16" t="s">
        <v>111</v>
      </c>
      <c r="V20" s="16" t="s">
        <v>203</v>
      </c>
      <c r="W20">
        <v>3</v>
      </c>
      <c r="X20" t="s">
        <v>73</v>
      </c>
      <c r="Y20" t="s">
        <v>73</v>
      </c>
      <c r="Z20" t="s">
        <v>73</v>
      </c>
      <c r="AA20" t="s">
        <v>275</v>
      </c>
      <c r="AB20" t="s">
        <v>84</v>
      </c>
      <c r="AC20" t="s">
        <v>85</v>
      </c>
      <c r="AD20" t="s">
        <v>86</v>
      </c>
      <c r="AE20">
        <v>0</v>
      </c>
      <c r="AF20">
        <v>1</v>
      </c>
      <c r="AG20" t="s">
        <v>87</v>
      </c>
      <c r="AH20" t="s">
        <v>88</v>
      </c>
      <c r="AI20" t="s">
        <v>205</v>
      </c>
      <c r="AJ20" t="s">
        <v>132</v>
      </c>
      <c r="AK20" t="s">
        <v>115</v>
      </c>
      <c r="AL20" t="s">
        <v>115</v>
      </c>
      <c r="AM20" t="s">
        <v>276</v>
      </c>
      <c r="AN20" s="16" t="s">
        <v>94</v>
      </c>
      <c r="AO20" t="s">
        <v>95</v>
      </c>
      <c r="AP20" t="s">
        <v>277</v>
      </c>
      <c r="AQ20" t="s">
        <v>273</v>
      </c>
      <c r="AR20" t="s">
        <v>257</v>
      </c>
      <c r="AS20" t="s">
        <v>97</v>
      </c>
      <c r="AT20" t="s">
        <v>98</v>
      </c>
      <c r="AU20" t="s">
        <v>99</v>
      </c>
      <c r="AV20" t="s">
        <v>73</v>
      </c>
      <c r="AW20" t="s">
        <v>120</v>
      </c>
      <c r="AX20" t="s">
        <v>101</v>
      </c>
      <c r="AY20" t="s">
        <v>102</v>
      </c>
      <c r="AZ20">
        <v>40</v>
      </c>
      <c r="BA20" t="s">
        <v>103</v>
      </c>
      <c r="BB20" t="s">
        <v>135</v>
      </c>
      <c r="BC20" t="s">
        <v>105</v>
      </c>
      <c r="BD20" t="s">
        <v>73</v>
      </c>
      <c r="BE20" t="s">
        <v>73</v>
      </c>
      <c r="BF20" t="s">
        <v>73</v>
      </c>
      <c r="BG20" t="s">
        <v>73</v>
      </c>
      <c r="BH20" t="s">
        <v>73</v>
      </c>
      <c r="BI20" t="s">
        <v>73</v>
      </c>
      <c r="BJ20" t="s">
        <v>73</v>
      </c>
      <c r="BK20">
        <v>176344.5625</v>
      </c>
      <c r="BL20">
        <v>899414.06229999999</v>
      </c>
      <c r="BM20">
        <v>42.344863410000002</v>
      </c>
      <c r="BN20">
        <v>-71.787083719999998</v>
      </c>
    </row>
    <row r="21" spans="1:66" x14ac:dyDescent="0.35">
      <c r="A21">
        <v>5290559</v>
      </c>
      <c r="B21" t="s">
        <v>66</v>
      </c>
      <c r="C21" s="1">
        <v>45160</v>
      </c>
      <c r="D21" s="16" t="s">
        <v>67</v>
      </c>
      <c r="E21" t="s">
        <v>190</v>
      </c>
      <c r="F21" t="s">
        <v>278</v>
      </c>
      <c r="G21" s="16" t="s">
        <v>266</v>
      </c>
      <c r="H21" t="s">
        <v>193</v>
      </c>
      <c r="I21">
        <v>2</v>
      </c>
      <c r="J21" t="s">
        <v>72</v>
      </c>
      <c r="K21" t="s">
        <v>73</v>
      </c>
      <c r="L21" t="s">
        <v>74</v>
      </c>
      <c r="M21" t="s">
        <v>75</v>
      </c>
      <c r="N21" t="s">
        <v>73</v>
      </c>
      <c r="O21" t="s">
        <v>73</v>
      </c>
      <c r="P21" s="16" t="s">
        <v>169</v>
      </c>
      <c r="Q21" t="s">
        <v>162</v>
      </c>
      <c r="R21" t="s">
        <v>73</v>
      </c>
      <c r="S21" s="16" t="s">
        <v>79</v>
      </c>
      <c r="T21" t="s">
        <v>80</v>
      </c>
      <c r="U21" s="16" t="s">
        <v>81</v>
      </c>
      <c r="V21" s="16" t="s">
        <v>128</v>
      </c>
      <c r="W21">
        <v>3</v>
      </c>
      <c r="X21" t="s">
        <v>73</v>
      </c>
      <c r="Y21" t="s">
        <v>73</v>
      </c>
      <c r="Z21" t="s">
        <v>73</v>
      </c>
      <c r="AA21" t="s">
        <v>279</v>
      </c>
      <c r="AB21" t="s">
        <v>84</v>
      </c>
      <c r="AC21" t="s">
        <v>85</v>
      </c>
      <c r="AD21" t="s">
        <v>86</v>
      </c>
      <c r="AE21">
        <v>0</v>
      </c>
      <c r="AF21">
        <v>1</v>
      </c>
      <c r="AG21" t="s">
        <v>87</v>
      </c>
      <c r="AH21" t="s">
        <v>88</v>
      </c>
      <c r="AI21" t="s">
        <v>280</v>
      </c>
      <c r="AJ21" t="s">
        <v>132</v>
      </c>
      <c r="AK21" t="s">
        <v>115</v>
      </c>
      <c r="AL21" t="s">
        <v>116</v>
      </c>
      <c r="AM21" t="s">
        <v>147</v>
      </c>
      <c r="AN21" s="16" t="s">
        <v>94</v>
      </c>
      <c r="AO21" t="s">
        <v>95</v>
      </c>
      <c r="AP21" t="s">
        <v>281</v>
      </c>
      <c r="AQ21" t="s">
        <v>273</v>
      </c>
      <c r="AR21" t="s">
        <v>257</v>
      </c>
      <c r="AS21" t="s">
        <v>97</v>
      </c>
      <c r="AT21" t="s">
        <v>98</v>
      </c>
      <c r="AU21" t="s">
        <v>99</v>
      </c>
      <c r="AV21" t="s">
        <v>73</v>
      </c>
      <c r="AW21" t="s">
        <v>120</v>
      </c>
      <c r="AX21" t="s">
        <v>186</v>
      </c>
      <c r="AY21" t="s">
        <v>102</v>
      </c>
      <c r="AZ21">
        <v>40</v>
      </c>
      <c r="BA21" t="s">
        <v>103</v>
      </c>
      <c r="BB21" t="s">
        <v>135</v>
      </c>
      <c r="BC21" t="s">
        <v>105</v>
      </c>
      <c r="BD21" t="s">
        <v>73</v>
      </c>
      <c r="BE21" t="s">
        <v>73</v>
      </c>
      <c r="BF21" t="s">
        <v>73</v>
      </c>
      <c r="BG21" t="s">
        <v>73</v>
      </c>
      <c r="BH21" t="s">
        <v>73</v>
      </c>
      <c r="BI21" t="s">
        <v>73</v>
      </c>
      <c r="BJ21" t="s">
        <v>73</v>
      </c>
      <c r="BK21">
        <v>176344.5625</v>
      </c>
      <c r="BL21">
        <v>899414.06229999999</v>
      </c>
      <c r="BM21">
        <v>42.344863410000002</v>
      </c>
      <c r="BN21">
        <v>-71.787083719999998</v>
      </c>
    </row>
    <row r="22" spans="1:66" x14ac:dyDescent="0.35">
      <c r="A22">
        <v>5325407</v>
      </c>
      <c r="B22" t="s">
        <v>66</v>
      </c>
      <c r="C22" s="1">
        <v>45249</v>
      </c>
      <c r="D22" s="16" t="s">
        <v>67</v>
      </c>
      <c r="E22" t="s">
        <v>190</v>
      </c>
      <c r="F22" t="s">
        <v>282</v>
      </c>
      <c r="G22" s="16" t="s">
        <v>266</v>
      </c>
      <c r="H22" t="s">
        <v>193</v>
      </c>
      <c r="I22">
        <v>2</v>
      </c>
      <c r="J22" t="s">
        <v>72</v>
      </c>
      <c r="K22" t="s">
        <v>73</v>
      </c>
      <c r="L22" t="s">
        <v>160</v>
      </c>
      <c r="M22" t="s">
        <v>160</v>
      </c>
      <c r="N22" t="s">
        <v>73</v>
      </c>
      <c r="O22" t="s">
        <v>73</v>
      </c>
      <c r="P22" s="16" t="s">
        <v>76</v>
      </c>
      <c r="Q22" t="s">
        <v>162</v>
      </c>
      <c r="R22" t="s">
        <v>73</v>
      </c>
      <c r="S22" s="16" t="s">
        <v>79</v>
      </c>
      <c r="T22" t="s">
        <v>80</v>
      </c>
      <c r="U22" s="16" t="s">
        <v>81</v>
      </c>
      <c r="V22" s="16" t="s">
        <v>82</v>
      </c>
      <c r="W22">
        <v>3</v>
      </c>
      <c r="X22" t="s">
        <v>73</v>
      </c>
      <c r="Y22" t="s">
        <v>73</v>
      </c>
      <c r="Z22" t="s">
        <v>73</v>
      </c>
      <c r="AA22" t="s">
        <v>283</v>
      </c>
      <c r="AB22" t="s">
        <v>84</v>
      </c>
      <c r="AC22" t="s">
        <v>85</v>
      </c>
      <c r="AD22" t="s">
        <v>86</v>
      </c>
      <c r="AE22">
        <v>0</v>
      </c>
      <c r="AF22">
        <v>2</v>
      </c>
      <c r="AG22" t="s">
        <v>87</v>
      </c>
      <c r="AH22" t="s">
        <v>88</v>
      </c>
      <c r="AI22" t="s">
        <v>269</v>
      </c>
      <c r="AJ22" t="s">
        <v>132</v>
      </c>
      <c r="AK22" t="s">
        <v>115</v>
      </c>
      <c r="AL22" t="s">
        <v>116</v>
      </c>
      <c r="AM22" t="s">
        <v>284</v>
      </c>
      <c r="AN22" s="16" t="s">
        <v>94</v>
      </c>
      <c r="AO22" t="s">
        <v>95</v>
      </c>
      <c r="AP22" t="s">
        <v>285</v>
      </c>
      <c r="AQ22" t="s">
        <v>273</v>
      </c>
      <c r="AR22" t="s">
        <v>257</v>
      </c>
      <c r="AS22" t="s">
        <v>97</v>
      </c>
      <c r="AT22" t="s">
        <v>98</v>
      </c>
      <c r="AU22" t="s">
        <v>99</v>
      </c>
      <c r="AV22" t="s">
        <v>73</v>
      </c>
      <c r="AW22" t="s">
        <v>120</v>
      </c>
      <c r="AX22" t="s">
        <v>101</v>
      </c>
      <c r="AY22" t="s">
        <v>102</v>
      </c>
      <c r="AZ22">
        <v>40</v>
      </c>
      <c r="BA22" t="s">
        <v>103</v>
      </c>
      <c r="BB22" t="s">
        <v>135</v>
      </c>
      <c r="BC22" t="s">
        <v>105</v>
      </c>
      <c r="BD22" t="s">
        <v>73</v>
      </c>
      <c r="BE22" t="s">
        <v>73</v>
      </c>
      <c r="BF22" t="s">
        <v>73</v>
      </c>
      <c r="BG22" t="s">
        <v>73</v>
      </c>
      <c r="BH22" t="s">
        <v>73</v>
      </c>
      <c r="BI22" t="s">
        <v>73</v>
      </c>
      <c r="BJ22" t="s">
        <v>73</v>
      </c>
      <c r="BK22">
        <v>176344.5625</v>
      </c>
      <c r="BL22">
        <v>899414.06229999999</v>
      </c>
      <c r="BM22">
        <v>42.344863410000002</v>
      </c>
      <c r="BN22">
        <v>-71.787083719999998</v>
      </c>
    </row>
    <row r="24" spans="1:66" x14ac:dyDescent="0.35">
      <c r="A24" t="s">
        <v>286</v>
      </c>
      <c r="B24" t="s">
        <v>287</v>
      </c>
    </row>
    <row r="25" spans="1:66" x14ac:dyDescent="0.35">
      <c r="A25" t="s">
        <v>288</v>
      </c>
      <c r="B25" t="s">
        <v>289</v>
      </c>
    </row>
    <row r="26" spans="1:66" x14ac:dyDescent="0.35">
      <c r="A26" t="s">
        <v>290</v>
      </c>
      <c r="B26" t="s">
        <v>291</v>
      </c>
    </row>
  </sheetData>
  <autoFilter ref="A1:BN26" xr:uid="{E13A1434-6EE0-47B5-B8E2-BE2A5EF8C976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9B6B5-22E7-426A-922B-DE1920446BA4}">
  <sheetPr codeName="Sheet2"/>
  <dimension ref="A1:BN24"/>
  <sheetViews>
    <sheetView workbookViewId="0"/>
  </sheetViews>
  <sheetFormatPr defaultColWidth="16.7265625" defaultRowHeight="14.5" x14ac:dyDescent="0.35"/>
  <cols>
    <col min="4" max="4" width="34.1796875" customWidth="1"/>
    <col min="16" max="16" width="20.26953125" customWidth="1"/>
    <col min="19" max="19" width="33.54296875" customWidth="1"/>
    <col min="33" max="33" width="28.1796875" customWidth="1"/>
    <col min="35" max="35" width="29.54296875" customWidth="1"/>
  </cols>
  <sheetData>
    <row r="1" spans="1:6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35">
      <c r="A2">
        <v>4768110</v>
      </c>
      <c r="B2" t="s">
        <v>66</v>
      </c>
      <c r="C2" s="1">
        <v>43763</v>
      </c>
      <c r="D2" t="s">
        <v>67</v>
      </c>
      <c r="E2" t="s">
        <v>68</v>
      </c>
      <c r="F2" t="s">
        <v>292</v>
      </c>
      <c r="G2" t="s">
        <v>70</v>
      </c>
      <c r="H2" t="s">
        <v>123</v>
      </c>
      <c r="I2">
        <v>2</v>
      </c>
      <c r="J2" t="s">
        <v>72</v>
      </c>
      <c r="K2" t="s">
        <v>73</v>
      </c>
      <c r="L2" t="s">
        <v>139</v>
      </c>
      <c r="M2" t="s">
        <v>74</v>
      </c>
      <c r="N2" t="s">
        <v>73</v>
      </c>
      <c r="O2" t="s">
        <v>73</v>
      </c>
      <c r="P2" t="s">
        <v>293</v>
      </c>
      <c r="Q2" t="s">
        <v>162</v>
      </c>
      <c r="R2" t="s">
        <v>127</v>
      </c>
      <c r="S2" t="s">
        <v>79</v>
      </c>
      <c r="T2" t="s">
        <v>80</v>
      </c>
      <c r="U2" t="s">
        <v>111</v>
      </c>
      <c r="V2" t="s">
        <v>82</v>
      </c>
      <c r="W2">
        <v>3</v>
      </c>
      <c r="X2" t="s">
        <v>73</v>
      </c>
      <c r="Y2" t="s">
        <v>73</v>
      </c>
      <c r="Z2" t="s">
        <v>73</v>
      </c>
      <c r="AA2" t="s">
        <v>294</v>
      </c>
      <c r="AB2" t="s">
        <v>84</v>
      </c>
      <c r="AC2" t="s">
        <v>172</v>
      </c>
      <c r="AD2" t="s">
        <v>86</v>
      </c>
      <c r="AE2">
        <v>0</v>
      </c>
      <c r="AF2">
        <v>1</v>
      </c>
      <c r="AG2" t="s">
        <v>295</v>
      </c>
      <c r="AH2" t="s">
        <v>88</v>
      </c>
      <c r="AI2" t="s">
        <v>164</v>
      </c>
      <c r="AJ2" t="s">
        <v>132</v>
      </c>
      <c r="AK2" t="s">
        <v>115</v>
      </c>
      <c r="AL2" t="s">
        <v>116</v>
      </c>
      <c r="AM2" t="s">
        <v>296</v>
      </c>
      <c r="AN2" t="s">
        <v>94</v>
      </c>
      <c r="AO2" t="s">
        <v>95</v>
      </c>
      <c r="AP2" t="s">
        <v>297</v>
      </c>
      <c r="AQ2" t="s">
        <v>73</v>
      </c>
      <c r="AR2" t="s">
        <v>73</v>
      </c>
      <c r="AS2" t="s">
        <v>97</v>
      </c>
      <c r="AT2" t="s">
        <v>174</v>
      </c>
      <c r="AU2" t="s">
        <v>99</v>
      </c>
      <c r="AV2" t="s">
        <v>73</v>
      </c>
      <c r="AW2" t="s">
        <v>120</v>
      </c>
      <c r="AX2" t="s">
        <v>101</v>
      </c>
      <c r="AY2" t="s">
        <v>102</v>
      </c>
      <c r="AZ2">
        <v>40</v>
      </c>
      <c r="BA2" t="s">
        <v>298</v>
      </c>
      <c r="BB2" t="s">
        <v>135</v>
      </c>
      <c r="BC2" t="s">
        <v>105</v>
      </c>
      <c r="BD2" t="s">
        <v>73</v>
      </c>
      <c r="BE2" t="s">
        <v>73</v>
      </c>
      <c r="BF2" t="s">
        <v>73</v>
      </c>
      <c r="BG2" t="s">
        <v>73</v>
      </c>
      <c r="BH2" t="s">
        <v>73</v>
      </c>
      <c r="BI2" t="s">
        <v>73</v>
      </c>
      <c r="BJ2" t="s">
        <v>73</v>
      </c>
      <c r="BK2">
        <v>176476.19188391999</v>
      </c>
      <c r="BL2">
        <v>899977.40443322004</v>
      </c>
      <c r="BM2">
        <v>42.349939020000001</v>
      </c>
      <c r="BN2">
        <v>-71.785509149999996</v>
      </c>
    </row>
    <row r="3" spans="1:66" x14ac:dyDescent="0.35">
      <c r="A3">
        <v>4787623</v>
      </c>
      <c r="B3" t="s">
        <v>66</v>
      </c>
      <c r="C3" s="1">
        <v>43806</v>
      </c>
      <c r="D3" t="s">
        <v>67</v>
      </c>
      <c r="E3" t="s">
        <v>68</v>
      </c>
      <c r="F3" t="s">
        <v>299</v>
      </c>
      <c r="G3" t="s">
        <v>70</v>
      </c>
      <c r="H3" t="s">
        <v>123</v>
      </c>
      <c r="I3">
        <v>2</v>
      </c>
      <c r="J3" t="s">
        <v>72</v>
      </c>
      <c r="K3" t="s">
        <v>73</v>
      </c>
      <c r="L3" t="s">
        <v>74</v>
      </c>
      <c r="M3" t="s">
        <v>168</v>
      </c>
      <c r="N3" t="s">
        <v>73</v>
      </c>
      <c r="O3" t="s">
        <v>73</v>
      </c>
      <c r="P3" t="s">
        <v>300</v>
      </c>
      <c r="Q3" t="s">
        <v>301</v>
      </c>
      <c r="R3" t="s">
        <v>110</v>
      </c>
      <c r="S3" t="s">
        <v>79</v>
      </c>
      <c r="T3" t="s">
        <v>80</v>
      </c>
      <c r="U3" t="s">
        <v>111</v>
      </c>
      <c r="V3" t="s">
        <v>128</v>
      </c>
      <c r="W3">
        <v>3</v>
      </c>
      <c r="X3" t="s">
        <v>73</v>
      </c>
      <c r="Y3" t="s">
        <v>73</v>
      </c>
      <c r="Z3" t="s">
        <v>73</v>
      </c>
      <c r="AA3" t="s">
        <v>302</v>
      </c>
      <c r="AB3" t="s">
        <v>84</v>
      </c>
      <c r="AC3" t="s">
        <v>172</v>
      </c>
      <c r="AD3" t="s">
        <v>86</v>
      </c>
      <c r="AE3">
        <v>0</v>
      </c>
      <c r="AF3">
        <v>1</v>
      </c>
      <c r="AG3" t="s">
        <v>295</v>
      </c>
      <c r="AH3" t="s">
        <v>88</v>
      </c>
      <c r="AI3" t="s">
        <v>303</v>
      </c>
      <c r="AJ3" t="s">
        <v>304</v>
      </c>
      <c r="AK3" t="s">
        <v>182</v>
      </c>
      <c r="AL3" t="s">
        <v>182</v>
      </c>
      <c r="AM3" t="s">
        <v>305</v>
      </c>
      <c r="AN3" t="s">
        <v>94</v>
      </c>
      <c r="AO3" t="s">
        <v>95</v>
      </c>
      <c r="AP3" t="s">
        <v>306</v>
      </c>
      <c r="AQ3" t="s">
        <v>73</v>
      </c>
      <c r="AR3" t="s">
        <v>73</v>
      </c>
      <c r="AS3" t="s">
        <v>97</v>
      </c>
      <c r="AT3" t="s">
        <v>174</v>
      </c>
      <c r="AU3" t="s">
        <v>99</v>
      </c>
      <c r="AV3" t="s">
        <v>73</v>
      </c>
      <c r="AW3" t="s">
        <v>307</v>
      </c>
      <c r="AX3" t="s">
        <v>101</v>
      </c>
      <c r="AY3" t="s">
        <v>102</v>
      </c>
      <c r="AZ3">
        <v>40</v>
      </c>
      <c r="BA3" t="s">
        <v>158</v>
      </c>
      <c r="BB3" t="s">
        <v>308</v>
      </c>
      <c r="BC3" t="s">
        <v>105</v>
      </c>
      <c r="BD3" t="s">
        <v>73</v>
      </c>
      <c r="BE3" t="s">
        <v>73</v>
      </c>
      <c r="BF3" t="s">
        <v>73</v>
      </c>
      <c r="BG3" t="s">
        <v>73</v>
      </c>
      <c r="BH3" t="s">
        <v>73</v>
      </c>
      <c r="BI3" t="s">
        <v>73</v>
      </c>
      <c r="BJ3" t="s">
        <v>73</v>
      </c>
      <c r="BK3">
        <v>176490.00167334001</v>
      </c>
      <c r="BL3">
        <v>900035.50803646003</v>
      </c>
      <c r="BM3">
        <v>42.350462530000001</v>
      </c>
      <c r="BN3">
        <v>-71.785343900000001</v>
      </c>
    </row>
    <row r="4" spans="1:66" x14ac:dyDescent="0.35">
      <c r="A4">
        <v>4826294</v>
      </c>
      <c r="B4" t="s">
        <v>66</v>
      </c>
      <c r="C4" s="1">
        <v>43896</v>
      </c>
      <c r="D4" t="s">
        <v>136</v>
      </c>
      <c r="E4" t="s">
        <v>68</v>
      </c>
      <c r="F4" t="s">
        <v>309</v>
      </c>
      <c r="G4" t="s">
        <v>151</v>
      </c>
      <c r="H4" t="s">
        <v>138</v>
      </c>
      <c r="I4">
        <v>2</v>
      </c>
      <c r="J4" t="s">
        <v>72</v>
      </c>
      <c r="K4" t="s">
        <v>73</v>
      </c>
      <c r="L4" t="s">
        <v>139</v>
      </c>
      <c r="M4" t="s">
        <v>140</v>
      </c>
      <c r="N4" t="s">
        <v>73</v>
      </c>
      <c r="O4" t="s">
        <v>73</v>
      </c>
      <c r="P4" t="s">
        <v>108</v>
      </c>
      <c r="Q4" t="s">
        <v>310</v>
      </c>
      <c r="R4" t="s">
        <v>236</v>
      </c>
      <c r="S4" t="s">
        <v>79</v>
      </c>
      <c r="T4" t="s">
        <v>80</v>
      </c>
      <c r="U4" t="s">
        <v>111</v>
      </c>
      <c r="V4" t="s">
        <v>128</v>
      </c>
      <c r="W4">
        <v>3</v>
      </c>
      <c r="X4" t="s">
        <v>73</v>
      </c>
      <c r="Y4" t="s">
        <v>73</v>
      </c>
      <c r="Z4" t="s">
        <v>73</v>
      </c>
      <c r="AA4" t="s">
        <v>311</v>
      </c>
      <c r="AB4" t="s">
        <v>84</v>
      </c>
      <c r="AC4" t="s">
        <v>172</v>
      </c>
      <c r="AD4" t="s">
        <v>86</v>
      </c>
      <c r="AE4">
        <v>0</v>
      </c>
      <c r="AF4">
        <v>0</v>
      </c>
      <c r="AG4" t="s">
        <v>295</v>
      </c>
      <c r="AH4" t="s">
        <v>88</v>
      </c>
      <c r="AI4" t="s">
        <v>280</v>
      </c>
      <c r="AJ4" t="s">
        <v>132</v>
      </c>
      <c r="AK4" t="s">
        <v>115</v>
      </c>
      <c r="AL4" t="s">
        <v>116</v>
      </c>
      <c r="AM4" t="s">
        <v>147</v>
      </c>
      <c r="AN4" t="s">
        <v>118</v>
      </c>
      <c r="AO4" t="s">
        <v>95</v>
      </c>
      <c r="AP4" t="s">
        <v>312</v>
      </c>
      <c r="AQ4" t="s">
        <v>73</v>
      </c>
      <c r="AR4" t="s">
        <v>73</v>
      </c>
      <c r="AS4" t="s">
        <v>97</v>
      </c>
      <c r="AT4" t="s">
        <v>174</v>
      </c>
      <c r="AU4" t="s">
        <v>99</v>
      </c>
      <c r="AV4" t="s">
        <v>73</v>
      </c>
      <c r="AW4" t="s">
        <v>120</v>
      </c>
      <c r="AX4" t="s">
        <v>101</v>
      </c>
      <c r="AY4" t="s">
        <v>102</v>
      </c>
      <c r="AZ4">
        <v>40</v>
      </c>
      <c r="BA4" t="s">
        <v>298</v>
      </c>
      <c r="BB4" t="s">
        <v>313</v>
      </c>
      <c r="BC4" t="s">
        <v>105</v>
      </c>
      <c r="BD4" t="s">
        <v>73</v>
      </c>
      <c r="BE4" t="s">
        <v>73</v>
      </c>
      <c r="BF4" t="s">
        <v>73</v>
      </c>
      <c r="BG4" t="s">
        <v>73</v>
      </c>
      <c r="BH4" t="s">
        <v>73</v>
      </c>
      <c r="BI4" t="s">
        <v>73</v>
      </c>
      <c r="BJ4" t="s">
        <v>73</v>
      </c>
      <c r="BK4">
        <v>176496.55490501001</v>
      </c>
      <c r="BL4">
        <v>900064.87707528996</v>
      </c>
      <c r="BM4">
        <v>42.350727130000003</v>
      </c>
      <c r="BN4">
        <v>-71.785265559999999</v>
      </c>
    </row>
    <row r="5" spans="1:66" x14ac:dyDescent="0.35">
      <c r="A5">
        <v>4864651</v>
      </c>
      <c r="B5" t="s">
        <v>66</v>
      </c>
      <c r="C5" s="1">
        <v>44029</v>
      </c>
      <c r="D5" t="s">
        <v>136</v>
      </c>
      <c r="E5" t="s">
        <v>68</v>
      </c>
      <c r="F5" t="s">
        <v>314</v>
      </c>
      <c r="G5" t="s">
        <v>151</v>
      </c>
      <c r="H5" t="s">
        <v>138</v>
      </c>
      <c r="I5">
        <v>2</v>
      </c>
      <c r="J5" t="s">
        <v>72</v>
      </c>
      <c r="K5" t="s">
        <v>73</v>
      </c>
      <c r="L5" t="s">
        <v>160</v>
      </c>
      <c r="M5" t="s">
        <v>160</v>
      </c>
      <c r="N5" t="s">
        <v>73</v>
      </c>
      <c r="O5" t="s">
        <v>73</v>
      </c>
      <c r="P5" t="s">
        <v>315</v>
      </c>
      <c r="Q5" t="s">
        <v>202</v>
      </c>
      <c r="R5" t="s">
        <v>110</v>
      </c>
      <c r="S5" t="s">
        <v>79</v>
      </c>
      <c r="T5" t="s">
        <v>80</v>
      </c>
      <c r="U5" t="s">
        <v>111</v>
      </c>
      <c r="V5" t="s">
        <v>128</v>
      </c>
      <c r="W5">
        <v>3</v>
      </c>
      <c r="X5" t="s">
        <v>73</v>
      </c>
      <c r="Y5" t="s">
        <v>73</v>
      </c>
      <c r="Z5" t="s">
        <v>73</v>
      </c>
      <c r="AA5" t="s">
        <v>316</v>
      </c>
      <c r="AB5" t="s">
        <v>84</v>
      </c>
      <c r="AC5" t="s">
        <v>317</v>
      </c>
      <c r="AD5" t="s">
        <v>86</v>
      </c>
      <c r="AE5">
        <v>0</v>
      </c>
      <c r="AF5">
        <v>0</v>
      </c>
      <c r="AG5" t="s">
        <v>87</v>
      </c>
      <c r="AH5" t="s">
        <v>88</v>
      </c>
      <c r="AI5" t="s">
        <v>145</v>
      </c>
      <c r="AJ5" t="s">
        <v>132</v>
      </c>
      <c r="AK5" t="s">
        <v>115</v>
      </c>
      <c r="AL5" t="s">
        <v>115</v>
      </c>
      <c r="AM5" t="s">
        <v>147</v>
      </c>
      <c r="AN5" t="s">
        <v>118</v>
      </c>
      <c r="AO5" t="s">
        <v>95</v>
      </c>
      <c r="AP5" t="s">
        <v>318</v>
      </c>
      <c r="AQ5" t="s">
        <v>73</v>
      </c>
      <c r="AR5" t="s">
        <v>73</v>
      </c>
      <c r="AS5" t="s">
        <v>97</v>
      </c>
      <c r="AT5" t="s">
        <v>174</v>
      </c>
      <c r="AU5" t="s">
        <v>99</v>
      </c>
      <c r="AV5" t="s">
        <v>73</v>
      </c>
      <c r="AW5" t="s">
        <v>120</v>
      </c>
      <c r="AX5" t="s">
        <v>101</v>
      </c>
      <c r="AY5" t="s">
        <v>102</v>
      </c>
      <c r="AZ5">
        <v>40</v>
      </c>
      <c r="BA5" t="s">
        <v>103</v>
      </c>
      <c r="BB5" t="s">
        <v>135</v>
      </c>
      <c r="BC5" t="s">
        <v>105</v>
      </c>
      <c r="BD5" t="s">
        <v>73</v>
      </c>
      <c r="BE5" t="s">
        <v>73</v>
      </c>
      <c r="BF5" t="s">
        <v>73</v>
      </c>
      <c r="BG5" t="s">
        <v>73</v>
      </c>
      <c r="BH5" t="s">
        <v>73</v>
      </c>
      <c r="BI5" t="s">
        <v>73</v>
      </c>
      <c r="BJ5" t="s">
        <v>73</v>
      </c>
      <c r="BK5">
        <v>176488.58533520999</v>
      </c>
      <c r="BL5">
        <v>900029.16069147002</v>
      </c>
      <c r="BM5">
        <v>42.350405340000002</v>
      </c>
      <c r="BN5">
        <v>-71.785360830000002</v>
      </c>
    </row>
    <row r="6" spans="1:66" x14ac:dyDescent="0.35">
      <c r="A6">
        <v>4879022</v>
      </c>
      <c r="B6" t="s">
        <v>66</v>
      </c>
      <c r="C6" s="1">
        <v>43839</v>
      </c>
      <c r="D6" t="s">
        <v>136</v>
      </c>
      <c r="E6" t="s">
        <v>68</v>
      </c>
      <c r="F6" t="s">
        <v>319</v>
      </c>
      <c r="G6" t="s">
        <v>151</v>
      </c>
      <c r="H6" t="s">
        <v>138</v>
      </c>
      <c r="I6">
        <v>2</v>
      </c>
      <c r="J6" t="s">
        <v>72</v>
      </c>
      <c r="K6" t="s">
        <v>73</v>
      </c>
      <c r="L6" t="s">
        <v>124</v>
      </c>
      <c r="M6" t="s">
        <v>152</v>
      </c>
      <c r="N6" t="s">
        <v>73</v>
      </c>
      <c r="O6" t="s">
        <v>73</v>
      </c>
      <c r="P6" t="s">
        <v>300</v>
      </c>
      <c r="Q6" t="s">
        <v>320</v>
      </c>
      <c r="R6" t="s">
        <v>110</v>
      </c>
      <c r="S6" t="s">
        <v>79</v>
      </c>
      <c r="T6" t="s">
        <v>80</v>
      </c>
      <c r="U6" t="s">
        <v>111</v>
      </c>
      <c r="V6" t="s">
        <v>82</v>
      </c>
      <c r="W6">
        <v>3</v>
      </c>
      <c r="X6" t="s">
        <v>73</v>
      </c>
      <c r="Y6" t="s">
        <v>73</v>
      </c>
      <c r="Z6" t="s">
        <v>73</v>
      </c>
      <c r="AA6" t="s">
        <v>321</v>
      </c>
      <c r="AB6" t="s">
        <v>84</v>
      </c>
      <c r="AC6" t="s">
        <v>317</v>
      </c>
      <c r="AD6" t="s">
        <v>86</v>
      </c>
      <c r="AE6">
        <v>0</v>
      </c>
      <c r="AF6">
        <v>0</v>
      </c>
      <c r="AG6" t="s">
        <v>87</v>
      </c>
      <c r="AH6" t="s">
        <v>322</v>
      </c>
      <c r="AI6" t="s">
        <v>205</v>
      </c>
      <c r="AJ6" t="s">
        <v>198</v>
      </c>
      <c r="AK6" t="s">
        <v>323</v>
      </c>
      <c r="AL6" t="s">
        <v>115</v>
      </c>
      <c r="AM6" t="s">
        <v>324</v>
      </c>
      <c r="AN6" t="s">
        <v>94</v>
      </c>
      <c r="AO6" t="s">
        <v>95</v>
      </c>
      <c r="AP6" t="s">
        <v>325</v>
      </c>
      <c r="AQ6" t="s">
        <v>73</v>
      </c>
      <c r="AR6" t="s">
        <v>73</v>
      </c>
      <c r="AS6" t="s">
        <v>97</v>
      </c>
      <c r="AT6" t="s">
        <v>174</v>
      </c>
      <c r="AU6" t="s">
        <v>99</v>
      </c>
      <c r="AV6" t="s">
        <v>73</v>
      </c>
      <c r="AW6" t="s">
        <v>120</v>
      </c>
      <c r="AX6" t="s">
        <v>101</v>
      </c>
      <c r="AY6" t="s">
        <v>102</v>
      </c>
      <c r="AZ6">
        <v>40</v>
      </c>
      <c r="BA6" t="s">
        <v>103</v>
      </c>
      <c r="BB6" t="s">
        <v>135</v>
      </c>
      <c r="BC6" t="s">
        <v>105</v>
      </c>
      <c r="BD6" t="s">
        <v>73</v>
      </c>
      <c r="BE6" t="s">
        <v>73</v>
      </c>
      <c r="BF6" t="s">
        <v>73</v>
      </c>
      <c r="BG6" t="s">
        <v>73</v>
      </c>
      <c r="BH6" t="s">
        <v>73</v>
      </c>
      <c r="BI6" t="s">
        <v>73</v>
      </c>
      <c r="BJ6" t="s">
        <v>73</v>
      </c>
      <c r="BK6">
        <v>176488.58533520999</v>
      </c>
      <c r="BL6">
        <v>900029.16069147002</v>
      </c>
      <c r="BM6">
        <v>42.350405340000002</v>
      </c>
      <c r="BN6">
        <v>-71.785360830000002</v>
      </c>
    </row>
    <row r="7" spans="1:66" x14ac:dyDescent="0.35">
      <c r="A7">
        <v>4879475</v>
      </c>
      <c r="B7" t="s">
        <v>66</v>
      </c>
      <c r="C7" s="1">
        <v>44091</v>
      </c>
      <c r="D7" t="s">
        <v>136</v>
      </c>
      <c r="E7" t="s">
        <v>68</v>
      </c>
      <c r="F7" t="s">
        <v>309</v>
      </c>
      <c r="G7" t="s">
        <v>151</v>
      </c>
      <c r="H7" t="s">
        <v>138</v>
      </c>
      <c r="I7">
        <v>2</v>
      </c>
      <c r="J7" t="s">
        <v>72</v>
      </c>
      <c r="K7" t="s">
        <v>73</v>
      </c>
      <c r="L7" t="s">
        <v>74</v>
      </c>
      <c r="M7" t="s">
        <v>140</v>
      </c>
      <c r="N7" t="s">
        <v>73</v>
      </c>
      <c r="O7" t="s">
        <v>73</v>
      </c>
      <c r="P7" t="s">
        <v>108</v>
      </c>
      <c r="Q7" t="s">
        <v>310</v>
      </c>
      <c r="R7" t="s">
        <v>236</v>
      </c>
      <c r="S7" t="s">
        <v>79</v>
      </c>
      <c r="T7" t="s">
        <v>80</v>
      </c>
      <c r="U7" t="s">
        <v>111</v>
      </c>
      <c r="V7" t="s">
        <v>128</v>
      </c>
      <c r="W7">
        <v>3</v>
      </c>
      <c r="X7" t="s">
        <v>73</v>
      </c>
      <c r="Y7" t="s">
        <v>73</v>
      </c>
      <c r="Z7" t="s">
        <v>73</v>
      </c>
      <c r="AA7" t="s">
        <v>326</v>
      </c>
      <c r="AB7" t="s">
        <v>84</v>
      </c>
      <c r="AC7" t="s">
        <v>172</v>
      </c>
      <c r="AD7" t="s">
        <v>86</v>
      </c>
      <c r="AE7">
        <v>0</v>
      </c>
      <c r="AF7">
        <v>0</v>
      </c>
      <c r="AG7" t="s">
        <v>295</v>
      </c>
      <c r="AH7" t="s">
        <v>88</v>
      </c>
      <c r="AI7" t="s">
        <v>280</v>
      </c>
      <c r="AJ7" t="s">
        <v>132</v>
      </c>
      <c r="AK7" t="s">
        <v>115</v>
      </c>
      <c r="AL7" t="s">
        <v>115</v>
      </c>
      <c r="AM7" t="s">
        <v>147</v>
      </c>
      <c r="AN7" t="s">
        <v>94</v>
      </c>
      <c r="AO7" t="s">
        <v>95</v>
      </c>
      <c r="AP7" t="s">
        <v>327</v>
      </c>
      <c r="AQ7" t="s">
        <v>73</v>
      </c>
      <c r="AR7" t="s">
        <v>73</v>
      </c>
      <c r="AS7" t="s">
        <v>97</v>
      </c>
      <c r="AT7" t="s">
        <v>174</v>
      </c>
      <c r="AU7" t="s">
        <v>99</v>
      </c>
      <c r="AV7" t="s">
        <v>73</v>
      </c>
      <c r="AW7" t="s">
        <v>120</v>
      </c>
      <c r="AX7" t="s">
        <v>101</v>
      </c>
      <c r="AY7" t="s">
        <v>102</v>
      </c>
      <c r="AZ7">
        <v>40</v>
      </c>
      <c r="BA7" t="s">
        <v>298</v>
      </c>
      <c r="BB7" t="s">
        <v>135</v>
      </c>
      <c r="BC7" t="s">
        <v>105</v>
      </c>
      <c r="BD7" t="s">
        <v>73</v>
      </c>
      <c r="BE7" t="s">
        <v>73</v>
      </c>
      <c r="BF7" t="s">
        <v>73</v>
      </c>
      <c r="BG7" t="s">
        <v>73</v>
      </c>
      <c r="BH7" t="s">
        <v>73</v>
      </c>
      <c r="BI7" t="s">
        <v>73</v>
      </c>
      <c r="BJ7" t="s">
        <v>73</v>
      </c>
      <c r="BK7">
        <v>176496.55492286</v>
      </c>
      <c r="BL7">
        <v>900064.87710971001</v>
      </c>
      <c r="BM7">
        <v>42.350727130000003</v>
      </c>
      <c r="BN7">
        <v>-71.785265559999999</v>
      </c>
    </row>
    <row r="8" spans="1:66" x14ac:dyDescent="0.35">
      <c r="A8">
        <v>4908967</v>
      </c>
      <c r="B8" t="s">
        <v>66</v>
      </c>
      <c r="C8" s="1">
        <v>44175</v>
      </c>
      <c r="D8" t="s">
        <v>136</v>
      </c>
      <c r="E8" t="s">
        <v>68</v>
      </c>
      <c r="F8" t="s">
        <v>328</v>
      </c>
      <c r="G8" t="s">
        <v>151</v>
      </c>
      <c r="H8" t="s">
        <v>138</v>
      </c>
      <c r="I8">
        <v>2</v>
      </c>
      <c r="J8" t="s">
        <v>72</v>
      </c>
      <c r="K8" t="s">
        <v>73</v>
      </c>
      <c r="L8" t="s">
        <v>168</v>
      </c>
      <c r="M8" t="s">
        <v>75</v>
      </c>
      <c r="N8" t="s">
        <v>73</v>
      </c>
      <c r="O8" t="s">
        <v>73</v>
      </c>
      <c r="P8" t="s">
        <v>201</v>
      </c>
      <c r="Q8" t="s">
        <v>162</v>
      </c>
      <c r="R8" t="s">
        <v>73</v>
      </c>
      <c r="S8" t="s">
        <v>79</v>
      </c>
      <c r="T8" t="s">
        <v>80</v>
      </c>
      <c r="U8" t="s">
        <v>81</v>
      </c>
      <c r="V8" t="s">
        <v>203</v>
      </c>
      <c r="W8">
        <v>3</v>
      </c>
      <c r="X8" t="s">
        <v>73</v>
      </c>
      <c r="Y8" t="s">
        <v>73</v>
      </c>
      <c r="Z8" t="s">
        <v>73</v>
      </c>
      <c r="AA8" t="s">
        <v>329</v>
      </c>
      <c r="AB8" t="s">
        <v>84</v>
      </c>
      <c r="AC8" t="s">
        <v>172</v>
      </c>
      <c r="AD8" t="s">
        <v>86</v>
      </c>
      <c r="AE8">
        <v>0</v>
      </c>
      <c r="AF8">
        <v>0</v>
      </c>
      <c r="AG8" t="s">
        <v>295</v>
      </c>
      <c r="AH8" t="s">
        <v>88</v>
      </c>
      <c r="AI8" t="s">
        <v>238</v>
      </c>
      <c r="AJ8" t="s">
        <v>132</v>
      </c>
      <c r="AK8" t="s">
        <v>115</v>
      </c>
      <c r="AL8" t="s">
        <v>115</v>
      </c>
      <c r="AM8" t="s">
        <v>230</v>
      </c>
      <c r="AN8" t="s">
        <v>94</v>
      </c>
      <c r="AO8" t="s">
        <v>95</v>
      </c>
      <c r="AP8" t="s">
        <v>330</v>
      </c>
      <c r="AQ8" t="s">
        <v>73</v>
      </c>
      <c r="AR8" t="s">
        <v>73</v>
      </c>
      <c r="AS8" t="s">
        <v>97</v>
      </c>
      <c r="AT8" t="s">
        <v>174</v>
      </c>
      <c r="AU8" t="s">
        <v>99</v>
      </c>
      <c r="AV8" t="s">
        <v>73</v>
      </c>
      <c r="AW8" t="s">
        <v>120</v>
      </c>
      <c r="AX8" t="s">
        <v>101</v>
      </c>
      <c r="AY8" t="s">
        <v>102</v>
      </c>
      <c r="AZ8">
        <v>40</v>
      </c>
      <c r="BA8" t="s">
        <v>298</v>
      </c>
      <c r="BB8" t="s">
        <v>135</v>
      </c>
      <c r="BC8" t="s">
        <v>105</v>
      </c>
      <c r="BD8" t="s">
        <v>73</v>
      </c>
      <c r="BE8" t="s">
        <v>73</v>
      </c>
      <c r="BF8" t="s">
        <v>73</v>
      </c>
      <c r="BG8" t="s">
        <v>73</v>
      </c>
      <c r="BH8" t="s">
        <v>73</v>
      </c>
      <c r="BI8" t="s">
        <v>73</v>
      </c>
      <c r="BJ8" t="s">
        <v>73</v>
      </c>
      <c r="BK8">
        <v>176496.55492286</v>
      </c>
      <c r="BL8">
        <v>900064.87710971001</v>
      </c>
      <c r="BM8">
        <v>42.350727130000003</v>
      </c>
      <c r="BN8">
        <v>-71.785265559999999</v>
      </c>
    </row>
    <row r="9" spans="1:66" x14ac:dyDescent="0.35">
      <c r="A9">
        <v>4964974</v>
      </c>
      <c r="B9" t="s">
        <v>66</v>
      </c>
      <c r="C9" s="1">
        <v>44339</v>
      </c>
      <c r="D9" t="s">
        <v>67</v>
      </c>
      <c r="E9" t="s">
        <v>190</v>
      </c>
      <c r="F9" t="s">
        <v>331</v>
      </c>
      <c r="G9" t="s">
        <v>192</v>
      </c>
      <c r="H9" t="s">
        <v>123</v>
      </c>
      <c r="I9">
        <v>2</v>
      </c>
      <c r="J9" t="s">
        <v>72</v>
      </c>
      <c r="K9" t="s">
        <v>73</v>
      </c>
      <c r="L9" t="s">
        <v>124</v>
      </c>
      <c r="M9" t="s">
        <v>124</v>
      </c>
      <c r="N9" t="s">
        <v>73</v>
      </c>
      <c r="O9" t="s">
        <v>73</v>
      </c>
      <c r="P9" t="s">
        <v>161</v>
      </c>
      <c r="Q9" t="s">
        <v>332</v>
      </c>
      <c r="R9" t="s">
        <v>110</v>
      </c>
      <c r="S9" t="s">
        <v>79</v>
      </c>
      <c r="T9" t="s">
        <v>80</v>
      </c>
      <c r="U9" t="s">
        <v>111</v>
      </c>
      <c r="V9" t="s">
        <v>82</v>
      </c>
      <c r="W9">
        <v>3</v>
      </c>
      <c r="X9" t="s">
        <v>73</v>
      </c>
      <c r="Y9" t="s">
        <v>73</v>
      </c>
      <c r="Z9" t="s">
        <v>73</v>
      </c>
      <c r="AA9" t="s">
        <v>333</v>
      </c>
      <c r="AB9" t="s">
        <v>334</v>
      </c>
      <c r="AC9" t="s">
        <v>172</v>
      </c>
      <c r="AD9" t="s">
        <v>86</v>
      </c>
      <c r="AE9">
        <v>0</v>
      </c>
      <c r="AF9">
        <v>1</v>
      </c>
      <c r="AG9" t="s">
        <v>295</v>
      </c>
      <c r="AH9" t="s">
        <v>88</v>
      </c>
      <c r="AI9" t="s">
        <v>335</v>
      </c>
      <c r="AJ9" t="s">
        <v>336</v>
      </c>
      <c r="AK9" t="s">
        <v>115</v>
      </c>
      <c r="AL9" t="s">
        <v>116</v>
      </c>
      <c r="AM9" t="s">
        <v>337</v>
      </c>
      <c r="AN9" t="s">
        <v>338</v>
      </c>
      <c r="AO9" t="s">
        <v>95</v>
      </c>
      <c r="AP9" t="s">
        <v>339</v>
      </c>
      <c r="AQ9" t="s">
        <v>73</v>
      </c>
      <c r="AR9" t="s">
        <v>73</v>
      </c>
      <c r="AS9" t="s">
        <v>97</v>
      </c>
      <c r="AT9" t="s">
        <v>174</v>
      </c>
      <c r="AU9" t="s">
        <v>99</v>
      </c>
      <c r="AV9" t="s">
        <v>73</v>
      </c>
      <c r="AW9" t="s">
        <v>120</v>
      </c>
      <c r="AX9" t="s">
        <v>101</v>
      </c>
      <c r="AY9" t="s">
        <v>102</v>
      </c>
      <c r="AZ9">
        <v>40</v>
      </c>
      <c r="BA9" t="s">
        <v>298</v>
      </c>
      <c r="BB9" t="s">
        <v>135</v>
      </c>
      <c r="BC9" t="s">
        <v>105</v>
      </c>
      <c r="BD9" t="s">
        <v>73</v>
      </c>
      <c r="BE9" t="s">
        <v>73</v>
      </c>
      <c r="BF9" t="s">
        <v>73</v>
      </c>
      <c r="BG9" t="s">
        <v>73</v>
      </c>
      <c r="BH9" t="s">
        <v>73</v>
      </c>
      <c r="BI9" t="s">
        <v>73</v>
      </c>
      <c r="BJ9" t="s">
        <v>73</v>
      </c>
      <c r="BK9">
        <v>176488.58533520999</v>
      </c>
      <c r="BL9">
        <v>900029.16069147002</v>
      </c>
      <c r="BM9">
        <v>42.350405340000002</v>
      </c>
      <c r="BN9">
        <v>-71.785360830000002</v>
      </c>
    </row>
    <row r="10" spans="1:66" x14ac:dyDescent="0.35">
      <c r="A10">
        <v>4978321</v>
      </c>
      <c r="B10" t="s">
        <v>66</v>
      </c>
      <c r="C10" s="1">
        <v>44371</v>
      </c>
      <c r="D10" t="s">
        <v>67</v>
      </c>
      <c r="E10" t="s">
        <v>190</v>
      </c>
      <c r="F10" t="s">
        <v>340</v>
      </c>
      <c r="G10" t="s">
        <v>192</v>
      </c>
      <c r="H10" t="s">
        <v>123</v>
      </c>
      <c r="I10">
        <v>3</v>
      </c>
      <c r="J10" t="s">
        <v>72</v>
      </c>
      <c r="K10" t="s">
        <v>73</v>
      </c>
      <c r="L10" t="s">
        <v>74</v>
      </c>
      <c r="M10" t="s">
        <v>75</v>
      </c>
      <c r="N10" t="s">
        <v>73</v>
      </c>
      <c r="O10" t="s">
        <v>73</v>
      </c>
      <c r="P10" t="s">
        <v>108</v>
      </c>
      <c r="Q10" t="s">
        <v>341</v>
      </c>
      <c r="R10" t="s">
        <v>342</v>
      </c>
      <c r="S10" t="s">
        <v>79</v>
      </c>
      <c r="T10" t="s">
        <v>80</v>
      </c>
      <c r="U10" t="s">
        <v>111</v>
      </c>
      <c r="V10" t="s">
        <v>128</v>
      </c>
      <c r="W10">
        <v>3</v>
      </c>
      <c r="X10" t="s">
        <v>73</v>
      </c>
      <c r="Y10" t="s">
        <v>73</v>
      </c>
      <c r="Z10" t="s">
        <v>73</v>
      </c>
      <c r="AA10" t="s">
        <v>343</v>
      </c>
      <c r="AB10" t="s">
        <v>84</v>
      </c>
      <c r="AC10" t="s">
        <v>85</v>
      </c>
      <c r="AD10" t="s">
        <v>86</v>
      </c>
      <c r="AE10">
        <v>0</v>
      </c>
      <c r="AF10">
        <v>1</v>
      </c>
      <c r="AG10" t="s">
        <v>87</v>
      </c>
      <c r="AH10" t="s">
        <v>88</v>
      </c>
      <c r="AI10" t="s">
        <v>344</v>
      </c>
      <c r="AJ10" t="s">
        <v>345</v>
      </c>
      <c r="AK10" t="s">
        <v>346</v>
      </c>
      <c r="AL10" t="s">
        <v>347</v>
      </c>
      <c r="AM10" t="s">
        <v>348</v>
      </c>
      <c r="AN10" t="s">
        <v>94</v>
      </c>
      <c r="AO10" t="s">
        <v>95</v>
      </c>
      <c r="AP10" t="s">
        <v>349</v>
      </c>
      <c r="AQ10" t="s">
        <v>256</v>
      </c>
      <c r="AR10" t="s">
        <v>257</v>
      </c>
      <c r="AS10" t="s">
        <v>97</v>
      </c>
      <c r="AT10" t="s">
        <v>174</v>
      </c>
      <c r="AU10" t="s">
        <v>99</v>
      </c>
      <c r="AV10" t="s">
        <v>73</v>
      </c>
      <c r="AW10" t="s">
        <v>350</v>
      </c>
      <c r="AX10" t="s">
        <v>101</v>
      </c>
      <c r="AY10" t="s">
        <v>102</v>
      </c>
      <c r="AZ10">
        <v>40</v>
      </c>
      <c r="BA10" t="s">
        <v>103</v>
      </c>
      <c r="BB10" t="s">
        <v>351</v>
      </c>
      <c r="BC10" t="s">
        <v>105</v>
      </c>
      <c r="BD10" t="s">
        <v>73</v>
      </c>
      <c r="BE10" t="s">
        <v>73</v>
      </c>
      <c r="BF10" t="s">
        <v>73</v>
      </c>
      <c r="BG10" t="s">
        <v>73</v>
      </c>
      <c r="BH10" t="s">
        <v>73</v>
      </c>
      <c r="BI10" t="s">
        <v>73</v>
      </c>
      <c r="BJ10" t="s">
        <v>73</v>
      </c>
      <c r="BK10">
        <v>176488.58533520999</v>
      </c>
      <c r="BL10">
        <v>900029.16069147002</v>
      </c>
      <c r="BM10">
        <v>42.350405340000002</v>
      </c>
      <c r="BN10">
        <v>-71.785360830000002</v>
      </c>
    </row>
    <row r="11" spans="1:66" x14ac:dyDescent="0.35">
      <c r="A11">
        <v>5015191</v>
      </c>
      <c r="B11" t="s">
        <v>66</v>
      </c>
      <c r="C11" s="1">
        <v>44464</v>
      </c>
      <c r="D11" t="s">
        <v>67</v>
      </c>
      <c r="E11" t="s">
        <v>190</v>
      </c>
      <c r="F11" t="s">
        <v>352</v>
      </c>
      <c r="G11" t="s">
        <v>192</v>
      </c>
      <c r="H11" t="s">
        <v>123</v>
      </c>
      <c r="I11">
        <v>2</v>
      </c>
      <c r="J11" t="s">
        <v>72</v>
      </c>
      <c r="K11" t="s">
        <v>73</v>
      </c>
      <c r="L11" t="s">
        <v>74</v>
      </c>
      <c r="M11" t="s">
        <v>75</v>
      </c>
      <c r="N11" t="s">
        <v>73</v>
      </c>
      <c r="O11" t="s">
        <v>73</v>
      </c>
      <c r="P11" t="s">
        <v>353</v>
      </c>
      <c r="Q11" t="s">
        <v>262</v>
      </c>
      <c r="R11" t="s">
        <v>110</v>
      </c>
      <c r="S11" t="s">
        <v>79</v>
      </c>
      <c r="T11" t="s">
        <v>80</v>
      </c>
      <c r="U11" t="s">
        <v>81</v>
      </c>
      <c r="V11" t="s">
        <v>82</v>
      </c>
      <c r="W11">
        <v>3</v>
      </c>
      <c r="X11" t="s">
        <v>73</v>
      </c>
      <c r="Y11" t="s">
        <v>73</v>
      </c>
      <c r="Z11" t="s">
        <v>73</v>
      </c>
      <c r="AA11" t="s">
        <v>354</v>
      </c>
      <c r="AB11" t="s">
        <v>84</v>
      </c>
      <c r="AC11" t="s">
        <v>172</v>
      </c>
      <c r="AD11" t="s">
        <v>86</v>
      </c>
      <c r="AE11">
        <v>0</v>
      </c>
      <c r="AF11">
        <v>1</v>
      </c>
      <c r="AG11" t="s">
        <v>295</v>
      </c>
      <c r="AH11" t="s">
        <v>88</v>
      </c>
      <c r="AI11" t="s">
        <v>355</v>
      </c>
      <c r="AJ11" t="s">
        <v>132</v>
      </c>
      <c r="AK11" t="s">
        <v>115</v>
      </c>
      <c r="AL11" t="s">
        <v>356</v>
      </c>
      <c r="AM11" t="s">
        <v>357</v>
      </c>
      <c r="AN11" t="s">
        <v>94</v>
      </c>
      <c r="AO11" t="s">
        <v>95</v>
      </c>
      <c r="AP11" t="s">
        <v>358</v>
      </c>
      <c r="AQ11" t="s">
        <v>73</v>
      </c>
      <c r="AR11" t="s">
        <v>73</v>
      </c>
      <c r="AS11" t="s">
        <v>97</v>
      </c>
      <c r="AT11" t="s">
        <v>174</v>
      </c>
      <c r="AU11" t="s">
        <v>99</v>
      </c>
      <c r="AV11" t="s">
        <v>73</v>
      </c>
      <c r="AW11" t="s">
        <v>120</v>
      </c>
      <c r="AX11" t="s">
        <v>101</v>
      </c>
      <c r="AY11" t="s">
        <v>102</v>
      </c>
      <c r="AZ11">
        <v>40</v>
      </c>
      <c r="BA11" t="s">
        <v>103</v>
      </c>
      <c r="BB11" t="s">
        <v>135</v>
      </c>
      <c r="BC11" t="s">
        <v>105</v>
      </c>
      <c r="BD11" t="s">
        <v>73</v>
      </c>
      <c r="BE11" t="s">
        <v>73</v>
      </c>
      <c r="BF11" t="s">
        <v>73</v>
      </c>
      <c r="BG11" t="s">
        <v>73</v>
      </c>
      <c r="BH11" t="s">
        <v>73</v>
      </c>
      <c r="BI11" t="s">
        <v>73</v>
      </c>
      <c r="BJ11" t="s">
        <v>73</v>
      </c>
      <c r="BK11">
        <v>176490.00164164</v>
      </c>
      <c r="BL11">
        <v>900035.50809254998</v>
      </c>
      <c r="BM11">
        <v>42.350462530000001</v>
      </c>
      <c r="BN11">
        <v>-71.785343900000001</v>
      </c>
    </row>
    <row r="12" spans="1:66" x14ac:dyDescent="0.35">
      <c r="A12">
        <v>5044241</v>
      </c>
      <c r="B12" t="s">
        <v>66</v>
      </c>
      <c r="C12" s="1">
        <v>44540</v>
      </c>
      <c r="D12" t="s">
        <v>136</v>
      </c>
      <c r="E12" t="s">
        <v>190</v>
      </c>
      <c r="F12" t="s">
        <v>359</v>
      </c>
      <c r="G12" t="s">
        <v>192</v>
      </c>
      <c r="H12" t="s">
        <v>138</v>
      </c>
      <c r="I12">
        <v>2</v>
      </c>
      <c r="J12" t="s">
        <v>72</v>
      </c>
      <c r="K12" t="s">
        <v>73</v>
      </c>
      <c r="L12" t="s">
        <v>124</v>
      </c>
      <c r="M12" t="s">
        <v>140</v>
      </c>
      <c r="N12" t="s">
        <v>73</v>
      </c>
      <c r="O12" t="s">
        <v>73</v>
      </c>
      <c r="P12" t="s">
        <v>76</v>
      </c>
      <c r="Q12" t="s">
        <v>202</v>
      </c>
      <c r="R12" t="s">
        <v>110</v>
      </c>
      <c r="S12" t="s">
        <v>79</v>
      </c>
      <c r="T12" t="s">
        <v>80</v>
      </c>
      <c r="U12" t="s">
        <v>81</v>
      </c>
      <c r="V12" t="s">
        <v>155</v>
      </c>
      <c r="W12">
        <v>3</v>
      </c>
      <c r="X12" t="s">
        <v>73</v>
      </c>
      <c r="Y12" t="s">
        <v>73</v>
      </c>
      <c r="Z12" t="s">
        <v>73</v>
      </c>
      <c r="AA12" t="s">
        <v>360</v>
      </c>
      <c r="AB12" t="s">
        <v>84</v>
      </c>
      <c r="AC12" t="s">
        <v>172</v>
      </c>
      <c r="AD12" t="s">
        <v>86</v>
      </c>
      <c r="AE12">
        <v>0</v>
      </c>
      <c r="AF12">
        <v>0</v>
      </c>
      <c r="AG12" t="s">
        <v>295</v>
      </c>
      <c r="AH12" t="s">
        <v>88</v>
      </c>
      <c r="AI12" t="s">
        <v>361</v>
      </c>
      <c r="AJ12" t="s">
        <v>132</v>
      </c>
      <c r="AK12" t="s">
        <v>115</v>
      </c>
      <c r="AL12" t="s">
        <v>115</v>
      </c>
      <c r="AM12" t="s">
        <v>296</v>
      </c>
      <c r="AN12" t="s">
        <v>94</v>
      </c>
      <c r="AO12" t="s">
        <v>95</v>
      </c>
      <c r="AP12" t="s">
        <v>362</v>
      </c>
      <c r="AQ12" t="s">
        <v>73</v>
      </c>
      <c r="AR12" t="s">
        <v>73</v>
      </c>
      <c r="AS12" t="s">
        <v>97</v>
      </c>
      <c r="AT12" t="s">
        <v>174</v>
      </c>
      <c r="AU12" t="s">
        <v>99</v>
      </c>
      <c r="AV12" t="s">
        <v>73</v>
      </c>
      <c r="AW12" t="s">
        <v>120</v>
      </c>
      <c r="AX12" t="s">
        <v>101</v>
      </c>
      <c r="AY12" t="s">
        <v>102</v>
      </c>
      <c r="AZ12">
        <v>20</v>
      </c>
      <c r="BA12" t="s">
        <v>158</v>
      </c>
      <c r="BB12" t="s">
        <v>135</v>
      </c>
      <c r="BC12" t="s">
        <v>105</v>
      </c>
      <c r="BD12" t="s">
        <v>73</v>
      </c>
      <c r="BE12" t="s">
        <v>73</v>
      </c>
      <c r="BF12" t="s">
        <v>73</v>
      </c>
      <c r="BG12" t="s">
        <v>73</v>
      </c>
      <c r="BH12" t="s">
        <v>73</v>
      </c>
      <c r="BI12" t="s">
        <v>73</v>
      </c>
      <c r="BJ12" t="s">
        <v>73</v>
      </c>
      <c r="BK12">
        <v>176488.58533520999</v>
      </c>
      <c r="BL12">
        <v>900029.16069147002</v>
      </c>
      <c r="BM12">
        <v>42.350405340000002</v>
      </c>
      <c r="BN12">
        <v>-71.785360830000002</v>
      </c>
    </row>
    <row r="13" spans="1:66" x14ac:dyDescent="0.35">
      <c r="A13">
        <v>5047019</v>
      </c>
      <c r="B13" t="s">
        <v>66</v>
      </c>
      <c r="C13" s="1">
        <v>44547</v>
      </c>
      <c r="D13" t="s">
        <v>136</v>
      </c>
      <c r="E13" t="s">
        <v>190</v>
      </c>
      <c r="F13" t="s">
        <v>363</v>
      </c>
      <c r="G13" t="s">
        <v>192</v>
      </c>
      <c r="H13" t="s">
        <v>138</v>
      </c>
      <c r="I13">
        <v>2</v>
      </c>
      <c r="J13" t="s">
        <v>72</v>
      </c>
      <c r="K13" t="s">
        <v>73</v>
      </c>
      <c r="L13" t="s">
        <v>124</v>
      </c>
      <c r="M13" t="s">
        <v>124</v>
      </c>
      <c r="N13" t="s">
        <v>73</v>
      </c>
      <c r="O13" t="s">
        <v>73</v>
      </c>
      <c r="P13" t="s">
        <v>169</v>
      </c>
      <c r="Q13" t="s">
        <v>202</v>
      </c>
      <c r="R13" t="s">
        <v>127</v>
      </c>
      <c r="S13" t="s">
        <v>79</v>
      </c>
      <c r="T13" t="s">
        <v>80</v>
      </c>
      <c r="U13" t="s">
        <v>81</v>
      </c>
      <c r="V13" t="s">
        <v>203</v>
      </c>
      <c r="W13">
        <v>3</v>
      </c>
      <c r="X13" t="s">
        <v>73</v>
      </c>
      <c r="Y13" t="s">
        <v>73</v>
      </c>
      <c r="Z13" t="s">
        <v>73</v>
      </c>
      <c r="AA13" t="s">
        <v>364</v>
      </c>
      <c r="AB13" t="s">
        <v>84</v>
      </c>
      <c r="AC13" t="s">
        <v>172</v>
      </c>
      <c r="AD13" t="s">
        <v>86</v>
      </c>
      <c r="AE13">
        <v>0</v>
      </c>
      <c r="AF13">
        <v>0</v>
      </c>
      <c r="AG13" t="s">
        <v>295</v>
      </c>
      <c r="AH13" t="s">
        <v>88</v>
      </c>
      <c r="AI13" t="s">
        <v>269</v>
      </c>
      <c r="AJ13" t="s">
        <v>132</v>
      </c>
      <c r="AK13" t="s">
        <v>115</v>
      </c>
      <c r="AL13" t="s">
        <v>365</v>
      </c>
      <c r="AM13" t="s">
        <v>357</v>
      </c>
      <c r="AN13" t="s">
        <v>94</v>
      </c>
      <c r="AO13" t="s">
        <v>95</v>
      </c>
      <c r="AP13" t="s">
        <v>366</v>
      </c>
      <c r="AQ13" t="s">
        <v>73</v>
      </c>
      <c r="AR13" t="s">
        <v>73</v>
      </c>
      <c r="AS13" t="s">
        <v>97</v>
      </c>
      <c r="AT13" t="s">
        <v>174</v>
      </c>
      <c r="AU13" t="s">
        <v>99</v>
      </c>
      <c r="AV13" t="s">
        <v>73</v>
      </c>
      <c r="AW13" t="s">
        <v>120</v>
      </c>
      <c r="AX13" t="s">
        <v>101</v>
      </c>
      <c r="AY13" t="s">
        <v>102</v>
      </c>
      <c r="AZ13">
        <v>40</v>
      </c>
      <c r="BA13" t="s">
        <v>158</v>
      </c>
      <c r="BB13" t="s">
        <v>135</v>
      </c>
      <c r="BC13" t="s">
        <v>105</v>
      </c>
      <c r="BD13" t="s">
        <v>73</v>
      </c>
      <c r="BE13" t="s">
        <v>73</v>
      </c>
      <c r="BF13" t="s">
        <v>73</v>
      </c>
      <c r="BG13" t="s">
        <v>73</v>
      </c>
      <c r="BH13" t="s">
        <v>73</v>
      </c>
      <c r="BI13" t="s">
        <v>73</v>
      </c>
      <c r="BJ13" t="s">
        <v>73</v>
      </c>
      <c r="BK13">
        <v>176504.70815356</v>
      </c>
      <c r="BL13">
        <v>900108.68095756997</v>
      </c>
      <c r="BM13">
        <v>42.351121730000003</v>
      </c>
      <c r="BN13">
        <v>-71.785168380000002</v>
      </c>
    </row>
    <row r="14" spans="1:66" x14ac:dyDescent="0.35">
      <c r="A14">
        <v>5137420</v>
      </c>
      <c r="B14" t="s">
        <v>66</v>
      </c>
      <c r="C14" s="1">
        <v>44783</v>
      </c>
      <c r="D14" t="s">
        <v>67</v>
      </c>
      <c r="E14" t="s">
        <v>190</v>
      </c>
      <c r="F14" t="s">
        <v>367</v>
      </c>
      <c r="G14" t="s">
        <v>225</v>
      </c>
      <c r="H14" t="s">
        <v>123</v>
      </c>
      <c r="I14">
        <v>3</v>
      </c>
      <c r="J14" t="s">
        <v>72</v>
      </c>
      <c r="K14" t="s">
        <v>73</v>
      </c>
      <c r="L14" t="s">
        <v>368</v>
      </c>
      <c r="M14" t="s">
        <v>75</v>
      </c>
      <c r="N14" t="s">
        <v>73</v>
      </c>
      <c r="O14" t="s">
        <v>73</v>
      </c>
      <c r="P14" t="s">
        <v>125</v>
      </c>
      <c r="Q14" t="s">
        <v>369</v>
      </c>
      <c r="R14" t="s">
        <v>370</v>
      </c>
      <c r="S14" t="s">
        <v>79</v>
      </c>
      <c r="T14" t="s">
        <v>80</v>
      </c>
      <c r="U14" t="s">
        <v>111</v>
      </c>
      <c r="V14" t="s">
        <v>128</v>
      </c>
      <c r="W14">
        <v>3</v>
      </c>
      <c r="X14" t="s">
        <v>73</v>
      </c>
      <c r="Y14" t="s">
        <v>73</v>
      </c>
      <c r="Z14" t="s">
        <v>73</v>
      </c>
      <c r="AA14" t="s">
        <v>371</v>
      </c>
      <c r="AB14" t="s">
        <v>84</v>
      </c>
      <c r="AC14" t="s">
        <v>317</v>
      </c>
      <c r="AD14" t="s">
        <v>86</v>
      </c>
      <c r="AE14">
        <v>0</v>
      </c>
      <c r="AF14">
        <v>1</v>
      </c>
      <c r="AG14" t="s">
        <v>87</v>
      </c>
      <c r="AH14" t="s">
        <v>88</v>
      </c>
      <c r="AI14" t="s">
        <v>372</v>
      </c>
      <c r="AJ14" t="s">
        <v>373</v>
      </c>
      <c r="AK14" t="s">
        <v>91</v>
      </c>
      <c r="AL14" t="s">
        <v>374</v>
      </c>
      <c r="AM14" t="s">
        <v>375</v>
      </c>
      <c r="AN14" t="s">
        <v>94</v>
      </c>
      <c r="AO14" t="s">
        <v>95</v>
      </c>
      <c r="AP14" t="s">
        <v>376</v>
      </c>
      <c r="AQ14" t="s">
        <v>73</v>
      </c>
      <c r="AR14" t="s">
        <v>73</v>
      </c>
      <c r="AS14" t="s">
        <v>97</v>
      </c>
      <c r="AT14" t="s">
        <v>174</v>
      </c>
      <c r="AU14" t="s">
        <v>99</v>
      </c>
      <c r="AV14" t="s">
        <v>73</v>
      </c>
      <c r="AW14" t="s">
        <v>100</v>
      </c>
      <c r="AX14" t="s">
        <v>101</v>
      </c>
      <c r="AY14" t="s">
        <v>102</v>
      </c>
      <c r="AZ14">
        <v>40</v>
      </c>
      <c r="BA14" t="s">
        <v>103</v>
      </c>
      <c r="BB14" t="s">
        <v>104</v>
      </c>
      <c r="BC14" t="s">
        <v>105</v>
      </c>
      <c r="BD14" t="s">
        <v>73</v>
      </c>
      <c r="BE14" t="s">
        <v>73</v>
      </c>
      <c r="BF14" t="s">
        <v>73</v>
      </c>
      <c r="BG14" t="s">
        <v>73</v>
      </c>
      <c r="BH14" t="s">
        <v>73</v>
      </c>
      <c r="BI14" t="s">
        <v>73</v>
      </c>
      <c r="BJ14" t="s">
        <v>73</v>
      </c>
      <c r="BK14">
        <v>176488.58533520999</v>
      </c>
      <c r="BL14">
        <v>900029.16069147002</v>
      </c>
      <c r="BM14">
        <v>42.350405340000002</v>
      </c>
      <c r="BN14">
        <v>-71.785360830000002</v>
      </c>
    </row>
    <row r="15" spans="1:66" x14ac:dyDescent="0.35">
      <c r="A15">
        <v>5173106</v>
      </c>
      <c r="B15" t="s">
        <v>66</v>
      </c>
      <c r="C15" s="1">
        <v>44869</v>
      </c>
      <c r="D15" t="s">
        <v>136</v>
      </c>
      <c r="E15" t="s">
        <v>190</v>
      </c>
      <c r="F15" t="s">
        <v>377</v>
      </c>
      <c r="G15" t="s">
        <v>225</v>
      </c>
      <c r="H15" t="s">
        <v>138</v>
      </c>
      <c r="I15">
        <v>3</v>
      </c>
      <c r="J15" t="s">
        <v>72</v>
      </c>
      <c r="K15" t="s">
        <v>73</v>
      </c>
      <c r="L15" t="s">
        <v>160</v>
      </c>
      <c r="M15" t="s">
        <v>75</v>
      </c>
      <c r="N15" t="s">
        <v>73</v>
      </c>
      <c r="O15" t="s">
        <v>73</v>
      </c>
      <c r="P15" t="s">
        <v>161</v>
      </c>
      <c r="Q15" t="s">
        <v>369</v>
      </c>
      <c r="R15" t="s">
        <v>378</v>
      </c>
      <c r="S15" t="s">
        <v>79</v>
      </c>
      <c r="T15" t="s">
        <v>80</v>
      </c>
      <c r="U15" t="s">
        <v>111</v>
      </c>
      <c r="V15" t="s">
        <v>128</v>
      </c>
      <c r="W15">
        <v>3</v>
      </c>
      <c r="X15" t="s">
        <v>73</v>
      </c>
      <c r="Y15" t="s">
        <v>73</v>
      </c>
      <c r="Z15" t="s">
        <v>73</v>
      </c>
      <c r="AA15" t="s">
        <v>379</v>
      </c>
      <c r="AB15" t="s">
        <v>84</v>
      </c>
      <c r="AC15" t="s">
        <v>172</v>
      </c>
      <c r="AD15" t="s">
        <v>86</v>
      </c>
      <c r="AE15">
        <v>0</v>
      </c>
      <c r="AF15">
        <v>0</v>
      </c>
      <c r="AG15" t="s">
        <v>87</v>
      </c>
      <c r="AH15" t="s">
        <v>88</v>
      </c>
      <c r="AI15" t="s">
        <v>372</v>
      </c>
      <c r="AJ15" t="s">
        <v>373</v>
      </c>
      <c r="AK15" t="s">
        <v>91</v>
      </c>
      <c r="AL15" t="s">
        <v>380</v>
      </c>
      <c r="AM15" t="s">
        <v>375</v>
      </c>
      <c r="AN15" t="s">
        <v>94</v>
      </c>
      <c r="AO15" t="s">
        <v>95</v>
      </c>
      <c r="AP15" t="s">
        <v>381</v>
      </c>
      <c r="AQ15" t="s">
        <v>73</v>
      </c>
      <c r="AR15" t="s">
        <v>73</v>
      </c>
      <c r="AS15" t="s">
        <v>97</v>
      </c>
      <c r="AT15" t="s">
        <v>174</v>
      </c>
      <c r="AU15" t="s">
        <v>99</v>
      </c>
      <c r="AV15" t="s">
        <v>73</v>
      </c>
      <c r="AW15" t="s">
        <v>100</v>
      </c>
      <c r="AX15" t="s">
        <v>101</v>
      </c>
      <c r="AY15" t="s">
        <v>102</v>
      </c>
      <c r="AZ15">
        <v>40</v>
      </c>
      <c r="BA15" t="s">
        <v>103</v>
      </c>
      <c r="BB15" t="s">
        <v>104</v>
      </c>
      <c r="BC15" t="s">
        <v>105</v>
      </c>
      <c r="BD15" t="s">
        <v>73</v>
      </c>
      <c r="BE15" t="s">
        <v>73</v>
      </c>
      <c r="BF15" t="s">
        <v>73</v>
      </c>
      <c r="BG15" t="s">
        <v>73</v>
      </c>
      <c r="BH15" t="s">
        <v>73</v>
      </c>
      <c r="BI15" t="s">
        <v>73</v>
      </c>
      <c r="BJ15" t="s">
        <v>73</v>
      </c>
      <c r="BK15">
        <v>176504.70815356</v>
      </c>
      <c r="BL15">
        <v>900108.68095757999</v>
      </c>
      <c r="BM15">
        <v>42.351121730000003</v>
      </c>
      <c r="BN15">
        <v>-71.785168380000002</v>
      </c>
    </row>
    <row r="16" spans="1:66" x14ac:dyDescent="0.35">
      <c r="A16">
        <v>5280115</v>
      </c>
      <c r="B16" t="s">
        <v>66</v>
      </c>
      <c r="C16" s="1">
        <v>45133</v>
      </c>
      <c r="D16" t="s">
        <v>67</v>
      </c>
      <c r="E16" t="s">
        <v>190</v>
      </c>
      <c r="F16" t="s">
        <v>382</v>
      </c>
      <c r="G16" t="s">
        <v>266</v>
      </c>
      <c r="H16" t="s">
        <v>123</v>
      </c>
      <c r="I16">
        <v>3</v>
      </c>
      <c r="J16" t="s">
        <v>72</v>
      </c>
      <c r="K16" t="s">
        <v>73</v>
      </c>
      <c r="L16" t="s">
        <v>74</v>
      </c>
      <c r="M16" t="s">
        <v>75</v>
      </c>
      <c r="N16" t="s">
        <v>73</v>
      </c>
      <c r="O16" t="s">
        <v>73</v>
      </c>
      <c r="P16" t="s">
        <v>249</v>
      </c>
      <c r="Q16" t="s">
        <v>383</v>
      </c>
      <c r="R16" t="s">
        <v>378</v>
      </c>
      <c r="S16" t="s">
        <v>79</v>
      </c>
      <c r="T16" t="s">
        <v>80</v>
      </c>
      <c r="U16" t="s">
        <v>111</v>
      </c>
      <c r="V16" t="s">
        <v>128</v>
      </c>
      <c r="W16">
        <v>3</v>
      </c>
      <c r="X16" t="s">
        <v>73</v>
      </c>
      <c r="Y16" t="s">
        <v>73</v>
      </c>
      <c r="Z16" t="s">
        <v>73</v>
      </c>
      <c r="AA16" t="s">
        <v>384</v>
      </c>
      <c r="AB16" t="s">
        <v>84</v>
      </c>
      <c r="AC16" t="s">
        <v>317</v>
      </c>
      <c r="AD16" t="s">
        <v>86</v>
      </c>
      <c r="AE16">
        <v>0</v>
      </c>
      <c r="AF16">
        <v>2</v>
      </c>
      <c r="AG16" t="s">
        <v>87</v>
      </c>
      <c r="AH16" t="s">
        <v>88</v>
      </c>
      <c r="AI16" t="s">
        <v>385</v>
      </c>
      <c r="AJ16" t="s">
        <v>373</v>
      </c>
      <c r="AK16" t="s">
        <v>91</v>
      </c>
      <c r="AL16" t="s">
        <v>386</v>
      </c>
      <c r="AM16" t="s">
        <v>375</v>
      </c>
      <c r="AN16" t="s">
        <v>94</v>
      </c>
      <c r="AO16" t="s">
        <v>95</v>
      </c>
      <c r="AP16" t="s">
        <v>387</v>
      </c>
      <c r="AQ16" t="s">
        <v>388</v>
      </c>
      <c r="AR16" t="s">
        <v>257</v>
      </c>
      <c r="AS16" t="s">
        <v>97</v>
      </c>
      <c r="AT16" t="s">
        <v>174</v>
      </c>
      <c r="AU16" t="s">
        <v>99</v>
      </c>
      <c r="AV16" t="s">
        <v>73</v>
      </c>
      <c r="AW16" t="s">
        <v>100</v>
      </c>
      <c r="AX16" t="s">
        <v>101</v>
      </c>
      <c r="AY16" t="s">
        <v>102</v>
      </c>
      <c r="AZ16">
        <v>40</v>
      </c>
      <c r="BA16" t="s">
        <v>103</v>
      </c>
      <c r="BB16" t="s">
        <v>104</v>
      </c>
      <c r="BC16" t="s">
        <v>105</v>
      </c>
      <c r="BD16" t="s">
        <v>73</v>
      </c>
      <c r="BE16" t="s">
        <v>73</v>
      </c>
      <c r="BF16" t="s">
        <v>73</v>
      </c>
      <c r="BG16" t="s">
        <v>73</v>
      </c>
      <c r="BH16" t="s">
        <v>73</v>
      </c>
      <c r="BI16" t="s">
        <v>73</v>
      </c>
      <c r="BJ16" t="s">
        <v>73</v>
      </c>
      <c r="BK16">
        <v>176490.00167154</v>
      </c>
      <c r="BL16">
        <v>900035.50809968996</v>
      </c>
      <c r="BM16">
        <v>42.350462530000001</v>
      </c>
      <c r="BN16">
        <v>-71.785343900000001</v>
      </c>
    </row>
    <row r="17" spans="1:66" x14ac:dyDescent="0.35">
      <c r="A17">
        <v>5298285</v>
      </c>
      <c r="B17" t="s">
        <v>66</v>
      </c>
      <c r="C17" s="1">
        <v>45183</v>
      </c>
      <c r="D17" t="s">
        <v>67</v>
      </c>
      <c r="E17" t="s">
        <v>190</v>
      </c>
      <c r="F17" t="s">
        <v>389</v>
      </c>
      <c r="G17" t="s">
        <v>266</v>
      </c>
      <c r="H17" t="s">
        <v>123</v>
      </c>
      <c r="I17">
        <v>2</v>
      </c>
      <c r="J17" t="s">
        <v>72</v>
      </c>
      <c r="K17" t="s">
        <v>73</v>
      </c>
      <c r="L17" t="s">
        <v>139</v>
      </c>
      <c r="M17" t="s">
        <v>152</v>
      </c>
      <c r="N17" t="s">
        <v>73</v>
      </c>
      <c r="O17" t="s">
        <v>73</v>
      </c>
      <c r="P17" t="s">
        <v>245</v>
      </c>
      <c r="Q17" t="s">
        <v>390</v>
      </c>
      <c r="R17" t="s">
        <v>127</v>
      </c>
      <c r="S17" t="s">
        <v>79</v>
      </c>
      <c r="T17" t="s">
        <v>80</v>
      </c>
      <c r="U17" t="s">
        <v>111</v>
      </c>
      <c r="V17" t="s">
        <v>203</v>
      </c>
      <c r="W17">
        <v>3</v>
      </c>
      <c r="X17" t="s">
        <v>73</v>
      </c>
      <c r="Y17" t="s">
        <v>73</v>
      </c>
      <c r="Z17" t="s">
        <v>73</v>
      </c>
      <c r="AA17" t="s">
        <v>391</v>
      </c>
      <c r="AB17" t="s">
        <v>84</v>
      </c>
      <c r="AC17" t="s">
        <v>317</v>
      </c>
      <c r="AD17" t="s">
        <v>86</v>
      </c>
      <c r="AE17">
        <v>0</v>
      </c>
      <c r="AF17">
        <v>1</v>
      </c>
      <c r="AG17" t="s">
        <v>87</v>
      </c>
      <c r="AH17" t="s">
        <v>88</v>
      </c>
      <c r="AI17" t="s">
        <v>238</v>
      </c>
      <c r="AJ17" t="s">
        <v>132</v>
      </c>
      <c r="AK17" t="s">
        <v>115</v>
      </c>
      <c r="AL17" t="s">
        <v>116</v>
      </c>
      <c r="AM17" t="s">
        <v>337</v>
      </c>
      <c r="AN17" t="s">
        <v>94</v>
      </c>
      <c r="AO17" t="s">
        <v>95</v>
      </c>
      <c r="AP17" t="s">
        <v>392</v>
      </c>
      <c r="AQ17" t="s">
        <v>273</v>
      </c>
      <c r="AR17" t="s">
        <v>257</v>
      </c>
      <c r="AS17" t="s">
        <v>97</v>
      </c>
      <c r="AT17" t="s">
        <v>174</v>
      </c>
      <c r="AU17" t="s">
        <v>99</v>
      </c>
      <c r="AV17" t="s">
        <v>73</v>
      </c>
      <c r="AW17" t="s">
        <v>120</v>
      </c>
      <c r="AX17" t="s">
        <v>101</v>
      </c>
      <c r="AY17" t="s">
        <v>102</v>
      </c>
      <c r="AZ17">
        <v>40</v>
      </c>
      <c r="BA17" t="s">
        <v>103</v>
      </c>
      <c r="BB17" t="s">
        <v>135</v>
      </c>
      <c r="BC17" t="s">
        <v>105</v>
      </c>
      <c r="BD17" t="s">
        <v>73</v>
      </c>
      <c r="BE17" t="s">
        <v>73</v>
      </c>
      <c r="BF17" t="s">
        <v>73</v>
      </c>
      <c r="BG17" t="s">
        <v>73</v>
      </c>
      <c r="BH17" t="s">
        <v>73</v>
      </c>
      <c r="BI17" t="s">
        <v>73</v>
      </c>
      <c r="BJ17" t="s">
        <v>73</v>
      </c>
      <c r="BK17">
        <v>176488.58535114999</v>
      </c>
      <c r="BL17">
        <v>900029.16069039004</v>
      </c>
      <c r="BM17">
        <v>42.350405340000002</v>
      </c>
      <c r="BN17">
        <v>-71.785360830000002</v>
      </c>
    </row>
    <row r="18" spans="1:66" x14ac:dyDescent="0.35">
      <c r="A18">
        <v>5307383</v>
      </c>
      <c r="B18" t="s">
        <v>66</v>
      </c>
      <c r="C18" s="1">
        <v>45205</v>
      </c>
      <c r="D18" t="s">
        <v>136</v>
      </c>
      <c r="E18" t="s">
        <v>190</v>
      </c>
      <c r="F18" t="s">
        <v>393</v>
      </c>
      <c r="G18" t="s">
        <v>266</v>
      </c>
      <c r="H18" t="s">
        <v>138</v>
      </c>
      <c r="I18">
        <v>2</v>
      </c>
      <c r="J18" t="s">
        <v>72</v>
      </c>
      <c r="K18" t="s">
        <v>73</v>
      </c>
      <c r="L18" t="s">
        <v>74</v>
      </c>
      <c r="M18" t="s">
        <v>124</v>
      </c>
      <c r="N18" t="s">
        <v>73</v>
      </c>
      <c r="O18" t="s">
        <v>73</v>
      </c>
      <c r="P18" t="s">
        <v>194</v>
      </c>
      <c r="Q18" t="s">
        <v>241</v>
      </c>
      <c r="R18" t="s">
        <v>127</v>
      </c>
      <c r="S18" t="s">
        <v>79</v>
      </c>
      <c r="T18" t="s">
        <v>80</v>
      </c>
      <c r="U18" t="s">
        <v>81</v>
      </c>
      <c r="V18" t="s">
        <v>82</v>
      </c>
      <c r="W18">
        <v>3</v>
      </c>
      <c r="X18" t="s">
        <v>73</v>
      </c>
      <c r="Y18" t="s">
        <v>73</v>
      </c>
      <c r="Z18" t="s">
        <v>73</v>
      </c>
      <c r="AA18" t="s">
        <v>394</v>
      </c>
      <c r="AB18" t="s">
        <v>84</v>
      </c>
      <c r="AC18" t="s">
        <v>85</v>
      </c>
      <c r="AD18" t="s">
        <v>86</v>
      </c>
      <c r="AE18">
        <v>0</v>
      </c>
      <c r="AF18">
        <v>0</v>
      </c>
      <c r="AG18" t="s">
        <v>395</v>
      </c>
      <c r="AH18" t="s">
        <v>88</v>
      </c>
      <c r="AI18" t="s">
        <v>205</v>
      </c>
      <c r="AJ18" t="s">
        <v>132</v>
      </c>
      <c r="AK18" t="s">
        <v>115</v>
      </c>
      <c r="AL18" t="s">
        <v>116</v>
      </c>
      <c r="AM18" t="s">
        <v>396</v>
      </c>
      <c r="AN18" t="s">
        <v>94</v>
      </c>
      <c r="AO18" t="s">
        <v>95</v>
      </c>
      <c r="AP18" t="s">
        <v>397</v>
      </c>
      <c r="AQ18" t="s">
        <v>273</v>
      </c>
      <c r="AR18" t="s">
        <v>257</v>
      </c>
      <c r="AS18" t="s">
        <v>97</v>
      </c>
      <c r="AT18" t="s">
        <v>174</v>
      </c>
      <c r="AU18" t="s">
        <v>99</v>
      </c>
      <c r="AV18" t="s">
        <v>73</v>
      </c>
      <c r="AW18" t="s">
        <v>120</v>
      </c>
      <c r="AX18" t="s">
        <v>101</v>
      </c>
      <c r="AY18" t="s">
        <v>102</v>
      </c>
      <c r="AZ18">
        <v>30</v>
      </c>
      <c r="BA18" t="s">
        <v>103</v>
      </c>
      <c r="BB18" t="s">
        <v>135</v>
      </c>
      <c r="BC18" t="s">
        <v>105</v>
      </c>
      <c r="BD18" t="s">
        <v>73</v>
      </c>
      <c r="BE18" t="s">
        <v>73</v>
      </c>
      <c r="BF18" t="s">
        <v>73</v>
      </c>
      <c r="BG18" t="s">
        <v>73</v>
      </c>
      <c r="BH18" t="s">
        <v>73</v>
      </c>
      <c r="BI18" t="s">
        <v>73</v>
      </c>
      <c r="BJ18" t="s">
        <v>73</v>
      </c>
      <c r="BK18">
        <v>176488.58535114999</v>
      </c>
      <c r="BL18">
        <v>900029.16069039004</v>
      </c>
      <c r="BM18">
        <v>42.350405340000002</v>
      </c>
      <c r="BN18">
        <v>-71.785360830000002</v>
      </c>
    </row>
    <row r="19" spans="1:66" x14ac:dyDescent="0.35">
      <c r="A19">
        <v>5325405</v>
      </c>
      <c r="B19" t="s">
        <v>66</v>
      </c>
      <c r="C19" s="1">
        <v>45246</v>
      </c>
      <c r="D19" t="s">
        <v>136</v>
      </c>
      <c r="E19" t="s">
        <v>190</v>
      </c>
      <c r="F19" t="s">
        <v>398</v>
      </c>
      <c r="G19" t="s">
        <v>266</v>
      </c>
      <c r="H19" t="s">
        <v>138</v>
      </c>
      <c r="I19">
        <v>2</v>
      </c>
      <c r="J19" t="s">
        <v>72</v>
      </c>
      <c r="K19" t="s">
        <v>73</v>
      </c>
      <c r="L19" t="s">
        <v>168</v>
      </c>
      <c r="M19" t="s">
        <v>168</v>
      </c>
      <c r="N19" t="s">
        <v>73</v>
      </c>
      <c r="O19" t="s">
        <v>73</v>
      </c>
      <c r="P19" t="s">
        <v>125</v>
      </c>
      <c r="Q19" t="s">
        <v>202</v>
      </c>
      <c r="R19" t="s">
        <v>110</v>
      </c>
      <c r="S19" t="s">
        <v>79</v>
      </c>
      <c r="T19" t="s">
        <v>80</v>
      </c>
      <c r="U19" t="s">
        <v>81</v>
      </c>
      <c r="V19" t="s">
        <v>128</v>
      </c>
      <c r="W19">
        <v>3</v>
      </c>
      <c r="X19" t="s">
        <v>73</v>
      </c>
      <c r="Y19" t="s">
        <v>73</v>
      </c>
      <c r="Z19" t="s">
        <v>73</v>
      </c>
      <c r="AA19" t="s">
        <v>399</v>
      </c>
      <c r="AB19" t="s">
        <v>84</v>
      </c>
      <c r="AC19" t="s">
        <v>172</v>
      </c>
      <c r="AD19" t="s">
        <v>86</v>
      </c>
      <c r="AE19">
        <v>0</v>
      </c>
      <c r="AF19">
        <v>0</v>
      </c>
      <c r="AG19" t="s">
        <v>87</v>
      </c>
      <c r="AH19" t="s">
        <v>88</v>
      </c>
      <c r="AI19" t="s">
        <v>145</v>
      </c>
      <c r="AJ19" t="s">
        <v>132</v>
      </c>
      <c r="AK19" t="s">
        <v>115</v>
      </c>
      <c r="AL19" t="s">
        <v>356</v>
      </c>
      <c r="AM19" t="s">
        <v>133</v>
      </c>
      <c r="AN19" t="s">
        <v>94</v>
      </c>
      <c r="AO19" t="s">
        <v>95</v>
      </c>
      <c r="AP19" t="s">
        <v>400</v>
      </c>
      <c r="AQ19" t="s">
        <v>273</v>
      </c>
      <c r="AR19" t="s">
        <v>257</v>
      </c>
      <c r="AS19" t="s">
        <v>97</v>
      </c>
      <c r="AT19" t="s">
        <v>174</v>
      </c>
      <c r="AU19" t="s">
        <v>99</v>
      </c>
      <c r="AV19" t="s">
        <v>73</v>
      </c>
      <c r="AW19" t="s">
        <v>120</v>
      </c>
      <c r="AX19" t="s">
        <v>101</v>
      </c>
      <c r="AY19" t="s">
        <v>102</v>
      </c>
      <c r="AZ19">
        <v>40</v>
      </c>
      <c r="BA19" t="s">
        <v>103</v>
      </c>
      <c r="BB19" t="s">
        <v>135</v>
      </c>
      <c r="BC19" t="s">
        <v>105</v>
      </c>
      <c r="BD19" t="s">
        <v>73</v>
      </c>
      <c r="BE19" t="s">
        <v>73</v>
      </c>
      <c r="BF19" t="s">
        <v>73</v>
      </c>
      <c r="BG19" t="s">
        <v>73</v>
      </c>
      <c r="BH19" t="s">
        <v>73</v>
      </c>
      <c r="BI19" t="s">
        <v>73</v>
      </c>
      <c r="BJ19" t="s">
        <v>73</v>
      </c>
      <c r="BK19">
        <v>176488.58535114999</v>
      </c>
      <c r="BL19">
        <v>900029.16069039004</v>
      </c>
      <c r="BM19">
        <v>42.350405340000002</v>
      </c>
      <c r="BN19">
        <v>-71.785360830000002</v>
      </c>
    </row>
    <row r="20" spans="1:66" x14ac:dyDescent="0.35">
      <c r="A20">
        <v>5325408</v>
      </c>
      <c r="B20" t="s">
        <v>66</v>
      </c>
      <c r="C20" s="1">
        <v>45247</v>
      </c>
      <c r="D20" t="s">
        <v>136</v>
      </c>
      <c r="E20" t="s">
        <v>190</v>
      </c>
      <c r="F20" t="s">
        <v>401</v>
      </c>
      <c r="G20" t="s">
        <v>266</v>
      </c>
      <c r="H20" t="s">
        <v>138</v>
      </c>
      <c r="I20">
        <v>2</v>
      </c>
      <c r="J20" t="s">
        <v>72</v>
      </c>
      <c r="K20" t="s">
        <v>73</v>
      </c>
      <c r="L20" t="s">
        <v>124</v>
      </c>
      <c r="M20" t="s">
        <v>140</v>
      </c>
      <c r="N20" t="s">
        <v>73</v>
      </c>
      <c r="O20" t="s">
        <v>73</v>
      </c>
      <c r="P20" t="s">
        <v>125</v>
      </c>
      <c r="Q20" t="s">
        <v>402</v>
      </c>
      <c r="R20" t="s">
        <v>73</v>
      </c>
      <c r="S20" t="s">
        <v>79</v>
      </c>
      <c r="T20" t="s">
        <v>80</v>
      </c>
      <c r="U20" t="s">
        <v>81</v>
      </c>
      <c r="V20" t="s">
        <v>82</v>
      </c>
      <c r="W20">
        <v>3</v>
      </c>
      <c r="X20" t="s">
        <v>73</v>
      </c>
      <c r="Y20" t="s">
        <v>73</v>
      </c>
      <c r="Z20" t="s">
        <v>73</v>
      </c>
      <c r="AA20" t="s">
        <v>403</v>
      </c>
      <c r="AB20" t="s">
        <v>84</v>
      </c>
      <c r="AC20" t="s">
        <v>172</v>
      </c>
      <c r="AD20" t="s">
        <v>86</v>
      </c>
      <c r="AE20">
        <v>0</v>
      </c>
      <c r="AF20">
        <v>0</v>
      </c>
      <c r="AG20" t="s">
        <v>295</v>
      </c>
      <c r="AH20" t="s">
        <v>88</v>
      </c>
      <c r="AI20" t="s">
        <v>404</v>
      </c>
      <c r="AJ20" t="s">
        <v>132</v>
      </c>
      <c r="AK20" t="s">
        <v>115</v>
      </c>
      <c r="AL20" t="s">
        <v>116</v>
      </c>
      <c r="AM20" t="s">
        <v>357</v>
      </c>
      <c r="AN20" t="s">
        <v>94</v>
      </c>
      <c r="AO20" t="s">
        <v>95</v>
      </c>
      <c r="AP20" t="s">
        <v>405</v>
      </c>
      <c r="AQ20" t="s">
        <v>273</v>
      </c>
      <c r="AR20" t="s">
        <v>257</v>
      </c>
      <c r="AS20" t="s">
        <v>97</v>
      </c>
      <c r="AT20" t="s">
        <v>174</v>
      </c>
      <c r="AU20" t="s">
        <v>99</v>
      </c>
      <c r="AV20" t="s">
        <v>73</v>
      </c>
      <c r="AW20" t="s">
        <v>120</v>
      </c>
      <c r="AX20" t="s">
        <v>101</v>
      </c>
      <c r="AY20" t="s">
        <v>102</v>
      </c>
      <c r="AZ20">
        <v>40</v>
      </c>
      <c r="BA20" t="s">
        <v>158</v>
      </c>
      <c r="BB20" t="s">
        <v>135</v>
      </c>
      <c r="BC20" t="s">
        <v>105</v>
      </c>
      <c r="BD20" t="s">
        <v>73</v>
      </c>
      <c r="BE20" t="s">
        <v>73</v>
      </c>
      <c r="BF20" t="s">
        <v>73</v>
      </c>
      <c r="BG20" t="s">
        <v>73</v>
      </c>
      <c r="BH20" t="s">
        <v>73</v>
      </c>
      <c r="BI20" t="s">
        <v>73</v>
      </c>
      <c r="BJ20" t="s">
        <v>73</v>
      </c>
      <c r="BK20">
        <v>176496.55488904999</v>
      </c>
      <c r="BL20">
        <v>900064.87712808</v>
      </c>
      <c r="BM20">
        <v>42.350727130000003</v>
      </c>
      <c r="BN20">
        <v>-71.785265559999999</v>
      </c>
    </row>
    <row r="22" spans="1:66" x14ac:dyDescent="0.35">
      <c r="A22" t="s">
        <v>286</v>
      </c>
      <c r="B22" t="s">
        <v>287</v>
      </c>
    </row>
    <row r="23" spans="1:66" x14ac:dyDescent="0.35">
      <c r="A23" t="s">
        <v>288</v>
      </c>
      <c r="B23" t="s">
        <v>289</v>
      </c>
    </row>
    <row r="24" spans="1:66" x14ac:dyDescent="0.35">
      <c r="A24" t="s">
        <v>290</v>
      </c>
      <c r="B24" t="s">
        <v>291</v>
      </c>
    </row>
  </sheetData>
  <autoFilter ref="A1:BN24" xr:uid="{F0C9B6B5-22E7-426A-922B-DE1920446BA4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9FDE8-3D13-4148-8928-7158CA5738E9}">
  <sheetPr codeName="Sheet3"/>
  <dimension ref="A1:BN6"/>
  <sheetViews>
    <sheetView workbookViewId="0"/>
  </sheetViews>
  <sheetFormatPr defaultColWidth="16.7265625" defaultRowHeight="14.5" x14ac:dyDescent="0.35"/>
  <cols>
    <col min="19" max="19" width="33.26953125" customWidth="1"/>
  </cols>
  <sheetData>
    <row r="1" spans="1:6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35">
      <c r="A2">
        <v>5115205</v>
      </c>
      <c r="B2" t="s">
        <v>66</v>
      </c>
      <c r="C2" s="1">
        <v>44725</v>
      </c>
      <c r="D2" t="s">
        <v>67</v>
      </c>
      <c r="E2" t="s">
        <v>190</v>
      </c>
      <c r="F2" t="s">
        <v>406</v>
      </c>
      <c r="G2" t="s">
        <v>225</v>
      </c>
      <c r="H2" t="s">
        <v>123</v>
      </c>
      <c r="I2">
        <v>1</v>
      </c>
      <c r="J2" t="s">
        <v>72</v>
      </c>
      <c r="K2" t="s">
        <v>73</v>
      </c>
      <c r="L2" t="s">
        <v>74</v>
      </c>
      <c r="M2" t="s">
        <v>74</v>
      </c>
      <c r="N2" t="s">
        <v>73</v>
      </c>
      <c r="O2" t="s">
        <v>73</v>
      </c>
      <c r="P2" t="s">
        <v>407</v>
      </c>
      <c r="Q2" t="s">
        <v>408</v>
      </c>
      <c r="R2" t="s">
        <v>73</v>
      </c>
      <c r="S2" t="s">
        <v>251</v>
      </c>
      <c r="T2" t="s">
        <v>80</v>
      </c>
      <c r="U2" t="s">
        <v>81</v>
      </c>
      <c r="V2" t="s">
        <v>409</v>
      </c>
      <c r="W2">
        <v>3</v>
      </c>
      <c r="X2" t="s">
        <v>73</v>
      </c>
      <c r="Y2" t="s">
        <v>73</v>
      </c>
      <c r="Z2" t="s">
        <v>73</v>
      </c>
      <c r="AA2" t="s">
        <v>410</v>
      </c>
      <c r="AB2" t="s">
        <v>84</v>
      </c>
      <c r="AC2" t="s">
        <v>411</v>
      </c>
      <c r="AD2" t="s">
        <v>86</v>
      </c>
      <c r="AE2">
        <v>0</v>
      </c>
      <c r="AF2">
        <v>1</v>
      </c>
      <c r="AG2" t="s">
        <v>295</v>
      </c>
      <c r="AH2" t="s">
        <v>88</v>
      </c>
      <c r="AI2" t="s">
        <v>412</v>
      </c>
      <c r="AJ2" t="s">
        <v>219</v>
      </c>
      <c r="AK2" t="s">
        <v>206</v>
      </c>
      <c r="AL2" t="s">
        <v>413</v>
      </c>
      <c r="AM2" t="s">
        <v>254</v>
      </c>
      <c r="AN2" t="s">
        <v>94</v>
      </c>
      <c r="AO2" t="s">
        <v>95</v>
      </c>
      <c r="AP2" t="s">
        <v>414</v>
      </c>
      <c r="AQ2" t="s">
        <v>73</v>
      </c>
      <c r="AR2" t="s">
        <v>73</v>
      </c>
      <c r="AS2" t="s">
        <v>415</v>
      </c>
      <c r="AT2" t="s">
        <v>98</v>
      </c>
      <c r="AU2" t="s">
        <v>99</v>
      </c>
      <c r="AV2" t="s">
        <v>73</v>
      </c>
      <c r="AW2" t="s">
        <v>259</v>
      </c>
      <c r="AX2" t="s">
        <v>101</v>
      </c>
      <c r="AY2" t="s">
        <v>102</v>
      </c>
      <c r="AZ2">
        <v>30</v>
      </c>
      <c r="BA2" t="s">
        <v>103</v>
      </c>
      <c r="BB2" t="s">
        <v>260</v>
      </c>
      <c r="BC2" t="s">
        <v>105</v>
      </c>
      <c r="BD2" t="s">
        <v>73</v>
      </c>
      <c r="BE2" t="s">
        <v>73</v>
      </c>
      <c r="BF2" t="s">
        <v>73</v>
      </c>
      <c r="BG2" t="s">
        <v>73</v>
      </c>
      <c r="BH2" t="s">
        <v>73</v>
      </c>
      <c r="BI2" t="s">
        <v>73</v>
      </c>
      <c r="BJ2" t="s">
        <v>73</v>
      </c>
      <c r="BK2">
        <v>176365.7384</v>
      </c>
      <c r="BL2">
        <v>899417.47069999995</v>
      </c>
      <c r="BM2">
        <v>42.34489473</v>
      </c>
      <c r="BN2">
        <v>-71.786826869999999</v>
      </c>
    </row>
    <row r="4" spans="1:66" x14ac:dyDescent="0.35">
      <c r="A4" t="s">
        <v>286</v>
      </c>
      <c r="B4" t="s">
        <v>287</v>
      </c>
    </row>
    <row r="5" spans="1:66" x14ac:dyDescent="0.35">
      <c r="A5" t="s">
        <v>288</v>
      </c>
      <c r="B5" t="s">
        <v>289</v>
      </c>
    </row>
    <row r="6" spans="1:66" x14ac:dyDescent="0.35">
      <c r="A6" t="s">
        <v>290</v>
      </c>
      <c r="B6" t="s">
        <v>291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30DD-EE1A-480D-9DDE-C53D681F0872}">
  <sheetPr codeName="Sheet4"/>
  <dimension ref="A1:BN12"/>
  <sheetViews>
    <sheetView workbookViewId="0"/>
  </sheetViews>
  <sheetFormatPr defaultColWidth="16.7265625" defaultRowHeight="14.5" x14ac:dyDescent="0.35"/>
  <cols>
    <col min="4" max="4" width="17.81640625" customWidth="1"/>
    <col min="16" max="16" width="24.54296875" customWidth="1"/>
    <col min="19" max="19" width="40.7265625" customWidth="1"/>
    <col min="22" max="22" width="24.453125" customWidth="1"/>
  </cols>
  <sheetData>
    <row r="1" spans="1:6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35">
      <c r="A2">
        <v>4657526</v>
      </c>
      <c r="B2" t="s">
        <v>66</v>
      </c>
      <c r="C2" s="1">
        <v>43474</v>
      </c>
      <c r="D2" t="s">
        <v>67</v>
      </c>
      <c r="E2" t="s">
        <v>68</v>
      </c>
      <c r="F2" t="s">
        <v>416</v>
      </c>
      <c r="G2" t="s">
        <v>70</v>
      </c>
      <c r="H2" t="s">
        <v>71</v>
      </c>
      <c r="I2">
        <v>2</v>
      </c>
      <c r="J2" t="s">
        <v>72</v>
      </c>
      <c r="K2" t="s">
        <v>73</v>
      </c>
      <c r="L2" t="s">
        <v>139</v>
      </c>
      <c r="M2" t="s">
        <v>75</v>
      </c>
      <c r="N2" t="s">
        <v>73</v>
      </c>
      <c r="O2" t="s">
        <v>73</v>
      </c>
      <c r="P2" t="s">
        <v>76</v>
      </c>
      <c r="Q2" t="s">
        <v>162</v>
      </c>
      <c r="R2" t="s">
        <v>73</v>
      </c>
      <c r="S2" t="s">
        <v>417</v>
      </c>
      <c r="T2" t="s">
        <v>80</v>
      </c>
      <c r="U2" t="s">
        <v>154</v>
      </c>
      <c r="V2" t="s">
        <v>213</v>
      </c>
      <c r="W2">
        <v>3</v>
      </c>
      <c r="X2" t="s">
        <v>73</v>
      </c>
      <c r="Y2" t="s">
        <v>73</v>
      </c>
      <c r="Z2" t="s">
        <v>73</v>
      </c>
      <c r="AA2" t="s">
        <v>418</v>
      </c>
      <c r="AB2" t="s">
        <v>419</v>
      </c>
      <c r="AC2" t="s">
        <v>172</v>
      </c>
      <c r="AD2" t="s">
        <v>86</v>
      </c>
      <c r="AE2">
        <v>0</v>
      </c>
      <c r="AF2">
        <v>2</v>
      </c>
      <c r="AG2" t="s">
        <v>295</v>
      </c>
      <c r="AH2" t="s">
        <v>88</v>
      </c>
      <c r="AI2" t="s">
        <v>269</v>
      </c>
      <c r="AJ2" t="s">
        <v>132</v>
      </c>
      <c r="AK2" t="s">
        <v>115</v>
      </c>
      <c r="AL2" t="s">
        <v>116</v>
      </c>
      <c r="AM2" t="s">
        <v>147</v>
      </c>
      <c r="AN2" t="s">
        <v>420</v>
      </c>
      <c r="AO2" t="s">
        <v>95</v>
      </c>
      <c r="AP2" t="s">
        <v>421</v>
      </c>
      <c r="AQ2" t="s">
        <v>73</v>
      </c>
      <c r="AR2" t="s">
        <v>73</v>
      </c>
      <c r="AS2" t="s">
        <v>97</v>
      </c>
      <c r="AT2" t="s">
        <v>174</v>
      </c>
      <c r="AU2" t="s">
        <v>99</v>
      </c>
      <c r="AV2" t="s">
        <v>73</v>
      </c>
      <c r="AW2" t="s">
        <v>422</v>
      </c>
      <c r="AX2" t="s">
        <v>188</v>
      </c>
      <c r="AY2" t="s">
        <v>102</v>
      </c>
      <c r="AZ2">
        <v>30</v>
      </c>
      <c r="BA2" t="s">
        <v>298</v>
      </c>
      <c r="BB2" t="s">
        <v>423</v>
      </c>
      <c r="BC2" t="s">
        <v>105</v>
      </c>
      <c r="BD2" t="s">
        <v>73</v>
      </c>
      <c r="BE2" t="s">
        <v>73</v>
      </c>
      <c r="BF2" t="s">
        <v>73</v>
      </c>
      <c r="BG2" t="s">
        <v>73</v>
      </c>
      <c r="BH2" t="s">
        <v>73</v>
      </c>
      <c r="BI2" t="s">
        <v>73</v>
      </c>
      <c r="BJ2" t="s">
        <v>73</v>
      </c>
      <c r="BK2">
        <v>176667.97498565001</v>
      </c>
      <c r="BL2">
        <v>899823.66524900997</v>
      </c>
      <c r="BM2">
        <v>42.3485607</v>
      </c>
      <c r="BN2">
        <v>-71.783175299999996</v>
      </c>
    </row>
    <row r="3" spans="1:66" x14ac:dyDescent="0.35">
      <c r="A3">
        <v>4908964</v>
      </c>
      <c r="B3" t="s">
        <v>66</v>
      </c>
      <c r="C3" s="1">
        <v>44170</v>
      </c>
      <c r="D3" t="s">
        <v>67</v>
      </c>
      <c r="E3" t="s">
        <v>68</v>
      </c>
      <c r="F3" t="s">
        <v>424</v>
      </c>
      <c r="G3" t="s">
        <v>151</v>
      </c>
      <c r="H3" t="s">
        <v>123</v>
      </c>
      <c r="I3">
        <v>1</v>
      </c>
      <c r="J3" t="s">
        <v>72</v>
      </c>
      <c r="K3" t="s">
        <v>73</v>
      </c>
      <c r="L3" t="s">
        <v>74</v>
      </c>
      <c r="M3" t="s">
        <v>74</v>
      </c>
      <c r="N3" t="s">
        <v>73</v>
      </c>
      <c r="O3" t="s">
        <v>73</v>
      </c>
      <c r="P3" t="s">
        <v>315</v>
      </c>
      <c r="Q3" t="s">
        <v>425</v>
      </c>
      <c r="R3" t="s">
        <v>110</v>
      </c>
      <c r="S3" t="s">
        <v>426</v>
      </c>
      <c r="T3" t="s">
        <v>80</v>
      </c>
      <c r="U3" t="s">
        <v>111</v>
      </c>
      <c r="V3" t="s">
        <v>213</v>
      </c>
      <c r="W3">
        <v>3</v>
      </c>
      <c r="X3" t="s">
        <v>73</v>
      </c>
      <c r="Y3" t="s">
        <v>73</v>
      </c>
      <c r="Z3" t="s">
        <v>73</v>
      </c>
      <c r="AA3" t="s">
        <v>427</v>
      </c>
      <c r="AB3" t="s">
        <v>179</v>
      </c>
      <c r="AC3" t="s">
        <v>172</v>
      </c>
      <c r="AD3" t="s">
        <v>86</v>
      </c>
      <c r="AE3">
        <v>0</v>
      </c>
      <c r="AF3">
        <v>1</v>
      </c>
      <c r="AG3" t="s">
        <v>295</v>
      </c>
      <c r="AH3" t="s">
        <v>88</v>
      </c>
      <c r="AI3" t="s">
        <v>412</v>
      </c>
      <c r="AJ3" t="s">
        <v>219</v>
      </c>
      <c r="AK3" t="s">
        <v>206</v>
      </c>
      <c r="AL3" t="s">
        <v>413</v>
      </c>
      <c r="AM3" t="s">
        <v>428</v>
      </c>
      <c r="AN3" t="s">
        <v>179</v>
      </c>
      <c r="AO3" t="s">
        <v>95</v>
      </c>
      <c r="AP3" t="s">
        <v>429</v>
      </c>
      <c r="AQ3" t="s">
        <v>73</v>
      </c>
      <c r="AR3" t="s">
        <v>73</v>
      </c>
      <c r="AS3" t="s">
        <v>97</v>
      </c>
      <c r="AT3" t="s">
        <v>174</v>
      </c>
      <c r="AU3" t="s">
        <v>99</v>
      </c>
      <c r="AV3" t="s">
        <v>73</v>
      </c>
      <c r="AW3" t="s">
        <v>430</v>
      </c>
      <c r="AX3" t="s">
        <v>188</v>
      </c>
      <c r="AY3" t="s">
        <v>102</v>
      </c>
      <c r="AZ3">
        <v>30</v>
      </c>
      <c r="BA3" t="s">
        <v>298</v>
      </c>
      <c r="BB3" t="s">
        <v>431</v>
      </c>
      <c r="BC3" t="s">
        <v>105</v>
      </c>
      <c r="BD3" t="s">
        <v>73</v>
      </c>
      <c r="BE3" t="s">
        <v>73</v>
      </c>
      <c r="BF3" t="s">
        <v>73</v>
      </c>
      <c r="BG3" t="s">
        <v>73</v>
      </c>
      <c r="BH3" t="s">
        <v>73</v>
      </c>
      <c r="BI3" t="s">
        <v>73</v>
      </c>
      <c r="BJ3" t="s">
        <v>73</v>
      </c>
      <c r="BK3">
        <v>176668.03090941001</v>
      </c>
      <c r="BL3">
        <v>899824.07139059994</v>
      </c>
      <c r="BM3">
        <v>42.348564359999997</v>
      </c>
      <c r="BN3">
        <v>-71.783174630000005</v>
      </c>
    </row>
    <row r="4" spans="1:66" x14ac:dyDescent="0.35">
      <c r="A4">
        <v>4922617</v>
      </c>
      <c r="B4" t="s">
        <v>66</v>
      </c>
      <c r="C4" s="1">
        <v>44204</v>
      </c>
      <c r="D4" t="s">
        <v>67</v>
      </c>
      <c r="E4" t="s">
        <v>190</v>
      </c>
      <c r="F4" t="s">
        <v>432</v>
      </c>
      <c r="G4" t="s">
        <v>192</v>
      </c>
      <c r="H4" t="s">
        <v>123</v>
      </c>
      <c r="I4">
        <v>2</v>
      </c>
      <c r="J4" t="s">
        <v>72</v>
      </c>
      <c r="K4" t="s">
        <v>73</v>
      </c>
      <c r="L4" t="s">
        <v>74</v>
      </c>
      <c r="M4" t="s">
        <v>140</v>
      </c>
      <c r="N4" t="s">
        <v>73</v>
      </c>
      <c r="O4" t="s">
        <v>73</v>
      </c>
      <c r="P4" t="s">
        <v>245</v>
      </c>
      <c r="Q4" t="s">
        <v>320</v>
      </c>
      <c r="R4" t="s">
        <v>127</v>
      </c>
      <c r="S4" t="s">
        <v>79</v>
      </c>
      <c r="T4" t="s">
        <v>80</v>
      </c>
      <c r="U4" t="s">
        <v>111</v>
      </c>
      <c r="V4" t="s">
        <v>82</v>
      </c>
      <c r="W4">
        <v>3</v>
      </c>
      <c r="X4" t="s">
        <v>73</v>
      </c>
      <c r="Y4" t="s">
        <v>73</v>
      </c>
      <c r="Z4" t="s">
        <v>73</v>
      </c>
      <c r="AA4" t="s">
        <v>433</v>
      </c>
      <c r="AB4" t="s">
        <v>84</v>
      </c>
      <c r="AC4" t="s">
        <v>85</v>
      </c>
      <c r="AD4" t="s">
        <v>86</v>
      </c>
      <c r="AE4">
        <v>0</v>
      </c>
      <c r="AF4">
        <v>2</v>
      </c>
      <c r="AG4" t="s">
        <v>434</v>
      </c>
      <c r="AH4" t="s">
        <v>88</v>
      </c>
      <c r="AI4" t="s">
        <v>269</v>
      </c>
      <c r="AJ4" t="s">
        <v>132</v>
      </c>
      <c r="AK4" t="s">
        <v>115</v>
      </c>
      <c r="AL4" t="s">
        <v>116</v>
      </c>
      <c r="AM4" t="s">
        <v>207</v>
      </c>
      <c r="AN4" t="s">
        <v>94</v>
      </c>
      <c r="AO4" t="s">
        <v>95</v>
      </c>
      <c r="AP4" t="s">
        <v>435</v>
      </c>
      <c r="AQ4" t="s">
        <v>73</v>
      </c>
      <c r="AR4" t="s">
        <v>73</v>
      </c>
      <c r="AS4" t="s">
        <v>97</v>
      </c>
      <c r="AT4" t="s">
        <v>98</v>
      </c>
      <c r="AU4" t="s">
        <v>99</v>
      </c>
      <c r="AV4" t="s">
        <v>73</v>
      </c>
      <c r="AW4" t="s">
        <v>120</v>
      </c>
      <c r="AX4" t="s">
        <v>101</v>
      </c>
      <c r="AY4" t="s">
        <v>102</v>
      </c>
      <c r="AZ4">
        <v>30</v>
      </c>
      <c r="BA4" t="s">
        <v>103</v>
      </c>
      <c r="BB4" t="s">
        <v>135</v>
      </c>
      <c r="BC4" t="s">
        <v>105</v>
      </c>
      <c r="BD4" t="s">
        <v>73</v>
      </c>
      <c r="BE4" t="s">
        <v>73</v>
      </c>
      <c r="BF4" t="s">
        <v>73</v>
      </c>
      <c r="BG4" t="s">
        <v>73</v>
      </c>
      <c r="BH4" t="s">
        <v>73</v>
      </c>
      <c r="BI4" t="s">
        <v>73</v>
      </c>
      <c r="BJ4" t="s">
        <v>73</v>
      </c>
      <c r="BK4">
        <v>176664.32810000001</v>
      </c>
      <c r="BL4">
        <v>899798.5625</v>
      </c>
      <c r="BM4">
        <v>42.34833459</v>
      </c>
      <c r="BN4">
        <v>-71.783218550000001</v>
      </c>
    </row>
    <row r="5" spans="1:66" x14ac:dyDescent="0.35">
      <c r="A5">
        <v>4978322</v>
      </c>
      <c r="B5" t="s">
        <v>66</v>
      </c>
      <c r="C5" s="1">
        <v>44378</v>
      </c>
      <c r="D5" t="s">
        <v>67</v>
      </c>
      <c r="E5" t="s">
        <v>190</v>
      </c>
      <c r="F5" t="s">
        <v>436</v>
      </c>
      <c r="G5" t="s">
        <v>192</v>
      </c>
      <c r="H5" t="s">
        <v>193</v>
      </c>
      <c r="I5">
        <v>2</v>
      </c>
      <c r="J5" t="s">
        <v>72</v>
      </c>
      <c r="K5" t="s">
        <v>73</v>
      </c>
      <c r="L5" t="s">
        <v>368</v>
      </c>
      <c r="M5" t="s">
        <v>152</v>
      </c>
      <c r="N5" t="s">
        <v>73</v>
      </c>
      <c r="O5" t="s">
        <v>73</v>
      </c>
      <c r="P5" t="s">
        <v>245</v>
      </c>
      <c r="Q5" t="s">
        <v>262</v>
      </c>
      <c r="R5" t="s">
        <v>110</v>
      </c>
      <c r="S5" t="s">
        <v>79</v>
      </c>
      <c r="T5" t="s">
        <v>80</v>
      </c>
      <c r="U5" t="s">
        <v>111</v>
      </c>
      <c r="V5" t="s">
        <v>82</v>
      </c>
      <c r="W5">
        <v>3</v>
      </c>
      <c r="X5" t="s">
        <v>73</v>
      </c>
      <c r="Y5" t="s">
        <v>73</v>
      </c>
      <c r="Z5" t="s">
        <v>73</v>
      </c>
      <c r="AA5" t="s">
        <v>437</v>
      </c>
      <c r="AB5" t="s">
        <v>84</v>
      </c>
      <c r="AC5" t="s">
        <v>85</v>
      </c>
      <c r="AD5" t="s">
        <v>86</v>
      </c>
      <c r="AE5">
        <v>0</v>
      </c>
      <c r="AF5">
        <v>1</v>
      </c>
      <c r="AG5" t="s">
        <v>434</v>
      </c>
      <c r="AH5" t="s">
        <v>88</v>
      </c>
      <c r="AI5" t="s">
        <v>355</v>
      </c>
      <c r="AJ5" t="s">
        <v>132</v>
      </c>
      <c r="AK5" t="s">
        <v>115</v>
      </c>
      <c r="AL5" t="s">
        <v>116</v>
      </c>
      <c r="AM5" t="s">
        <v>396</v>
      </c>
      <c r="AN5" t="s">
        <v>118</v>
      </c>
      <c r="AO5" t="s">
        <v>95</v>
      </c>
      <c r="AP5" t="s">
        <v>438</v>
      </c>
      <c r="AQ5" t="s">
        <v>73</v>
      </c>
      <c r="AR5" t="s">
        <v>73</v>
      </c>
      <c r="AS5" t="s">
        <v>97</v>
      </c>
      <c r="AT5" t="s">
        <v>149</v>
      </c>
      <c r="AU5" t="s">
        <v>99</v>
      </c>
      <c r="AV5" t="s">
        <v>73</v>
      </c>
      <c r="AW5" t="s">
        <v>120</v>
      </c>
      <c r="AX5" t="s">
        <v>101</v>
      </c>
      <c r="AY5" t="s">
        <v>102</v>
      </c>
      <c r="AZ5">
        <v>35</v>
      </c>
      <c r="BA5" t="s">
        <v>158</v>
      </c>
      <c r="BB5" t="s">
        <v>135</v>
      </c>
      <c r="BC5" t="s">
        <v>105</v>
      </c>
      <c r="BD5" t="s">
        <v>73</v>
      </c>
      <c r="BE5" t="s">
        <v>73</v>
      </c>
      <c r="BF5" t="s">
        <v>73</v>
      </c>
      <c r="BG5" t="s">
        <v>73</v>
      </c>
      <c r="BH5" t="s">
        <v>73</v>
      </c>
      <c r="BI5" t="s">
        <v>73</v>
      </c>
      <c r="BJ5" t="s">
        <v>73</v>
      </c>
      <c r="BK5">
        <v>176664.32810000001</v>
      </c>
      <c r="BL5">
        <v>899798.5625</v>
      </c>
      <c r="BM5">
        <v>42.34833459</v>
      </c>
      <c r="BN5">
        <v>-71.783218550000001</v>
      </c>
    </row>
    <row r="6" spans="1:66" x14ac:dyDescent="0.35">
      <c r="A6">
        <v>5130924</v>
      </c>
      <c r="B6" t="s">
        <v>66</v>
      </c>
      <c r="C6" s="1">
        <v>44767</v>
      </c>
      <c r="D6" t="s">
        <v>67</v>
      </c>
      <c r="E6" t="s">
        <v>190</v>
      </c>
      <c r="F6" t="s">
        <v>439</v>
      </c>
      <c r="G6" t="s">
        <v>225</v>
      </c>
      <c r="H6" t="s">
        <v>193</v>
      </c>
      <c r="I6">
        <v>1</v>
      </c>
      <c r="J6" t="s">
        <v>72</v>
      </c>
      <c r="K6" t="s">
        <v>73</v>
      </c>
      <c r="L6" t="s">
        <v>124</v>
      </c>
      <c r="M6" t="s">
        <v>124</v>
      </c>
      <c r="N6" t="s">
        <v>73</v>
      </c>
      <c r="O6" t="s">
        <v>73</v>
      </c>
      <c r="P6" t="s">
        <v>440</v>
      </c>
      <c r="Q6" t="s">
        <v>425</v>
      </c>
      <c r="R6" t="s">
        <v>110</v>
      </c>
      <c r="S6" t="s">
        <v>426</v>
      </c>
      <c r="T6" t="s">
        <v>80</v>
      </c>
      <c r="U6" t="s">
        <v>81</v>
      </c>
      <c r="V6" t="s">
        <v>213</v>
      </c>
      <c r="W6">
        <v>3</v>
      </c>
      <c r="X6" t="s">
        <v>73</v>
      </c>
      <c r="Y6" t="s">
        <v>73</v>
      </c>
      <c r="Z6" t="s">
        <v>73</v>
      </c>
      <c r="AA6" t="s">
        <v>441</v>
      </c>
      <c r="AB6" t="s">
        <v>84</v>
      </c>
      <c r="AC6" t="s">
        <v>172</v>
      </c>
      <c r="AD6" t="s">
        <v>86</v>
      </c>
      <c r="AE6">
        <v>0</v>
      </c>
      <c r="AF6">
        <v>1</v>
      </c>
      <c r="AG6" t="s">
        <v>295</v>
      </c>
      <c r="AH6" t="s">
        <v>88</v>
      </c>
      <c r="AI6" t="s">
        <v>412</v>
      </c>
      <c r="AJ6" t="s">
        <v>442</v>
      </c>
      <c r="AK6" t="s">
        <v>443</v>
      </c>
      <c r="AL6" t="s">
        <v>206</v>
      </c>
      <c r="AM6" t="s">
        <v>220</v>
      </c>
      <c r="AN6" t="s">
        <v>94</v>
      </c>
      <c r="AO6" t="s">
        <v>95</v>
      </c>
      <c r="AP6" t="s">
        <v>444</v>
      </c>
      <c r="AQ6" t="s">
        <v>256</v>
      </c>
      <c r="AR6" t="s">
        <v>257</v>
      </c>
      <c r="AS6" t="s">
        <v>97</v>
      </c>
      <c r="AT6" t="s">
        <v>98</v>
      </c>
      <c r="AU6" t="s">
        <v>99</v>
      </c>
      <c r="AV6" t="s">
        <v>73</v>
      </c>
      <c r="AW6" t="s">
        <v>430</v>
      </c>
      <c r="AX6" t="s">
        <v>445</v>
      </c>
      <c r="AY6" t="s">
        <v>102</v>
      </c>
      <c r="AZ6">
        <v>30</v>
      </c>
      <c r="BA6" t="s">
        <v>298</v>
      </c>
      <c r="BB6" t="s">
        <v>446</v>
      </c>
      <c r="BC6" t="s">
        <v>105</v>
      </c>
      <c r="BD6" t="s">
        <v>73</v>
      </c>
      <c r="BE6" t="s">
        <v>73</v>
      </c>
      <c r="BF6" t="s">
        <v>73</v>
      </c>
      <c r="BG6" t="s">
        <v>73</v>
      </c>
      <c r="BH6" t="s">
        <v>73</v>
      </c>
      <c r="BI6" t="s">
        <v>73</v>
      </c>
      <c r="BJ6" t="s">
        <v>73</v>
      </c>
      <c r="BK6">
        <v>176664.32810000001</v>
      </c>
      <c r="BL6">
        <v>899798.5625</v>
      </c>
      <c r="BM6">
        <v>42.34833459</v>
      </c>
      <c r="BN6">
        <v>-71.783218550000001</v>
      </c>
    </row>
    <row r="7" spans="1:66" x14ac:dyDescent="0.35">
      <c r="A7">
        <v>5173107</v>
      </c>
      <c r="B7" t="s">
        <v>66</v>
      </c>
      <c r="C7" s="1">
        <v>44872</v>
      </c>
      <c r="D7" t="s">
        <v>136</v>
      </c>
      <c r="E7" t="s">
        <v>190</v>
      </c>
      <c r="F7" t="s">
        <v>447</v>
      </c>
      <c r="G7" t="s">
        <v>225</v>
      </c>
      <c r="H7" t="s">
        <v>138</v>
      </c>
      <c r="I7">
        <v>2</v>
      </c>
      <c r="J7" t="s">
        <v>72</v>
      </c>
      <c r="K7" t="s">
        <v>73</v>
      </c>
      <c r="L7" t="s">
        <v>139</v>
      </c>
      <c r="M7" t="s">
        <v>140</v>
      </c>
      <c r="N7" t="s">
        <v>73</v>
      </c>
      <c r="O7" t="s">
        <v>73</v>
      </c>
      <c r="P7" t="s">
        <v>300</v>
      </c>
      <c r="Q7" t="s">
        <v>320</v>
      </c>
      <c r="R7" t="s">
        <v>236</v>
      </c>
      <c r="S7" t="s">
        <v>79</v>
      </c>
      <c r="T7" t="s">
        <v>80</v>
      </c>
      <c r="U7" t="s">
        <v>111</v>
      </c>
      <c r="V7" t="s">
        <v>82</v>
      </c>
      <c r="W7">
        <v>3</v>
      </c>
      <c r="X7" t="s">
        <v>73</v>
      </c>
      <c r="Y7" t="s">
        <v>73</v>
      </c>
      <c r="Z7" t="s">
        <v>73</v>
      </c>
      <c r="AA7" t="s">
        <v>448</v>
      </c>
      <c r="AB7" t="s">
        <v>84</v>
      </c>
      <c r="AC7" t="s">
        <v>317</v>
      </c>
      <c r="AD7" t="s">
        <v>86</v>
      </c>
      <c r="AE7">
        <v>0</v>
      </c>
      <c r="AF7">
        <v>0</v>
      </c>
      <c r="AG7" t="s">
        <v>434</v>
      </c>
      <c r="AH7" t="s">
        <v>88</v>
      </c>
      <c r="AI7" t="s">
        <v>449</v>
      </c>
      <c r="AJ7" t="s">
        <v>132</v>
      </c>
      <c r="AK7" t="s">
        <v>115</v>
      </c>
      <c r="AL7" t="s">
        <v>115</v>
      </c>
      <c r="AM7" t="s">
        <v>337</v>
      </c>
      <c r="AN7" t="s">
        <v>94</v>
      </c>
      <c r="AO7" t="s">
        <v>95</v>
      </c>
      <c r="AP7" t="s">
        <v>450</v>
      </c>
      <c r="AQ7" t="s">
        <v>73</v>
      </c>
      <c r="AR7" t="s">
        <v>73</v>
      </c>
      <c r="AS7" t="s">
        <v>97</v>
      </c>
      <c r="AT7" t="s">
        <v>98</v>
      </c>
      <c r="AU7" t="s">
        <v>99</v>
      </c>
      <c r="AV7" t="s">
        <v>73</v>
      </c>
      <c r="AW7" t="s">
        <v>120</v>
      </c>
      <c r="AX7" t="s">
        <v>101</v>
      </c>
      <c r="AY7" t="s">
        <v>102</v>
      </c>
      <c r="AZ7">
        <v>30</v>
      </c>
      <c r="BA7" t="s">
        <v>103</v>
      </c>
      <c r="BB7" t="s">
        <v>135</v>
      </c>
      <c r="BC7" t="s">
        <v>105</v>
      </c>
      <c r="BD7" t="s">
        <v>73</v>
      </c>
      <c r="BE7" t="s">
        <v>73</v>
      </c>
      <c r="BF7" t="s">
        <v>73</v>
      </c>
      <c r="BG7" t="s">
        <v>73</v>
      </c>
      <c r="BH7" t="s">
        <v>73</v>
      </c>
      <c r="BI7" t="s">
        <v>73</v>
      </c>
      <c r="BJ7" t="s">
        <v>73</v>
      </c>
      <c r="BK7">
        <v>176664.32810000001</v>
      </c>
      <c r="BL7">
        <v>899798.5625</v>
      </c>
      <c r="BM7">
        <v>42.34833459</v>
      </c>
      <c r="BN7">
        <v>-71.783218550000001</v>
      </c>
    </row>
    <row r="8" spans="1:66" x14ac:dyDescent="0.35">
      <c r="A8">
        <v>5262256</v>
      </c>
      <c r="B8" t="s">
        <v>66</v>
      </c>
      <c r="C8" s="1">
        <v>45077</v>
      </c>
      <c r="D8" t="s">
        <v>136</v>
      </c>
      <c r="E8" t="s">
        <v>190</v>
      </c>
      <c r="F8" t="s">
        <v>451</v>
      </c>
      <c r="G8" t="s">
        <v>266</v>
      </c>
      <c r="H8" t="s">
        <v>138</v>
      </c>
      <c r="I8">
        <v>2</v>
      </c>
      <c r="J8" t="s">
        <v>72</v>
      </c>
      <c r="K8" t="s">
        <v>73</v>
      </c>
      <c r="L8" t="s">
        <v>368</v>
      </c>
      <c r="M8" t="s">
        <v>74</v>
      </c>
      <c r="N8" t="s">
        <v>73</v>
      </c>
      <c r="O8" t="s">
        <v>73</v>
      </c>
      <c r="P8" t="s">
        <v>293</v>
      </c>
      <c r="Q8" t="s">
        <v>241</v>
      </c>
      <c r="R8" t="s">
        <v>127</v>
      </c>
      <c r="S8" t="s">
        <v>79</v>
      </c>
      <c r="T8" t="s">
        <v>80</v>
      </c>
      <c r="U8" t="s">
        <v>111</v>
      </c>
      <c r="V8" t="s">
        <v>82</v>
      </c>
      <c r="W8">
        <v>3</v>
      </c>
      <c r="X8" t="s">
        <v>73</v>
      </c>
      <c r="Y8" t="s">
        <v>73</v>
      </c>
      <c r="Z8" t="s">
        <v>73</v>
      </c>
      <c r="AA8" t="s">
        <v>452</v>
      </c>
      <c r="AB8" t="s">
        <v>84</v>
      </c>
      <c r="AC8" t="s">
        <v>85</v>
      </c>
      <c r="AD8" t="s">
        <v>86</v>
      </c>
      <c r="AE8">
        <v>0</v>
      </c>
      <c r="AF8">
        <v>0</v>
      </c>
      <c r="AG8" t="s">
        <v>434</v>
      </c>
      <c r="AH8" t="s">
        <v>88</v>
      </c>
      <c r="AI8" t="s">
        <v>269</v>
      </c>
      <c r="AJ8" t="s">
        <v>132</v>
      </c>
      <c r="AK8" t="s">
        <v>115</v>
      </c>
      <c r="AL8" t="s">
        <v>116</v>
      </c>
      <c r="AM8" t="s">
        <v>396</v>
      </c>
      <c r="AN8" t="s">
        <v>94</v>
      </c>
      <c r="AO8" t="s">
        <v>95</v>
      </c>
      <c r="AP8" t="s">
        <v>453</v>
      </c>
      <c r="AQ8" t="s">
        <v>273</v>
      </c>
      <c r="AR8" t="s">
        <v>257</v>
      </c>
      <c r="AS8" t="s">
        <v>97</v>
      </c>
      <c r="AT8" t="s">
        <v>98</v>
      </c>
      <c r="AU8" t="s">
        <v>99</v>
      </c>
      <c r="AV8" t="s">
        <v>73</v>
      </c>
      <c r="AW8" t="s">
        <v>120</v>
      </c>
      <c r="AX8" t="s">
        <v>101</v>
      </c>
      <c r="AY8" t="s">
        <v>102</v>
      </c>
      <c r="AZ8">
        <v>30</v>
      </c>
      <c r="BA8" t="s">
        <v>158</v>
      </c>
      <c r="BB8" t="s">
        <v>135</v>
      </c>
      <c r="BC8" t="s">
        <v>105</v>
      </c>
      <c r="BD8" t="s">
        <v>73</v>
      </c>
      <c r="BE8" t="s">
        <v>73</v>
      </c>
      <c r="BF8" t="s">
        <v>73</v>
      </c>
      <c r="BG8" t="s">
        <v>73</v>
      </c>
      <c r="BH8" t="s">
        <v>73</v>
      </c>
      <c r="BI8" t="s">
        <v>73</v>
      </c>
      <c r="BJ8" t="s">
        <v>73</v>
      </c>
      <c r="BK8">
        <v>176664.32810000001</v>
      </c>
      <c r="BL8">
        <v>899798.5625</v>
      </c>
      <c r="BM8">
        <v>42.34833459</v>
      </c>
      <c r="BN8">
        <v>-71.783218550000001</v>
      </c>
    </row>
    <row r="10" spans="1:66" x14ac:dyDescent="0.35">
      <c r="A10" t="s">
        <v>286</v>
      </c>
      <c r="B10" t="s">
        <v>287</v>
      </c>
    </row>
    <row r="11" spans="1:66" x14ac:dyDescent="0.35">
      <c r="A11" t="s">
        <v>288</v>
      </c>
      <c r="B11" t="s">
        <v>289</v>
      </c>
    </row>
    <row r="12" spans="1:66" x14ac:dyDescent="0.35">
      <c r="A12" t="s">
        <v>290</v>
      </c>
      <c r="B12" t="s">
        <v>291</v>
      </c>
    </row>
  </sheetData>
  <autoFilter ref="A1:BN12" xr:uid="{DC0430DD-EE1A-480D-9DDE-C53D681F0872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BBF65-C9D8-408E-BF83-4155FC6F7F7B}">
  <sheetPr codeName="Sheet5"/>
  <dimension ref="A1:BP61"/>
  <sheetViews>
    <sheetView workbookViewId="0">
      <selection activeCell="M33" sqref="M33"/>
    </sheetView>
  </sheetViews>
  <sheetFormatPr defaultColWidth="8.7265625" defaultRowHeight="14.5" x14ac:dyDescent="0.35"/>
  <cols>
    <col min="1" max="1" width="14.81640625" style="17" customWidth="1"/>
    <col min="2" max="2" width="16.54296875" style="17" customWidth="1"/>
    <col min="3" max="3" width="11.81640625" style="17" customWidth="1"/>
    <col min="4" max="4" width="14.81640625" style="17" customWidth="1"/>
    <col min="5" max="5" width="17.81640625" style="19" customWidth="1"/>
    <col min="6" max="6" width="13.1796875" style="17" customWidth="1"/>
    <col min="7" max="7" width="12.1796875" style="22" customWidth="1"/>
    <col min="8" max="8" width="11.54296875" style="17" customWidth="1"/>
    <col min="9" max="9" width="27.453125" style="17" customWidth="1"/>
    <col min="10" max="10" width="19.54296875" style="17" customWidth="1"/>
    <col min="11" max="11" width="19.1796875" style="17" customWidth="1"/>
    <col min="12" max="12" width="18.1796875" style="17" customWidth="1"/>
    <col min="13" max="13" width="29.453125" style="17" customWidth="1"/>
    <col min="14" max="14" width="27.26953125" style="17" customWidth="1"/>
    <col min="15" max="15" width="37.81640625" style="17" customWidth="1"/>
    <col min="16" max="16" width="35.7265625" style="17" customWidth="1"/>
    <col min="17" max="17" width="12" style="17" customWidth="1"/>
    <col min="18" max="18" width="42.1796875" style="17" customWidth="1"/>
    <col min="19" max="19" width="31.26953125" style="17" customWidth="1"/>
    <col min="20" max="20" width="19" style="17" customWidth="1"/>
    <col min="21" max="21" width="13.26953125" style="17" customWidth="1"/>
    <col min="22" max="22" width="16.54296875" style="17" customWidth="1"/>
    <col min="23" max="23" width="16.54296875" style="26" customWidth="1"/>
    <col min="24" max="24" width="19.453125" style="26" customWidth="1"/>
    <col min="25" max="25" width="17.1796875" style="17" customWidth="1"/>
    <col min="26" max="26" width="33.54296875" style="17" customWidth="1"/>
    <col min="27" max="27" width="35.1796875" style="17" customWidth="1"/>
    <col min="28" max="28" width="32.1796875" style="17" customWidth="1"/>
    <col min="29" max="29" width="24.1796875" style="17" customWidth="1"/>
    <col min="30" max="31" width="22.54296875" style="17" customWidth="1"/>
    <col min="32" max="32" width="17.7265625" style="17" customWidth="1"/>
    <col min="33" max="33" width="15.26953125" style="17" customWidth="1"/>
    <col min="34" max="34" width="22.54296875" style="17" customWidth="1"/>
    <col min="35" max="35" width="25.54296875" style="17" customWidth="1"/>
    <col min="36" max="36" width="21.7265625" style="17" customWidth="1"/>
    <col min="37" max="37" width="39.453125" style="17" customWidth="1"/>
    <col min="38" max="38" width="33" style="17" customWidth="1"/>
    <col min="39" max="39" width="34.26953125" style="17" customWidth="1"/>
    <col min="40" max="40" width="37.453125" style="17" customWidth="1"/>
    <col min="41" max="41" width="35.54296875" style="17" customWidth="1"/>
    <col min="42" max="42" width="19.81640625" style="17" customWidth="1"/>
    <col min="43" max="43" width="14.453125" style="17" customWidth="1"/>
    <col min="44" max="44" width="16.54296875" style="17" customWidth="1"/>
    <col min="45" max="45" width="30.26953125" style="17" customWidth="1"/>
    <col min="46" max="46" width="25" style="17" customWidth="1"/>
    <col min="47" max="47" width="26.453125" style="17" customWidth="1"/>
    <col min="48" max="48" width="19" style="17" customWidth="1"/>
    <col min="49" max="49" width="12.54296875" style="17" customWidth="1"/>
    <col min="50" max="50" width="9.26953125" style="17" customWidth="1"/>
    <col min="51" max="51" width="31.26953125" style="17" customWidth="1"/>
    <col min="52" max="52" width="29.81640625" style="17" customWidth="1"/>
    <col min="53" max="53" width="18.81640625" style="17" customWidth="1"/>
    <col min="54" max="54" width="12.81640625" style="17" customWidth="1"/>
    <col min="55" max="55" width="28.81640625" style="17" customWidth="1"/>
    <col min="56" max="56" width="37.81640625" style="17" customWidth="1"/>
    <col min="57" max="57" width="19" style="17" customWidth="1"/>
    <col min="58" max="58" width="44.54296875" style="17" customWidth="1"/>
    <col min="59" max="59" width="39.1796875" style="17" customWidth="1"/>
    <col min="60" max="60" width="44.54296875" style="17" customWidth="1"/>
    <col min="61" max="61" width="43.54296875" style="17" customWidth="1"/>
    <col min="62" max="62" width="51.26953125" style="17" customWidth="1"/>
    <col min="63" max="63" width="48.1796875" style="17" customWidth="1"/>
    <col min="64" max="64" width="45.7265625" style="17" customWidth="1"/>
    <col min="65" max="66" width="8.7265625" style="17"/>
    <col min="67" max="67" width="9.81640625" style="17" customWidth="1"/>
    <col min="68" max="68" width="11.453125" style="17" customWidth="1"/>
    <col min="69" max="16384" width="8.7265625" style="17"/>
  </cols>
  <sheetData>
    <row r="1" spans="1:68" s="23" customFormat="1" x14ac:dyDescent="0.35">
      <c r="A1" s="23" t="s">
        <v>0</v>
      </c>
      <c r="B1" s="23" t="s">
        <v>1</v>
      </c>
      <c r="C1" s="23" t="s">
        <v>2</v>
      </c>
      <c r="D1" s="23" t="s">
        <v>3</v>
      </c>
      <c r="E1" s="24" t="s">
        <v>454</v>
      </c>
      <c r="F1" s="23" t="s">
        <v>4</v>
      </c>
      <c r="G1" s="24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3" t="s">
        <v>13</v>
      </c>
      <c r="P1" s="23" t="s">
        <v>14</v>
      </c>
      <c r="Q1" s="23" t="s">
        <v>15</v>
      </c>
      <c r="R1" s="23" t="s">
        <v>16</v>
      </c>
      <c r="S1" s="23" t="s">
        <v>17</v>
      </c>
      <c r="T1" s="23" t="s">
        <v>18</v>
      </c>
      <c r="U1" s="23" t="s">
        <v>19</v>
      </c>
      <c r="V1" s="23" t="s">
        <v>20</v>
      </c>
      <c r="W1" s="25" t="s">
        <v>455</v>
      </c>
      <c r="X1" s="25" t="s">
        <v>21</v>
      </c>
      <c r="Y1" s="23" t="s">
        <v>22</v>
      </c>
      <c r="Z1" s="23" t="s">
        <v>23</v>
      </c>
      <c r="AA1" s="23" t="s">
        <v>24</v>
      </c>
      <c r="AB1" s="23" t="s">
        <v>25</v>
      </c>
      <c r="AC1" s="23" t="s">
        <v>26</v>
      </c>
      <c r="AD1" s="23" t="s">
        <v>27</v>
      </c>
      <c r="AE1" s="23" t="s">
        <v>28</v>
      </c>
      <c r="AF1" s="23" t="s">
        <v>29</v>
      </c>
      <c r="AG1" s="23" t="s">
        <v>30</v>
      </c>
      <c r="AH1" s="23" t="s">
        <v>31</v>
      </c>
      <c r="AI1" s="23" t="s">
        <v>32</v>
      </c>
      <c r="AJ1" s="23" t="s">
        <v>33</v>
      </c>
      <c r="AK1" s="23" t="s">
        <v>34</v>
      </c>
      <c r="AL1" s="23" t="s">
        <v>35</v>
      </c>
      <c r="AM1" s="23" t="s">
        <v>36</v>
      </c>
      <c r="AN1" s="23" t="s">
        <v>37</v>
      </c>
      <c r="AO1" s="23" t="s">
        <v>38</v>
      </c>
      <c r="AP1" s="23" t="s">
        <v>39</v>
      </c>
      <c r="AQ1" s="23" t="s">
        <v>40</v>
      </c>
      <c r="AR1" s="23" t="s">
        <v>41</v>
      </c>
      <c r="AS1" s="23" t="s">
        <v>42</v>
      </c>
      <c r="AT1" s="23" t="s">
        <v>43</v>
      </c>
      <c r="AU1" s="23" t="s">
        <v>44</v>
      </c>
      <c r="AV1" s="23" t="s">
        <v>45</v>
      </c>
      <c r="AW1" s="23" t="s">
        <v>46</v>
      </c>
      <c r="AX1" s="23" t="s">
        <v>47</v>
      </c>
      <c r="AY1" s="23" t="s">
        <v>48</v>
      </c>
      <c r="AZ1" s="23" t="s">
        <v>49</v>
      </c>
      <c r="BA1" s="23" t="s">
        <v>50</v>
      </c>
      <c r="BB1" s="23" t="s">
        <v>51</v>
      </c>
      <c r="BC1" s="23" t="s">
        <v>52</v>
      </c>
      <c r="BD1" s="23" t="s">
        <v>53</v>
      </c>
      <c r="BE1" s="23" t="s">
        <v>54</v>
      </c>
      <c r="BF1" s="23" t="s">
        <v>55</v>
      </c>
      <c r="BG1" s="23" t="s">
        <v>56</v>
      </c>
      <c r="BH1" s="23" t="s">
        <v>57</v>
      </c>
      <c r="BI1" s="23" t="s">
        <v>58</v>
      </c>
      <c r="BJ1" s="23" t="s">
        <v>59</v>
      </c>
      <c r="BK1" s="23" t="s">
        <v>60</v>
      </c>
      <c r="BL1" s="23" t="s">
        <v>61</v>
      </c>
      <c r="BM1" s="23" t="s">
        <v>62</v>
      </c>
      <c r="BN1" s="23" t="s">
        <v>63</v>
      </c>
      <c r="BO1" s="23" t="s">
        <v>64</v>
      </c>
      <c r="BP1" s="23" t="s">
        <v>65</v>
      </c>
    </row>
    <row r="2" spans="1:68" hidden="1" x14ac:dyDescent="0.35">
      <c r="A2" s="17">
        <v>4564445</v>
      </c>
      <c r="B2" s="17" t="s">
        <v>95</v>
      </c>
      <c r="C2" s="18">
        <v>43196</v>
      </c>
      <c r="D2" s="17" t="s">
        <v>456</v>
      </c>
      <c r="E2" s="19" t="str" cm="1">
        <f t="array" ref="E2">_xlfn.SWITCH(D2,"Property damage only (none injured)","Property Damage","Non-fatal injury","Injury","Fatal injury","Fatality","Unknown","Not Reported","Not Reported","Not Reported")</f>
        <v>Property Damage</v>
      </c>
      <c r="F2" s="17" t="s">
        <v>68</v>
      </c>
      <c r="G2" s="22">
        <v>0.41666666666666669</v>
      </c>
      <c r="H2" s="17" t="s">
        <v>457</v>
      </c>
      <c r="I2" s="17" t="s">
        <v>107</v>
      </c>
      <c r="J2" s="17">
        <v>2</v>
      </c>
      <c r="K2" s="17" t="s">
        <v>72</v>
      </c>
      <c r="L2" s="17" t="s">
        <v>73</v>
      </c>
      <c r="M2" s="17" t="s">
        <v>124</v>
      </c>
      <c r="N2" s="17" t="s">
        <v>75</v>
      </c>
      <c r="O2" s="17" t="s">
        <v>73</v>
      </c>
      <c r="P2" s="17" t="s">
        <v>73</v>
      </c>
      <c r="Q2" s="17" t="s">
        <v>300</v>
      </c>
      <c r="R2" s="17" t="s">
        <v>267</v>
      </c>
      <c r="S2" s="17" t="s">
        <v>127</v>
      </c>
      <c r="T2" s="17" t="s">
        <v>79</v>
      </c>
      <c r="U2" s="17" t="s">
        <v>80</v>
      </c>
      <c r="V2" s="17" t="s">
        <v>111</v>
      </c>
      <c r="W2" s="26" t="s">
        <v>111</v>
      </c>
      <c r="X2" s="26" t="s">
        <v>82</v>
      </c>
      <c r="Y2" s="17">
        <v>3</v>
      </c>
      <c r="Z2" s="17" t="s">
        <v>73</v>
      </c>
      <c r="AA2" s="17" t="s">
        <v>73</v>
      </c>
      <c r="AB2" s="17" t="s">
        <v>73</v>
      </c>
      <c r="AC2" s="17" t="s">
        <v>458</v>
      </c>
      <c r="AD2" s="17" t="s">
        <v>84</v>
      </c>
      <c r="AE2" s="17" t="s">
        <v>85</v>
      </c>
      <c r="AF2" s="17" t="s">
        <v>86</v>
      </c>
      <c r="AG2" s="17">
        <v>0</v>
      </c>
      <c r="AH2" s="17">
        <v>0</v>
      </c>
      <c r="AI2" s="17" t="s">
        <v>87</v>
      </c>
      <c r="AJ2" s="17" t="s">
        <v>88</v>
      </c>
      <c r="AK2" s="17" t="s">
        <v>238</v>
      </c>
      <c r="AL2" s="17" t="s">
        <v>198</v>
      </c>
      <c r="AM2" s="17" t="s">
        <v>73</v>
      </c>
      <c r="AN2" s="17" t="s">
        <v>115</v>
      </c>
      <c r="AO2" s="17" t="s">
        <v>133</v>
      </c>
      <c r="AP2" s="17" t="s">
        <v>94</v>
      </c>
      <c r="AQ2" s="17" t="s">
        <v>95</v>
      </c>
      <c r="AR2" s="17" t="s">
        <v>459</v>
      </c>
      <c r="AS2" s="17" t="s">
        <v>73</v>
      </c>
      <c r="AT2" s="17" t="s">
        <v>73</v>
      </c>
      <c r="AU2" s="17" t="s">
        <v>97</v>
      </c>
      <c r="AV2" s="17" t="s">
        <v>460</v>
      </c>
      <c r="AW2" s="17" t="s">
        <v>99</v>
      </c>
      <c r="AX2" s="17" t="s">
        <v>73</v>
      </c>
      <c r="AY2" s="17" t="s">
        <v>120</v>
      </c>
      <c r="AZ2" s="17" t="s">
        <v>101</v>
      </c>
      <c r="BA2" s="17" t="s">
        <v>102</v>
      </c>
      <c r="BB2" s="17" t="s">
        <v>73</v>
      </c>
      <c r="BC2" s="17" t="s">
        <v>103</v>
      </c>
      <c r="BD2" s="17" t="s">
        <v>135</v>
      </c>
      <c r="BE2" s="17" t="s">
        <v>105</v>
      </c>
      <c r="BF2" s="17" t="s">
        <v>73</v>
      </c>
      <c r="BG2" s="17" t="s">
        <v>73</v>
      </c>
      <c r="BH2" s="17" t="s">
        <v>73</v>
      </c>
      <c r="BI2" s="17" t="s">
        <v>73</v>
      </c>
      <c r="BJ2" s="17" t="s">
        <v>73</v>
      </c>
      <c r="BK2" s="17" t="s">
        <v>73</v>
      </c>
      <c r="BL2" s="17" t="s">
        <v>73</v>
      </c>
      <c r="BM2" s="17">
        <v>175754.77596267001</v>
      </c>
      <c r="BN2" s="17">
        <v>887340.26621133997</v>
      </c>
      <c r="BO2" s="17">
        <v>42.236146609999999</v>
      </c>
      <c r="BP2" s="17">
        <v>-71.79373674</v>
      </c>
    </row>
    <row r="3" spans="1:68" hidden="1" x14ac:dyDescent="0.35">
      <c r="A3" s="17">
        <v>4570318</v>
      </c>
      <c r="B3" s="17" t="s">
        <v>95</v>
      </c>
      <c r="C3" s="18">
        <v>43270</v>
      </c>
      <c r="D3" s="17" t="s">
        <v>461</v>
      </c>
      <c r="E3" s="19" t="str" cm="1">
        <f t="array" ref="E3">_xlfn.SWITCH(D3,"Property damage only (none injured)","Property Damage","Non-fatal injury","Injury","Fatal injury","Fatality","Unknown","Not Reported","Not Reported","Not Reported")</f>
        <v>Injury</v>
      </c>
      <c r="F3" s="17" t="s">
        <v>68</v>
      </c>
      <c r="G3" s="22">
        <v>0.51041666666666663</v>
      </c>
      <c r="H3" s="17" t="s">
        <v>457</v>
      </c>
      <c r="I3" s="17" t="s">
        <v>462</v>
      </c>
      <c r="J3" s="17">
        <v>2</v>
      </c>
      <c r="K3" s="17" t="s">
        <v>72</v>
      </c>
      <c r="L3" s="17" t="s">
        <v>73</v>
      </c>
      <c r="M3" s="17" t="s">
        <v>74</v>
      </c>
      <c r="N3" s="17" t="s">
        <v>75</v>
      </c>
      <c r="O3" s="17" t="s">
        <v>73</v>
      </c>
      <c r="P3" s="17" t="s">
        <v>73</v>
      </c>
      <c r="Q3" s="17" t="s">
        <v>108</v>
      </c>
      <c r="R3" s="17" t="s">
        <v>162</v>
      </c>
      <c r="S3" s="17" t="s">
        <v>463</v>
      </c>
      <c r="T3" s="17" t="s">
        <v>79</v>
      </c>
      <c r="U3" s="17" t="s">
        <v>80</v>
      </c>
      <c r="V3" s="17" t="s">
        <v>111</v>
      </c>
      <c r="W3" s="26" t="s">
        <v>111</v>
      </c>
      <c r="X3" s="26" t="s">
        <v>82</v>
      </c>
      <c r="Y3" s="17">
        <v>3</v>
      </c>
      <c r="Z3" s="17" t="s">
        <v>73</v>
      </c>
      <c r="AA3" s="17" t="s">
        <v>73</v>
      </c>
      <c r="AB3" s="17" t="s">
        <v>73</v>
      </c>
      <c r="AC3" s="17" t="s">
        <v>464</v>
      </c>
      <c r="AD3" s="17" t="s">
        <v>84</v>
      </c>
      <c r="AE3" s="17" t="s">
        <v>85</v>
      </c>
      <c r="AF3" s="17" t="s">
        <v>86</v>
      </c>
      <c r="AG3" s="17">
        <v>0</v>
      </c>
      <c r="AH3" s="17">
        <v>1</v>
      </c>
      <c r="AI3" s="17" t="s">
        <v>87</v>
      </c>
      <c r="AJ3" s="17" t="s">
        <v>322</v>
      </c>
      <c r="AK3" s="17" t="s">
        <v>269</v>
      </c>
      <c r="AL3" s="17" t="s">
        <v>146</v>
      </c>
      <c r="AM3" s="17" t="s">
        <v>73</v>
      </c>
      <c r="AN3" s="17" t="s">
        <v>115</v>
      </c>
      <c r="AO3" s="17" t="s">
        <v>396</v>
      </c>
      <c r="AP3" s="17" t="s">
        <v>94</v>
      </c>
      <c r="AQ3" s="17" t="s">
        <v>95</v>
      </c>
      <c r="AR3" s="17" t="s">
        <v>465</v>
      </c>
      <c r="AS3" s="17" t="s">
        <v>73</v>
      </c>
      <c r="AT3" s="17" t="s">
        <v>73</v>
      </c>
      <c r="AU3" s="17" t="s">
        <v>97</v>
      </c>
      <c r="AV3" s="17" t="s">
        <v>98</v>
      </c>
      <c r="AW3" s="17" t="s">
        <v>99</v>
      </c>
      <c r="AX3" s="17" t="s">
        <v>73</v>
      </c>
      <c r="AY3" s="17" t="s">
        <v>120</v>
      </c>
      <c r="AZ3" s="17" t="s">
        <v>101</v>
      </c>
      <c r="BA3" s="17" t="s">
        <v>102</v>
      </c>
      <c r="BB3" s="17">
        <v>30</v>
      </c>
      <c r="BC3" s="17" t="s">
        <v>158</v>
      </c>
      <c r="BD3" s="17" t="s">
        <v>135</v>
      </c>
      <c r="BE3" s="17" t="s">
        <v>105</v>
      </c>
      <c r="BF3" s="17" t="s">
        <v>73</v>
      </c>
      <c r="BG3" s="17" t="s">
        <v>73</v>
      </c>
      <c r="BH3" s="17" t="s">
        <v>73</v>
      </c>
      <c r="BI3" s="17" t="s">
        <v>73</v>
      </c>
      <c r="BJ3" s="17" t="s">
        <v>73</v>
      </c>
      <c r="BK3" s="17" t="s">
        <v>73</v>
      </c>
      <c r="BL3" s="17" t="s">
        <v>73</v>
      </c>
      <c r="BM3" s="17">
        <v>175754.77596267001</v>
      </c>
      <c r="BN3" s="17">
        <v>887340.26621133997</v>
      </c>
      <c r="BO3" s="17">
        <v>42.236146609999999</v>
      </c>
      <c r="BP3" s="17">
        <v>-71.79373674</v>
      </c>
    </row>
    <row r="4" spans="1:68" hidden="1" x14ac:dyDescent="0.35">
      <c r="A4" s="17">
        <v>4575384</v>
      </c>
      <c r="B4" s="17" t="s">
        <v>95</v>
      </c>
      <c r="C4" s="18">
        <v>43248</v>
      </c>
      <c r="D4" s="17" t="s">
        <v>456</v>
      </c>
      <c r="E4" s="19" t="str" cm="1">
        <f t="array" ref="E4">_xlfn.SWITCH(D4,"Property damage only (none injured)","Property Damage","Non-fatal injury","Injury","Fatal injury","Fatality","Unknown","Not Reported","Not Reported","Not Reported")</f>
        <v>Property Damage</v>
      </c>
      <c r="F4" s="17" t="s">
        <v>68</v>
      </c>
      <c r="G4" s="22">
        <v>0.29166666666666669</v>
      </c>
      <c r="H4" s="17" t="s">
        <v>457</v>
      </c>
      <c r="I4" s="17" t="s">
        <v>107</v>
      </c>
      <c r="J4" s="17">
        <v>2</v>
      </c>
      <c r="K4" s="17" t="s">
        <v>72</v>
      </c>
      <c r="L4" s="17" t="s">
        <v>73</v>
      </c>
      <c r="M4" s="17" t="s">
        <v>74</v>
      </c>
      <c r="N4" s="17" t="s">
        <v>74</v>
      </c>
      <c r="O4" s="17" t="s">
        <v>73</v>
      </c>
      <c r="P4" s="17" t="s">
        <v>73</v>
      </c>
      <c r="Q4" s="17" t="s">
        <v>293</v>
      </c>
      <c r="R4" s="17" t="s">
        <v>466</v>
      </c>
      <c r="S4" s="17" t="s">
        <v>467</v>
      </c>
      <c r="T4" s="17" t="s">
        <v>79</v>
      </c>
      <c r="U4" s="17" t="s">
        <v>80</v>
      </c>
      <c r="V4" s="17" t="s">
        <v>111</v>
      </c>
      <c r="W4" s="26" t="s">
        <v>111</v>
      </c>
      <c r="X4" s="26" t="s">
        <v>82</v>
      </c>
      <c r="Y4" s="17">
        <v>3</v>
      </c>
      <c r="Z4" s="17" t="s">
        <v>73</v>
      </c>
      <c r="AA4" s="17" t="s">
        <v>73</v>
      </c>
      <c r="AB4" s="17" t="s">
        <v>73</v>
      </c>
      <c r="AC4" s="17" t="s">
        <v>468</v>
      </c>
      <c r="AD4" s="17" t="s">
        <v>84</v>
      </c>
      <c r="AE4" s="17" t="s">
        <v>317</v>
      </c>
      <c r="AF4" s="17" t="s">
        <v>86</v>
      </c>
      <c r="AG4" s="17">
        <v>0</v>
      </c>
      <c r="AH4" s="17">
        <v>0</v>
      </c>
      <c r="AI4" s="17" t="s">
        <v>87</v>
      </c>
      <c r="AJ4" s="17" t="s">
        <v>469</v>
      </c>
      <c r="AK4" s="17" t="s">
        <v>269</v>
      </c>
      <c r="AL4" s="17" t="s">
        <v>132</v>
      </c>
      <c r="AM4" s="17" t="s">
        <v>115</v>
      </c>
      <c r="AN4" s="17" t="s">
        <v>116</v>
      </c>
      <c r="AO4" s="17" t="s">
        <v>337</v>
      </c>
      <c r="AP4" s="17" t="s">
        <v>118</v>
      </c>
      <c r="AQ4" s="17" t="s">
        <v>95</v>
      </c>
      <c r="AR4" s="17" t="s">
        <v>470</v>
      </c>
      <c r="AS4" s="17" t="s">
        <v>73</v>
      </c>
      <c r="AT4" s="17" t="s">
        <v>73</v>
      </c>
      <c r="AU4" s="17" t="s">
        <v>97</v>
      </c>
      <c r="AV4" s="17" t="s">
        <v>98</v>
      </c>
      <c r="AW4" s="17" t="s">
        <v>99</v>
      </c>
      <c r="AX4" s="17" t="s">
        <v>73</v>
      </c>
      <c r="AY4" s="17" t="s">
        <v>120</v>
      </c>
      <c r="AZ4" s="17" t="s">
        <v>101</v>
      </c>
      <c r="BA4" s="17" t="s">
        <v>102</v>
      </c>
      <c r="BB4" s="17" t="s">
        <v>73</v>
      </c>
      <c r="BC4" s="17" t="s">
        <v>298</v>
      </c>
      <c r="BD4" s="17" t="s">
        <v>135</v>
      </c>
      <c r="BE4" s="17" t="s">
        <v>105</v>
      </c>
      <c r="BF4" s="17" t="s">
        <v>73</v>
      </c>
      <c r="BG4" s="17" t="s">
        <v>73</v>
      </c>
      <c r="BH4" s="17" t="s">
        <v>73</v>
      </c>
      <c r="BI4" s="17" t="s">
        <v>73</v>
      </c>
      <c r="BJ4" s="17" t="s">
        <v>73</v>
      </c>
      <c r="BK4" s="17" t="s">
        <v>73</v>
      </c>
      <c r="BL4" s="17" t="s">
        <v>73</v>
      </c>
      <c r="BM4" s="17">
        <v>175692.0759306</v>
      </c>
      <c r="BN4" s="17">
        <v>887315.62109131005</v>
      </c>
      <c r="BO4" s="17">
        <v>42.235922780000003</v>
      </c>
      <c r="BP4" s="17">
        <v>-71.794495330000004</v>
      </c>
    </row>
    <row r="5" spans="1:68" hidden="1" x14ac:dyDescent="0.35">
      <c r="A5" s="17">
        <v>4588722</v>
      </c>
      <c r="B5" s="17" t="s">
        <v>95</v>
      </c>
      <c r="C5" s="18">
        <v>43290</v>
      </c>
      <c r="D5" s="17" t="s">
        <v>456</v>
      </c>
      <c r="E5" s="19" t="str" cm="1">
        <f t="array" ref="E5">_xlfn.SWITCH(D5,"Property damage only (none injured)","Property Damage","Non-fatal injury","Injury","Fatal injury","Fatality","Unknown","Not Reported","Not Reported","Not Reported")</f>
        <v>Property Damage</v>
      </c>
      <c r="F5" s="17" t="s">
        <v>68</v>
      </c>
      <c r="G5" s="22">
        <v>0.92083333333333328</v>
      </c>
      <c r="H5" s="17" t="s">
        <v>457</v>
      </c>
      <c r="I5" s="17" t="s">
        <v>107</v>
      </c>
      <c r="J5" s="17">
        <v>2</v>
      </c>
      <c r="K5" s="17" t="s">
        <v>72</v>
      </c>
      <c r="L5" s="17" t="s">
        <v>73</v>
      </c>
      <c r="M5" s="17" t="s">
        <v>368</v>
      </c>
      <c r="N5" s="17" t="s">
        <v>368</v>
      </c>
      <c r="O5" s="17" t="s">
        <v>73</v>
      </c>
      <c r="P5" s="17" t="s">
        <v>73</v>
      </c>
      <c r="Q5" s="17" t="s">
        <v>353</v>
      </c>
      <c r="R5" s="17" t="s">
        <v>471</v>
      </c>
      <c r="S5" s="17" t="s">
        <v>143</v>
      </c>
      <c r="T5" s="17" t="s">
        <v>79</v>
      </c>
      <c r="U5" s="17" t="s">
        <v>80</v>
      </c>
      <c r="V5" s="17" t="s">
        <v>472</v>
      </c>
      <c r="W5" s="27" t="s">
        <v>81</v>
      </c>
      <c r="X5" s="26" t="s">
        <v>82</v>
      </c>
      <c r="Y5" s="17">
        <v>3</v>
      </c>
      <c r="Z5" s="17" t="s">
        <v>73</v>
      </c>
      <c r="AA5" s="17" t="s">
        <v>73</v>
      </c>
      <c r="AB5" s="17" t="s">
        <v>73</v>
      </c>
      <c r="AC5" s="17" t="s">
        <v>473</v>
      </c>
      <c r="AD5" s="17" t="s">
        <v>84</v>
      </c>
      <c r="AE5" s="17" t="s">
        <v>85</v>
      </c>
      <c r="AF5" s="17" t="s">
        <v>86</v>
      </c>
      <c r="AG5" s="17">
        <v>0</v>
      </c>
      <c r="AH5" s="17">
        <v>0</v>
      </c>
      <c r="AI5" s="17" t="s">
        <v>87</v>
      </c>
      <c r="AJ5" s="17" t="s">
        <v>322</v>
      </c>
      <c r="AK5" s="17" t="s">
        <v>269</v>
      </c>
      <c r="AL5" s="17" t="s">
        <v>114</v>
      </c>
      <c r="AM5" s="17" t="s">
        <v>73</v>
      </c>
      <c r="AN5" s="17" t="s">
        <v>116</v>
      </c>
      <c r="AO5" s="17" t="s">
        <v>396</v>
      </c>
      <c r="AP5" s="17" t="s">
        <v>474</v>
      </c>
      <c r="AQ5" s="17" t="s">
        <v>95</v>
      </c>
      <c r="AR5" s="17" t="s">
        <v>475</v>
      </c>
      <c r="AS5" s="17" t="s">
        <v>73</v>
      </c>
      <c r="AT5" s="17" t="s">
        <v>73</v>
      </c>
      <c r="AU5" s="17" t="s">
        <v>97</v>
      </c>
      <c r="AV5" s="17" t="s">
        <v>98</v>
      </c>
      <c r="AW5" s="17" t="s">
        <v>99</v>
      </c>
      <c r="AX5" s="17" t="s">
        <v>73</v>
      </c>
      <c r="AY5" s="17" t="s">
        <v>120</v>
      </c>
      <c r="AZ5" s="17" t="s">
        <v>101</v>
      </c>
      <c r="BA5" s="17" t="s">
        <v>102</v>
      </c>
      <c r="BB5" s="17">
        <v>30</v>
      </c>
      <c r="BC5" s="17" t="s">
        <v>103</v>
      </c>
      <c r="BD5" s="17" t="s">
        <v>135</v>
      </c>
      <c r="BE5" s="17" t="s">
        <v>105</v>
      </c>
      <c r="BF5" s="17" t="s">
        <v>73</v>
      </c>
      <c r="BG5" s="17" t="s">
        <v>73</v>
      </c>
      <c r="BH5" s="17" t="s">
        <v>73</v>
      </c>
      <c r="BI5" s="17" t="s">
        <v>73</v>
      </c>
      <c r="BJ5" s="17" t="s">
        <v>73</v>
      </c>
      <c r="BK5" s="17" t="s">
        <v>73</v>
      </c>
      <c r="BL5" s="17" t="s">
        <v>73</v>
      </c>
      <c r="BM5" s="17">
        <v>175692.0759306</v>
      </c>
      <c r="BN5" s="17">
        <v>887315.62109131005</v>
      </c>
      <c r="BO5" s="17">
        <v>42.235922780000003</v>
      </c>
      <c r="BP5" s="17">
        <v>-71.794495330000004</v>
      </c>
    </row>
    <row r="6" spans="1:68" hidden="1" x14ac:dyDescent="0.35">
      <c r="A6" s="17">
        <v>4605160</v>
      </c>
      <c r="B6" s="17" t="s">
        <v>95</v>
      </c>
      <c r="C6" s="18">
        <v>43356</v>
      </c>
      <c r="D6" s="17" t="s">
        <v>456</v>
      </c>
      <c r="E6" s="19" t="str" cm="1">
        <f t="array" ref="E6">_xlfn.SWITCH(D6,"Property damage only (none injured)","Property Damage","Non-fatal injury","Injury","Fatal injury","Fatality","Unknown","Not Reported","Not Reported","Not Reported")</f>
        <v>Property Damage</v>
      </c>
      <c r="F6" s="17" t="s">
        <v>68</v>
      </c>
      <c r="G6" s="22">
        <v>0.75</v>
      </c>
      <c r="H6" s="17" t="s">
        <v>457</v>
      </c>
      <c r="I6" s="17" t="s">
        <v>107</v>
      </c>
      <c r="J6" s="17">
        <v>2</v>
      </c>
      <c r="K6" s="17" t="s">
        <v>476</v>
      </c>
      <c r="L6" s="17" t="s">
        <v>477</v>
      </c>
      <c r="M6" s="17" t="s">
        <v>139</v>
      </c>
      <c r="N6" s="17" t="s">
        <v>74</v>
      </c>
      <c r="O6" s="17" t="s">
        <v>73</v>
      </c>
      <c r="P6" s="17" t="s">
        <v>73</v>
      </c>
      <c r="Q6" s="17" t="s">
        <v>76</v>
      </c>
      <c r="R6" s="17" t="s">
        <v>241</v>
      </c>
      <c r="S6" s="17" t="s">
        <v>127</v>
      </c>
      <c r="T6" s="17" t="s">
        <v>79</v>
      </c>
      <c r="U6" s="17" t="s">
        <v>80</v>
      </c>
      <c r="V6" s="17" t="s">
        <v>478</v>
      </c>
      <c r="W6" s="26" t="s">
        <v>154</v>
      </c>
      <c r="X6" s="26" t="s">
        <v>479</v>
      </c>
      <c r="Y6" s="17">
        <v>3</v>
      </c>
      <c r="Z6" s="17" t="s">
        <v>73</v>
      </c>
      <c r="AA6" s="17" t="s">
        <v>73</v>
      </c>
      <c r="AB6" s="17" t="s">
        <v>73</v>
      </c>
      <c r="AC6" s="17" t="s">
        <v>480</v>
      </c>
      <c r="AD6" s="17" t="s">
        <v>84</v>
      </c>
      <c r="AE6" s="17" t="s">
        <v>481</v>
      </c>
      <c r="AF6" s="17" t="s">
        <v>86</v>
      </c>
      <c r="AG6" s="17">
        <v>0</v>
      </c>
      <c r="AH6" s="17">
        <v>0</v>
      </c>
      <c r="AI6" s="17" t="s">
        <v>87</v>
      </c>
      <c r="AJ6" s="17" t="s">
        <v>322</v>
      </c>
      <c r="AK6" s="17" t="s">
        <v>482</v>
      </c>
      <c r="AL6" s="17" t="s">
        <v>132</v>
      </c>
      <c r="AM6" s="17" t="s">
        <v>115</v>
      </c>
      <c r="AN6" s="17" t="s">
        <v>365</v>
      </c>
      <c r="AO6" s="17" t="s">
        <v>133</v>
      </c>
      <c r="AP6" s="17" t="s">
        <v>94</v>
      </c>
      <c r="AQ6" s="17" t="s">
        <v>95</v>
      </c>
      <c r="AR6" s="17" t="s">
        <v>483</v>
      </c>
      <c r="AS6" s="17" t="s">
        <v>73</v>
      </c>
      <c r="AT6" s="17" t="s">
        <v>73</v>
      </c>
      <c r="AU6" s="17" t="s">
        <v>97</v>
      </c>
      <c r="AV6" s="17" t="s">
        <v>232</v>
      </c>
      <c r="AW6" s="17" t="s">
        <v>99</v>
      </c>
      <c r="AX6" s="17" t="s">
        <v>73</v>
      </c>
      <c r="AY6" s="17" t="s">
        <v>120</v>
      </c>
      <c r="AZ6" s="17" t="s">
        <v>101</v>
      </c>
      <c r="BA6" s="17" t="s">
        <v>102</v>
      </c>
      <c r="BB6" s="17">
        <v>35</v>
      </c>
      <c r="BC6" s="17" t="s">
        <v>103</v>
      </c>
      <c r="BD6" s="17" t="s">
        <v>135</v>
      </c>
      <c r="BE6" s="17" t="s">
        <v>105</v>
      </c>
      <c r="BF6" s="17" t="s">
        <v>73</v>
      </c>
      <c r="BG6" s="17" t="s">
        <v>73</v>
      </c>
      <c r="BH6" s="17" t="s">
        <v>73</v>
      </c>
      <c r="BI6" s="17" t="s">
        <v>73</v>
      </c>
      <c r="BJ6" s="17" t="s">
        <v>73</v>
      </c>
      <c r="BK6" s="17" t="s">
        <v>73</v>
      </c>
      <c r="BL6" s="17" t="s">
        <v>73</v>
      </c>
      <c r="BM6" s="17">
        <v>175763.89315501999</v>
      </c>
      <c r="BN6" s="17">
        <v>887332.52051546006</v>
      </c>
      <c r="BO6" s="17">
        <v>42.236077160000001</v>
      </c>
      <c r="BP6" s="17">
        <v>-71.79362596</v>
      </c>
    </row>
    <row r="7" spans="1:68" hidden="1" x14ac:dyDescent="0.35">
      <c r="A7" s="17">
        <v>4630154</v>
      </c>
      <c r="B7" s="17" t="s">
        <v>95</v>
      </c>
      <c r="C7" s="18">
        <v>43218</v>
      </c>
      <c r="D7" s="17" t="s">
        <v>456</v>
      </c>
      <c r="E7" s="19" t="str" cm="1">
        <f t="array" ref="E7">_xlfn.SWITCH(D7,"Property damage only (none injured)","Property Damage","Non-fatal injury","Injury","Fatal injury","Fatality","Unknown","Not Reported","Not Reported","Not Reported")</f>
        <v>Property Damage</v>
      </c>
      <c r="F7" s="17" t="s">
        <v>68</v>
      </c>
      <c r="G7" s="22">
        <v>0.5625</v>
      </c>
      <c r="H7" s="17" t="s">
        <v>457</v>
      </c>
      <c r="I7" s="17" t="s">
        <v>107</v>
      </c>
      <c r="J7" s="17">
        <v>2</v>
      </c>
      <c r="K7" s="17" t="s">
        <v>72</v>
      </c>
      <c r="L7" s="17" t="s">
        <v>73</v>
      </c>
      <c r="M7" s="17" t="s">
        <v>75</v>
      </c>
      <c r="N7" s="17" t="s">
        <v>75</v>
      </c>
      <c r="O7" s="17" t="s">
        <v>73</v>
      </c>
      <c r="P7" s="17" t="s">
        <v>73</v>
      </c>
      <c r="Q7" s="17" t="s">
        <v>245</v>
      </c>
      <c r="R7" s="17" t="s">
        <v>484</v>
      </c>
      <c r="S7" s="17" t="s">
        <v>110</v>
      </c>
      <c r="T7" s="17" t="s">
        <v>79</v>
      </c>
      <c r="U7" s="17" t="s">
        <v>80</v>
      </c>
      <c r="V7" s="17" t="s">
        <v>111</v>
      </c>
      <c r="W7" s="26" t="s">
        <v>111</v>
      </c>
      <c r="X7" s="26" t="s">
        <v>485</v>
      </c>
      <c r="Y7" s="17">
        <v>3</v>
      </c>
      <c r="Z7" s="17" t="s">
        <v>73</v>
      </c>
      <c r="AA7" s="17" t="s">
        <v>73</v>
      </c>
      <c r="AB7" s="17" t="s">
        <v>73</v>
      </c>
      <c r="AC7" s="17" t="s">
        <v>486</v>
      </c>
      <c r="AD7" s="17" t="s">
        <v>84</v>
      </c>
      <c r="AE7" s="17" t="s">
        <v>85</v>
      </c>
      <c r="AF7" s="17" t="s">
        <v>86</v>
      </c>
      <c r="AG7" s="17">
        <v>0</v>
      </c>
      <c r="AH7" s="17">
        <v>0</v>
      </c>
      <c r="AI7" s="17" t="s">
        <v>87</v>
      </c>
      <c r="AJ7" s="17" t="s">
        <v>469</v>
      </c>
      <c r="AK7" s="17" t="s">
        <v>145</v>
      </c>
      <c r="AL7" s="17" t="s">
        <v>146</v>
      </c>
      <c r="AM7" s="17" t="s">
        <v>73</v>
      </c>
      <c r="AN7" s="17" t="s">
        <v>115</v>
      </c>
      <c r="AO7" s="17" t="s">
        <v>487</v>
      </c>
      <c r="AP7" s="17" t="s">
        <v>94</v>
      </c>
      <c r="AQ7" s="17" t="s">
        <v>95</v>
      </c>
      <c r="AR7" s="17" t="s">
        <v>488</v>
      </c>
      <c r="AS7" s="17" t="s">
        <v>73</v>
      </c>
      <c r="AT7" s="17" t="s">
        <v>73</v>
      </c>
      <c r="AU7" s="17" t="s">
        <v>97</v>
      </c>
      <c r="AV7" s="17" t="s">
        <v>98</v>
      </c>
      <c r="AW7" s="17" t="s">
        <v>209</v>
      </c>
      <c r="AX7" s="17" t="s">
        <v>73</v>
      </c>
      <c r="AY7" s="17" t="s">
        <v>120</v>
      </c>
      <c r="AZ7" s="17" t="s">
        <v>101</v>
      </c>
      <c r="BA7" s="17" t="s">
        <v>102</v>
      </c>
      <c r="BB7" s="17" t="s">
        <v>73</v>
      </c>
      <c r="BC7" s="17" t="s">
        <v>103</v>
      </c>
      <c r="BD7" s="17" t="s">
        <v>135</v>
      </c>
      <c r="BE7" s="17" t="s">
        <v>105</v>
      </c>
      <c r="BF7" s="17" t="s">
        <v>73</v>
      </c>
      <c r="BG7" s="17" t="s">
        <v>73</v>
      </c>
      <c r="BH7" s="17" t="s">
        <v>73</v>
      </c>
      <c r="BI7" s="17" t="s">
        <v>73</v>
      </c>
      <c r="BJ7" s="17" t="s">
        <v>73</v>
      </c>
      <c r="BK7" s="17" t="s">
        <v>73</v>
      </c>
      <c r="BL7" s="17" t="s">
        <v>73</v>
      </c>
      <c r="BM7" s="17">
        <v>175692.0759306</v>
      </c>
      <c r="BN7" s="17">
        <v>887315.62109131005</v>
      </c>
      <c r="BO7" s="17">
        <v>42.235922780000003</v>
      </c>
      <c r="BP7" s="17">
        <v>-71.794495330000004</v>
      </c>
    </row>
    <row r="8" spans="1:68" hidden="1" x14ac:dyDescent="0.35">
      <c r="A8" s="17">
        <v>4649239</v>
      </c>
      <c r="B8" s="17" t="s">
        <v>95</v>
      </c>
      <c r="C8" s="18">
        <v>43418</v>
      </c>
      <c r="D8" s="17" t="s">
        <v>489</v>
      </c>
      <c r="E8" s="19" t="str" cm="1">
        <f t="array" ref="E8">_xlfn.SWITCH(D8,"Property damage only (none injured)","Property Damage","Non-fatal injury","Injury","Fatal injury","Fatality","Unknown","Not Reported","Not Reported","Not Reported")</f>
        <v>Not Reported</v>
      </c>
      <c r="F8" s="17" t="s">
        <v>68</v>
      </c>
      <c r="G8" s="22">
        <v>0.86319444444444449</v>
      </c>
      <c r="H8" s="17" t="s">
        <v>457</v>
      </c>
      <c r="I8" s="17" t="s">
        <v>298</v>
      </c>
      <c r="J8" s="17">
        <v>2</v>
      </c>
      <c r="K8" s="17" t="s">
        <v>72</v>
      </c>
      <c r="L8" s="17" t="s">
        <v>73</v>
      </c>
      <c r="M8" s="17" t="s">
        <v>168</v>
      </c>
      <c r="N8" s="17" t="s">
        <v>140</v>
      </c>
      <c r="O8" s="17" t="s">
        <v>73</v>
      </c>
      <c r="P8" s="17" t="s">
        <v>73</v>
      </c>
      <c r="Q8" s="17" t="s">
        <v>169</v>
      </c>
      <c r="R8" s="17" t="s">
        <v>267</v>
      </c>
      <c r="S8" s="17" t="s">
        <v>73</v>
      </c>
      <c r="T8" s="17" t="s">
        <v>79</v>
      </c>
      <c r="U8" s="17" t="s">
        <v>80</v>
      </c>
      <c r="V8" s="17" t="s">
        <v>472</v>
      </c>
      <c r="W8" s="27" t="s">
        <v>81</v>
      </c>
      <c r="X8" s="26" t="s">
        <v>479</v>
      </c>
      <c r="Y8" s="17">
        <v>3</v>
      </c>
      <c r="Z8" s="17" t="s">
        <v>73</v>
      </c>
      <c r="AA8" s="17" t="s">
        <v>73</v>
      </c>
      <c r="AB8" s="17" t="s">
        <v>73</v>
      </c>
      <c r="AC8" s="17" t="s">
        <v>490</v>
      </c>
      <c r="AD8" s="17" t="s">
        <v>84</v>
      </c>
      <c r="AE8" s="17" t="s">
        <v>85</v>
      </c>
      <c r="AF8" s="17" t="s">
        <v>86</v>
      </c>
      <c r="AG8" s="17">
        <v>0</v>
      </c>
      <c r="AH8" s="17">
        <v>0</v>
      </c>
      <c r="AI8" s="17" t="s">
        <v>87</v>
      </c>
      <c r="AJ8" s="17" t="s">
        <v>322</v>
      </c>
      <c r="AK8" s="17" t="s">
        <v>491</v>
      </c>
      <c r="AL8" s="17" t="s">
        <v>492</v>
      </c>
      <c r="AM8" s="17" t="s">
        <v>73</v>
      </c>
      <c r="AN8" s="17" t="s">
        <v>356</v>
      </c>
      <c r="AO8" s="17" t="s">
        <v>493</v>
      </c>
      <c r="AP8" s="17" t="s">
        <v>94</v>
      </c>
      <c r="AQ8" s="17" t="s">
        <v>95</v>
      </c>
      <c r="AR8" s="17" t="s">
        <v>494</v>
      </c>
      <c r="AS8" s="17" t="s">
        <v>495</v>
      </c>
      <c r="AT8" s="17" t="s">
        <v>496</v>
      </c>
      <c r="AU8" s="17" t="s">
        <v>97</v>
      </c>
      <c r="AV8" s="17" t="s">
        <v>460</v>
      </c>
      <c r="AW8" s="17" t="s">
        <v>99</v>
      </c>
      <c r="AX8" s="17" t="s">
        <v>73</v>
      </c>
      <c r="AY8" s="17" t="s">
        <v>73</v>
      </c>
      <c r="AZ8" s="17" t="s">
        <v>101</v>
      </c>
      <c r="BA8" s="17" t="s">
        <v>102</v>
      </c>
      <c r="BB8" s="17" t="s">
        <v>73</v>
      </c>
      <c r="BC8" s="17" t="s">
        <v>103</v>
      </c>
      <c r="BD8" s="17" t="s">
        <v>135</v>
      </c>
      <c r="BE8" s="17" t="s">
        <v>105</v>
      </c>
      <c r="BF8" s="17" t="s">
        <v>73</v>
      </c>
      <c r="BG8" s="17" t="s">
        <v>73</v>
      </c>
      <c r="BH8" s="17" t="s">
        <v>73</v>
      </c>
      <c r="BI8" s="17" t="s">
        <v>73</v>
      </c>
      <c r="BJ8" s="17" t="s">
        <v>73</v>
      </c>
      <c r="BK8" s="17" t="s">
        <v>73</v>
      </c>
      <c r="BL8" s="17" t="s">
        <v>73</v>
      </c>
      <c r="BM8" s="17">
        <v>175754.77596267001</v>
      </c>
      <c r="BN8" s="17">
        <v>887340.26621133997</v>
      </c>
      <c r="BO8" s="17">
        <v>42.236146609999999</v>
      </c>
      <c r="BP8" s="17">
        <v>-71.79373674</v>
      </c>
    </row>
    <row r="9" spans="1:68" hidden="1" x14ac:dyDescent="0.35">
      <c r="A9" s="17">
        <v>4658350</v>
      </c>
      <c r="B9" s="17" t="s">
        <v>95</v>
      </c>
      <c r="C9" s="18">
        <v>43396</v>
      </c>
      <c r="D9" s="17" t="s">
        <v>461</v>
      </c>
      <c r="E9" s="19" t="str" cm="1">
        <f t="array" ref="E9">_xlfn.SWITCH(D9,"Property damage only (none injured)","Property Damage","Non-fatal injury","Injury","Fatal injury","Fatality","Unknown","Not Reported","Not Reported","Not Reported")</f>
        <v>Injury</v>
      </c>
      <c r="F9" s="17" t="s">
        <v>68</v>
      </c>
      <c r="G9" s="22">
        <v>0.39097222222222222</v>
      </c>
      <c r="H9" s="17" t="s">
        <v>457</v>
      </c>
      <c r="I9" s="17" t="s">
        <v>462</v>
      </c>
      <c r="J9" s="17">
        <v>2</v>
      </c>
      <c r="K9" s="17" t="s">
        <v>72</v>
      </c>
      <c r="L9" s="17" t="s">
        <v>73</v>
      </c>
      <c r="M9" s="17" t="s">
        <v>139</v>
      </c>
      <c r="N9" s="17" t="s">
        <v>168</v>
      </c>
      <c r="O9" s="17" t="s">
        <v>73</v>
      </c>
      <c r="P9" s="17" t="s">
        <v>73</v>
      </c>
      <c r="Q9" s="17" t="s">
        <v>141</v>
      </c>
      <c r="R9" s="17" t="s">
        <v>262</v>
      </c>
      <c r="S9" s="17" t="s">
        <v>497</v>
      </c>
      <c r="T9" s="17" t="s">
        <v>79</v>
      </c>
      <c r="U9" s="17" t="s">
        <v>80</v>
      </c>
      <c r="V9" s="17" t="s">
        <v>111</v>
      </c>
      <c r="W9" s="26" t="s">
        <v>111</v>
      </c>
      <c r="X9" s="26" t="s">
        <v>498</v>
      </c>
      <c r="Y9" s="17">
        <v>3</v>
      </c>
      <c r="Z9" s="17" t="s">
        <v>73</v>
      </c>
      <c r="AA9" s="17" t="s">
        <v>73</v>
      </c>
      <c r="AB9" s="17" t="s">
        <v>73</v>
      </c>
      <c r="AC9" s="17" t="s">
        <v>499</v>
      </c>
      <c r="AD9" s="17" t="s">
        <v>84</v>
      </c>
      <c r="AE9" s="17" t="s">
        <v>85</v>
      </c>
      <c r="AF9" s="17" t="s">
        <v>86</v>
      </c>
      <c r="AG9" s="17">
        <v>0</v>
      </c>
      <c r="AH9" s="17">
        <v>1</v>
      </c>
      <c r="AI9" s="17" t="s">
        <v>87</v>
      </c>
      <c r="AJ9" s="17" t="s">
        <v>500</v>
      </c>
      <c r="AK9" s="17" t="s">
        <v>269</v>
      </c>
      <c r="AL9" s="17" t="s">
        <v>146</v>
      </c>
      <c r="AM9" s="17" t="s">
        <v>73</v>
      </c>
      <c r="AN9" s="17" t="s">
        <v>116</v>
      </c>
      <c r="AO9" s="17" t="s">
        <v>501</v>
      </c>
      <c r="AP9" s="17" t="s">
        <v>94</v>
      </c>
      <c r="AQ9" s="17" t="s">
        <v>95</v>
      </c>
      <c r="AR9" s="17" t="s">
        <v>502</v>
      </c>
      <c r="AS9" s="17" t="s">
        <v>73</v>
      </c>
      <c r="AT9" s="17" t="s">
        <v>73</v>
      </c>
      <c r="AU9" s="17" t="s">
        <v>97</v>
      </c>
      <c r="AV9" s="17" t="s">
        <v>232</v>
      </c>
      <c r="AW9" s="17" t="s">
        <v>99</v>
      </c>
      <c r="AX9" s="17" t="s">
        <v>73</v>
      </c>
      <c r="AY9" s="17" t="s">
        <v>120</v>
      </c>
      <c r="AZ9" s="17" t="s">
        <v>101</v>
      </c>
      <c r="BA9" s="17" t="s">
        <v>102</v>
      </c>
      <c r="BB9" s="17">
        <v>30</v>
      </c>
      <c r="BC9" s="17" t="s">
        <v>103</v>
      </c>
      <c r="BD9" s="17" t="s">
        <v>135</v>
      </c>
      <c r="BE9" s="17" t="s">
        <v>105</v>
      </c>
      <c r="BF9" s="17" t="s">
        <v>73</v>
      </c>
      <c r="BG9" s="17" t="s">
        <v>73</v>
      </c>
      <c r="BH9" s="17" t="s">
        <v>73</v>
      </c>
      <c r="BI9" s="17" t="s">
        <v>73</v>
      </c>
      <c r="BJ9" s="17" t="s">
        <v>73</v>
      </c>
      <c r="BK9" s="17" t="s">
        <v>73</v>
      </c>
      <c r="BL9" s="17" t="s">
        <v>73</v>
      </c>
      <c r="BM9" s="17">
        <v>175754.71136131999</v>
      </c>
      <c r="BN9" s="17">
        <v>887341.22455012996</v>
      </c>
      <c r="BO9" s="17">
        <v>42.236155230000001</v>
      </c>
      <c r="BP9" s="17">
        <v>-71.793737559999997</v>
      </c>
    </row>
    <row r="10" spans="1:68" hidden="1" x14ac:dyDescent="0.35">
      <c r="A10" s="17">
        <v>4666228</v>
      </c>
      <c r="B10" s="17" t="s">
        <v>95</v>
      </c>
      <c r="C10" s="18">
        <v>43448</v>
      </c>
      <c r="D10" s="17" t="s">
        <v>456</v>
      </c>
      <c r="E10" s="19" t="str" cm="1">
        <f t="array" ref="E10">_xlfn.SWITCH(D10,"Property damage only (none injured)","Property Damage","Non-fatal injury","Injury","Fatal injury","Fatality","Unknown","Not Reported","Not Reported","Not Reported")</f>
        <v>Property Damage</v>
      </c>
      <c r="F10" s="17" t="s">
        <v>68</v>
      </c>
      <c r="G10" s="22">
        <v>0.3888888888888889</v>
      </c>
      <c r="H10" s="17" t="s">
        <v>457</v>
      </c>
      <c r="I10" s="17" t="s">
        <v>107</v>
      </c>
      <c r="J10" s="17">
        <v>2</v>
      </c>
      <c r="K10" s="17" t="s">
        <v>72</v>
      </c>
      <c r="L10" s="17" t="s">
        <v>73</v>
      </c>
      <c r="M10" s="17" t="s">
        <v>168</v>
      </c>
      <c r="N10" s="17" t="s">
        <v>168</v>
      </c>
      <c r="O10" s="17" t="s">
        <v>73</v>
      </c>
      <c r="P10" s="17" t="s">
        <v>73</v>
      </c>
      <c r="Q10" s="17" t="s">
        <v>141</v>
      </c>
      <c r="R10" s="17" t="s">
        <v>241</v>
      </c>
      <c r="S10" s="17" t="s">
        <v>127</v>
      </c>
      <c r="T10" s="17" t="s">
        <v>79</v>
      </c>
      <c r="U10" s="17" t="s">
        <v>80</v>
      </c>
      <c r="V10" s="17" t="s">
        <v>111</v>
      </c>
      <c r="W10" s="26" t="s">
        <v>111</v>
      </c>
      <c r="X10" s="26" t="s">
        <v>485</v>
      </c>
      <c r="Y10" s="17">
        <v>3</v>
      </c>
      <c r="Z10" s="17" t="s">
        <v>73</v>
      </c>
      <c r="AA10" s="17" t="s">
        <v>73</v>
      </c>
      <c r="AB10" s="17" t="s">
        <v>73</v>
      </c>
      <c r="AC10" s="17" t="s">
        <v>503</v>
      </c>
      <c r="AD10" s="17" t="s">
        <v>84</v>
      </c>
      <c r="AE10" s="17" t="s">
        <v>411</v>
      </c>
      <c r="AF10" s="17" t="s">
        <v>86</v>
      </c>
      <c r="AG10" s="17">
        <v>0</v>
      </c>
      <c r="AH10" s="17">
        <v>0</v>
      </c>
      <c r="AI10" s="17" t="s">
        <v>504</v>
      </c>
      <c r="AJ10" s="17" t="s">
        <v>88</v>
      </c>
      <c r="AK10" s="17" t="s">
        <v>280</v>
      </c>
      <c r="AL10" s="17" t="s">
        <v>132</v>
      </c>
      <c r="AM10" s="17" t="s">
        <v>115</v>
      </c>
      <c r="AN10" s="17" t="s">
        <v>115</v>
      </c>
      <c r="AO10" s="17" t="s">
        <v>493</v>
      </c>
      <c r="AP10" s="17" t="s">
        <v>474</v>
      </c>
      <c r="AQ10" s="17" t="s">
        <v>95</v>
      </c>
      <c r="AR10" s="17" t="s">
        <v>505</v>
      </c>
      <c r="AS10" s="17" t="s">
        <v>73</v>
      </c>
      <c r="AT10" s="17" t="s">
        <v>73</v>
      </c>
      <c r="AU10" s="17" t="s">
        <v>97</v>
      </c>
      <c r="AV10" s="17" t="s">
        <v>232</v>
      </c>
      <c r="AW10" s="17" t="s">
        <v>99</v>
      </c>
      <c r="AX10" s="17" t="s">
        <v>73</v>
      </c>
      <c r="AY10" s="17" t="s">
        <v>120</v>
      </c>
      <c r="AZ10" s="17" t="s">
        <v>101</v>
      </c>
      <c r="BA10" s="17" t="s">
        <v>102</v>
      </c>
      <c r="BB10" s="17" t="s">
        <v>73</v>
      </c>
      <c r="BC10" s="17" t="s">
        <v>103</v>
      </c>
      <c r="BD10" s="17" t="s">
        <v>135</v>
      </c>
      <c r="BE10" s="17" t="s">
        <v>105</v>
      </c>
      <c r="BF10" s="17" t="s">
        <v>73</v>
      </c>
      <c r="BG10" s="17" t="s">
        <v>73</v>
      </c>
      <c r="BH10" s="17" t="s">
        <v>73</v>
      </c>
      <c r="BI10" s="17" t="s">
        <v>73</v>
      </c>
      <c r="BJ10" s="17" t="s">
        <v>73</v>
      </c>
      <c r="BK10" s="17" t="s">
        <v>73</v>
      </c>
      <c r="BL10" s="17" t="s">
        <v>73</v>
      </c>
      <c r="BM10" s="17">
        <v>175704.53275981999</v>
      </c>
      <c r="BN10" s="17">
        <v>887330.90719608997</v>
      </c>
      <c r="BO10" s="17">
        <v>42.236060790000003</v>
      </c>
      <c r="BP10" s="17">
        <v>-71.794345050000004</v>
      </c>
    </row>
    <row r="11" spans="1:68" x14ac:dyDescent="0.35">
      <c r="A11" s="17">
        <v>4680187</v>
      </c>
      <c r="B11" s="17" t="s">
        <v>95</v>
      </c>
      <c r="C11" s="18">
        <v>43475</v>
      </c>
      <c r="D11" s="17" t="s">
        <v>456</v>
      </c>
      <c r="E11" s="19" t="str" cm="1">
        <f t="array" ref="E11">_xlfn.SWITCH(D11,"Property damage only (none injured)","Property Damage","Non-fatal injury","Injury","Fatal injury","Fatality","Unknown","Not Reported","Not Reported","Not Reported")</f>
        <v>Property Damage</v>
      </c>
      <c r="F11" s="17" t="s">
        <v>68</v>
      </c>
      <c r="G11" s="22">
        <v>0.72499999999999998</v>
      </c>
      <c r="H11" s="17" t="s">
        <v>70</v>
      </c>
      <c r="I11" s="17" t="s">
        <v>107</v>
      </c>
      <c r="J11" s="17">
        <v>2</v>
      </c>
      <c r="K11" s="17" t="s">
        <v>72</v>
      </c>
      <c r="L11" s="17" t="s">
        <v>73</v>
      </c>
      <c r="M11" s="17" t="s">
        <v>139</v>
      </c>
      <c r="N11" s="17" t="s">
        <v>74</v>
      </c>
      <c r="O11" s="17" t="s">
        <v>73</v>
      </c>
      <c r="P11" s="17" t="s">
        <v>73</v>
      </c>
      <c r="Q11" s="17" t="s">
        <v>125</v>
      </c>
      <c r="R11" s="17" t="s">
        <v>162</v>
      </c>
      <c r="S11" s="17" t="s">
        <v>73</v>
      </c>
      <c r="T11" s="17" t="s">
        <v>79</v>
      </c>
      <c r="U11" s="17" t="s">
        <v>80</v>
      </c>
      <c r="V11" s="17" t="s">
        <v>472</v>
      </c>
      <c r="W11" s="27" t="s">
        <v>81</v>
      </c>
      <c r="X11" s="26" t="s">
        <v>82</v>
      </c>
      <c r="Y11" s="17">
        <v>3</v>
      </c>
      <c r="Z11" s="17" t="s">
        <v>73</v>
      </c>
      <c r="AA11" s="17" t="s">
        <v>73</v>
      </c>
      <c r="AB11" s="17" t="s">
        <v>73</v>
      </c>
      <c r="AC11" s="17" t="s">
        <v>506</v>
      </c>
      <c r="AD11" s="17" t="s">
        <v>84</v>
      </c>
      <c r="AE11" s="17" t="s">
        <v>85</v>
      </c>
      <c r="AF11" s="17" t="s">
        <v>86</v>
      </c>
      <c r="AG11" s="17">
        <v>0</v>
      </c>
      <c r="AH11" s="17">
        <v>0</v>
      </c>
      <c r="AI11" s="17" t="s">
        <v>87</v>
      </c>
      <c r="AJ11" s="17" t="s">
        <v>88</v>
      </c>
      <c r="AK11" s="17" t="s">
        <v>269</v>
      </c>
      <c r="AL11" s="17" t="s">
        <v>132</v>
      </c>
      <c r="AM11" s="17" t="s">
        <v>115</v>
      </c>
      <c r="AN11" s="17" t="s">
        <v>356</v>
      </c>
      <c r="AO11" s="17" t="s">
        <v>337</v>
      </c>
      <c r="AP11" s="17" t="s">
        <v>94</v>
      </c>
      <c r="AQ11" s="17" t="s">
        <v>95</v>
      </c>
      <c r="AR11" s="17" t="s">
        <v>507</v>
      </c>
      <c r="AS11" s="17" t="s">
        <v>73</v>
      </c>
      <c r="AT11" s="17" t="s">
        <v>73</v>
      </c>
      <c r="AU11" s="17" t="s">
        <v>97</v>
      </c>
      <c r="AV11" s="17" t="s">
        <v>460</v>
      </c>
      <c r="AW11" s="17" t="s">
        <v>99</v>
      </c>
      <c r="AX11" s="17" t="s">
        <v>73</v>
      </c>
      <c r="AY11" s="17" t="s">
        <v>120</v>
      </c>
      <c r="AZ11" s="17" t="s">
        <v>101</v>
      </c>
      <c r="BA11" s="17" t="s">
        <v>102</v>
      </c>
      <c r="BB11" s="17" t="s">
        <v>73</v>
      </c>
      <c r="BC11" s="17" t="s">
        <v>103</v>
      </c>
      <c r="BD11" s="17" t="s">
        <v>135</v>
      </c>
      <c r="BE11" s="17" t="s">
        <v>105</v>
      </c>
      <c r="BF11" s="17" t="s">
        <v>73</v>
      </c>
      <c r="BG11" s="17" t="s">
        <v>73</v>
      </c>
      <c r="BH11" s="17" t="s">
        <v>73</v>
      </c>
      <c r="BI11" s="17" t="s">
        <v>73</v>
      </c>
      <c r="BJ11" s="17" t="s">
        <v>73</v>
      </c>
      <c r="BK11" s="17" t="s">
        <v>73</v>
      </c>
      <c r="BL11" s="17" t="s">
        <v>73</v>
      </c>
      <c r="BM11" s="17">
        <v>175754.77596267001</v>
      </c>
      <c r="BN11" s="17">
        <v>887340.26621133997</v>
      </c>
      <c r="BO11" s="17">
        <v>42.236146609999999</v>
      </c>
      <c r="BP11" s="17">
        <v>-71.79373674</v>
      </c>
    </row>
    <row r="12" spans="1:68" x14ac:dyDescent="0.35">
      <c r="A12" s="17">
        <v>4727443</v>
      </c>
      <c r="B12" s="17" t="s">
        <v>95</v>
      </c>
      <c r="C12" s="18">
        <v>43623</v>
      </c>
      <c r="D12" s="17" t="s">
        <v>456</v>
      </c>
      <c r="E12" s="19" t="str" cm="1">
        <f t="array" ref="E12">_xlfn.SWITCH(D12,"Property damage only (none injured)","Property Damage","Non-fatal injury","Injury","Fatal injury","Fatality","Unknown","Not Reported","Not Reported","Not Reported")</f>
        <v>Property Damage</v>
      </c>
      <c r="F12" s="17" t="s">
        <v>68</v>
      </c>
      <c r="G12" s="22">
        <v>0.75138888888888888</v>
      </c>
      <c r="H12" s="17" t="s">
        <v>70</v>
      </c>
      <c r="I12" s="17" t="s">
        <v>138</v>
      </c>
      <c r="J12" s="17">
        <v>2</v>
      </c>
      <c r="K12" s="17" t="s">
        <v>476</v>
      </c>
      <c r="L12" s="17" t="s">
        <v>477</v>
      </c>
      <c r="M12" s="17" t="s">
        <v>74</v>
      </c>
      <c r="N12" s="17" t="s">
        <v>168</v>
      </c>
      <c r="O12" s="17" t="s">
        <v>73</v>
      </c>
      <c r="P12" s="17" t="s">
        <v>73</v>
      </c>
      <c r="Q12" s="17" t="s">
        <v>76</v>
      </c>
      <c r="R12" s="17" t="s">
        <v>508</v>
      </c>
      <c r="S12" s="17" t="s">
        <v>236</v>
      </c>
      <c r="T12" s="17" t="s">
        <v>79</v>
      </c>
      <c r="U12" s="17" t="s">
        <v>80</v>
      </c>
      <c r="V12" s="17" t="s">
        <v>111</v>
      </c>
      <c r="W12" s="26" t="s">
        <v>111</v>
      </c>
      <c r="X12" s="26" t="s">
        <v>479</v>
      </c>
      <c r="Y12" s="17">
        <v>3</v>
      </c>
      <c r="Z12" s="17" t="s">
        <v>73</v>
      </c>
      <c r="AA12" s="17" t="s">
        <v>73</v>
      </c>
      <c r="AB12" s="17" t="s">
        <v>73</v>
      </c>
      <c r="AC12" s="17" t="s">
        <v>509</v>
      </c>
      <c r="AD12" s="17" t="s">
        <v>73</v>
      </c>
      <c r="AE12" s="17" t="s">
        <v>411</v>
      </c>
      <c r="AF12" s="17" t="s">
        <v>86</v>
      </c>
      <c r="AG12" s="17">
        <v>0</v>
      </c>
      <c r="AH12" s="17">
        <v>0</v>
      </c>
      <c r="AI12" s="17" t="s">
        <v>87</v>
      </c>
      <c r="AJ12" s="17" t="s">
        <v>469</v>
      </c>
      <c r="AK12" s="17" t="s">
        <v>510</v>
      </c>
      <c r="AL12" s="17" t="s">
        <v>198</v>
      </c>
      <c r="AM12" s="17" t="s">
        <v>115</v>
      </c>
      <c r="AN12" s="17" t="s">
        <v>365</v>
      </c>
      <c r="AO12" s="17" t="s">
        <v>133</v>
      </c>
      <c r="AP12" s="17" t="s">
        <v>94</v>
      </c>
      <c r="AQ12" s="17" t="s">
        <v>95</v>
      </c>
      <c r="AR12" s="17" t="s">
        <v>511</v>
      </c>
      <c r="AS12" s="17" t="s">
        <v>73</v>
      </c>
      <c r="AT12" s="17" t="s">
        <v>73</v>
      </c>
      <c r="AU12" s="17" t="s">
        <v>97</v>
      </c>
      <c r="AV12" s="17" t="s">
        <v>232</v>
      </c>
      <c r="AW12" s="17" t="s">
        <v>99</v>
      </c>
      <c r="AX12" s="17" t="s">
        <v>73</v>
      </c>
      <c r="AY12" s="17" t="s">
        <v>120</v>
      </c>
      <c r="AZ12" s="17" t="s">
        <v>73</v>
      </c>
      <c r="BA12" s="17" t="s">
        <v>102</v>
      </c>
      <c r="BB12" s="17" t="s">
        <v>73</v>
      </c>
      <c r="BC12" s="17" t="s">
        <v>103</v>
      </c>
      <c r="BD12" s="17" t="s">
        <v>135</v>
      </c>
      <c r="BE12" s="17" t="s">
        <v>105</v>
      </c>
      <c r="BF12" s="17" t="s">
        <v>73</v>
      </c>
      <c r="BG12" s="17" t="s">
        <v>73</v>
      </c>
      <c r="BH12" s="17" t="s">
        <v>73</v>
      </c>
      <c r="BI12" s="17" t="s">
        <v>73</v>
      </c>
      <c r="BJ12" s="17" t="s">
        <v>73</v>
      </c>
      <c r="BK12" s="17" t="s">
        <v>73</v>
      </c>
      <c r="BL12" s="17" t="s">
        <v>73</v>
      </c>
      <c r="BM12" s="17">
        <v>175754.71136131999</v>
      </c>
      <c r="BN12" s="17">
        <v>887341.22455012996</v>
      </c>
      <c r="BO12" s="17">
        <v>42.236155230000001</v>
      </c>
      <c r="BP12" s="17">
        <v>-71.793737559999997</v>
      </c>
    </row>
    <row r="13" spans="1:68" x14ac:dyDescent="0.35">
      <c r="A13" s="17">
        <v>4788046</v>
      </c>
      <c r="B13" s="17" t="s">
        <v>95</v>
      </c>
      <c r="C13" s="18">
        <v>43805</v>
      </c>
      <c r="D13" s="17" t="s">
        <v>456</v>
      </c>
      <c r="E13" s="19" t="str" cm="1">
        <f t="array" ref="E13">_xlfn.SWITCH(D13,"Property damage only (none injured)","Property Damage","Non-fatal injury","Injury","Fatal injury","Fatality","Unknown","Not Reported","Not Reported","Not Reported")</f>
        <v>Property Damage</v>
      </c>
      <c r="F13" s="17" t="s">
        <v>68</v>
      </c>
      <c r="G13" s="22">
        <v>0.76388888888888884</v>
      </c>
      <c r="H13" s="17" t="s">
        <v>70</v>
      </c>
      <c r="I13" s="17" t="s">
        <v>138</v>
      </c>
      <c r="J13" s="17">
        <v>2</v>
      </c>
      <c r="K13" s="17" t="s">
        <v>476</v>
      </c>
      <c r="L13" s="17" t="s">
        <v>477</v>
      </c>
      <c r="M13" s="17" t="s">
        <v>124</v>
      </c>
      <c r="N13" s="17" t="s">
        <v>124</v>
      </c>
      <c r="O13" s="17" t="s">
        <v>73</v>
      </c>
      <c r="P13" s="17" t="s">
        <v>73</v>
      </c>
      <c r="Q13" s="17" t="s">
        <v>76</v>
      </c>
      <c r="R13" s="17" t="s">
        <v>512</v>
      </c>
      <c r="S13" s="17" t="s">
        <v>236</v>
      </c>
      <c r="T13" s="17" t="s">
        <v>79</v>
      </c>
      <c r="U13" s="17" t="s">
        <v>80</v>
      </c>
      <c r="V13" s="17" t="s">
        <v>472</v>
      </c>
      <c r="W13" s="26" t="s">
        <v>81</v>
      </c>
      <c r="X13" s="26" t="s">
        <v>485</v>
      </c>
      <c r="Y13" s="17">
        <v>3</v>
      </c>
      <c r="Z13" s="17" t="s">
        <v>73</v>
      </c>
      <c r="AA13" s="17" t="s">
        <v>73</v>
      </c>
      <c r="AB13" s="17" t="s">
        <v>73</v>
      </c>
      <c r="AC13" s="17" t="s">
        <v>513</v>
      </c>
      <c r="AD13" s="17" t="s">
        <v>334</v>
      </c>
      <c r="AE13" s="17" t="s">
        <v>514</v>
      </c>
      <c r="AF13" s="17" t="s">
        <v>86</v>
      </c>
      <c r="AG13" s="17">
        <v>0</v>
      </c>
      <c r="AH13" s="17">
        <v>0</v>
      </c>
      <c r="AI13" s="17" t="s">
        <v>87</v>
      </c>
      <c r="AJ13" s="17" t="s">
        <v>500</v>
      </c>
      <c r="AK13" s="17" t="s">
        <v>131</v>
      </c>
      <c r="AL13" s="17" t="s">
        <v>146</v>
      </c>
      <c r="AM13" s="17" t="s">
        <v>323</v>
      </c>
      <c r="AN13" s="17" t="s">
        <v>115</v>
      </c>
      <c r="AO13" s="17" t="s">
        <v>133</v>
      </c>
      <c r="AP13" s="17" t="s">
        <v>130</v>
      </c>
      <c r="AQ13" s="17" t="s">
        <v>95</v>
      </c>
      <c r="AR13" s="17" t="s">
        <v>515</v>
      </c>
      <c r="AS13" s="17" t="s">
        <v>73</v>
      </c>
      <c r="AT13" s="17" t="s">
        <v>73</v>
      </c>
      <c r="AU13" s="17" t="s">
        <v>97</v>
      </c>
      <c r="AV13" s="17" t="s">
        <v>232</v>
      </c>
      <c r="AW13" s="17" t="s">
        <v>209</v>
      </c>
      <c r="AX13" s="17" t="s">
        <v>73</v>
      </c>
      <c r="AY13" s="17" t="s">
        <v>120</v>
      </c>
      <c r="AZ13" s="17" t="s">
        <v>101</v>
      </c>
      <c r="BA13" s="17" t="s">
        <v>102</v>
      </c>
      <c r="BB13" s="17">
        <v>35</v>
      </c>
      <c r="BC13" s="17" t="s">
        <v>103</v>
      </c>
      <c r="BD13" s="17" t="s">
        <v>135</v>
      </c>
      <c r="BE13" s="17" t="s">
        <v>105</v>
      </c>
      <c r="BF13" s="17" t="s">
        <v>73</v>
      </c>
      <c r="BG13" s="17" t="s">
        <v>73</v>
      </c>
      <c r="BH13" s="17" t="s">
        <v>73</v>
      </c>
      <c r="BI13" s="17" t="s">
        <v>73</v>
      </c>
      <c r="BJ13" s="17" t="s">
        <v>73</v>
      </c>
      <c r="BK13" s="17" t="s">
        <v>73</v>
      </c>
      <c r="BL13" s="17" t="s">
        <v>73</v>
      </c>
      <c r="BM13" s="17">
        <v>175743.3054824</v>
      </c>
      <c r="BN13" s="17">
        <v>887347.29040378996</v>
      </c>
      <c r="BO13" s="17">
        <v>42.23620949</v>
      </c>
      <c r="BP13" s="17">
        <v>-71.793875999999997</v>
      </c>
    </row>
    <row r="14" spans="1:68" x14ac:dyDescent="0.35">
      <c r="A14" s="17">
        <v>4800110</v>
      </c>
      <c r="B14" s="17" t="s">
        <v>95</v>
      </c>
      <c r="C14" s="18">
        <v>43636</v>
      </c>
      <c r="D14" s="17" t="s">
        <v>456</v>
      </c>
      <c r="E14" s="19" t="str" cm="1">
        <f t="array" ref="E14">_xlfn.SWITCH(D14,"Property damage only (none injured)","Property Damage","Non-fatal injury","Injury","Fatal injury","Fatality","Unknown","Not Reported","Not Reported","Not Reported")</f>
        <v>Property Damage</v>
      </c>
      <c r="F14" s="17" t="s">
        <v>68</v>
      </c>
      <c r="G14" s="22">
        <v>0.26597222222222222</v>
      </c>
      <c r="H14" s="17" t="s">
        <v>70</v>
      </c>
      <c r="I14" s="17" t="s">
        <v>138</v>
      </c>
      <c r="J14" s="17">
        <v>2</v>
      </c>
      <c r="K14" s="17" t="s">
        <v>72</v>
      </c>
      <c r="L14" s="17" t="s">
        <v>73</v>
      </c>
      <c r="M14" s="17" t="s">
        <v>75</v>
      </c>
      <c r="N14" s="17" t="s">
        <v>140</v>
      </c>
      <c r="O14" s="17" t="s">
        <v>73</v>
      </c>
      <c r="P14" s="17" t="s">
        <v>73</v>
      </c>
      <c r="Q14" s="17" t="s">
        <v>194</v>
      </c>
      <c r="R14" s="17" t="s">
        <v>202</v>
      </c>
      <c r="S14" s="17" t="s">
        <v>516</v>
      </c>
      <c r="T14" s="17" t="s">
        <v>79</v>
      </c>
      <c r="U14" s="17" t="s">
        <v>80</v>
      </c>
      <c r="V14" s="17" t="s">
        <v>111</v>
      </c>
      <c r="W14" s="26" t="s">
        <v>111</v>
      </c>
      <c r="X14" s="26" t="s">
        <v>82</v>
      </c>
      <c r="Y14" s="17">
        <v>3</v>
      </c>
      <c r="Z14" s="17" t="s">
        <v>73</v>
      </c>
      <c r="AA14" s="17" t="s">
        <v>73</v>
      </c>
      <c r="AB14" s="17" t="s">
        <v>73</v>
      </c>
      <c r="AC14" s="17" t="s">
        <v>517</v>
      </c>
      <c r="AD14" s="17" t="s">
        <v>84</v>
      </c>
      <c r="AE14" s="17" t="s">
        <v>317</v>
      </c>
      <c r="AF14" s="17" t="s">
        <v>86</v>
      </c>
      <c r="AG14" s="17">
        <v>0</v>
      </c>
      <c r="AH14" s="17">
        <v>0</v>
      </c>
      <c r="AI14" s="17" t="s">
        <v>87</v>
      </c>
      <c r="AJ14" s="17" t="s">
        <v>469</v>
      </c>
      <c r="AK14" s="17" t="s">
        <v>518</v>
      </c>
      <c r="AL14" s="17" t="s">
        <v>114</v>
      </c>
      <c r="AM14" s="17" t="s">
        <v>323</v>
      </c>
      <c r="AN14" s="17" t="s">
        <v>115</v>
      </c>
      <c r="AO14" s="17" t="s">
        <v>133</v>
      </c>
      <c r="AP14" s="17" t="s">
        <v>94</v>
      </c>
      <c r="AQ14" s="17" t="s">
        <v>95</v>
      </c>
      <c r="AR14" s="17" t="s">
        <v>519</v>
      </c>
      <c r="AS14" s="17" t="s">
        <v>73</v>
      </c>
      <c r="AT14" s="17" t="s">
        <v>73</v>
      </c>
      <c r="AU14" s="17" t="s">
        <v>97</v>
      </c>
      <c r="AV14" s="17" t="s">
        <v>98</v>
      </c>
      <c r="AW14" s="17" t="s">
        <v>99</v>
      </c>
      <c r="AX14" s="17" t="s">
        <v>73</v>
      </c>
      <c r="AY14" s="17" t="s">
        <v>120</v>
      </c>
      <c r="AZ14" s="17" t="s">
        <v>101</v>
      </c>
      <c r="BA14" s="17" t="s">
        <v>102</v>
      </c>
      <c r="BB14" s="17" t="s">
        <v>73</v>
      </c>
      <c r="BC14" s="17" t="s">
        <v>103</v>
      </c>
      <c r="BD14" s="17" t="s">
        <v>135</v>
      </c>
      <c r="BE14" s="17" t="s">
        <v>105</v>
      </c>
      <c r="BF14" s="17" t="s">
        <v>73</v>
      </c>
      <c r="BG14" s="17" t="s">
        <v>73</v>
      </c>
      <c r="BH14" s="17" t="s">
        <v>73</v>
      </c>
      <c r="BI14" s="17" t="s">
        <v>73</v>
      </c>
      <c r="BJ14" s="17" t="s">
        <v>73</v>
      </c>
      <c r="BK14" s="17" t="s">
        <v>73</v>
      </c>
      <c r="BL14" s="17" t="s">
        <v>73</v>
      </c>
      <c r="BM14" s="17">
        <v>175754.77596267001</v>
      </c>
      <c r="BN14" s="17">
        <v>887340.26621133997</v>
      </c>
      <c r="BO14" s="17">
        <v>42.236146609999999</v>
      </c>
      <c r="BP14" s="17">
        <v>-71.79373674</v>
      </c>
    </row>
    <row r="15" spans="1:68" x14ac:dyDescent="0.35">
      <c r="A15" s="17">
        <v>4827706</v>
      </c>
      <c r="B15" s="17" t="s">
        <v>95</v>
      </c>
      <c r="C15" s="18">
        <v>43732</v>
      </c>
      <c r="D15" s="17" t="s">
        <v>456</v>
      </c>
      <c r="E15" s="19" t="str" cm="1">
        <f t="array" ref="E15">_xlfn.SWITCH(D15,"Property damage only (none injured)","Property Damage","Non-fatal injury","Injury","Fatal injury","Fatality","Unknown","Not Reported","Not Reported","Not Reported")</f>
        <v>Property Damage</v>
      </c>
      <c r="F15" s="17" t="s">
        <v>68</v>
      </c>
      <c r="G15" s="22">
        <v>0.5541666666666667</v>
      </c>
      <c r="H15" s="17" t="s">
        <v>70</v>
      </c>
      <c r="I15" s="17" t="s">
        <v>138</v>
      </c>
      <c r="J15" s="17">
        <v>3</v>
      </c>
      <c r="K15" s="17" t="s">
        <v>72</v>
      </c>
      <c r="L15" s="17" t="s">
        <v>73</v>
      </c>
      <c r="M15" s="17" t="s">
        <v>368</v>
      </c>
      <c r="N15" s="17" t="s">
        <v>124</v>
      </c>
      <c r="O15" s="17" t="s">
        <v>73</v>
      </c>
      <c r="P15" s="17" t="s">
        <v>73</v>
      </c>
      <c r="Q15" s="17" t="s">
        <v>245</v>
      </c>
      <c r="R15" s="17" t="s">
        <v>520</v>
      </c>
      <c r="S15" s="17" t="s">
        <v>378</v>
      </c>
      <c r="T15" s="17" t="s">
        <v>79</v>
      </c>
      <c r="U15" s="17" t="s">
        <v>80</v>
      </c>
      <c r="V15" s="17" t="s">
        <v>111</v>
      </c>
      <c r="W15" s="26" t="s">
        <v>111</v>
      </c>
      <c r="X15" s="26" t="s">
        <v>82</v>
      </c>
      <c r="Y15" s="17">
        <v>3</v>
      </c>
      <c r="Z15" s="17" t="s">
        <v>73</v>
      </c>
      <c r="AA15" s="17" t="s">
        <v>73</v>
      </c>
      <c r="AB15" s="17" t="s">
        <v>73</v>
      </c>
      <c r="AC15" s="17" t="s">
        <v>521</v>
      </c>
      <c r="AD15" s="17" t="s">
        <v>84</v>
      </c>
      <c r="AE15" s="17" t="s">
        <v>85</v>
      </c>
      <c r="AF15" s="17" t="s">
        <v>86</v>
      </c>
      <c r="AG15" s="17">
        <v>0</v>
      </c>
      <c r="AH15" s="17">
        <v>0</v>
      </c>
      <c r="AI15" s="17" t="s">
        <v>87</v>
      </c>
      <c r="AJ15" s="17" t="s">
        <v>88</v>
      </c>
      <c r="AK15" s="17" t="s">
        <v>89</v>
      </c>
      <c r="AL15" s="17" t="s">
        <v>522</v>
      </c>
      <c r="AM15" s="17" t="s">
        <v>91</v>
      </c>
      <c r="AN15" s="17" t="s">
        <v>523</v>
      </c>
      <c r="AO15" s="17" t="s">
        <v>524</v>
      </c>
      <c r="AP15" s="17" t="s">
        <v>94</v>
      </c>
      <c r="AQ15" s="17" t="s">
        <v>95</v>
      </c>
      <c r="AR15" s="17" t="s">
        <v>525</v>
      </c>
      <c r="AS15" s="17" t="s">
        <v>73</v>
      </c>
      <c r="AT15" s="17" t="s">
        <v>73</v>
      </c>
      <c r="AU15" s="17" t="s">
        <v>97</v>
      </c>
      <c r="AV15" s="17" t="s">
        <v>232</v>
      </c>
      <c r="AW15" s="17" t="s">
        <v>99</v>
      </c>
      <c r="AX15" s="17" t="s">
        <v>73</v>
      </c>
      <c r="AY15" s="17" t="s">
        <v>100</v>
      </c>
      <c r="AZ15" s="17" t="s">
        <v>101</v>
      </c>
      <c r="BA15" s="17" t="s">
        <v>102</v>
      </c>
      <c r="BB15" s="17" t="s">
        <v>73</v>
      </c>
      <c r="BC15" s="17" t="s">
        <v>103</v>
      </c>
      <c r="BD15" s="17" t="s">
        <v>104</v>
      </c>
      <c r="BE15" s="17" t="s">
        <v>105</v>
      </c>
      <c r="BF15" s="17" t="s">
        <v>73</v>
      </c>
      <c r="BG15" s="17" t="s">
        <v>73</v>
      </c>
      <c r="BH15" s="17" t="s">
        <v>73</v>
      </c>
      <c r="BI15" s="17" t="s">
        <v>73</v>
      </c>
      <c r="BJ15" s="17" t="s">
        <v>73</v>
      </c>
      <c r="BK15" s="17" t="s">
        <v>73</v>
      </c>
      <c r="BL15" s="17" t="s">
        <v>73</v>
      </c>
      <c r="BM15" s="17">
        <v>175754.71136131999</v>
      </c>
      <c r="BN15" s="17">
        <v>887341.22455012996</v>
      </c>
      <c r="BO15" s="17">
        <v>42.236155230000001</v>
      </c>
      <c r="BP15" s="17">
        <v>-71.793737559999997</v>
      </c>
    </row>
    <row r="16" spans="1:68" x14ac:dyDescent="0.35">
      <c r="A16" s="17">
        <v>4839283</v>
      </c>
      <c r="B16" s="17" t="s">
        <v>95</v>
      </c>
      <c r="C16" s="18">
        <v>43779</v>
      </c>
      <c r="D16" s="17" t="s">
        <v>456</v>
      </c>
      <c r="E16" s="19" t="str" cm="1">
        <f t="array" ref="E16">_xlfn.SWITCH(D16,"Property damage only (none injured)","Property Damage","Non-fatal injury","Injury","Fatal injury","Fatality","Unknown","Not Reported","Not Reported","Not Reported")</f>
        <v>Property Damage</v>
      </c>
      <c r="F16" s="17" t="s">
        <v>68</v>
      </c>
      <c r="G16" s="22">
        <v>0.16319444444444445</v>
      </c>
      <c r="H16" s="17" t="s">
        <v>70</v>
      </c>
      <c r="I16" s="17" t="s">
        <v>107</v>
      </c>
      <c r="J16" s="17">
        <v>1</v>
      </c>
      <c r="K16" s="17" t="s">
        <v>72</v>
      </c>
      <c r="L16" s="17" t="s">
        <v>73</v>
      </c>
      <c r="M16" s="17" t="s">
        <v>368</v>
      </c>
      <c r="N16" s="17" t="s">
        <v>368</v>
      </c>
      <c r="O16" s="17" t="s">
        <v>73</v>
      </c>
      <c r="P16" s="17" t="s">
        <v>73</v>
      </c>
      <c r="Q16" s="17" t="s">
        <v>440</v>
      </c>
      <c r="R16" s="17" t="s">
        <v>526</v>
      </c>
      <c r="S16" s="17" t="s">
        <v>527</v>
      </c>
      <c r="T16" s="17" t="s">
        <v>251</v>
      </c>
      <c r="U16" s="17" t="s">
        <v>80</v>
      </c>
      <c r="V16" s="17" t="s">
        <v>472</v>
      </c>
      <c r="W16" s="26" t="s">
        <v>81</v>
      </c>
      <c r="X16" s="26" t="s">
        <v>409</v>
      </c>
      <c r="Y16" s="17">
        <v>3</v>
      </c>
      <c r="Z16" s="17" t="s">
        <v>73</v>
      </c>
      <c r="AA16" s="17" t="s">
        <v>73</v>
      </c>
      <c r="AB16" s="17" t="s">
        <v>73</v>
      </c>
      <c r="AC16" s="17" t="s">
        <v>528</v>
      </c>
      <c r="AD16" s="17" t="s">
        <v>84</v>
      </c>
      <c r="AE16" s="17" t="s">
        <v>514</v>
      </c>
      <c r="AF16" s="17" t="s">
        <v>86</v>
      </c>
      <c r="AG16" s="17">
        <v>0</v>
      </c>
      <c r="AH16" s="17">
        <v>0</v>
      </c>
      <c r="AI16" s="17" t="s">
        <v>87</v>
      </c>
      <c r="AJ16" s="17" t="s">
        <v>469</v>
      </c>
      <c r="AK16" s="17" t="s">
        <v>412</v>
      </c>
      <c r="AL16" s="17" t="s">
        <v>219</v>
      </c>
      <c r="AM16" s="17" t="s">
        <v>73</v>
      </c>
      <c r="AN16" s="17" t="s">
        <v>413</v>
      </c>
      <c r="AO16" s="17" t="s">
        <v>529</v>
      </c>
      <c r="AP16" s="17" t="s">
        <v>474</v>
      </c>
      <c r="AQ16" s="17" t="s">
        <v>95</v>
      </c>
      <c r="AR16" s="17" t="s">
        <v>530</v>
      </c>
      <c r="AS16" s="17" t="s">
        <v>73</v>
      </c>
      <c r="AT16" s="17" t="s">
        <v>73</v>
      </c>
      <c r="AU16" s="17" t="s">
        <v>258</v>
      </c>
      <c r="AV16" s="17" t="s">
        <v>149</v>
      </c>
      <c r="AW16" s="17" t="s">
        <v>99</v>
      </c>
      <c r="AX16" s="17" t="s">
        <v>73</v>
      </c>
      <c r="AY16" s="17" t="s">
        <v>259</v>
      </c>
      <c r="AZ16" s="17" t="s">
        <v>186</v>
      </c>
      <c r="BA16" s="17" t="s">
        <v>102</v>
      </c>
      <c r="BB16" s="17" t="s">
        <v>73</v>
      </c>
      <c r="BC16" s="17" t="s">
        <v>103</v>
      </c>
      <c r="BD16" s="17" t="s">
        <v>531</v>
      </c>
      <c r="BE16" s="17" t="s">
        <v>105</v>
      </c>
      <c r="BF16" s="17" t="s">
        <v>73</v>
      </c>
      <c r="BG16" s="17" t="s">
        <v>73</v>
      </c>
      <c r="BH16" s="17" t="s">
        <v>73</v>
      </c>
      <c r="BI16" s="17" t="s">
        <v>73</v>
      </c>
      <c r="BJ16" s="17" t="s">
        <v>73</v>
      </c>
      <c r="BK16" s="17" t="s">
        <v>73</v>
      </c>
      <c r="BL16" s="17" t="s">
        <v>73</v>
      </c>
      <c r="BM16" s="17">
        <v>175754.77609999999</v>
      </c>
      <c r="BN16" s="17">
        <v>887340.26619999995</v>
      </c>
      <c r="BO16" s="17">
        <v>42.236146609999999</v>
      </c>
      <c r="BP16" s="17">
        <v>-71.79373674</v>
      </c>
    </row>
    <row r="17" spans="1:68" x14ac:dyDescent="0.35">
      <c r="A17" s="17">
        <v>4839512</v>
      </c>
      <c r="B17" s="17" t="s">
        <v>95</v>
      </c>
      <c r="C17" s="18">
        <v>43799</v>
      </c>
      <c r="D17" s="17" t="s">
        <v>461</v>
      </c>
      <c r="E17" s="19" t="str" cm="1">
        <f t="array" ref="E17">_xlfn.SWITCH(D17,"Property damage only (none injured)","Property Damage","Non-fatal injury","Injury","Fatal injury","Fatality","Unknown","Not Reported","Not Reported","Not Reported")</f>
        <v>Injury</v>
      </c>
      <c r="F17" s="17" t="s">
        <v>68</v>
      </c>
      <c r="G17" s="22">
        <v>0.4</v>
      </c>
      <c r="H17" s="17" t="s">
        <v>70</v>
      </c>
      <c r="I17" s="17" t="s">
        <v>193</v>
      </c>
      <c r="J17" s="17">
        <v>2</v>
      </c>
      <c r="K17" s="17" t="s">
        <v>72</v>
      </c>
      <c r="L17" s="17" t="s">
        <v>73</v>
      </c>
      <c r="M17" s="17" t="s">
        <v>74</v>
      </c>
      <c r="N17" s="17" t="s">
        <v>168</v>
      </c>
      <c r="O17" s="17" t="s">
        <v>73</v>
      </c>
      <c r="P17" s="17" t="s">
        <v>73</v>
      </c>
      <c r="Q17" s="17" t="s">
        <v>141</v>
      </c>
      <c r="R17" s="17" t="s">
        <v>532</v>
      </c>
      <c r="S17" s="17" t="s">
        <v>73</v>
      </c>
      <c r="T17" s="17" t="s">
        <v>79</v>
      </c>
      <c r="U17" s="17" t="s">
        <v>80</v>
      </c>
      <c r="V17" s="17" t="s">
        <v>111</v>
      </c>
      <c r="W17" s="26" t="s">
        <v>111</v>
      </c>
      <c r="X17" s="26" t="s">
        <v>82</v>
      </c>
      <c r="Y17" s="17">
        <v>3</v>
      </c>
      <c r="Z17" s="17" t="s">
        <v>73</v>
      </c>
      <c r="AA17" s="17" t="s">
        <v>73</v>
      </c>
      <c r="AB17" s="17" t="s">
        <v>73</v>
      </c>
      <c r="AC17" s="17" t="s">
        <v>533</v>
      </c>
      <c r="AD17" s="17" t="s">
        <v>84</v>
      </c>
      <c r="AE17" s="17" t="s">
        <v>298</v>
      </c>
      <c r="AF17" s="17" t="s">
        <v>86</v>
      </c>
      <c r="AG17" s="17">
        <v>0</v>
      </c>
      <c r="AH17" s="17">
        <v>1</v>
      </c>
      <c r="AI17" s="17" t="s">
        <v>87</v>
      </c>
      <c r="AJ17" s="17" t="s">
        <v>322</v>
      </c>
      <c r="AK17" s="17" t="s">
        <v>534</v>
      </c>
      <c r="AL17" s="17" t="s">
        <v>198</v>
      </c>
      <c r="AM17" s="17" t="s">
        <v>206</v>
      </c>
      <c r="AN17" s="17" t="s">
        <v>413</v>
      </c>
      <c r="AO17" s="17" t="s">
        <v>535</v>
      </c>
      <c r="AP17" s="17" t="s">
        <v>94</v>
      </c>
      <c r="AQ17" s="17" t="s">
        <v>95</v>
      </c>
      <c r="AR17" s="17" t="s">
        <v>536</v>
      </c>
      <c r="AS17" s="17" t="s">
        <v>73</v>
      </c>
      <c r="AT17" s="17" t="s">
        <v>73</v>
      </c>
      <c r="AU17" s="17" t="s">
        <v>97</v>
      </c>
      <c r="AV17" s="17" t="s">
        <v>149</v>
      </c>
      <c r="AW17" s="17" t="s">
        <v>99</v>
      </c>
      <c r="AX17" s="17" t="s">
        <v>73</v>
      </c>
      <c r="AY17" s="17" t="s">
        <v>537</v>
      </c>
      <c r="AZ17" s="17" t="s">
        <v>101</v>
      </c>
      <c r="BA17" s="17" t="s">
        <v>102</v>
      </c>
      <c r="BB17" s="17" t="s">
        <v>73</v>
      </c>
      <c r="BC17" s="17" t="s">
        <v>103</v>
      </c>
      <c r="BD17" s="17" t="s">
        <v>538</v>
      </c>
      <c r="BE17" s="17" t="s">
        <v>105</v>
      </c>
      <c r="BF17" s="17" t="s">
        <v>73</v>
      </c>
      <c r="BG17" s="17" t="s">
        <v>73</v>
      </c>
      <c r="BH17" s="17" t="s">
        <v>73</v>
      </c>
      <c r="BI17" s="17" t="s">
        <v>73</v>
      </c>
      <c r="BJ17" s="17" t="s">
        <v>73</v>
      </c>
      <c r="BK17" s="17" t="s">
        <v>73</v>
      </c>
      <c r="BL17" s="17" t="s">
        <v>73</v>
      </c>
      <c r="BM17" s="17">
        <v>175754.77609999999</v>
      </c>
      <c r="BN17" s="17">
        <v>887340.26619999995</v>
      </c>
      <c r="BO17" s="17">
        <v>42.236146609999999</v>
      </c>
      <c r="BP17" s="17">
        <v>-71.79373674</v>
      </c>
    </row>
    <row r="18" spans="1:68" x14ac:dyDescent="0.35">
      <c r="A18" s="17">
        <v>4841601</v>
      </c>
      <c r="B18" s="17" t="s">
        <v>95</v>
      </c>
      <c r="C18" s="18">
        <v>43752</v>
      </c>
      <c r="D18" s="17" t="s">
        <v>456</v>
      </c>
      <c r="E18" s="19" t="str" cm="1">
        <f t="array" ref="E18">_xlfn.SWITCH(D18,"Property damage only (none injured)","Property Damage","Non-fatal injury","Injury","Fatal injury","Fatality","Unknown","Not Reported","Not Reported","Not Reported")</f>
        <v>Property Damage</v>
      </c>
      <c r="F18" s="17" t="s">
        <v>68</v>
      </c>
      <c r="G18" s="22">
        <v>0.69791666666666663</v>
      </c>
      <c r="H18" s="17" t="s">
        <v>70</v>
      </c>
      <c r="I18" s="17" t="s">
        <v>107</v>
      </c>
      <c r="J18" s="17">
        <v>2</v>
      </c>
      <c r="K18" s="17" t="s">
        <v>72</v>
      </c>
      <c r="L18" s="17" t="s">
        <v>73</v>
      </c>
      <c r="M18" s="17" t="s">
        <v>124</v>
      </c>
      <c r="N18" s="17" t="s">
        <v>124</v>
      </c>
      <c r="O18" s="17" t="s">
        <v>73</v>
      </c>
      <c r="P18" s="17" t="s">
        <v>73</v>
      </c>
      <c r="Q18" s="17" t="s">
        <v>161</v>
      </c>
      <c r="R18" s="17" t="s">
        <v>162</v>
      </c>
      <c r="S18" s="17" t="s">
        <v>73</v>
      </c>
      <c r="T18" s="17" t="s">
        <v>79</v>
      </c>
      <c r="U18" s="17" t="s">
        <v>80</v>
      </c>
      <c r="V18" s="17" t="s">
        <v>111</v>
      </c>
      <c r="W18" s="26" t="s">
        <v>111</v>
      </c>
      <c r="X18" s="26" t="s">
        <v>82</v>
      </c>
      <c r="Y18" s="17">
        <v>3</v>
      </c>
      <c r="Z18" s="17" t="s">
        <v>73</v>
      </c>
      <c r="AA18" s="17" t="s">
        <v>73</v>
      </c>
      <c r="AB18" s="17" t="s">
        <v>73</v>
      </c>
      <c r="AC18" s="17" t="s">
        <v>539</v>
      </c>
      <c r="AD18" s="17" t="s">
        <v>84</v>
      </c>
      <c r="AE18" s="17" t="s">
        <v>85</v>
      </c>
      <c r="AF18" s="17" t="s">
        <v>86</v>
      </c>
      <c r="AG18" s="17">
        <v>0</v>
      </c>
      <c r="AH18" s="17">
        <v>0</v>
      </c>
      <c r="AI18" s="17" t="s">
        <v>87</v>
      </c>
      <c r="AJ18" s="17" t="s">
        <v>469</v>
      </c>
      <c r="AK18" s="17" t="s">
        <v>269</v>
      </c>
      <c r="AL18" s="17" t="s">
        <v>198</v>
      </c>
      <c r="AM18" s="17" t="s">
        <v>115</v>
      </c>
      <c r="AN18" s="17" t="s">
        <v>356</v>
      </c>
      <c r="AO18" s="17" t="s">
        <v>493</v>
      </c>
      <c r="AP18" s="17" t="s">
        <v>94</v>
      </c>
      <c r="AQ18" s="17" t="s">
        <v>95</v>
      </c>
      <c r="AR18" s="17" t="s">
        <v>540</v>
      </c>
      <c r="AS18" s="17" t="s">
        <v>73</v>
      </c>
      <c r="AT18" s="17" t="s">
        <v>73</v>
      </c>
      <c r="AU18" s="17" t="s">
        <v>97</v>
      </c>
      <c r="AV18" s="17" t="s">
        <v>98</v>
      </c>
      <c r="AW18" s="17" t="s">
        <v>99</v>
      </c>
      <c r="AX18" s="17" t="s">
        <v>73</v>
      </c>
      <c r="AY18" s="17" t="s">
        <v>120</v>
      </c>
      <c r="AZ18" s="17" t="s">
        <v>101</v>
      </c>
      <c r="BA18" s="17" t="s">
        <v>102</v>
      </c>
      <c r="BB18" s="17" t="s">
        <v>73</v>
      </c>
      <c r="BC18" s="17" t="s">
        <v>103</v>
      </c>
      <c r="BD18" s="17" t="s">
        <v>135</v>
      </c>
      <c r="BE18" s="17" t="s">
        <v>105</v>
      </c>
      <c r="BF18" s="17" t="s">
        <v>73</v>
      </c>
      <c r="BG18" s="17" t="s">
        <v>73</v>
      </c>
      <c r="BH18" s="17" t="s">
        <v>73</v>
      </c>
      <c r="BI18" s="17" t="s">
        <v>73</v>
      </c>
      <c r="BJ18" s="17" t="s">
        <v>73</v>
      </c>
      <c r="BK18" s="17" t="s">
        <v>73</v>
      </c>
      <c r="BL18" s="17" t="s">
        <v>73</v>
      </c>
      <c r="BM18" s="17">
        <v>175754.77609999999</v>
      </c>
      <c r="BN18" s="17">
        <v>887340.26619999995</v>
      </c>
      <c r="BO18" s="17">
        <v>42.236146609999999</v>
      </c>
      <c r="BP18" s="17">
        <v>-71.79373674</v>
      </c>
    </row>
    <row r="19" spans="1:68" x14ac:dyDescent="0.35">
      <c r="A19" s="17">
        <v>4843209</v>
      </c>
      <c r="B19" s="17" t="s">
        <v>95</v>
      </c>
      <c r="C19" s="18">
        <v>43764</v>
      </c>
      <c r="D19" s="17" t="s">
        <v>461</v>
      </c>
      <c r="E19" s="19" t="str" cm="1">
        <f t="array" ref="E19">_xlfn.SWITCH(D19,"Property damage only (none injured)","Property Damage","Non-fatal injury","Injury","Fatal injury","Fatality","Unknown","Not Reported","Not Reported","Not Reported")</f>
        <v>Injury</v>
      </c>
      <c r="F19" s="17" t="s">
        <v>68</v>
      </c>
      <c r="G19" s="22">
        <v>0.76111111111111107</v>
      </c>
      <c r="H19" s="17" t="s">
        <v>70</v>
      </c>
      <c r="I19" s="17" t="s">
        <v>462</v>
      </c>
      <c r="J19" s="17">
        <v>2</v>
      </c>
      <c r="K19" s="17" t="s">
        <v>72</v>
      </c>
      <c r="L19" s="17" t="s">
        <v>73</v>
      </c>
      <c r="M19" s="17" t="s">
        <v>168</v>
      </c>
      <c r="N19" s="17" t="s">
        <v>75</v>
      </c>
      <c r="O19" s="17" t="s">
        <v>73</v>
      </c>
      <c r="P19" s="17" t="s">
        <v>73</v>
      </c>
      <c r="Q19" s="17" t="s">
        <v>76</v>
      </c>
      <c r="R19" s="17" t="s">
        <v>162</v>
      </c>
      <c r="S19" s="17" t="s">
        <v>127</v>
      </c>
      <c r="T19" s="17" t="s">
        <v>79</v>
      </c>
      <c r="U19" s="17" t="s">
        <v>80</v>
      </c>
      <c r="V19" s="17" t="s">
        <v>472</v>
      </c>
      <c r="W19" s="26" t="s">
        <v>81</v>
      </c>
      <c r="X19" s="26" t="s">
        <v>541</v>
      </c>
      <c r="Y19" s="17">
        <v>3</v>
      </c>
      <c r="Z19" s="17" t="s">
        <v>73</v>
      </c>
      <c r="AA19" s="17" t="s">
        <v>73</v>
      </c>
      <c r="AB19" s="17" t="s">
        <v>73</v>
      </c>
      <c r="AC19" s="17" t="s">
        <v>542</v>
      </c>
      <c r="AD19" s="17" t="s">
        <v>84</v>
      </c>
      <c r="AE19" s="17" t="s">
        <v>85</v>
      </c>
      <c r="AF19" s="17" t="s">
        <v>86</v>
      </c>
      <c r="AG19" s="17">
        <v>0</v>
      </c>
      <c r="AH19" s="17">
        <v>1</v>
      </c>
      <c r="AI19" s="17" t="s">
        <v>87</v>
      </c>
      <c r="AJ19" s="17" t="s">
        <v>469</v>
      </c>
      <c r="AK19" s="17" t="s">
        <v>269</v>
      </c>
      <c r="AL19" s="17" t="s">
        <v>114</v>
      </c>
      <c r="AM19" s="17" t="s">
        <v>73</v>
      </c>
      <c r="AN19" s="17" t="s">
        <v>356</v>
      </c>
      <c r="AO19" s="17" t="s">
        <v>276</v>
      </c>
      <c r="AP19" s="17" t="s">
        <v>94</v>
      </c>
      <c r="AQ19" s="17" t="s">
        <v>95</v>
      </c>
      <c r="AR19" s="17" t="s">
        <v>543</v>
      </c>
      <c r="AS19" s="17" t="s">
        <v>73</v>
      </c>
      <c r="AT19" s="17" t="s">
        <v>73</v>
      </c>
      <c r="AU19" s="17" t="s">
        <v>97</v>
      </c>
      <c r="AV19" s="17" t="s">
        <v>98</v>
      </c>
      <c r="AW19" s="17" t="s">
        <v>99</v>
      </c>
      <c r="AX19" s="17" t="s">
        <v>73</v>
      </c>
      <c r="AY19" s="17" t="s">
        <v>73</v>
      </c>
      <c r="AZ19" s="17" t="s">
        <v>101</v>
      </c>
      <c r="BA19" s="17" t="s">
        <v>102</v>
      </c>
      <c r="BB19" s="17" t="s">
        <v>73</v>
      </c>
      <c r="BC19" s="17" t="s">
        <v>103</v>
      </c>
      <c r="BD19" s="17" t="s">
        <v>135</v>
      </c>
      <c r="BE19" s="17" t="s">
        <v>105</v>
      </c>
      <c r="BF19" s="17" t="s">
        <v>73</v>
      </c>
      <c r="BG19" s="17" t="s">
        <v>73</v>
      </c>
      <c r="BH19" s="17" t="s">
        <v>73</v>
      </c>
      <c r="BI19" s="17" t="s">
        <v>73</v>
      </c>
      <c r="BJ19" s="17" t="s">
        <v>73</v>
      </c>
      <c r="BK19" s="17" t="s">
        <v>73</v>
      </c>
      <c r="BL19" s="17" t="s">
        <v>73</v>
      </c>
      <c r="BM19" s="17">
        <v>175754.77596267001</v>
      </c>
      <c r="BN19" s="17">
        <v>887340.26621133997</v>
      </c>
      <c r="BO19" s="17">
        <v>42.236146609999999</v>
      </c>
      <c r="BP19" s="17">
        <v>-71.79373674</v>
      </c>
    </row>
    <row r="20" spans="1:68" x14ac:dyDescent="0.35">
      <c r="A20" s="17">
        <v>4857607</v>
      </c>
      <c r="B20" s="17" t="s">
        <v>95</v>
      </c>
      <c r="C20" s="18">
        <v>43996</v>
      </c>
      <c r="D20" s="17" t="s">
        <v>461</v>
      </c>
      <c r="E20" s="19" t="str" cm="1">
        <f t="array" ref="E20">_xlfn.SWITCH(D20,"Property damage only (none injured)","Property Damage","Non-fatal injury","Injury","Fatal injury","Fatality","Unknown","Not Reported","Not Reported","Not Reported")</f>
        <v>Injury</v>
      </c>
      <c r="F20" s="17" t="s">
        <v>68</v>
      </c>
      <c r="G20" s="22">
        <v>0.61111111111111116</v>
      </c>
      <c r="H20" s="17" t="s">
        <v>151</v>
      </c>
      <c r="I20" s="17" t="s">
        <v>193</v>
      </c>
      <c r="J20" s="17">
        <v>2</v>
      </c>
      <c r="K20" s="17" t="s">
        <v>476</v>
      </c>
      <c r="L20" s="17" t="s">
        <v>477</v>
      </c>
      <c r="M20" s="17" t="s">
        <v>168</v>
      </c>
      <c r="N20" s="17" t="s">
        <v>140</v>
      </c>
      <c r="O20" s="17" t="s">
        <v>73</v>
      </c>
      <c r="P20" s="17" t="s">
        <v>73</v>
      </c>
      <c r="Q20" s="17" t="s">
        <v>315</v>
      </c>
      <c r="R20" s="17" t="s">
        <v>466</v>
      </c>
      <c r="S20" s="17" t="s">
        <v>127</v>
      </c>
      <c r="T20" s="17" t="s">
        <v>79</v>
      </c>
      <c r="U20" s="17" t="s">
        <v>80</v>
      </c>
      <c r="V20" s="17" t="s">
        <v>111</v>
      </c>
      <c r="W20" s="26" t="s">
        <v>111</v>
      </c>
      <c r="X20" s="26" t="s">
        <v>82</v>
      </c>
      <c r="Y20" s="17">
        <v>3</v>
      </c>
      <c r="Z20" s="17" t="s">
        <v>73</v>
      </c>
      <c r="AA20" s="17" t="s">
        <v>73</v>
      </c>
      <c r="AB20" s="17" t="s">
        <v>73</v>
      </c>
      <c r="AC20" s="17" t="s">
        <v>544</v>
      </c>
      <c r="AD20" s="17" t="s">
        <v>84</v>
      </c>
      <c r="AE20" s="17" t="s">
        <v>85</v>
      </c>
      <c r="AF20" s="17" t="s">
        <v>86</v>
      </c>
      <c r="AG20" s="17">
        <v>0</v>
      </c>
      <c r="AH20" s="17">
        <v>1</v>
      </c>
      <c r="AI20" s="17" t="s">
        <v>87</v>
      </c>
      <c r="AJ20" s="17" t="s">
        <v>88</v>
      </c>
      <c r="AK20" s="17" t="s">
        <v>145</v>
      </c>
      <c r="AL20" s="17" t="s">
        <v>132</v>
      </c>
      <c r="AM20" s="17" t="s">
        <v>115</v>
      </c>
      <c r="AN20" s="17" t="s">
        <v>365</v>
      </c>
      <c r="AO20" s="17" t="s">
        <v>207</v>
      </c>
      <c r="AP20" s="17" t="s">
        <v>94</v>
      </c>
      <c r="AQ20" s="17" t="s">
        <v>95</v>
      </c>
      <c r="AR20" s="17" t="s">
        <v>545</v>
      </c>
      <c r="AS20" s="17" t="s">
        <v>73</v>
      </c>
      <c r="AT20" s="17" t="s">
        <v>73</v>
      </c>
      <c r="AU20" s="17" t="s">
        <v>97</v>
      </c>
      <c r="AV20" s="17" t="s">
        <v>98</v>
      </c>
      <c r="AW20" s="17" t="s">
        <v>99</v>
      </c>
      <c r="AX20" s="17" t="s">
        <v>73</v>
      </c>
      <c r="AY20" s="17" t="s">
        <v>120</v>
      </c>
      <c r="AZ20" s="17" t="s">
        <v>101</v>
      </c>
      <c r="BA20" s="17" t="s">
        <v>102</v>
      </c>
      <c r="BB20" s="17">
        <v>25</v>
      </c>
      <c r="BC20" s="17" t="s">
        <v>103</v>
      </c>
      <c r="BD20" s="17" t="s">
        <v>135</v>
      </c>
      <c r="BE20" s="17" t="s">
        <v>105</v>
      </c>
      <c r="BF20" s="17" t="s">
        <v>73</v>
      </c>
      <c r="BG20" s="17" t="s">
        <v>73</v>
      </c>
      <c r="BH20" s="17" t="s">
        <v>73</v>
      </c>
      <c r="BI20" s="17" t="s">
        <v>73</v>
      </c>
      <c r="BJ20" s="17" t="s">
        <v>73</v>
      </c>
      <c r="BK20" s="17" t="s">
        <v>73</v>
      </c>
      <c r="BL20" s="17" t="s">
        <v>73</v>
      </c>
      <c r="BM20" s="17">
        <v>175754.77609999999</v>
      </c>
      <c r="BN20" s="17">
        <v>887340.26619999995</v>
      </c>
      <c r="BO20" s="17">
        <v>42.236146609999999</v>
      </c>
      <c r="BP20" s="17">
        <v>-71.79373674</v>
      </c>
    </row>
    <row r="21" spans="1:68" x14ac:dyDescent="0.35">
      <c r="A21" s="17">
        <v>4869143</v>
      </c>
      <c r="B21" s="17" t="s">
        <v>95</v>
      </c>
      <c r="C21" s="18">
        <v>44038</v>
      </c>
      <c r="D21" s="17" t="s">
        <v>461</v>
      </c>
      <c r="E21" s="19" t="str" cm="1">
        <f t="array" ref="E21">_xlfn.SWITCH(D21,"Property damage only (none injured)","Property Damage","Non-fatal injury","Injury","Fatal injury","Fatality","Unknown","Not Reported","Not Reported","Not Reported")</f>
        <v>Injury</v>
      </c>
      <c r="F21" s="17" t="s">
        <v>68</v>
      </c>
      <c r="G21" s="22">
        <v>0.54861111111111116</v>
      </c>
      <c r="H21" s="17" t="s">
        <v>151</v>
      </c>
      <c r="I21" s="17" t="s">
        <v>193</v>
      </c>
      <c r="J21" s="17">
        <v>2</v>
      </c>
      <c r="K21" s="17" t="s">
        <v>476</v>
      </c>
      <c r="L21" s="17" t="s">
        <v>477</v>
      </c>
      <c r="M21" s="17" t="s">
        <v>168</v>
      </c>
      <c r="N21" s="17" t="s">
        <v>75</v>
      </c>
      <c r="O21" s="17" t="s">
        <v>73</v>
      </c>
      <c r="P21" s="17" t="s">
        <v>73</v>
      </c>
      <c r="Q21" s="17" t="s">
        <v>245</v>
      </c>
      <c r="R21" s="17" t="s">
        <v>466</v>
      </c>
      <c r="S21" s="17" t="s">
        <v>127</v>
      </c>
      <c r="T21" s="17" t="s">
        <v>79</v>
      </c>
      <c r="U21" s="17" t="s">
        <v>80</v>
      </c>
      <c r="V21" s="17" t="s">
        <v>111</v>
      </c>
      <c r="W21" s="26" t="s">
        <v>111</v>
      </c>
      <c r="X21" s="26" t="s">
        <v>82</v>
      </c>
      <c r="Y21" s="17">
        <v>3</v>
      </c>
      <c r="Z21" s="17" t="s">
        <v>73</v>
      </c>
      <c r="AA21" s="17" t="s">
        <v>73</v>
      </c>
      <c r="AB21" s="17" t="s">
        <v>73</v>
      </c>
      <c r="AC21" s="17" t="s">
        <v>546</v>
      </c>
      <c r="AD21" s="17" t="s">
        <v>84</v>
      </c>
      <c r="AE21" s="17" t="s">
        <v>85</v>
      </c>
      <c r="AF21" s="17" t="s">
        <v>86</v>
      </c>
      <c r="AG21" s="17">
        <v>0</v>
      </c>
      <c r="AH21" s="17">
        <v>1</v>
      </c>
      <c r="AI21" s="17" t="s">
        <v>87</v>
      </c>
      <c r="AJ21" s="17" t="s">
        <v>322</v>
      </c>
      <c r="AK21" s="17" t="s">
        <v>269</v>
      </c>
      <c r="AL21" s="17" t="s">
        <v>132</v>
      </c>
      <c r="AM21" s="17" t="s">
        <v>115</v>
      </c>
      <c r="AN21" s="17" t="s">
        <v>116</v>
      </c>
      <c r="AO21" s="17" t="s">
        <v>337</v>
      </c>
      <c r="AP21" s="17" t="s">
        <v>94</v>
      </c>
      <c r="AQ21" s="17" t="s">
        <v>95</v>
      </c>
      <c r="AR21" s="17" t="s">
        <v>547</v>
      </c>
      <c r="AS21" s="17" t="s">
        <v>73</v>
      </c>
      <c r="AT21" s="17" t="s">
        <v>73</v>
      </c>
      <c r="AU21" s="17" t="s">
        <v>97</v>
      </c>
      <c r="AV21" s="17" t="s">
        <v>232</v>
      </c>
      <c r="AW21" s="17" t="s">
        <v>99</v>
      </c>
      <c r="AX21" s="17" t="s">
        <v>73</v>
      </c>
      <c r="AY21" s="17" t="s">
        <v>120</v>
      </c>
      <c r="AZ21" s="17" t="s">
        <v>101</v>
      </c>
      <c r="BA21" s="17" t="s">
        <v>102</v>
      </c>
      <c r="BB21" s="17">
        <v>25</v>
      </c>
      <c r="BC21" s="17" t="s">
        <v>103</v>
      </c>
      <c r="BD21" s="17" t="s">
        <v>135</v>
      </c>
      <c r="BE21" s="17" t="s">
        <v>105</v>
      </c>
      <c r="BF21" s="17" t="s">
        <v>73</v>
      </c>
      <c r="BG21" s="17" t="s">
        <v>73</v>
      </c>
      <c r="BH21" s="17" t="s">
        <v>73</v>
      </c>
      <c r="BI21" s="17" t="s">
        <v>73</v>
      </c>
      <c r="BJ21" s="17" t="s">
        <v>73</v>
      </c>
      <c r="BK21" s="17" t="s">
        <v>73</v>
      </c>
      <c r="BL21" s="17" t="s">
        <v>73</v>
      </c>
      <c r="BM21" s="17">
        <v>175743.77978377999</v>
      </c>
      <c r="BN21" s="17">
        <v>887347.03815901</v>
      </c>
      <c r="BO21" s="17">
        <v>42.236207229999998</v>
      </c>
      <c r="BP21" s="17">
        <v>-71.793870240000004</v>
      </c>
    </row>
    <row r="22" spans="1:68" x14ac:dyDescent="0.35">
      <c r="A22" s="17">
        <v>4896618</v>
      </c>
      <c r="B22" s="17" t="s">
        <v>95</v>
      </c>
      <c r="C22" s="18">
        <v>43876</v>
      </c>
      <c r="D22" s="17" t="s">
        <v>461</v>
      </c>
      <c r="E22" s="19" t="str" cm="1">
        <f t="array" ref="E22">_xlfn.SWITCH(D22,"Property damage only (none injured)","Property Damage","Non-fatal injury","Injury","Fatal injury","Fatality","Unknown","Not Reported","Not Reported","Not Reported")</f>
        <v>Injury</v>
      </c>
      <c r="F22" s="17" t="s">
        <v>68</v>
      </c>
      <c r="G22" s="22">
        <v>0.89166666666666672</v>
      </c>
      <c r="H22" s="17" t="s">
        <v>151</v>
      </c>
      <c r="I22" s="17" t="s">
        <v>123</v>
      </c>
      <c r="J22" s="17">
        <v>2</v>
      </c>
      <c r="K22" s="17" t="s">
        <v>72</v>
      </c>
      <c r="L22" s="17" t="s">
        <v>73</v>
      </c>
      <c r="M22" s="17" t="s">
        <v>139</v>
      </c>
      <c r="N22" s="17" t="s">
        <v>74</v>
      </c>
      <c r="O22" s="17" t="s">
        <v>73</v>
      </c>
      <c r="P22" s="17" t="s">
        <v>73</v>
      </c>
      <c r="Q22" s="17" t="s">
        <v>548</v>
      </c>
      <c r="R22" s="17" t="s">
        <v>162</v>
      </c>
      <c r="S22" s="17" t="s">
        <v>73</v>
      </c>
      <c r="T22" s="17" t="s">
        <v>298</v>
      </c>
      <c r="U22" s="17" t="s">
        <v>80</v>
      </c>
      <c r="V22" s="17" t="s">
        <v>472</v>
      </c>
      <c r="W22" s="26" t="s">
        <v>81</v>
      </c>
      <c r="X22" s="26" t="s">
        <v>82</v>
      </c>
      <c r="Y22" s="17">
        <v>3</v>
      </c>
      <c r="Z22" s="17" t="s">
        <v>73</v>
      </c>
      <c r="AA22" s="17" t="s">
        <v>73</v>
      </c>
      <c r="AB22" s="17" t="s">
        <v>73</v>
      </c>
      <c r="AC22" s="17" t="s">
        <v>549</v>
      </c>
      <c r="AD22" s="17" t="s">
        <v>84</v>
      </c>
      <c r="AE22" s="17" t="s">
        <v>85</v>
      </c>
      <c r="AF22" s="17" t="s">
        <v>86</v>
      </c>
      <c r="AG22" s="17">
        <v>0</v>
      </c>
      <c r="AH22" s="17">
        <v>2</v>
      </c>
      <c r="AI22" s="17" t="s">
        <v>87</v>
      </c>
      <c r="AJ22" s="17" t="s">
        <v>322</v>
      </c>
      <c r="AK22" s="17" t="s">
        <v>269</v>
      </c>
      <c r="AL22" s="17" t="s">
        <v>132</v>
      </c>
      <c r="AM22" s="17" t="s">
        <v>115</v>
      </c>
      <c r="AN22" s="17" t="s">
        <v>116</v>
      </c>
      <c r="AO22" s="17" t="s">
        <v>493</v>
      </c>
      <c r="AP22" s="17" t="s">
        <v>474</v>
      </c>
      <c r="AQ22" s="17" t="s">
        <v>95</v>
      </c>
      <c r="AR22" s="17" t="s">
        <v>550</v>
      </c>
      <c r="AS22" s="17" t="s">
        <v>73</v>
      </c>
      <c r="AT22" s="17" t="s">
        <v>73</v>
      </c>
      <c r="AU22" s="17" t="s">
        <v>97</v>
      </c>
      <c r="AV22" s="17" t="s">
        <v>98</v>
      </c>
      <c r="AW22" s="17" t="s">
        <v>99</v>
      </c>
      <c r="AX22" s="17" t="s">
        <v>73</v>
      </c>
      <c r="AY22" s="17" t="s">
        <v>120</v>
      </c>
      <c r="AZ22" s="17" t="s">
        <v>101</v>
      </c>
      <c r="BA22" s="17" t="s">
        <v>102</v>
      </c>
      <c r="BB22" s="17" t="s">
        <v>73</v>
      </c>
      <c r="BC22" s="17" t="s">
        <v>103</v>
      </c>
      <c r="BD22" s="17" t="s">
        <v>135</v>
      </c>
      <c r="BE22" s="17" t="s">
        <v>105</v>
      </c>
      <c r="BF22" s="17" t="s">
        <v>73</v>
      </c>
      <c r="BG22" s="17" t="s">
        <v>73</v>
      </c>
      <c r="BH22" s="17" t="s">
        <v>73</v>
      </c>
      <c r="BI22" s="17" t="s">
        <v>73</v>
      </c>
      <c r="BJ22" s="17" t="s">
        <v>73</v>
      </c>
      <c r="BK22" s="17" t="s">
        <v>73</v>
      </c>
      <c r="BL22" s="17" t="s">
        <v>73</v>
      </c>
      <c r="BM22" s="17">
        <v>175754.77609999999</v>
      </c>
      <c r="BN22" s="17">
        <v>887340.26619999995</v>
      </c>
      <c r="BO22" s="17">
        <v>42.236146609999999</v>
      </c>
      <c r="BP22" s="17">
        <v>-71.79373674</v>
      </c>
    </row>
    <row r="23" spans="1:68" x14ac:dyDescent="0.35">
      <c r="A23" s="17">
        <v>4899495</v>
      </c>
      <c r="B23" s="17" t="s">
        <v>95</v>
      </c>
      <c r="C23" s="18">
        <v>43935</v>
      </c>
      <c r="D23" s="17" t="s">
        <v>456</v>
      </c>
      <c r="E23" s="19" t="str" cm="1">
        <f t="array" ref="E23">_xlfn.SWITCH(D23,"Property damage only (none injured)","Property Damage","Non-fatal injury","Injury","Fatal injury","Fatality","Unknown","Not Reported","Not Reported","Not Reported")</f>
        <v>Property Damage</v>
      </c>
      <c r="F23" s="17" t="s">
        <v>68</v>
      </c>
      <c r="G23" s="22">
        <v>0.29444444444444445</v>
      </c>
      <c r="H23" s="17" t="s">
        <v>151</v>
      </c>
      <c r="I23" s="17" t="s">
        <v>138</v>
      </c>
      <c r="J23" s="17">
        <v>1</v>
      </c>
      <c r="K23" s="17" t="s">
        <v>72</v>
      </c>
      <c r="L23" s="17" t="s">
        <v>73</v>
      </c>
      <c r="M23" s="17" t="s">
        <v>74</v>
      </c>
      <c r="N23" s="17" t="s">
        <v>74</v>
      </c>
      <c r="O23" s="17" t="s">
        <v>73</v>
      </c>
      <c r="P23" s="17" t="s">
        <v>73</v>
      </c>
      <c r="Q23" s="17" t="s">
        <v>293</v>
      </c>
      <c r="R23" s="17" t="s">
        <v>551</v>
      </c>
      <c r="S23" s="17" t="s">
        <v>110</v>
      </c>
      <c r="T23" s="17" t="s">
        <v>552</v>
      </c>
      <c r="U23" s="17" t="s">
        <v>80</v>
      </c>
      <c r="V23" s="17" t="s">
        <v>111</v>
      </c>
      <c r="W23" s="26" t="s">
        <v>111</v>
      </c>
      <c r="X23" s="26" t="s">
        <v>409</v>
      </c>
      <c r="Y23" s="17">
        <v>3</v>
      </c>
      <c r="Z23" s="17" t="s">
        <v>73</v>
      </c>
      <c r="AA23" s="17" t="s">
        <v>73</v>
      </c>
      <c r="AB23" s="17" t="s">
        <v>73</v>
      </c>
      <c r="AC23" s="17" t="s">
        <v>553</v>
      </c>
      <c r="AD23" s="17" t="s">
        <v>84</v>
      </c>
      <c r="AE23" s="17" t="s">
        <v>85</v>
      </c>
      <c r="AF23" s="17" t="s">
        <v>86</v>
      </c>
      <c r="AG23" s="17">
        <v>0</v>
      </c>
      <c r="AH23" s="17">
        <v>0</v>
      </c>
      <c r="AI23" s="17" t="s">
        <v>87</v>
      </c>
      <c r="AJ23" s="17" t="s">
        <v>186</v>
      </c>
      <c r="AK23" s="17" t="s">
        <v>412</v>
      </c>
      <c r="AL23" s="17" t="s">
        <v>219</v>
      </c>
      <c r="AM23" s="17" t="s">
        <v>206</v>
      </c>
      <c r="AN23" s="17" t="s">
        <v>413</v>
      </c>
      <c r="AO23" s="17" t="s">
        <v>529</v>
      </c>
      <c r="AP23" s="17" t="s">
        <v>94</v>
      </c>
      <c r="AQ23" s="17" t="s">
        <v>95</v>
      </c>
      <c r="AR23" s="17" t="s">
        <v>554</v>
      </c>
      <c r="AS23" s="17" t="s">
        <v>73</v>
      </c>
      <c r="AT23" s="17" t="s">
        <v>73</v>
      </c>
      <c r="AU23" s="17" t="s">
        <v>415</v>
      </c>
      <c r="AV23" s="17" t="s">
        <v>98</v>
      </c>
      <c r="AW23" s="17" t="s">
        <v>99</v>
      </c>
      <c r="AX23" s="17" t="s">
        <v>73</v>
      </c>
      <c r="AY23" s="17" t="s">
        <v>555</v>
      </c>
      <c r="AZ23" s="17" t="s">
        <v>101</v>
      </c>
      <c r="BA23" s="17" t="s">
        <v>102</v>
      </c>
      <c r="BB23" s="17" t="s">
        <v>73</v>
      </c>
      <c r="BC23" s="17" t="s">
        <v>103</v>
      </c>
      <c r="BD23" s="17" t="s">
        <v>556</v>
      </c>
      <c r="BE23" s="17" t="s">
        <v>105</v>
      </c>
      <c r="BF23" s="17" t="s">
        <v>73</v>
      </c>
      <c r="BG23" s="17" t="s">
        <v>73</v>
      </c>
      <c r="BH23" s="17" t="s">
        <v>73</v>
      </c>
      <c r="BI23" s="17" t="s">
        <v>73</v>
      </c>
      <c r="BJ23" s="17" t="s">
        <v>73</v>
      </c>
      <c r="BK23" s="17" t="s">
        <v>73</v>
      </c>
      <c r="BL23" s="17" t="s">
        <v>73</v>
      </c>
      <c r="BM23" s="17">
        <v>175754.77596267001</v>
      </c>
      <c r="BN23" s="17">
        <v>887340.26621133997</v>
      </c>
      <c r="BO23" s="17">
        <v>42.236146609999999</v>
      </c>
      <c r="BP23" s="17">
        <v>-71.79373674</v>
      </c>
    </row>
    <row r="24" spans="1:68" x14ac:dyDescent="0.35">
      <c r="A24" s="17">
        <v>4902174</v>
      </c>
      <c r="B24" s="17" t="s">
        <v>95</v>
      </c>
      <c r="C24" s="18">
        <v>43975</v>
      </c>
      <c r="D24" s="17" t="s">
        <v>456</v>
      </c>
      <c r="E24" s="19" t="str" cm="1">
        <f t="array" ref="E24">_xlfn.SWITCH(D24,"Property damage only (none injured)","Property Damage","Non-fatal injury","Injury","Fatal injury","Fatality","Unknown","Not Reported","Not Reported","Not Reported")</f>
        <v>Property Damage</v>
      </c>
      <c r="F24" s="17" t="s">
        <v>68</v>
      </c>
      <c r="G24" s="22">
        <v>0.38541666666666669</v>
      </c>
      <c r="H24" s="17" t="s">
        <v>151</v>
      </c>
      <c r="I24" s="17" t="s">
        <v>138</v>
      </c>
      <c r="J24" s="17">
        <v>2</v>
      </c>
      <c r="K24" s="17" t="s">
        <v>72</v>
      </c>
      <c r="L24" s="17" t="s">
        <v>73</v>
      </c>
      <c r="M24" s="17" t="s">
        <v>74</v>
      </c>
      <c r="N24" s="17" t="s">
        <v>124</v>
      </c>
      <c r="O24" s="17" t="s">
        <v>73</v>
      </c>
      <c r="P24" s="17" t="s">
        <v>73</v>
      </c>
      <c r="Q24" s="17" t="s">
        <v>141</v>
      </c>
      <c r="R24" s="17" t="s">
        <v>241</v>
      </c>
      <c r="S24" s="17" t="s">
        <v>127</v>
      </c>
      <c r="T24" s="17" t="s">
        <v>79</v>
      </c>
      <c r="U24" s="17" t="s">
        <v>80</v>
      </c>
      <c r="V24" s="17" t="s">
        <v>111</v>
      </c>
      <c r="W24" s="26" t="s">
        <v>111</v>
      </c>
      <c r="X24" s="26" t="s">
        <v>82</v>
      </c>
      <c r="Y24" s="17">
        <v>3</v>
      </c>
      <c r="Z24" s="17" t="s">
        <v>73</v>
      </c>
      <c r="AA24" s="17" t="s">
        <v>73</v>
      </c>
      <c r="AB24" s="17" t="s">
        <v>73</v>
      </c>
      <c r="AC24" s="17" t="s">
        <v>557</v>
      </c>
      <c r="AD24" s="17" t="s">
        <v>84</v>
      </c>
      <c r="AE24" s="17" t="s">
        <v>85</v>
      </c>
      <c r="AF24" s="17" t="s">
        <v>86</v>
      </c>
      <c r="AG24" s="17">
        <v>0</v>
      </c>
      <c r="AH24" s="17">
        <v>0</v>
      </c>
      <c r="AI24" s="17" t="s">
        <v>87</v>
      </c>
      <c r="AJ24" s="17" t="s">
        <v>88</v>
      </c>
      <c r="AK24" s="17" t="s">
        <v>482</v>
      </c>
      <c r="AL24" s="17" t="s">
        <v>114</v>
      </c>
      <c r="AM24" s="17" t="s">
        <v>115</v>
      </c>
      <c r="AN24" s="17" t="s">
        <v>115</v>
      </c>
      <c r="AO24" s="17" t="s">
        <v>207</v>
      </c>
      <c r="AP24" s="17" t="s">
        <v>94</v>
      </c>
      <c r="AQ24" s="17" t="s">
        <v>95</v>
      </c>
      <c r="AR24" s="17" t="s">
        <v>558</v>
      </c>
      <c r="AS24" s="17" t="s">
        <v>73</v>
      </c>
      <c r="AT24" s="17" t="s">
        <v>73</v>
      </c>
      <c r="AU24" s="17" t="s">
        <v>97</v>
      </c>
      <c r="AV24" s="17" t="s">
        <v>98</v>
      </c>
      <c r="AW24" s="17" t="s">
        <v>99</v>
      </c>
      <c r="AX24" s="17" t="s">
        <v>73</v>
      </c>
      <c r="AY24" s="17" t="s">
        <v>120</v>
      </c>
      <c r="AZ24" s="17" t="s">
        <v>101</v>
      </c>
      <c r="BA24" s="17" t="s">
        <v>102</v>
      </c>
      <c r="BB24" s="17" t="s">
        <v>73</v>
      </c>
      <c r="BC24" s="17" t="s">
        <v>103</v>
      </c>
      <c r="BD24" s="17" t="s">
        <v>135</v>
      </c>
      <c r="BE24" s="17" t="s">
        <v>105</v>
      </c>
      <c r="BF24" s="17" t="s">
        <v>73</v>
      </c>
      <c r="BG24" s="17" t="s">
        <v>73</v>
      </c>
      <c r="BH24" s="17" t="s">
        <v>73</v>
      </c>
      <c r="BI24" s="17" t="s">
        <v>73</v>
      </c>
      <c r="BJ24" s="17" t="s">
        <v>73</v>
      </c>
      <c r="BK24" s="17" t="s">
        <v>73</v>
      </c>
      <c r="BL24" s="17" t="s">
        <v>73</v>
      </c>
      <c r="BM24" s="17">
        <v>175754.77609999999</v>
      </c>
      <c r="BN24" s="17">
        <v>887340.26619999995</v>
      </c>
      <c r="BO24" s="17">
        <v>42.236146609999999</v>
      </c>
      <c r="BP24" s="17">
        <v>-71.79373674</v>
      </c>
    </row>
    <row r="25" spans="1:68" x14ac:dyDescent="0.35">
      <c r="A25" s="17">
        <v>4903737</v>
      </c>
      <c r="B25" s="17" t="s">
        <v>95</v>
      </c>
      <c r="C25" s="18">
        <v>44162</v>
      </c>
      <c r="D25" s="17" t="s">
        <v>461</v>
      </c>
      <c r="E25" s="19" t="str" cm="1">
        <f t="array" ref="E25">_xlfn.SWITCH(D25,"Property damage only (none injured)","Property Damage","Non-fatal injury","Injury","Fatal injury","Fatality","Unknown","Not Reported","Not Reported","Not Reported")</f>
        <v>Injury</v>
      </c>
      <c r="F25" s="17" t="s">
        <v>68</v>
      </c>
      <c r="G25" s="22">
        <v>0.75347222222222221</v>
      </c>
      <c r="H25" s="17" t="s">
        <v>151</v>
      </c>
      <c r="I25" s="17" t="s">
        <v>193</v>
      </c>
      <c r="J25" s="17">
        <v>2</v>
      </c>
      <c r="K25" s="17" t="s">
        <v>476</v>
      </c>
      <c r="L25" s="17" t="s">
        <v>477</v>
      </c>
      <c r="M25" s="17" t="s">
        <v>168</v>
      </c>
      <c r="N25" s="17" t="s">
        <v>124</v>
      </c>
      <c r="O25" s="17" t="s">
        <v>73</v>
      </c>
      <c r="P25" s="17" t="s">
        <v>73</v>
      </c>
      <c r="Q25" s="17" t="s">
        <v>76</v>
      </c>
      <c r="R25" s="17" t="s">
        <v>559</v>
      </c>
      <c r="S25" s="17" t="s">
        <v>127</v>
      </c>
      <c r="T25" s="17" t="s">
        <v>79</v>
      </c>
      <c r="U25" s="17" t="s">
        <v>80</v>
      </c>
      <c r="V25" s="17" t="s">
        <v>472</v>
      </c>
      <c r="W25" s="26" t="s">
        <v>81</v>
      </c>
      <c r="X25" s="26" t="s">
        <v>485</v>
      </c>
      <c r="Y25" s="17">
        <v>3</v>
      </c>
      <c r="Z25" s="17" t="s">
        <v>73</v>
      </c>
      <c r="AA25" s="17" t="s">
        <v>73</v>
      </c>
      <c r="AB25" s="17" t="s">
        <v>73</v>
      </c>
      <c r="AC25" s="17" t="s">
        <v>560</v>
      </c>
      <c r="AD25" s="17" t="s">
        <v>84</v>
      </c>
      <c r="AE25" s="17" t="s">
        <v>317</v>
      </c>
      <c r="AF25" s="17" t="s">
        <v>86</v>
      </c>
      <c r="AG25" s="17">
        <v>0</v>
      </c>
      <c r="AH25" s="17">
        <v>1</v>
      </c>
      <c r="AI25" s="17" t="s">
        <v>87</v>
      </c>
      <c r="AJ25" s="17" t="s">
        <v>500</v>
      </c>
      <c r="AK25" s="17" t="s">
        <v>131</v>
      </c>
      <c r="AL25" s="17" t="s">
        <v>198</v>
      </c>
      <c r="AM25" s="17" t="s">
        <v>115</v>
      </c>
      <c r="AN25" s="17" t="s">
        <v>115</v>
      </c>
      <c r="AO25" s="17" t="s">
        <v>133</v>
      </c>
      <c r="AP25" s="17" t="s">
        <v>94</v>
      </c>
      <c r="AQ25" s="17" t="s">
        <v>95</v>
      </c>
      <c r="AR25" s="17" t="s">
        <v>561</v>
      </c>
      <c r="AS25" s="17" t="s">
        <v>73</v>
      </c>
      <c r="AT25" s="17" t="s">
        <v>73</v>
      </c>
      <c r="AU25" s="17" t="s">
        <v>97</v>
      </c>
      <c r="AV25" s="17" t="s">
        <v>98</v>
      </c>
      <c r="AW25" s="17" t="s">
        <v>99</v>
      </c>
      <c r="AX25" s="17" t="s">
        <v>73</v>
      </c>
      <c r="AY25" s="17" t="s">
        <v>120</v>
      </c>
      <c r="AZ25" s="17" t="s">
        <v>101</v>
      </c>
      <c r="BA25" s="17" t="s">
        <v>102</v>
      </c>
      <c r="BB25" s="17">
        <v>25</v>
      </c>
      <c r="BC25" s="17" t="s">
        <v>103</v>
      </c>
      <c r="BD25" s="17" t="s">
        <v>135</v>
      </c>
      <c r="BE25" s="17" t="s">
        <v>105</v>
      </c>
      <c r="BF25" s="17" t="s">
        <v>73</v>
      </c>
      <c r="BG25" s="17" t="s">
        <v>73</v>
      </c>
      <c r="BH25" s="17" t="s">
        <v>73</v>
      </c>
      <c r="BI25" s="17" t="s">
        <v>73</v>
      </c>
      <c r="BJ25" s="17" t="s">
        <v>73</v>
      </c>
      <c r="BK25" s="17" t="s">
        <v>73</v>
      </c>
      <c r="BL25" s="17" t="s">
        <v>73</v>
      </c>
      <c r="BM25" s="17">
        <v>175754.77609999999</v>
      </c>
      <c r="BN25" s="17">
        <v>887340.26619999995</v>
      </c>
      <c r="BO25" s="17">
        <v>42.236146609999999</v>
      </c>
      <c r="BP25" s="17">
        <v>-71.79373674</v>
      </c>
    </row>
    <row r="26" spans="1:68" x14ac:dyDescent="0.35">
      <c r="A26" s="17">
        <v>4905111</v>
      </c>
      <c r="B26" s="17" t="s">
        <v>95</v>
      </c>
      <c r="C26" s="18">
        <v>44163</v>
      </c>
      <c r="D26" s="17" t="s">
        <v>456</v>
      </c>
      <c r="E26" s="19" t="str" cm="1">
        <f t="array" ref="E26">_xlfn.SWITCH(D26,"Property damage only (none injured)","Property Damage","Non-fatal injury","Injury","Fatal injury","Fatality","Unknown","Not Reported","Not Reported","Not Reported")</f>
        <v>Property Damage</v>
      </c>
      <c r="F26" s="17" t="s">
        <v>68</v>
      </c>
      <c r="G26" s="22">
        <v>0.7</v>
      </c>
      <c r="H26" s="17" t="s">
        <v>151</v>
      </c>
      <c r="I26" s="17" t="s">
        <v>138</v>
      </c>
      <c r="J26" s="17">
        <v>2</v>
      </c>
      <c r="K26" s="17" t="s">
        <v>476</v>
      </c>
      <c r="L26" s="17" t="s">
        <v>477</v>
      </c>
      <c r="M26" s="17" t="s">
        <v>168</v>
      </c>
      <c r="N26" s="17" t="s">
        <v>124</v>
      </c>
      <c r="O26" s="17" t="s">
        <v>73</v>
      </c>
      <c r="P26" s="17" t="s">
        <v>73</v>
      </c>
      <c r="Q26" s="17" t="s">
        <v>161</v>
      </c>
      <c r="R26" s="17" t="s">
        <v>559</v>
      </c>
      <c r="S26" s="17" t="s">
        <v>562</v>
      </c>
      <c r="T26" s="17" t="s">
        <v>79</v>
      </c>
      <c r="U26" s="17" t="s">
        <v>80</v>
      </c>
      <c r="V26" s="17" t="s">
        <v>472</v>
      </c>
      <c r="W26" s="26" t="s">
        <v>81</v>
      </c>
      <c r="X26" s="26" t="s">
        <v>485</v>
      </c>
      <c r="Y26" s="17">
        <v>3</v>
      </c>
      <c r="Z26" s="17" t="s">
        <v>73</v>
      </c>
      <c r="AA26" s="17" t="s">
        <v>73</v>
      </c>
      <c r="AB26" s="17" t="s">
        <v>73</v>
      </c>
      <c r="AC26" s="17" t="s">
        <v>563</v>
      </c>
      <c r="AD26" s="17" t="s">
        <v>84</v>
      </c>
      <c r="AE26" s="17" t="s">
        <v>514</v>
      </c>
      <c r="AF26" s="17" t="s">
        <v>86</v>
      </c>
      <c r="AG26" s="17">
        <v>0</v>
      </c>
      <c r="AH26" s="17">
        <v>0</v>
      </c>
      <c r="AI26" s="17" t="s">
        <v>295</v>
      </c>
      <c r="AJ26" s="17" t="s">
        <v>500</v>
      </c>
      <c r="AK26" s="17" t="s">
        <v>564</v>
      </c>
      <c r="AL26" s="17" t="s">
        <v>114</v>
      </c>
      <c r="AM26" s="17" t="s">
        <v>115</v>
      </c>
      <c r="AN26" s="17" t="s">
        <v>115</v>
      </c>
      <c r="AO26" s="17" t="s">
        <v>133</v>
      </c>
      <c r="AP26" s="17" t="s">
        <v>489</v>
      </c>
      <c r="AQ26" s="17" t="s">
        <v>95</v>
      </c>
      <c r="AR26" s="17" t="s">
        <v>565</v>
      </c>
      <c r="AS26" s="17" t="s">
        <v>73</v>
      </c>
      <c r="AT26" s="17" t="s">
        <v>73</v>
      </c>
      <c r="AU26" s="17" t="s">
        <v>97</v>
      </c>
      <c r="AV26" s="17" t="s">
        <v>232</v>
      </c>
      <c r="AW26" s="17" t="s">
        <v>99</v>
      </c>
      <c r="AX26" s="17" t="s">
        <v>73</v>
      </c>
      <c r="AY26" s="17" t="s">
        <v>120</v>
      </c>
      <c r="AZ26" s="17" t="s">
        <v>101</v>
      </c>
      <c r="BA26" s="17" t="s">
        <v>102</v>
      </c>
      <c r="BB26" s="17">
        <v>30</v>
      </c>
      <c r="BC26" s="17" t="s">
        <v>103</v>
      </c>
      <c r="BD26" s="17" t="s">
        <v>135</v>
      </c>
      <c r="BE26" s="17" t="s">
        <v>105</v>
      </c>
      <c r="BF26" s="17" t="s">
        <v>73</v>
      </c>
      <c r="BG26" s="17" t="s">
        <v>73</v>
      </c>
      <c r="BH26" s="17" t="s">
        <v>73</v>
      </c>
      <c r="BI26" s="17" t="s">
        <v>73</v>
      </c>
      <c r="BJ26" s="17" t="s">
        <v>73</v>
      </c>
      <c r="BK26" s="17" t="s">
        <v>73</v>
      </c>
      <c r="BL26" s="17" t="s">
        <v>73</v>
      </c>
      <c r="BM26" s="17">
        <v>175699.27785449999</v>
      </c>
      <c r="BN26" s="17">
        <v>887323.43614312995</v>
      </c>
      <c r="BO26" s="17">
        <v>42.235993360000002</v>
      </c>
      <c r="BP26" s="17">
        <v>-71.794408399999995</v>
      </c>
    </row>
    <row r="27" spans="1:68" x14ac:dyDescent="0.35">
      <c r="A27" s="17">
        <v>4907817</v>
      </c>
      <c r="B27" s="17" t="s">
        <v>95</v>
      </c>
      <c r="C27" s="18">
        <v>44135</v>
      </c>
      <c r="D27" s="17" t="s">
        <v>456</v>
      </c>
      <c r="E27" s="19" t="str" cm="1">
        <f t="array" ref="E27">_xlfn.SWITCH(D27,"Property damage only (none injured)","Property Damage","Non-fatal injury","Injury","Fatal injury","Fatality","Unknown","Not Reported","Not Reported","Not Reported")</f>
        <v>Property Damage</v>
      </c>
      <c r="F27" s="17" t="s">
        <v>68</v>
      </c>
      <c r="G27" s="22">
        <v>0.82222222222222219</v>
      </c>
      <c r="H27" s="17" t="s">
        <v>151</v>
      </c>
      <c r="I27" s="17" t="s">
        <v>138</v>
      </c>
      <c r="J27" s="17">
        <v>2</v>
      </c>
      <c r="K27" s="17" t="s">
        <v>72</v>
      </c>
      <c r="L27" s="17" t="s">
        <v>73</v>
      </c>
      <c r="M27" s="17" t="s">
        <v>74</v>
      </c>
      <c r="N27" s="17" t="s">
        <v>74</v>
      </c>
      <c r="O27" s="17" t="s">
        <v>73</v>
      </c>
      <c r="P27" s="17" t="s">
        <v>73</v>
      </c>
      <c r="Q27" s="17" t="s">
        <v>201</v>
      </c>
      <c r="R27" s="17" t="s">
        <v>162</v>
      </c>
      <c r="S27" s="17" t="s">
        <v>73</v>
      </c>
      <c r="T27" s="17" t="s">
        <v>79</v>
      </c>
      <c r="U27" s="17" t="s">
        <v>80</v>
      </c>
      <c r="V27" s="17" t="s">
        <v>472</v>
      </c>
      <c r="W27" s="26" t="s">
        <v>81</v>
      </c>
      <c r="X27" s="26" t="s">
        <v>82</v>
      </c>
      <c r="Y27" s="17">
        <v>3</v>
      </c>
      <c r="Z27" s="17" t="s">
        <v>73</v>
      </c>
      <c r="AA27" s="17" t="s">
        <v>73</v>
      </c>
      <c r="AB27" s="17" t="s">
        <v>73</v>
      </c>
      <c r="AC27" s="17" t="s">
        <v>566</v>
      </c>
      <c r="AD27" s="17" t="s">
        <v>84</v>
      </c>
      <c r="AE27" s="17" t="s">
        <v>85</v>
      </c>
      <c r="AF27" s="17" t="s">
        <v>86</v>
      </c>
      <c r="AG27" s="17">
        <v>0</v>
      </c>
      <c r="AH27" s="17">
        <v>0</v>
      </c>
      <c r="AI27" s="17" t="s">
        <v>87</v>
      </c>
      <c r="AJ27" s="17" t="s">
        <v>322</v>
      </c>
      <c r="AK27" s="17" t="s">
        <v>205</v>
      </c>
      <c r="AL27" s="17" t="s">
        <v>132</v>
      </c>
      <c r="AM27" s="17" t="s">
        <v>115</v>
      </c>
      <c r="AN27" s="17" t="s">
        <v>116</v>
      </c>
      <c r="AO27" s="17" t="s">
        <v>493</v>
      </c>
      <c r="AP27" s="17" t="s">
        <v>474</v>
      </c>
      <c r="AQ27" s="17" t="s">
        <v>95</v>
      </c>
      <c r="AR27" s="17" t="s">
        <v>567</v>
      </c>
      <c r="AS27" s="17" t="s">
        <v>73</v>
      </c>
      <c r="AT27" s="17" t="s">
        <v>73</v>
      </c>
      <c r="AU27" s="17" t="s">
        <v>97</v>
      </c>
      <c r="AV27" s="17" t="s">
        <v>98</v>
      </c>
      <c r="AW27" s="17" t="s">
        <v>99</v>
      </c>
      <c r="AX27" s="17" t="s">
        <v>73</v>
      </c>
      <c r="AY27" s="17" t="s">
        <v>120</v>
      </c>
      <c r="AZ27" s="17" t="s">
        <v>101</v>
      </c>
      <c r="BA27" s="17" t="s">
        <v>102</v>
      </c>
      <c r="BB27" s="17" t="s">
        <v>73</v>
      </c>
      <c r="BC27" s="17" t="s">
        <v>103</v>
      </c>
      <c r="BD27" s="17" t="s">
        <v>135</v>
      </c>
      <c r="BE27" s="17" t="s">
        <v>105</v>
      </c>
      <c r="BF27" s="17" t="s">
        <v>73</v>
      </c>
      <c r="BG27" s="17" t="s">
        <v>73</v>
      </c>
      <c r="BH27" s="17" t="s">
        <v>73</v>
      </c>
      <c r="BI27" s="17" t="s">
        <v>73</v>
      </c>
      <c r="BJ27" s="17" t="s">
        <v>73</v>
      </c>
      <c r="BK27" s="17" t="s">
        <v>73</v>
      </c>
      <c r="BL27" s="17" t="s">
        <v>73</v>
      </c>
      <c r="BM27" s="17">
        <v>175754.77609999999</v>
      </c>
      <c r="BN27" s="17">
        <v>887340.26619999995</v>
      </c>
      <c r="BO27" s="17">
        <v>42.236146609999999</v>
      </c>
      <c r="BP27" s="17">
        <v>-71.79373674</v>
      </c>
    </row>
    <row r="28" spans="1:68" x14ac:dyDescent="0.35">
      <c r="A28" s="17">
        <v>4909078</v>
      </c>
      <c r="B28" s="17" t="s">
        <v>95</v>
      </c>
      <c r="C28" s="18">
        <v>43998</v>
      </c>
      <c r="D28" s="17" t="s">
        <v>186</v>
      </c>
      <c r="E28" s="19" t="str" cm="1">
        <f t="array" ref="E28">_xlfn.SWITCH(D28,"Property damage only (none injured)","Property Damage","Non-fatal injury","Injury","Fatal injury","Fatality","Unknown","Not Reported","Not Reported","Not Reported")</f>
        <v>Not Reported</v>
      </c>
      <c r="F28" s="17" t="s">
        <v>68</v>
      </c>
      <c r="G28" s="22">
        <v>0.41597222222222224</v>
      </c>
      <c r="H28" s="17" t="s">
        <v>151</v>
      </c>
      <c r="I28" s="17" t="s">
        <v>298</v>
      </c>
      <c r="J28" s="17">
        <v>2</v>
      </c>
      <c r="K28" s="17" t="s">
        <v>72</v>
      </c>
      <c r="L28" s="17" t="s">
        <v>73</v>
      </c>
      <c r="M28" s="17" t="s">
        <v>74</v>
      </c>
      <c r="N28" s="17" t="s">
        <v>75</v>
      </c>
      <c r="O28" s="17" t="s">
        <v>73</v>
      </c>
      <c r="P28" s="17" t="s">
        <v>73</v>
      </c>
      <c r="Q28" s="17" t="s">
        <v>141</v>
      </c>
      <c r="R28" s="17" t="s">
        <v>162</v>
      </c>
      <c r="S28" s="17" t="s">
        <v>73</v>
      </c>
      <c r="T28" s="17" t="s">
        <v>79</v>
      </c>
      <c r="U28" s="17" t="s">
        <v>80</v>
      </c>
      <c r="V28" s="17" t="s">
        <v>111</v>
      </c>
      <c r="W28" s="26" t="s">
        <v>111</v>
      </c>
      <c r="X28" s="26" t="s">
        <v>82</v>
      </c>
      <c r="Y28" s="17">
        <v>3</v>
      </c>
      <c r="Z28" s="17" t="s">
        <v>73</v>
      </c>
      <c r="AA28" s="17" t="s">
        <v>73</v>
      </c>
      <c r="AB28" s="17" t="s">
        <v>73</v>
      </c>
      <c r="AC28" s="17" t="s">
        <v>568</v>
      </c>
      <c r="AD28" s="17" t="s">
        <v>84</v>
      </c>
      <c r="AE28" s="17" t="s">
        <v>317</v>
      </c>
      <c r="AF28" s="17" t="s">
        <v>86</v>
      </c>
      <c r="AG28" s="17">
        <v>0</v>
      </c>
      <c r="AH28" s="17">
        <v>0</v>
      </c>
      <c r="AI28" s="17" t="s">
        <v>87</v>
      </c>
      <c r="AJ28" s="17" t="s">
        <v>469</v>
      </c>
      <c r="AK28" s="17" t="s">
        <v>269</v>
      </c>
      <c r="AL28" s="17" t="s">
        <v>132</v>
      </c>
      <c r="AM28" s="17" t="s">
        <v>115</v>
      </c>
      <c r="AN28" s="17" t="s">
        <v>115</v>
      </c>
      <c r="AO28" s="17" t="s">
        <v>276</v>
      </c>
      <c r="AP28" s="17" t="s">
        <v>94</v>
      </c>
      <c r="AQ28" s="17" t="s">
        <v>95</v>
      </c>
      <c r="AR28" s="17" t="s">
        <v>569</v>
      </c>
      <c r="AS28" s="17" t="s">
        <v>73</v>
      </c>
      <c r="AT28" s="17" t="s">
        <v>73</v>
      </c>
      <c r="AU28" s="17" t="s">
        <v>97</v>
      </c>
      <c r="AV28" s="17" t="s">
        <v>98</v>
      </c>
      <c r="AW28" s="17" t="s">
        <v>99</v>
      </c>
      <c r="AX28" s="17" t="s">
        <v>73</v>
      </c>
      <c r="AY28" s="17" t="s">
        <v>120</v>
      </c>
      <c r="AZ28" s="17" t="s">
        <v>101</v>
      </c>
      <c r="BA28" s="17" t="s">
        <v>102</v>
      </c>
      <c r="BB28" s="17">
        <v>30</v>
      </c>
      <c r="BC28" s="17" t="s">
        <v>103</v>
      </c>
      <c r="BD28" s="17" t="s">
        <v>135</v>
      </c>
      <c r="BE28" s="17" t="s">
        <v>105</v>
      </c>
      <c r="BF28" s="17" t="s">
        <v>73</v>
      </c>
      <c r="BG28" s="17" t="s">
        <v>73</v>
      </c>
      <c r="BH28" s="17" t="s">
        <v>73</v>
      </c>
      <c r="BI28" s="17" t="s">
        <v>73</v>
      </c>
      <c r="BJ28" s="17" t="s">
        <v>73</v>
      </c>
      <c r="BK28" s="17" t="s">
        <v>73</v>
      </c>
      <c r="BL28" s="17" t="s">
        <v>73</v>
      </c>
      <c r="BM28" s="17">
        <v>175754.77609999999</v>
      </c>
      <c r="BN28" s="17">
        <v>887340.26619999995</v>
      </c>
      <c r="BO28" s="17">
        <v>42.236146609999999</v>
      </c>
      <c r="BP28" s="17">
        <v>-71.79373674</v>
      </c>
    </row>
    <row r="29" spans="1:68" x14ac:dyDescent="0.35">
      <c r="A29" s="17">
        <v>4912970</v>
      </c>
      <c r="B29" s="17" t="s">
        <v>95</v>
      </c>
      <c r="C29" s="18">
        <v>44175</v>
      </c>
      <c r="D29" s="17" t="s">
        <v>461</v>
      </c>
      <c r="E29" s="19" t="str" cm="1">
        <f t="array" ref="E29">_xlfn.SWITCH(D29,"Property damage only (none injured)","Property Damage","Non-fatal injury","Injury","Fatal injury","Fatality","Unknown","Not Reported","Not Reported","Not Reported")</f>
        <v>Injury</v>
      </c>
      <c r="F29" s="17" t="s">
        <v>68</v>
      </c>
      <c r="G29" s="22">
        <v>0.39097222222222222</v>
      </c>
      <c r="H29" s="17" t="s">
        <v>151</v>
      </c>
      <c r="I29" s="17" t="s">
        <v>193</v>
      </c>
      <c r="J29" s="17">
        <v>2</v>
      </c>
      <c r="K29" s="17" t="s">
        <v>476</v>
      </c>
      <c r="L29" s="17" t="s">
        <v>477</v>
      </c>
      <c r="M29" s="17" t="s">
        <v>368</v>
      </c>
      <c r="N29" s="17" t="s">
        <v>139</v>
      </c>
      <c r="O29" s="17" t="s">
        <v>73</v>
      </c>
      <c r="P29" s="17" t="s">
        <v>73</v>
      </c>
      <c r="Q29" s="17" t="s">
        <v>353</v>
      </c>
      <c r="R29" s="17" t="s">
        <v>570</v>
      </c>
      <c r="S29" s="17" t="s">
        <v>127</v>
      </c>
      <c r="T29" s="17" t="s">
        <v>79</v>
      </c>
      <c r="U29" s="17" t="s">
        <v>80</v>
      </c>
      <c r="V29" s="17" t="s">
        <v>472</v>
      </c>
      <c r="W29" s="26" t="s">
        <v>81</v>
      </c>
      <c r="X29" s="26" t="s">
        <v>479</v>
      </c>
      <c r="Y29" s="17">
        <v>3</v>
      </c>
      <c r="Z29" s="17" t="s">
        <v>73</v>
      </c>
      <c r="AA29" s="17" t="s">
        <v>73</v>
      </c>
      <c r="AB29" s="17" t="s">
        <v>73</v>
      </c>
      <c r="AC29" s="17" t="s">
        <v>571</v>
      </c>
      <c r="AD29" s="17" t="s">
        <v>84</v>
      </c>
      <c r="AE29" s="17" t="s">
        <v>514</v>
      </c>
      <c r="AF29" s="17" t="s">
        <v>86</v>
      </c>
      <c r="AG29" s="17">
        <v>0</v>
      </c>
      <c r="AH29" s="17">
        <v>1</v>
      </c>
      <c r="AI29" s="17" t="s">
        <v>87</v>
      </c>
      <c r="AJ29" s="17" t="s">
        <v>469</v>
      </c>
      <c r="AK29" s="17" t="s">
        <v>572</v>
      </c>
      <c r="AL29" s="17" t="s">
        <v>132</v>
      </c>
      <c r="AM29" s="17" t="s">
        <v>115</v>
      </c>
      <c r="AN29" s="17" t="s">
        <v>365</v>
      </c>
      <c r="AO29" s="17" t="s">
        <v>133</v>
      </c>
      <c r="AP29" s="17" t="s">
        <v>94</v>
      </c>
      <c r="AQ29" s="17" t="s">
        <v>95</v>
      </c>
      <c r="AR29" s="17" t="s">
        <v>573</v>
      </c>
      <c r="AS29" s="17" t="s">
        <v>73</v>
      </c>
      <c r="AT29" s="17" t="s">
        <v>73</v>
      </c>
      <c r="AU29" s="17" t="s">
        <v>97</v>
      </c>
      <c r="AV29" s="17" t="s">
        <v>232</v>
      </c>
      <c r="AW29" s="17" t="s">
        <v>99</v>
      </c>
      <c r="AX29" s="17" t="s">
        <v>73</v>
      </c>
      <c r="AY29" s="17" t="s">
        <v>574</v>
      </c>
      <c r="AZ29" s="17" t="s">
        <v>101</v>
      </c>
      <c r="BA29" s="17" t="s">
        <v>102</v>
      </c>
      <c r="BB29" s="17">
        <v>35</v>
      </c>
      <c r="BC29" s="17" t="s">
        <v>103</v>
      </c>
      <c r="BD29" s="17" t="s">
        <v>575</v>
      </c>
      <c r="BE29" s="17" t="s">
        <v>105</v>
      </c>
      <c r="BF29" s="17" t="s">
        <v>73</v>
      </c>
      <c r="BG29" s="17" t="s">
        <v>73</v>
      </c>
      <c r="BH29" s="17" t="s">
        <v>73</v>
      </c>
      <c r="BI29" s="17" t="s">
        <v>73</v>
      </c>
      <c r="BJ29" s="17" t="s">
        <v>73</v>
      </c>
      <c r="BK29" s="17" t="s">
        <v>73</v>
      </c>
      <c r="BL29" s="17" t="s">
        <v>73</v>
      </c>
      <c r="BM29" s="17">
        <v>175701.07204997001</v>
      </c>
      <c r="BN29" s="17">
        <v>887372.75605431001</v>
      </c>
      <c r="BO29" s="17">
        <v>42.236437449999997</v>
      </c>
      <c r="BP29" s="17">
        <v>-71.794388729999994</v>
      </c>
    </row>
    <row r="30" spans="1:68" x14ac:dyDescent="0.35">
      <c r="A30" s="17">
        <v>4917840</v>
      </c>
      <c r="B30" s="17" t="s">
        <v>95</v>
      </c>
      <c r="C30" s="18">
        <v>44201</v>
      </c>
      <c r="D30" s="17" t="s">
        <v>456</v>
      </c>
      <c r="E30" s="19" t="str" cm="1">
        <f t="array" ref="E30">_xlfn.SWITCH(D30,"Property damage only (none injured)","Property Damage","Non-fatal injury","Injury","Fatal injury","Fatality","Unknown","Not Reported","Not Reported","Not Reported")</f>
        <v>Property Damage</v>
      </c>
      <c r="F30" s="17" t="s">
        <v>190</v>
      </c>
      <c r="G30" s="22">
        <v>0.60763888888888884</v>
      </c>
      <c r="H30" s="17" t="s">
        <v>192</v>
      </c>
      <c r="I30" s="17" t="s">
        <v>138</v>
      </c>
      <c r="J30" s="17">
        <v>2</v>
      </c>
      <c r="K30" s="17" t="s">
        <v>476</v>
      </c>
      <c r="L30" s="17" t="s">
        <v>477</v>
      </c>
      <c r="M30" s="17" t="s">
        <v>74</v>
      </c>
      <c r="N30" s="17" t="s">
        <v>168</v>
      </c>
      <c r="O30" s="17" t="s">
        <v>73</v>
      </c>
      <c r="P30" s="17" t="s">
        <v>73</v>
      </c>
      <c r="Q30" s="17" t="s">
        <v>315</v>
      </c>
      <c r="R30" s="17" t="s">
        <v>576</v>
      </c>
      <c r="S30" s="17" t="s">
        <v>127</v>
      </c>
      <c r="T30" s="17" t="s">
        <v>79</v>
      </c>
      <c r="U30" s="17" t="s">
        <v>80</v>
      </c>
      <c r="V30" s="17" t="s">
        <v>111</v>
      </c>
      <c r="W30" s="26" t="s">
        <v>111</v>
      </c>
      <c r="X30" s="26" t="s">
        <v>485</v>
      </c>
      <c r="Y30" s="17">
        <v>3</v>
      </c>
      <c r="Z30" s="17" t="s">
        <v>73</v>
      </c>
      <c r="AA30" s="17" t="s">
        <v>73</v>
      </c>
      <c r="AB30" s="17" t="s">
        <v>73</v>
      </c>
      <c r="AC30" s="17" t="s">
        <v>577</v>
      </c>
      <c r="AD30" s="17" t="s">
        <v>84</v>
      </c>
      <c r="AE30" s="17" t="s">
        <v>514</v>
      </c>
      <c r="AF30" s="17" t="s">
        <v>86</v>
      </c>
      <c r="AG30" s="17">
        <v>0</v>
      </c>
      <c r="AH30" s="17">
        <v>0</v>
      </c>
      <c r="AI30" s="17" t="s">
        <v>295</v>
      </c>
      <c r="AJ30" s="17" t="s">
        <v>500</v>
      </c>
      <c r="AK30" s="17" t="s">
        <v>280</v>
      </c>
      <c r="AL30" s="17" t="s">
        <v>114</v>
      </c>
      <c r="AM30" s="17" t="s">
        <v>115</v>
      </c>
      <c r="AN30" s="17" t="s">
        <v>116</v>
      </c>
      <c r="AO30" s="17" t="s">
        <v>133</v>
      </c>
      <c r="AP30" s="17" t="s">
        <v>118</v>
      </c>
      <c r="AQ30" s="17" t="s">
        <v>95</v>
      </c>
      <c r="AR30" s="17" t="s">
        <v>578</v>
      </c>
      <c r="AS30" s="17" t="s">
        <v>73</v>
      </c>
      <c r="AT30" s="17" t="s">
        <v>73</v>
      </c>
      <c r="AU30" s="17" t="s">
        <v>97</v>
      </c>
      <c r="AV30" s="17" t="s">
        <v>149</v>
      </c>
      <c r="AW30" s="17" t="s">
        <v>99</v>
      </c>
      <c r="AX30" s="17" t="s">
        <v>73</v>
      </c>
      <c r="AY30" s="17" t="s">
        <v>120</v>
      </c>
      <c r="AZ30" s="17" t="s">
        <v>101</v>
      </c>
      <c r="BA30" s="17" t="s">
        <v>102</v>
      </c>
      <c r="BB30" s="17">
        <v>25</v>
      </c>
      <c r="BC30" s="17" t="s">
        <v>298</v>
      </c>
      <c r="BD30" s="17" t="s">
        <v>135</v>
      </c>
      <c r="BE30" s="17" t="s">
        <v>105</v>
      </c>
      <c r="BF30" s="17" t="s">
        <v>73</v>
      </c>
      <c r="BG30" s="17" t="s">
        <v>73</v>
      </c>
      <c r="BH30" s="17" t="s">
        <v>73</v>
      </c>
      <c r="BI30" s="17" t="s">
        <v>73</v>
      </c>
      <c r="BJ30" s="17" t="s">
        <v>73</v>
      </c>
      <c r="BK30" s="17" t="s">
        <v>73</v>
      </c>
      <c r="BL30" s="17" t="s">
        <v>73</v>
      </c>
      <c r="BM30" s="17">
        <v>175754.77609999999</v>
      </c>
      <c r="BN30" s="17">
        <v>887340.26619999995</v>
      </c>
      <c r="BO30" s="17">
        <v>42.236146609999999</v>
      </c>
      <c r="BP30" s="17">
        <v>-71.79373674</v>
      </c>
    </row>
    <row r="31" spans="1:68" x14ac:dyDescent="0.35">
      <c r="A31" s="17">
        <v>4941956</v>
      </c>
      <c r="B31" s="17" t="s">
        <v>95</v>
      </c>
      <c r="C31" s="18">
        <v>44226</v>
      </c>
      <c r="D31" s="17" t="s">
        <v>456</v>
      </c>
      <c r="E31" s="19" t="str" cm="1">
        <f t="array" ref="E31">_xlfn.SWITCH(D31,"Property damage only (none injured)","Property Damage","Non-fatal injury","Injury","Fatal injury","Fatality","Unknown","Not Reported","Not Reported","Not Reported")</f>
        <v>Property Damage</v>
      </c>
      <c r="F31" s="17" t="s">
        <v>190</v>
      </c>
      <c r="G31" s="22">
        <v>0.16319444444444445</v>
      </c>
      <c r="H31" s="17" t="s">
        <v>192</v>
      </c>
      <c r="I31" s="17" t="s">
        <v>138</v>
      </c>
      <c r="J31" s="17">
        <v>2</v>
      </c>
      <c r="K31" s="17" t="s">
        <v>72</v>
      </c>
      <c r="L31" s="17" t="s">
        <v>73</v>
      </c>
      <c r="M31" s="17" t="s">
        <v>74</v>
      </c>
      <c r="N31" s="17" t="s">
        <v>168</v>
      </c>
      <c r="O31" s="17" t="s">
        <v>73</v>
      </c>
      <c r="P31" s="17" t="s">
        <v>73</v>
      </c>
      <c r="Q31" s="17" t="s">
        <v>125</v>
      </c>
      <c r="R31" s="17" t="s">
        <v>162</v>
      </c>
      <c r="S31" s="17" t="s">
        <v>73</v>
      </c>
      <c r="T31" s="17" t="s">
        <v>79</v>
      </c>
      <c r="U31" s="17" t="s">
        <v>80</v>
      </c>
      <c r="V31" s="17" t="s">
        <v>472</v>
      </c>
      <c r="W31" s="26" t="s">
        <v>81</v>
      </c>
      <c r="X31" s="26" t="s">
        <v>82</v>
      </c>
      <c r="Y31" s="17">
        <v>3</v>
      </c>
      <c r="Z31" s="17" t="s">
        <v>73</v>
      </c>
      <c r="AA31" s="17" t="s">
        <v>73</v>
      </c>
      <c r="AB31" s="17" t="s">
        <v>73</v>
      </c>
      <c r="AC31" s="17" t="s">
        <v>579</v>
      </c>
      <c r="AD31" s="17" t="s">
        <v>84</v>
      </c>
      <c r="AE31" s="17" t="s">
        <v>85</v>
      </c>
      <c r="AF31" s="17" t="s">
        <v>86</v>
      </c>
      <c r="AG31" s="17">
        <v>0</v>
      </c>
      <c r="AH31" s="17">
        <v>0</v>
      </c>
      <c r="AI31" s="17" t="s">
        <v>87</v>
      </c>
      <c r="AJ31" s="17" t="s">
        <v>469</v>
      </c>
      <c r="AK31" s="17" t="s">
        <v>269</v>
      </c>
      <c r="AL31" s="17" t="s">
        <v>132</v>
      </c>
      <c r="AM31" s="17" t="s">
        <v>323</v>
      </c>
      <c r="AN31" s="17" t="s">
        <v>365</v>
      </c>
      <c r="AO31" s="17" t="s">
        <v>493</v>
      </c>
      <c r="AP31" s="17" t="s">
        <v>94</v>
      </c>
      <c r="AQ31" s="17" t="s">
        <v>95</v>
      </c>
      <c r="AR31" s="17" t="s">
        <v>580</v>
      </c>
      <c r="AS31" s="17" t="s">
        <v>73</v>
      </c>
      <c r="AT31" s="17" t="s">
        <v>73</v>
      </c>
      <c r="AU31" s="17" t="s">
        <v>97</v>
      </c>
      <c r="AV31" s="17" t="s">
        <v>98</v>
      </c>
      <c r="AW31" s="17" t="s">
        <v>99</v>
      </c>
      <c r="AX31" s="17" t="s">
        <v>73</v>
      </c>
      <c r="AY31" s="17" t="s">
        <v>120</v>
      </c>
      <c r="AZ31" s="17" t="s">
        <v>101</v>
      </c>
      <c r="BA31" s="17" t="s">
        <v>102</v>
      </c>
      <c r="BB31" s="17" t="s">
        <v>73</v>
      </c>
      <c r="BC31" s="17" t="s">
        <v>103</v>
      </c>
      <c r="BD31" s="17" t="s">
        <v>135</v>
      </c>
      <c r="BE31" s="17" t="s">
        <v>105</v>
      </c>
      <c r="BF31" s="17" t="s">
        <v>73</v>
      </c>
      <c r="BG31" s="17" t="s">
        <v>73</v>
      </c>
      <c r="BH31" s="17" t="s">
        <v>73</v>
      </c>
      <c r="BI31" s="17" t="s">
        <v>73</v>
      </c>
      <c r="BJ31" s="17" t="s">
        <v>73</v>
      </c>
      <c r="BK31" s="17" t="s">
        <v>73</v>
      </c>
      <c r="BL31" s="17" t="s">
        <v>73</v>
      </c>
      <c r="BM31" s="17">
        <v>175754.77609999999</v>
      </c>
      <c r="BN31" s="17">
        <v>887340.26619999995</v>
      </c>
      <c r="BO31" s="17">
        <v>42.236146609999999</v>
      </c>
      <c r="BP31" s="17">
        <v>-71.79373674</v>
      </c>
    </row>
    <row r="32" spans="1:68" x14ac:dyDescent="0.35">
      <c r="A32" s="17">
        <v>4980741</v>
      </c>
      <c r="B32" s="17" t="s">
        <v>95</v>
      </c>
      <c r="C32" s="18">
        <v>44344</v>
      </c>
      <c r="D32" s="17" t="s">
        <v>456</v>
      </c>
      <c r="E32" s="19" t="str" cm="1">
        <f t="array" ref="E32">_xlfn.SWITCH(D32,"Property damage only (none injured)","Property Damage","Non-fatal injury","Injury","Fatal injury","Fatality","Unknown","Not Reported","Not Reported","Not Reported")</f>
        <v>Property Damage</v>
      </c>
      <c r="F32" s="17" t="s">
        <v>190</v>
      </c>
      <c r="G32" s="22">
        <v>0.4</v>
      </c>
      <c r="H32" s="17" t="s">
        <v>192</v>
      </c>
      <c r="I32" s="17" t="s">
        <v>138</v>
      </c>
      <c r="J32" s="17">
        <v>2</v>
      </c>
      <c r="K32" s="17" t="s">
        <v>72</v>
      </c>
      <c r="L32" s="17" t="s">
        <v>73</v>
      </c>
      <c r="M32" s="17" t="s">
        <v>74</v>
      </c>
      <c r="N32" s="17" t="s">
        <v>140</v>
      </c>
      <c r="O32" s="17" t="s">
        <v>73</v>
      </c>
      <c r="P32" s="17" t="s">
        <v>73</v>
      </c>
      <c r="Q32" s="17" t="s">
        <v>141</v>
      </c>
      <c r="R32" s="17" t="s">
        <v>581</v>
      </c>
      <c r="S32" s="17" t="s">
        <v>467</v>
      </c>
      <c r="T32" s="17" t="s">
        <v>79</v>
      </c>
      <c r="U32" s="17" t="s">
        <v>80</v>
      </c>
      <c r="V32" s="17" t="s">
        <v>111</v>
      </c>
      <c r="W32" s="26" t="s">
        <v>111</v>
      </c>
      <c r="X32" s="26" t="s">
        <v>82</v>
      </c>
      <c r="Y32" s="17">
        <v>3</v>
      </c>
      <c r="Z32" s="17" t="s">
        <v>73</v>
      </c>
      <c r="AA32" s="17" t="s">
        <v>73</v>
      </c>
      <c r="AB32" s="17" t="s">
        <v>73</v>
      </c>
      <c r="AC32" s="17" t="s">
        <v>582</v>
      </c>
      <c r="AD32" s="17" t="s">
        <v>84</v>
      </c>
      <c r="AE32" s="17" t="s">
        <v>317</v>
      </c>
      <c r="AF32" s="17" t="s">
        <v>86</v>
      </c>
      <c r="AG32" s="17">
        <v>0</v>
      </c>
      <c r="AH32" s="17">
        <v>0</v>
      </c>
      <c r="AI32" s="17" t="s">
        <v>87</v>
      </c>
      <c r="AJ32" s="17" t="s">
        <v>88</v>
      </c>
      <c r="AK32" s="17" t="s">
        <v>269</v>
      </c>
      <c r="AL32" s="17" t="s">
        <v>146</v>
      </c>
      <c r="AM32" s="17" t="s">
        <v>115</v>
      </c>
      <c r="AN32" s="17" t="s">
        <v>116</v>
      </c>
      <c r="AO32" s="17" t="s">
        <v>493</v>
      </c>
      <c r="AP32" s="17" t="s">
        <v>94</v>
      </c>
      <c r="AQ32" s="17" t="s">
        <v>95</v>
      </c>
      <c r="AR32" s="17" t="s">
        <v>583</v>
      </c>
      <c r="AS32" s="17" t="s">
        <v>73</v>
      </c>
      <c r="AT32" s="17" t="s">
        <v>73</v>
      </c>
      <c r="AU32" s="17" t="s">
        <v>97</v>
      </c>
      <c r="AV32" s="17" t="s">
        <v>232</v>
      </c>
      <c r="AW32" s="17" t="s">
        <v>99</v>
      </c>
      <c r="AX32" s="17" t="s">
        <v>73</v>
      </c>
      <c r="AY32" s="17" t="s">
        <v>120</v>
      </c>
      <c r="AZ32" s="17" t="s">
        <v>101</v>
      </c>
      <c r="BA32" s="17" t="s">
        <v>102</v>
      </c>
      <c r="BB32" s="17" t="s">
        <v>73</v>
      </c>
      <c r="BC32" s="17" t="s">
        <v>103</v>
      </c>
      <c r="BD32" s="17" t="s">
        <v>135</v>
      </c>
      <c r="BE32" s="17" t="s">
        <v>105</v>
      </c>
      <c r="BF32" s="17" t="s">
        <v>73</v>
      </c>
      <c r="BG32" s="17" t="s">
        <v>73</v>
      </c>
      <c r="BH32" s="17" t="s">
        <v>73</v>
      </c>
      <c r="BI32" s="17" t="s">
        <v>73</v>
      </c>
      <c r="BJ32" s="17" t="s">
        <v>73</v>
      </c>
      <c r="BK32" s="17" t="s">
        <v>73</v>
      </c>
      <c r="BL32" s="17" t="s">
        <v>73</v>
      </c>
      <c r="BM32" s="17">
        <v>175754.71136131999</v>
      </c>
      <c r="BN32" s="17">
        <v>887341.22455012996</v>
      </c>
      <c r="BO32" s="17">
        <v>42.236155230000001</v>
      </c>
      <c r="BP32" s="17">
        <v>-71.793737559999997</v>
      </c>
    </row>
    <row r="33" spans="1:68" x14ac:dyDescent="0.35">
      <c r="A33" s="17">
        <v>5000349</v>
      </c>
      <c r="B33" s="17" t="s">
        <v>95</v>
      </c>
      <c r="C33" s="18">
        <v>44393</v>
      </c>
      <c r="D33" s="17" t="s">
        <v>456</v>
      </c>
      <c r="E33" s="19" t="str" cm="1">
        <f t="array" ref="E33">_xlfn.SWITCH(D33,"Property damage only (none injured)","Property Damage","Non-fatal injury","Injury","Fatal injury","Fatality","Unknown","Not Reported","Not Reported","Not Reported")</f>
        <v>Property Damage</v>
      </c>
      <c r="F33" s="17" t="s">
        <v>190</v>
      </c>
      <c r="G33" s="22">
        <v>0.69791666666666663</v>
      </c>
      <c r="H33" s="17" t="s">
        <v>192</v>
      </c>
      <c r="I33" s="17" t="s">
        <v>138</v>
      </c>
      <c r="J33" s="17">
        <v>2</v>
      </c>
      <c r="K33" s="17" t="s">
        <v>72</v>
      </c>
      <c r="L33" s="17" t="s">
        <v>73</v>
      </c>
      <c r="M33" s="17" t="s">
        <v>168</v>
      </c>
      <c r="N33" s="17" t="s">
        <v>168</v>
      </c>
      <c r="O33" s="17" t="s">
        <v>73</v>
      </c>
      <c r="P33" s="17" t="s">
        <v>73</v>
      </c>
      <c r="Q33" s="17" t="s">
        <v>234</v>
      </c>
      <c r="R33" s="17" t="s">
        <v>162</v>
      </c>
      <c r="S33" s="17" t="s">
        <v>73</v>
      </c>
      <c r="T33" s="17" t="s">
        <v>79</v>
      </c>
      <c r="U33" s="17" t="s">
        <v>80</v>
      </c>
      <c r="V33" s="17" t="s">
        <v>111</v>
      </c>
      <c r="W33" s="26" t="s">
        <v>111</v>
      </c>
      <c r="X33" s="26" t="s">
        <v>82</v>
      </c>
      <c r="Y33" s="17">
        <v>3</v>
      </c>
      <c r="Z33" s="17" t="s">
        <v>73</v>
      </c>
      <c r="AA33" s="17" t="s">
        <v>73</v>
      </c>
      <c r="AB33" s="17" t="s">
        <v>73</v>
      </c>
      <c r="AC33" s="17" t="s">
        <v>584</v>
      </c>
      <c r="AD33" s="17" t="s">
        <v>84</v>
      </c>
      <c r="AE33" s="17" t="s">
        <v>85</v>
      </c>
      <c r="AF33" s="17" t="s">
        <v>86</v>
      </c>
      <c r="AG33" s="17">
        <v>0</v>
      </c>
      <c r="AH33" s="17">
        <v>0</v>
      </c>
      <c r="AI33" s="17" t="s">
        <v>87</v>
      </c>
      <c r="AJ33" s="17" t="s">
        <v>469</v>
      </c>
      <c r="AK33" s="17" t="s">
        <v>269</v>
      </c>
      <c r="AL33" s="17" t="s">
        <v>146</v>
      </c>
      <c r="AM33" s="17" t="s">
        <v>115</v>
      </c>
      <c r="AN33" s="17" t="s">
        <v>116</v>
      </c>
      <c r="AO33" s="17" t="s">
        <v>493</v>
      </c>
      <c r="AP33" s="17" t="s">
        <v>94</v>
      </c>
      <c r="AQ33" s="17" t="s">
        <v>95</v>
      </c>
      <c r="AR33" s="17" t="s">
        <v>585</v>
      </c>
      <c r="AS33" s="17" t="s">
        <v>73</v>
      </c>
      <c r="AT33" s="17" t="s">
        <v>73</v>
      </c>
      <c r="AU33" s="17" t="s">
        <v>97</v>
      </c>
      <c r="AV33" s="17" t="s">
        <v>98</v>
      </c>
      <c r="AW33" s="17" t="s">
        <v>99</v>
      </c>
      <c r="AX33" s="17" t="s">
        <v>73</v>
      </c>
      <c r="AY33" s="17" t="s">
        <v>120</v>
      </c>
      <c r="AZ33" s="17" t="s">
        <v>101</v>
      </c>
      <c r="BA33" s="17" t="s">
        <v>102</v>
      </c>
      <c r="BB33" s="17" t="s">
        <v>73</v>
      </c>
      <c r="BC33" s="17" t="s">
        <v>103</v>
      </c>
      <c r="BD33" s="17" t="s">
        <v>586</v>
      </c>
      <c r="BE33" s="17" t="s">
        <v>105</v>
      </c>
      <c r="BF33" s="17" t="s">
        <v>73</v>
      </c>
      <c r="BG33" s="17" t="s">
        <v>73</v>
      </c>
      <c r="BH33" s="17" t="s">
        <v>73</v>
      </c>
      <c r="BI33" s="17" t="s">
        <v>73</v>
      </c>
      <c r="BJ33" s="17" t="s">
        <v>73</v>
      </c>
      <c r="BK33" s="17" t="s">
        <v>73</v>
      </c>
      <c r="BL33" s="17" t="s">
        <v>73</v>
      </c>
      <c r="BM33" s="17">
        <v>175754.77596267001</v>
      </c>
      <c r="BN33" s="17">
        <v>887340.26621133997</v>
      </c>
      <c r="BO33" s="17">
        <v>42.236146609999999</v>
      </c>
      <c r="BP33" s="17">
        <v>-71.79373674</v>
      </c>
    </row>
    <row r="34" spans="1:68" x14ac:dyDescent="0.35">
      <c r="A34" s="17">
        <v>5046585</v>
      </c>
      <c r="B34" s="17" t="s">
        <v>95</v>
      </c>
      <c r="C34" s="18">
        <v>44488</v>
      </c>
      <c r="D34" s="17" t="s">
        <v>461</v>
      </c>
      <c r="E34" s="19" t="str" cm="1">
        <f t="array" ref="E34">_xlfn.SWITCH(D34,"Property damage only (none injured)","Property Damage","Non-fatal injury","Injury","Fatal injury","Fatality","Unknown","Not Reported","Not Reported","Not Reported")</f>
        <v>Injury</v>
      </c>
      <c r="F34" s="17" t="s">
        <v>190</v>
      </c>
      <c r="G34" s="22">
        <v>0.76111111111111107</v>
      </c>
      <c r="H34" s="17" t="s">
        <v>192</v>
      </c>
      <c r="I34" s="17" t="s">
        <v>193</v>
      </c>
      <c r="J34" s="17">
        <v>2</v>
      </c>
      <c r="K34" s="17" t="s">
        <v>72</v>
      </c>
      <c r="L34" s="17" t="s">
        <v>73</v>
      </c>
      <c r="M34" s="17" t="s">
        <v>168</v>
      </c>
      <c r="N34" s="17" t="s">
        <v>152</v>
      </c>
      <c r="O34" s="17" t="s">
        <v>73</v>
      </c>
      <c r="P34" s="17" t="s">
        <v>73</v>
      </c>
      <c r="Q34" s="17" t="s">
        <v>161</v>
      </c>
      <c r="R34" s="17" t="s">
        <v>587</v>
      </c>
      <c r="S34" s="17" t="s">
        <v>127</v>
      </c>
      <c r="T34" s="17" t="s">
        <v>79</v>
      </c>
      <c r="U34" s="17" t="s">
        <v>80</v>
      </c>
      <c r="V34" s="17" t="s">
        <v>111</v>
      </c>
      <c r="W34" s="26" t="s">
        <v>111</v>
      </c>
      <c r="X34" s="26" t="s">
        <v>82</v>
      </c>
      <c r="Y34" s="17">
        <v>3</v>
      </c>
      <c r="Z34" s="17" t="s">
        <v>73</v>
      </c>
      <c r="AA34" s="17" t="s">
        <v>73</v>
      </c>
      <c r="AB34" s="17" t="s">
        <v>73</v>
      </c>
      <c r="AC34" s="17" t="s">
        <v>588</v>
      </c>
      <c r="AD34" s="17" t="s">
        <v>84</v>
      </c>
      <c r="AE34" s="17" t="s">
        <v>317</v>
      </c>
      <c r="AF34" s="17" t="s">
        <v>86</v>
      </c>
      <c r="AG34" s="17">
        <v>0</v>
      </c>
      <c r="AH34" s="17">
        <v>1</v>
      </c>
      <c r="AI34" s="17" t="s">
        <v>87</v>
      </c>
      <c r="AJ34" s="17" t="s">
        <v>88</v>
      </c>
      <c r="AK34" s="17" t="s">
        <v>269</v>
      </c>
      <c r="AL34" s="17" t="s">
        <v>114</v>
      </c>
      <c r="AM34" s="17" t="s">
        <v>115</v>
      </c>
      <c r="AN34" s="17" t="s">
        <v>356</v>
      </c>
      <c r="AO34" s="17" t="s">
        <v>276</v>
      </c>
      <c r="AP34" s="17" t="s">
        <v>94</v>
      </c>
      <c r="AQ34" s="17" t="s">
        <v>95</v>
      </c>
      <c r="AR34" s="17" t="s">
        <v>589</v>
      </c>
      <c r="AS34" s="17" t="s">
        <v>73</v>
      </c>
      <c r="AT34" s="17" t="s">
        <v>73</v>
      </c>
      <c r="AU34" s="17" t="s">
        <v>97</v>
      </c>
      <c r="AV34" s="17" t="s">
        <v>98</v>
      </c>
      <c r="AW34" s="17" t="s">
        <v>99</v>
      </c>
      <c r="AX34" s="17" t="s">
        <v>73</v>
      </c>
      <c r="AY34" s="17" t="s">
        <v>120</v>
      </c>
      <c r="AZ34" s="17" t="s">
        <v>101</v>
      </c>
      <c r="BA34" s="17" t="s">
        <v>102</v>
      </c>
      <c r="BB34" s="17" t="s">
        <v>73</v>
      </c>
      <c r="BC34" s="17" t="s">
        <v>103</v>
      </c>
      <c r="BD34" s="17" t="s">
        <v>135</v>
      </c>
      <c r="BE34" s="17" t="s">
        <v>105</v>
      </c>
      <c r="BF34" s="17" t="s">
        <v>73</v>
      </c>
      <c r="BG34" s="17" t="s">
        <v>73</v>
      </c>
      <c r="BH34" s="17" t="s">
        <v>73</v>
      </c>
      <c r="BI34" s="17" t="s">
        <v>73</v>
      </c>
      <c r="BJ34" s="17" t="s">
        <v>73</v>
      </c>
      <c r="BK34" s="17" t="s">
        <v>73</v>
      </c>
      <c r="BL34" s="17" t="s">
        <v>73</v>
      </c>
      <c r="BM34" s="17">
        <v>175754.77609999999</v>
      </c>
      <c r="BN34" s="17">
        <v>887340.26619999995</v>
      </c>
      <c r="BO34" s="17">
        <v>42.236146609999999</v>
      </c>
      <c r="BP34" s="17">
        <v>-71.79373674</v>
      </c>
    </row>
    <row r="35" spans="1:68" hidden="1" x14ac:dyDescent="0.35">
      <c r="A35" s="17">
        <v>5071783</v>
      </c>
      <c r="B35" s="17" t="s">
        <v>95</v>
      </c>
      <c r="C35" s="18">
        <v>44594</v>
      </c>
      <c r="D35" s="17" t="s">
        <v>461</v>
      </c>
      <c r="E35" s="19" t="str" cm="1">
        <f t="array" ref="E35">_xlfn.SWITCH(D35,"Property damage only (none injured)","Property Damage","Non-fatal injury","Injury","Fatal injury","Fatality","Unknown","Not Reported","Not Reported","Not Reported")</f>
        <v>Injury</v>
      </c>
      <c r="F35" s="17" t="s">
        <v>190</v>
      </c>
      <c r="G35" s="22">
        <v>0.61111111111111116</v>
      </c>
      <c r="H35" s="17" t="s">
        <v>225</v>
      </c>
      <c r="I35" s="17" t="s">
        <v>123</v>
      </c>
      <c r="J35" s="17">
        <v>1</v>
      </c>
      <c r="K35" s="17" t="s">
        <v>476</v>
      </c>
      <c r="L35" s="17" t="s">
        <v>477</v>
      </c>
      <c r="M35" s="17" t="s">
        <v>139</v>
      </c>
      <c r="N35" s="17" t="s">
        <v>139</v>
      </c>
      <c r="O35" s="17" t="s">
        <v>73</v>
      </c>
      <c r="P35" s="17" t="s">
        <v>73</v>
      </c>
      <c r="Q35" s="17" t="s">
        <v>548</v>
      </c>
      <c r="R35" s="17" t="s">
        <v>590</v>
      </c>
      <c r="S35" s="17" t="s">
        <v>73</v>
      </c>
      <c r="T35" s="17" t="s">
        <v>591</v>
      </c>
      <c r="U35" s="17" t="s">
        <v>80</v>
      </c>
      <c r="V35" s="17" t="s">
        <v>472</v>
      </c>
      <c r="W35" s="26" t="s">
        <v>81</v>
      </c>
      <c r="X35" s="26" t="s">
        <v>409</v>
      </c>
      <c r="Y35" s="17">
        <v>3</v>
      </c>
      <c r="Z35" s="17" t="s">
        <v>73</v>
      </c>
      <c r="AA35" s="17" t="s">
        <v>73</v>
      </c>
      <c r="AB35" s="17" t="s">
        <v>73</v>
      </c>
      <c r="AC35" s="17" t="s">
        <v>592</v>
      </c>
      <c r="AD35" s="17" t="s">
        <v>334</v>
      </c>
      <c r="AE35" s="17" t="s">
        <v>514</v>
      </c>
      <c r="AF35" s="17" t="s">
        <v>86</v>
      </c>
      <c r="AG35" s="17">
        <v>0</v>
      </c>
      <c r="AH35" s="17">
        <v>2</v>
      </c>
      <c r="AI35" s="17" t="s">
        <v>504</v>
      </c>
      <c r="AJ35" s="17" t="s">
        <v>500</v>
      </c>
      <c r="AK35" s="17" t="s">
        <v>218</v>
      </c>
      <c r="AL35" s="17" t="s">
        <v>219</v>
      </c>
      <c r="AM35" s="17" t="s">
        <v>206</v>
      </c>
      <c r="AN35" s="17" t="s">
        <v>413</v>
      </c>
      <c r="AO35" s="17" t="s">
        <v>428</v>
      </c>
      <c r="AP35" s="17" t="s">
        <v>489</v>
      </c>
      <c r="AQ35" s="17" t="s">
        <v>95</v>
      </c>
      <c r="AR35" s="17" t="s">
        <v>593</v>
      </c>
      <c r="AS35" s="17" t="s">
        <v>73</v>
      </c>
      <c r="AT35" s="17" t="s">
        <v>73</v>
      </c>
      <c r="AU35" s="17" t="s">
        <v>594</v>
      </c>
      <c r="AV35" s="17" t="s">
        <v>232</v>
      </c>
      <c r="AW35" s="17" t="s">
        <v>99</v>
      </c>
      <c r="AX35" s="17" t="s">
        <v>73</v>
      </c>
      <c r="AY35" s="17" t="s">
        <v>595</v>
      </c>
      <c r="AZ35" s="17" t="s">
        <v>101</v>
      </c>
      <c r="BA35" s="17" t="s">
        <v>102</v>
      </c>
      <c r="BB35" s="17" t="s">
        <v>73</v>
      </c>
      <c r="BC35" s="17" t="s">
        <v>158</v>
      </c>
      <c r="BD35" s="17" t="s">
        <v>596</v>
      </c>
      <c r="BE35" s="17" t="s">
        <v>105</v>
      </c>
      <c r="BF35" s="17" t="s">
        <v>73</v>
      </c>
      <c r="BG35" s="17" t="s">
        <v>73</v>
      </c>
      <c r="BH35" s="17" t="s">
        <v>73</v>
      </c>
      <c r="BI35" s="17" t="s">
        <v>73</v>
      </c>
      <c r="BJ35" s="17" t="s">
        <v>73</v>
      </c>
      <c r="BK35" s="17" t="s">
        <v>73</v>
      </c>
      <c r="BL35" s="17" t="s">
        <v>73</v>
      </c>
      <c r="BM35" s="17">
        <v>175703.66032708</v>
      </c>
      <c r="BN35" s="17">
        <v>887329.59856775997</v>
      </c>
      <c r="BO35" s="17">
        <v>42.23604898</v>
      </c>
      <c r="BP35" s="17">
        <v>-71.794355569999993</v>
      </c>
    </row>
    <row r="36" spans="1:68" x14ac:dyDescent="0.35">
      <c r="A36" s="17">
        <v>5071995</v>
      </c>
      <c r="B36" s="17" t="s">
        <v>95</v>
      </c>
      <c r="C36" s="18">
        <v>44515</v>
      </c>
      <c r="D36" s="17" t="s">
        <v>461</v>
      </c>
      <c r="E36" s="19" t="str" cm="1">
        <f t="array" ref="E36">_xlfn.SWITCH(D36,"Property damage only (none injured)","Property Damage","Non-fatal injury","Injury","Fatal injury","Fatality","Unknown","Not Reported","Not Reported","Not Reported")</f>
        <v>Injury</v>
      </c>
      <c r="F36" s="17" t="s">
        <v>190</v>
      </c>
      <c r="G36" s="22">
        <v>0.54861111111111116</v>
      </c>
      <c r="H36" s="17" t="s">
        <v>192</v>
      </c>
      <c r="I36" s="17" t="s">
        <v>193</v>
      </c>
      <c r="J36" s="17">
        <v>2</v>
      </c>
      <c r="K36" s="17" t="s">
        <v>72</v>
      </c>
      <c r="L36" s="17" t="s">
        <v>73</v>
      </c>
      <c r="M36" s="17" t="s">
        <v>74</v>
      </c>
      <c r="N36" s="17" t="s">
        <v>597</v>
      </c>
      <c r="O36" s="17" t="s">
        <v>73</v>
      </c>
      <c r="P36" s="17" t="s">
        <v>73</v>
      </c>
      <c r="Q36" s="17" t="s">
        <v>598</v>
      </c>
      <c r="R36" s="17" t="s">
        <v>162</v>
      </c>
      <c r="S36" s="17" t="s">
        <v>73</v>
      </c>
      <c r="T36" s="17" t="s">
        <v>79</v>
      </c>
      <c r="U36" s="17" t="s">
        <v>80</v>
      </c>
      <c r="V36" s="17" t="s">
        <v>111</v>
      </c>
      <c r="W36" s="26" t="s">
        <v>111</v>
      </c>
      <c r="X36" s="26" t="s">
        <v>599</v>
      </c>
      <c r="Y36" s="17">
        <v>3</v>
      </c>
      <c r="Z36" s="17" t="s">
        <v>73</v>
      </c>
      <c r="AA36" s="17" t="s">
        <v>73</v>
      </c>
      <c r="AB36" s="17" t="s">
        <v>73</v>
      </c>
      <c r="AC36" s="17" t="s">
        <v>600</v>
      </c>
      <c r="AD36" s="17" t="s">
        <v>84</v>
      </c>
      <c r="AE36" s="17" t="s">
        <v>514</v>
      </c>
      <c r="AF36" s="17" t="s">
        <v>86</v>
      </c>
      <c r="AG36" s="17">
        <v>0</v>
      </c>
      <c r="AH36" s="17">
        <v>1</v>
      </c>
      <c r="AI36" s="17" t="s">
        <v>87</v>
      </c>
      <c r="AJ36" s="17" t="s">
        <v>469</v>
      </c>
      <c r="AK36" s="17" t="s">
        <v>269</v>
      </c>
      <c r="AL36" s="17" t="s">
        <v>146</v>
      </c>
      <c r="AM36" s="17" t="s">
        <v>115</v>
      </c>
      <c r="AN36" s="17" t="s">
        <v>116</v>
      </c>
      <c r="AO36" s="17" t="s">
        <v>207</v>
      </c>
      <c r="AP36" s="17" t="s">
        <v>118</v>
      </c>
      <c r="AQ36" s="17" t="s">
        <v>95</v>
      </c>
      <c r="AR36" s="17" t="s">
        <v>601</v>
      </c>
      <c r="AS36" s="17" t="s">
        <v>73</v>
      </c>
      <c r="AT36" s="17" t="s">
        <v>73</v>
      </c>
      <c r="AU36" s="17" t="s">
        <v>97</v>
      </c>
      <c r="AV36" s="17" t="s">
        <v>149</v>
      </c>
      <c r="AW36" s="17" t="s">
        <v>99</v>
      </c>
      <c r="AX36" s="17" t="s">
        <v>73</v>
      </c>
      <c r="AY36" s="17" t="s">
        <v>120</v>
      </c>
      <c r="AZ36" s="17" t="s">
        <v>186</v>
      </c>
      <c r="BA36" s="17" t="s">
        <v>102</v>
      </c>
      <c r="BB36" s="17" t="s">
        <v>73</v>
      </c>
      <c r="BC36" s="17" t="s">
        <v>103</v>
      </c>
      <c r="BD36" s="17" t="s">
        <v>135</v>
      </c>
      <c r="BE36" s="17" t="s">
        <v>105</v>
      </c>
      <c r="BF36" s="17" t="s">
        <v>73</v>
      </c>
      <c r="BG36" s="17" t="s">
        <v>73</v>
      </c>
      <c r="BH36" s="17" t="s">
        <v>73</v>
      </c>
      <c r="BI36" s="17" t="s">
        <v>73</v>
      </c>
      <c r="BJ36" s="17" t="s">
        <v>73</v>
      </c>
      <c r="BK36" s="17" t="s">
        <v>73</v>
      </c>
      <c r="BL36" s="17" t="s">
        <v>73</v>
      </c>
      <c r="BM36" s="17">
        <v>175754.77609999999</v>
      </c>
      <c r="BN36" s="17">
        <v>887340.26619999995</v>
      </c>
      <c r="BO36" s="17">
        <v>42.236146609999999</v>
      </c>
      <c r="BP36" s="17">
        <v>-71.79373674</v>
      </c>
    </row>
    <row r="37" spans="1:68" x14ac:dyDescent="0.35">
      <c r="A37" s="17">
        <v>5076151</v>
      </c>
      <c r="B37" s="17" t="s">
        <v>95</v>
      </c>
      <c r="C37" s="18">
        <v>44551</v>
      </c>
      <c r="D37" s="17" t="s">
        <v>461</v>
      </c>
      <c r="E37" s="19" t="str" cm="1">
        <f t="array" ref="E37">_xlfn.SWITCH(D37,"Property damage only (none injured)","Property Damage","Non-fatal injury","Injury","Fatal injury","Fatality","Unknown","Not Reported","Not Reported","Not Reported")</f>
        <v>Injury</v>
      </c>
      <c r="F37" s="17" t="s">
        <v>190</v>
      </c>
      <c r="G37" s="22">
        <v>0.89166666666666672</v>
      </c>
      <c r="H37" s="17" t="s">
        <v>192</v>
      </c>
      <c r="I37" s="17" t="s">
        <v>123</v>
      </c>
      <c r="J37" s="17">
        <v>2</v>
      </c>
      <c r="K37" s="17" t="s">
        <v>72</v>
      </c>
      <c r="L37" s="17" t="s">
        <v>73</v>
      </c>
      <c r="M37" s="17" t="s">
        <v>168</v>
      </c>
      <c r="N37" s="17" t="s">
        <v>168</v>
      </c>
      <c r="O37" s="17" t="s">
        <v>73</v>
      </c>
      <c r="P37" s="17" t="s">
        <v>73</v>
      </c>
      <c r="Q37" s="17" t="s">
        <v>293</v>
      </c>
      <c r="R37" s="17" t="s">
        <v>602</v>
      </c>
      <c r="S37" s="17" t="s">
        <v>73</v>
      </c>
      <c r="T37" s="17" t="s">
        <v>79</v>
      </c>
      <c r="U37" s="17" t="s">
        <v>80</v>
      </c>
      <c r="V37" s="17" t="s">
        <v>111</v>
      </c>
      <c r="W37" s="26" t="s">
        <v>111</v>
      </c>
      <c r="X37" s="26" t="s">
        <v>82</v>
      </c>
      <c r="Y37" s="17">
        <v>3</v>
      </c>
      <c r="Z37" s="17" t="s">
        <v>73</v>
      </c>
      <c r="AA37" s="17" t="s">
        <v>73</v>
      </c>
      <c r="AB37" s="17" t="s">
        <v>73</v>
      </c>
      <c r="AC37" s="17" t="s">
        <v>603</v>
      </c>
      <c r="AD37" s="17" t="s">
        <v>84</v>
      </c>
      <c r="AE37" s="17" t="s">
        <v>85</v>
      </c>
      <c r="AF37" s="17" t="s">
        <v>86</v>
      </c>
      <c r="AG37" s="17">
        <v>0</v>
      </c>
      <c r="AH37" s="17">
        <v>1</v>
      </c>
      <c r="AI37" s="17" t="s">
        <v>87</v>
      </c>
      <c r="AJ37" s="17" t="s">
        <v>469</v>
      </c>
      <c r="AK37" s="17" t="s">
        <v>518</v>
      </c>
      <c r="AL37" s="17" t="s">
        <v>198</v>
      </c>
      <c r="AM37" s="17" t="s">
        <v>115</v>
      </c>
      <c r="AN37" s="17" t="s">
        <v>116</v>
      </c>
      <c r="AO37" s="17" t="s">
        <v>604</v>
      </c>
      <c r="AP37" s="17" t="s">
        <v>94</v>
      </c>
      <c r="AQ37" s="17" t="s">
        <v>95</v>
      </c>
      <c r="AR37" s="17" t="s">
        <v>605</v>
      </c>
      <c r="AS37" s="17" t="s">
        <v>73</v>
      </c>
      <c r="AT37" s="17" t="s">
        <v>73</v>
      </c>
      <c r="AU37" s="17" t="s">
        <v>97</v>
      </c>
      <c r="AV37" s="17" t="s">
        <v>98</v>
      </c>
      <c r="AW37" s="17" t="s">
        <v>99</v>
      </c>
      <c r="AX37" s="17" t="s">
        <v>73</v>
      </c>
      <c r="AY37" s="17" t="s">
        <v>120</v>
      </c>
      <c r="AZ37" s="17" t="s">
        <v>101</v>
      </c>
      <c r="BA37" s="17" t="s">
        <v>102</v>
      </c>
      <c r="BB37" s="17">
        <v>30</v>
      </c>
      <c r="BC37" s="17" t="s">
        <v>103</v>
      </c>
      <c r="BD37" s="17" t="s">
        <v>135</v>
      </c>
      <c r="BE37" s="17" t="s">
        <v>105</v>
      </c>
      <c r="BF37" s="17" t="s">
        <v>73</v>
      </c>
      <c r="BG37" s="17" t="s">
        <v>73</v>
      </c>
      <c r="BH37" s="17" t="s">
        <v>73</v>
      </c>
      <c r="BI37" s="17" t="s">
        <v>73</v>
      </c>
      <c r="BJ37" s="17" t="s">
        <v>73</v>
      </c>
      <c r="BK37" s="17" t="s">
        <v>73</v>
      </c>
      <c r="BL37" s="17" t="s">
        <v>73</v>
      </c>
      <c r="BM37" s="17">
        <v>175754.77609999999</v>
      </c>
      <c r="BN37" s="17">
        <v>887340.26619999995</v>
      </c>
      <c r="BO37" s="17">
        <v>42.236146609999999</v>
      </c>
      <c r="BP37" s="17">
        <v>-71.79373674</v>
      </c>
    </row>
    <row r="38" spans="1:68" hidden="1" x14ac:dyDescent="0.35">
      <c r="A38" s="17">
        <v>5082002</v>
      </c>
      <c r="B38" s="17" t="s">
        <v>95</v>
      </c>
      <c r="C38" s="18">
        <v>44621</v>
      </c>
      <c r="D38" s="17" t="s">
        <v>461</v>
      </c>
      <c r="E38" s="19" t="str" cm="1">
        <f t="array" ref="E38">_xlfn.SWITCH(D38,"Property damage only (none injured)","Property Damage","Non-fatal injury","Injury","Fatal injury","Fatality","Unknown","Not Reported","Not Reported","Not Reported")</f>
        <v>Injury</v>
      </c>
      <c r="F38" s="17" t="s">
        <v>190</v>
      </c>
      <c r="G38" s="22">
        <v>0.29444444444444445</v>
      </c>
      <c r="H38" s="17" t="s">
        <v>225</v>
      </c>
      <c r="I38" s="17" t="s">
        <v>123</v>
      </c>
      <c r="J38" s="17">
        <v>2</v>
      </c>
      <c r="K38" s="17" t="s">
        <v>72</v>
      </c>
      <c r="L38" s="17" t="s">
        <v>73</v>
      </c>
      <c r="M38" s="17" t="s">
        <v>368</v>
      </c>
      <c r="N38" s="17" t="s">
        <v>368</v>
      </c>
      <c r="O38" s="17" t="s">
        <v>73</v>
      </c>
      <c r="P38" s="17" t="s">
        <v>73</v>
      </c>
      <c r="Q38" s="17" t="s">
        <v>169</v>
      </c>
      <c r="R38" s="17" t="s">
        <v>162</v>
      </c>
      <c r="S38" s="17" t="s">
        <v>73</v>
      </c>
      <c r="T38" s="17" t="s">
        <v>79</v>
      </c>
      <c r="U38" s="17" t="s">
        <v>80</v>
      </c>
      <c r="V38" s="17" t="s">
        <v>472</v>
      </c>
      <c r="W38" s="26" t="s">
        <v>81</v>
      </c>
      <c r="X38" s="26" t="s">
        <v>82</v>
      </c>
      <c r="Y38" s="17">
        <v>3</v>
      </c>
      <c r="Z38" s="17" t="s">
        <v>73</v>
      </c>
      <c r="AA38" s="17" t="s">
        <v>73</v>
      </c>
      <c r="AB38" s="17" t="s">
        <v>73</v>
      </c>
      <c r="AC38" s="17" t="s">
        <v>606</v>
      </c>
      <c r="AD38" s="17" t="s">
        <v>334</v>
      </c>
      <c r="AE38" s="17" t="s">
        <v>514</v>
      </c>
      <c r="AF38" s="17" t="s">
        <v>86</v>
      </c>
      <c r="AG38" s="17">
        <v>0</v>
      </c>
      <c r="AH38" s="17">
        <v>1</v>
      </c>
      <c r="AI38" s="17" t="s">
        <v>87</v>
      </c>
      <c r="AJ38" s="17" t="s">
        <v>469</v>
      </c>
      <c r="AK38" s="17" t="s">
        <v>269</v>
      </c>
      <c r="AL38" s="17" t="s">
        <v>132</v>
      </c>
      <c r="AM38" s="17" t="s">
        <v>115</v>
      </c>
      <c r="AN38" s="17" t="s">
        <v>115</v>
      </c>
      <c r="AO38" s="17" t="s">
        <v>337</v>
      </c>
      <c r="AP38" s="17" t="s">
        <v>130</v>
      </c>
      <c r="AQ38" s="17" t="s">
        <v>95</v>
      </c>
      <c r="AR38" s="17" t="s">
        <v>607</v>
      </c>
      <c r="AS38" s="17" t="s">
        <v>73</v>
      </c>
      <c r="AT38" s="17" t="s">
        <v>73</v>
      </c>
      <c r="AU38" s="17" t="s">
        <v>97</v>
      </c>
      <c r="AV38" s="17" t="s">
        <v>98</v>
      </c>
      <c r="AW38" s="17" t="s">
        <v>99</v>
      </c>
      <c r="AX38" s="17" t="s">
        <v>73</v>
      </c>
      <c r="AY38" s="17" t="s">
        <v>120</v>
      </c>
      <c r="AZ38" s="17" t="s">
        <v>186</v>
      </c>
      <c r="BA38" s="17" t="s">
        <v>102</v>
      </c>
      <c r="BB38" s="17">
        <v>30</v>
      </c>
      <c r="BC38" s="17" t="s">
        <v>103</v>
      </c>
      <c r="BD38" s="17" t="s">
        <v>135</v>
      </c>
      <c r="BE38" s="17" t="s">
        <v>105</v>
      </c>
      <c r="BF38" s="17" t="s">
        <v>73</v>
      </c>
      <c r="BG38" s="17" t="s">
        <v>73</v>
      </c>
      <c r="BH38" s="17" t="s">
        <v>73</v>
      </c>
      <c r="BI38" s="17" t="s">
        <v>73</v>
      </c>
      <c r="BJ38" s="17" t="s">
        <v>73</v>
      </c>
      <c r="BK38" s="17" t="s">
        <v>73</v>
      </c>
      <c r="BL38" s="17" t="s">
        <v>73</v>
      </c>
      <c r="BM38" s="17">
        <v>175754.77609999999</v>
      </c>
      <c r="BN38" s="17">
        <v>887340.26619999995</v>
      </c>
      <c r="BO38" s="17">
        <v>42.236146609999999</v>
      </c>
      <c r="BP38" s="17">
        <v>-71.79373674</v>
      </c>
    </row>
    <row r="39" spans="1:68" hidden="1" x14ac:dyDescent="0.35">
      <c r="A39" s="17">
        <v>5084294</v>
      </c>
      <c r="B39" s="17" t="s">
        <v>95</v>
      </c>
      <c r="C39" s="18">
        <v>44617</v>
      </c>
      <c r="D39" s="17" t="s">
        <v>461</v>
      </c>
      <c r="E39" s="19" t="str" cm="1">
        <f t="array" ref="E39">_xlfn.SWITCH(D39,"Property damage only (none injured)","Property Damage","Non-fatal injury","Injury","Fatal injury","Fatality","Unknown","Not Reported","Not Reported","Not Reported")</f>
        <v>Injury</v>
      </c>
      <c r="F39" s="17" t="s">
        <v>190</v>
      </c>
      <c r="G39" s="22">
        <v>0.38541666666666669</v>
      </c>
      <c r="H39" s="17" t="s">
        <v>225</v>
      </c>
      <c r="I39" s="17" t="s">
        <v>193</v>
      </c>
      <c r="J39" s="17">
        <v>2</v>
      </c>
      <c r="K39" s="17" t="s">
        <v>72</v>
      </c>
      <c r="L39" s="17" t="s">
        <v>73</v>
      </c>
      <c r="M39" s="17" t="s">
        <v>74</v>
      </c>
      <c r="N39" s="17" t="s">
        <v>140</v>
      </c>
      <c r="O39" s="17" t="s">
        <v>73</v>
      </c>
      <c r="P39" s="17" t="s">
        <v>73</v>
      </c>
      <c r="Q39" s="17" t="s">
        <v>353</v>
      </c>
      <c r="R39" s="17" t="s">
        <v>267</v>
      </c>
      <c r="S39" s="17" t="s">
        <v>110</v>
      </c>
      <c r="T39" s="17" t="s">
        <v>79</v>
      </c>
      <c r="U39" s="17" t="s">
        <v>80</v>
      </c>
      <c r="V39" s="17" t="s">
        <v>472</v>
      </c>
      <c r="W39" s="26" t="s">
        <v>81</v>
      </c>
      <c r="X39" s="26" t="s">
        <v>82</v>
      </c>
      <c r="Y39" s="17">
        <v>3</v>
      </c>
      <c r="Z39" s="17" t="s">
        <v>73</v>
      </c>
      <c r="AA39" s="17" t="s">
        <v>73</v>
      </c>
      <c r="AB39" s="17" t="s">
        <v>73</v>
      </c>
      <c r="AC39" s="17" t="s">
        <v>608</v>
      </c>
      <c r="AD39" s="17" t="s">
        <v>179</v>
      </c>
      <c r="AE39" s="17" t="s">
        <v>85</v>
      </c>
      <c r="AF39" s="17" t="s">
        <v>86</v>
      </c>
      <c r="AG39" s="17">
        <v>0</v>
      </c>
      <c r="AH39" s="17">
        <v>1</v>
      </c>
      <c r="AI39" s="17" t="s">
        <v>87</v>
      </c>
      <c r="AJ39" s="17" t="s">
        <v>88</v>
      </c>
      <c r="AK39" s="17" t="s">
        <v>303</v>
      </c>
      <c r="AL39" s="17" t="s">
        <v>609</v>
      </c>
      <c r="AM39" s="17" t="s">
        <v>206</v>
      </c>
      <c r="AN39" s="17" t="s">
        <v>610</v>
      </c>
      <c r="AO39" s="17" t="s">
        <v>611</v>
      </c>
      <c r="AP39" s="17" t="s">
        <v>94</v>
      </c>
      <c r="AQ39" s="17" t="s">
        <v>95</v>
      </c>
      <c r="AR39" s="17" t="s">
        <v>612</v>
      </c>
      <c r="AS39" s="17" t="s">
        <v>495</v>
      </c>
      <c r="AT39" s="17" t="s">
        <v>496</v>
      </c>
      <c r="AU39" s="17" t="s">
        <v>97</v>
      </c>
      <c r="AV39" s="17" t="s">
        <v>98</v>
      </c>
      <c r="AW39" s="17" t="s">
        <v>99</v>
      </c>
      <c r="AX39" s="17" t="s">
        <v>73</v>
      </c>
      <c r="AY39" s="17" t="s">
        <v>307</v>
      </c>
      <c r="AZ39" s="17" t="s">
        <v>101</v>
      </c>
      <c r="BA39" s="17" t="s">
        <v>102</v>
      </c>
      <c r="BB39" s="17">
        <v>30</v>
      </c>
      <c r="BC39" s="17" t="s">
        <v>103</v>
      </c>
      <c r="BD39" s="17" t="s">
        <v>308</v>
      </c>
      <c r="BE39" s="17" t="s">
        <v>105</v>
      </c>
      <c r="BF39" s="17" t="s">
        <v>73</v>
      </c>
      <c r="BG39" s="17" t="s">
        <v>73</v>
      </c>
      <c r="BH39" s="17" t="s">
        <v>73</v>
      </c>
      <c r="BI39" s="17" t="s">
        <v>73</v>
      </c>
      <c r="BJ39" s="17" t="s">
        <v>73</v>
      </c>
      <c r="BK39" s="17" t="s">
        <v>73</v>
      </c>
      <c r="BL39" s="17" t="s">
        <v>73</v>
      </c>
      <c r="BM39" s="17">
        <v>175754.77609999999</v>
      </c>
      <c r="BN39" s="17">
        <v>887340.26619999995</v>
      </c>
      <c r="BO39" s="17">
        <v>42.236146609999999</v>
      </c>
      <c r="BP39" s="17">
        <v>-71.79373674</v>
      </c>
    </row>
    <row r="40" spans="1:68" hidden="1" x14ac:dyDescent="0.35">
      <c r="A40" s="17">
        <v>5119499</v>
      </c>
      <c r="B40" s="17" t="s">
        <v>95</v>
      </c>
      <c r="C40" s="18">
        <v>44720</v>
      </c>
      <c r="D40" s="17" t="s">
        <v>456</v>
      </c>
      <c r="E40" s="19" t="str" cm="1">
        <f t="array" ref="E40">_xlfn.SWITCH(D40,"Property damage only (none injured)","Property Damage","Non-fatal injury","Injury","Fatal injury","Fatality","Unknown","Not Reported","Not Reported","Not Reported")</f>
        <v>Property Damage</v>
      </c>
      <c r="F40" s="17" t="s">
        <v>190</v>
      </c>
      <c r="G40" s="22">
        <v>0.75347222222222221</v>
      </c>
      <c r="H40" s="17" t="s">
        <v>225</v>
      </c>
      <c r="I40" s="17" t="s">
        <v>138</v>
      </c>
      <c r="J40" s="17">
        <v>2</v>
      </c>
      <c r="K40" s="17" t="s">
        <v>72</v>
      </c>
      <c r="L40" s="17" t="s">
        <v>73</v>
      </c>
      <c r="M40" s="17" t="s">
        <v>139</v>
      </c>
      <c r="N40" s="17" t="s">
        <v>168</v>
      </c>
      <c r="O40" s="17" t="s">
        <v>73</v>
      </c>
      <c r="P40" s="17" t="s">
        <v>73</v>
      </c>
      <c r="Q40" s="17" t="s">
        <v>125</v>
      </c>
      <c r="R40" s="17" t="s">
        <v>267</v>
      </c>
      <c r="S40" s="17" t="s">
        <v>562</v>
      </c>
      <c r="T40" s="17" t="s">
        <v>79</v>
      </c>
      <c r="U40" s="17" t="s">
        <v>80</v>
      </c>
      <c r="V40" s="17" t="s">
        <v>111</v>
      </c>
      <c r="W40" s="26" t="s">
        <v>111</v>
      </c>
      <c r="X40" s="26" t="s">
        <v>82</v>
      </c>
      <c r="Y40" s="17">
        <v>3</v>
      </c>
      <c r="Z40" s="17" t="s">
        <v>73</v>
      </c>
      <c r="AA40" s="17" t="s">
        <v>73</v>
      </c>
      <c r="AB40" s="17" t="s">
        <v>73</v>
      </c>
      <c r="AC40" s="17" t="s">
        <v>613</v>
      </c>
      <c r="AD40" s="17" t="s">
        <v>84</v>
      </c>
      <c r="AE40" s="17" t="s">
        <v>317</v>
      </c>
      <c r="AF40" s="17" t="s">
        <v>86</v>
      </c>
      <c r="AG40" s="17">
        <v>0</v>
      </c>
      <c r="AH40" s="17">
        <v>0</v>
      </c>
      <c r="AI40" s="17" t="s">
        <v>87</v>
      </c>
      <c r="AJ40" s="17" t="s">
        <v>469</v>
      </c>
      <c r="AK40" s="17" t="s">
        <v>269</v>
      </c>
      <c r="AL40" s="17" t="s">
        <v>132</v>
      </c>
      <c r="AM40" s="17" t="s">
        <v>115</v>
      </c>
      <c r="AN40" s="17" t="s">
        <v>356</v>
      </c>
      <c r="AO40" s="17" t="s">
        <v>493</v>
      </c>
      <c r="AP40" s="17" t="s">
        <v>94</v>
      </c>
      <c r="AQ40" s="17" t="s">
        <v>95</v>
      </c>
      <c r="AR40" s="17" t="s">
        <v>614</v>
      </c>
      <c r="AS40" s="17" t="s">
        <v>73</v>
      </c>
      <c r="AT40" s="17" t="s">
        <v>73</v>
      </c>
      <c r="AU40" s="17" t="s">
        <v>97</v>
      </c>
      <c r="AV40" s="17" t="s">
        <v>98</v>
      </c>
      <c r="AW40" s="17" t="s">
        <v>99</v>
      </c>
      <c r="AX40" s="17" t="s">
        <v>73</v>
      </c>
      <c r="AY40" s="17" t="s">
        <v>120</v>
      </c>
      <c r="AZ40" s="17" t="s">
        <v>101</v>
      </c>
      <c r="BA40" s="17" t="s">
        <v>102</v>
      </c>
      <c r="BB40" s="17" t="s">
        <v>73</v>
      </c>
      <c r="BC40" s="17" t="s">
        <v>103</v>
      </c>
      <c r="BD40" s="17" t="s">
        <v>135</v>
      </c>
      <c r="BE40" s="17" t="s">
        <v>105</v>
      </c>
      <c r="BF40" s="17" t="s">
        <v>73</v>
      </c>
      <c r="BG40" s="17" t="s">
        <v>73</v>
      </c>
      <c r="BH40" s="17" t="s">
        <v>73</v>
      </c>
      <c r="BI40" s="17" t="s">
        <v>73</v>
      </c>
      <c r="BJ40" s="17" t="s">
        <v>73</v>
      </c>
      <c r="BK40" s="17" t="s">
        <v>73</v>
      </c>
      <c r="BL40" s="17" t="s">
        <v>73</v>
      </c>
      <c r="BM40" s="17">
        <v>175754.77609999999</v>
      </c>
      <c r="BN40" s="17">
        <v>887340.26619999995</v>
      </c>
      <c r="BO40" s="17">
        <v>42.236146609999999</v>
      </c>
      <c r="BP40" s="17">
        <v>-71.79373674</v>
      </c>
    </row>
    <row r="41" spans="1:68" hidden="1" x14ac:dyDescent="0.35">
      <c r="A41" s="17">
        <v>5120880</v>
      </c>
      <c r="B41" s="17" t="s">
        <v>95</v>
      </c>
      <c r="C41" s="18">
        <v>44683</v>
      </c>
      <c r="D41" s="17" t="s">
        <v>456</v>
      </c>
      <c r="E41" s="19" t="str" cm="1">
        <f t="array" ref="E41">_xlfn.SWITCH(D41,"Property damage only (none injured)","Property Damage","Non-fatal injury","Injury","Fatal injury","Fatality","Unknown","Not Reported","Not Reported","Not Reported")</f>
        <v>Property Damage</v>
      </c>
      <c r="F41" s="17" t="s">
        <v>190</v>
      </c>
      <c r="G41" s="22">
        <v>0.7</v>
      </c>
      <c r="H41" s="17" t="s">
        <v>225</v>
      </c>
      <c r="I41" s="17" t="s">
        <v>138</v>
      </c>
      <c r="J41" s="17">
        <v>2</v>
      </c>
      <c r="K41" s="17" t="s">
        <v>72</v>
      </c>
      <c r="L41" s="17" t="s">
        <v>73</v>
      </c>
      <c r="M41" s="17" t="s">
        <v>168</v>
      </c>
      <c r="N41" s="17" t="s">
        <v>168</v>
      </c>
      <c r="O41" s="17" t="s">
        <v>73</v>
      </c>
      <c r="P41" s="17" t="s">
        <v>73</v>
      </c>
      <c r="Q41" s="17" t="s">
        <v>353</v>
      </c>
      <c r="R41" s="17" t="s">
        <v>202</v>
      </c>
      <c r="S41" s="17" t="s">
        <v>110</v>
      </c>
      <c r="T41" s="17" t="s">
        <v>79</v>
      </c>
      <c r="U41" s="17" t="s">
        <v>80</v>
      </c>
      <c r="V41" s="17" t="s">
        <v>472</v>
      </c>
      <c r="W41" s="26" t="s">
        <v>81</v>
      </c>
      <c r="X41" s="26" t="s">
        <v>82</v>
      </c>
      <c r="Y41" s="17">
        <v>3</v>
      </c>
      <c r="Z41" s="17" t="s">
        <v>73</v>
      </c>
      <c r="AA41" s="17" t="s">
        <v>73</v>
      </c>
      <c r="AB41" s="17" t="s">
        <v>73</v>
      </c>
      <c r="AC41" s="17" t="s">
        <v>615</v>
      </c>
      <c r="AD41" s="17" t="s">
        <v>84</v>
      </c>
      <c r="AE41" s="17" t="s">
        <v>85</v>
      </c>
      <c r="AF41" s="17" t="s">
        <v>86</v>
      </c>
      <c r="AG41" s="17">
        <v>0</v>
      </c>
      <c r="AH41" s="17">
        <v>0</v>
      </c>
      <c r="AI41" s="17" t="s">
        <v>87</v>
      </c>
      <c r="AJ41" s="17" t="s">
        <v>322</v>
      </c>
      <c r="AK41" s="17" t="s">
        <v>269</v>
      </c>
      <c r="AL41" s="17" t="s">
        <v>132</v>
      </c>
      <c r="AM41" s="17" t="s">
        <v>115</v>
      </c>
      <c r="AN41" s="17" t="s">
        <v>365</v>
      </c>
      <c r="AO41" s="17" t="s">
        <v>493</v>
      </c>
      <c r="AP41" s="17" t="s">
        <v>94</v>
      </c>
      <c r="AQ41" s="17" t="s">
        <v>95</v>
      </c>
      <c r="AR41" s="17" t="s">
        <v>616</v>
      </c>
      <c r="AS41" s="17" t="s">
        <v>73</v>
      </c>
      <c r="AT41" s="17" t="s">
        <v>73</v>
      </c>
      <c r="AU41" s="17" t="s">
        <v>97</v>
      </c>
      <c r="AV41" s="17" t="s">
        <v>98</v>
      </c>
      <c r="AW41" s="17" t="s">
        <v>209</v>
      </c>
      <c r="AX41" s="17" t="s">
        <v>73</v>
      </c>
      <c r="AY41" s="17" t="s">
        <v>120</v>
      </c>
      <c r="AZ41" s="17" t="s">
        <v>101</v>
      </c>
      <c r="BA41" s="17" t="s">
        <v>102</v>
      </c>
      <c r="BB41" s="17" t="s">
        <v>73</v>
      </c>
      <c r="BC41" s="17" t="s">
        <v>103</v>
      </c>
      <c r="BD41" s="17" t="s">
        <v>135</v>
      </c>
      <c r="BE41" s="17" t="s">
        <v>105</v>
      </c>
      <c r="BF41" s="17" t="s">
        <v>73</v>
      </c>
      <c r="BG41" s="17" t="s">
        <v>73</v>
      </c>
      <c r="BH41" s="17" t="s">
        <v>73</v>
      </c>
      <c r="BI41" s="17" t="s">
        <v>73</v>
      </c>
      <c r="BJ41" s="17" t="s">
        <v>73</v>
      </c>
      <c r="BK41" s="17" t="s">
        <v>73</v>
      </c>
      <c r="BL41" s="17" t="s">
        <v>73</v>
      </c>
      <c r="BM41" s="17">
        <v>175754.77609999999</v>
      </c>
      <c r="BN41" s="17">
        <v>887340.26619999995</v>
      </c>
      <c r="BO41" s="17">
        <v>42.236146609999999</v>
      </c>
      <c r="BP41" s="17">
        <v>-71.79373674</v>
      </c>
    </row>
    <row r="42" spans="1:68" hidden="1" x14ac:dyDescent="0.35">
      <c r="A42" s="17">
        <v>5120893</v>
      </c>
      <c r="B42" s="17" t="s">
        <v>95</v>
      </c>
      <c r="C42" s="18">
        <v>44724</v>
      </c>
      <c r="D42" s="17" t="s">
        <v>456</v>
      </c>
      <c r="E42" s="19" t="str" cm="1">
        <f t="array" ref="E42">_xlfn.SWITCH(D42,"Property damage only (none injured)","Property Damage","Non-fatal injury","Injury","Fatal injury","Fatality","Unknown","Not Reported","Not Reported","Not Reported")</f>
        <v>Property Damage</v>
      </c>
      <c r="F42" s="17" t="s">
        <v>190</v>
      </c>
      <c r="G42" s="22">
        <v>0.16319444444444445</v>
      </c>
      <c r="H42" s="17" t="s">
        <v>225</v>
      </c>
      <c r="I42" s="17" t="s">
        <v>138</v>
      </c>
      <c r="J42" s="17">
        <v>2</v>
      </c>
      <c r="K42" s="17" t="s">
        <v>72</v>
      </c>
      <c r="L42" s="17" t="s">
        <v>73</v>
      </c>
      <c r="M42" s="17" t="s">
        <v>74</v>
      </c>
      <c r="N42" s="17" t="s">
        <v>74</v>
      </c>
      <c r="O42" s="17" t="s">
        <v>73</v>
      </c>
      <c r="P42" s="17" t="s">
        <v>73</v>
      </c>
      <c r="Q42" s="17" t="s">
        <v>234</v>
      </c>
      <c r="R42" s="17" t="s">
        <v>617</v>
      </c>
      <c r="S42" s="17" t="s">
        <v>73</v>
      </c>
      <c r="T42" s="17" t="s">
        <v>79</v>
      </c>
      <c r="U42" s="17" t="s">
        <v>80</v>
      </c>
      <c r="V42" s="17" t="s">
        <v>111</v>
      </c>
      <c r="W42" s="26" t="s">
        <v>111</v>
      </c>
      <c r="X42" s="26" t="s">
        <v>82</v>
      </c>
      <c r="Y42" s="17">
        <v>3</v>
      </c>
      <c r="Z42" s="17" t="s">
        <v>73</v>
      </c>
      <c r="AA42" s="17" t="s">
        <v>73</v>
      </c>
      <c r="AB42" s="17" t="s">
        <v>73</v>
      </c>
      <c r="AC42" s="17" t="s">
        <v>618</v>
      </c>
      <c r="AD42" s="17" t="s">
        <v>84</v>
      </c>
      <c r="AE42" s="17" t="s">
        <v>85</v>
      </c>
      <c r="AF42" s="17" t="s">
        <v>86</v>
      </c>
      <c r="AG42" s="17">
        <v>0</v>
      </c>
      <c r="AH42" s="17">
        <v>0</v>
      </c>
      <c r="AI42" s="17" t="s">
        <v>87</v>
      </c>
      <c r="AJ42" s="17" t="s">
        <v>469</v>
      </c>
      <c r="AK42" s="17" t="s">
        <v>534</v>
      </c>
      <c r="AL42" s="17" t="s">
        <v>219</v>
      </c>
      <c r="AM42" s="17" t="s">
        <v>115</v>
      </c>
      <c r="AN42" s="17" t="s">
        <v>206</v>
      </c>
      <c r="AO42" s="17" t="s">
        <v>493</v>
      </c>
      <c r="AP42" s="17" t="s">
        <v>94</v>
      </c>
      <c r="AQ42" s="17" t="s">
        <v>95</v>
      </c>
      <c r="AR42" s="17" t="s">
        <v>619</v>
      </c>
      <c r="AS42" s="17" t="s">
        <v>73</v>
      </c>
      <c r="AT42" s="17" t="s">
        <v>73</v>
      </c>
      <c r="AU42" s="17" t="s">
        <v>97</v>
      </c>
      <c r="AV42" s="17" t="s">
        <v>98</v>
      </c>
      <c r="AW42" s="17" t="s">
        <v>209</v>
      </c>
      <c r="AX42" s="17" t="s">
        <v>73</v>
      </c>
      <c r="AY42" s="17" t="s">
        <v>537</v>
      </c>
      <c r="AZ42" s="17" t="s">
        <v>186</v>
      </c>
      <c r="BA42" s="17" t="s">
        <v>102</v>
      </c>
      <c r="BB42" s="17">
        <v>30</v>
      </c>
      <c r="BC42" s="17" t="s">
        <v>103</v>
      </c>
      <c r="BD42" s="17" t="s">
        <v>538</v>
      </c>
      <c r="BE42" s="17" t="s">
        <v>105</v>
      </c>
      <c r="BF42" s="17" t="s">
        <v>73</v>
      </c>
      <c r="BG42" s="17" t="s">
        <v>73</v>
      </c>
      <c r="BH42" s="17" t="s">
        <v>73</v>
      </c>
      <c r="BI42" s="17" t="s">
        <v>73</v>
      </c>
      <c r="BJ42" s="17" t="s">
        <v>73</v>
      </c>
      <c r="BK42" s="17" t="s">
        <v>73</v>
      </c>
      <c r="BL42" s="17" t="s">
        <v>73</v>
      </c>
      <c r="BM42" s="17">
        <v>175754.77609999999</v>
      </c>
      <c r="BN42" s="17">
        <v>887340.26619999995</v>
      </c>
      <c r="BO42" s="17">
        <v>42.236146609999999</v>
      </c>
      <c r="BP42" s="17">
        <v>-71.79373674</v>
      </c>
    </row>
    <row r="43" spans="1:68" hidden="1" x14ac:dyDescent="0.35">
      <c r="A43" s="17">
        <v>5124904</v>
      </c>
      <c r="B43" s="17" t="s">
        <v>95</v>
      </c>
      <c r="C43" s="18">
        <v>44727</v>
      </c>
      <c r="D43" s="17" t="s">
        <v>461</v>
      </c>
      <c r="E43" s="19" t="str" cm="1">
        <f t="array" ref="E43">_xlfn.SWITCH(D43,"Property damage only (none injured)","Property Damage","Non-fatal injury","Injury","Fatal injury","Fatality","Unknown","Not Reported","Not Reported","Not Reported")</f>
        <v>Injury</v>
      </c>
      <c r="F43" s="17" t="s">
        <v>190</v>
      </c>
      <c r="G43" s="22">
        <v>0.4</v>
      </c>
      <c r="H43" s="17" t="s">
        <v>225</v>
      </c>
      <c r="I43" s="17" t="s">
        <v>123</v>
      </c>
      <c r="J43" s="17">
        <v>1</v>
      </c>
      <c r="K43" s="17" t="s">
        <v>72</v>
      </c>
      <c r="L43" s="17" t="s">
        <v>73</v>
      </c>
      <c r="M43" s="17" t="s">
        <v>74</v>
      </c>
      <c r="N43" s="17" t="s">
        <v>74</v>
      </c>
      <c r="O43" s="17" t="s">
        <v>73</v>
      </c>
      <c r="P43" s="17" t="s">
        <v>73</v>
      </c>
      <c r="Q43" s="17" t="s">
        <v>234</v>
      </c>
      <c r="R43" s="17" t="s">
        <v>425</v>
      </c>
      <c r="S43" s="17" t="s">
        <v>110</v>
      </c>
      <c r="T43" s="17" t="s">
        <v>212</v>
      </c>
      <c r="U43" s="17" t="s">
        <v>80</v>
      </c>
      <c r="V43" s="17" t="s">
        <v>111</v>
      </c>
      <c r="W43" s="26" t="s">
        <v>111</v>
      </c>
      <c r="X43" s="26" t="s">
        <v>82</v>
      </c>
      <c r="Y43" s="17">
        <v>3</v>
      </c>
      <c r="Z43" s="17" t="s">
        <v>620</v>
      </c>
      <c r="AA43" s="17" t="s">
        <v>621</v>
      </c>
      <c r="AB43" s="17" t="s">
        <v>622</v>
      </c>
      <c r="AC43" s="17" t="s">
        <v>623</v>
      </c>
      <c r="AD43" s="17" t="s">
        <v>84</v>
      </c>
      <c r="AE43" s="17" t="s">
        <v>317</v>
      </c>
      <c r="AF43" s="17" t="s">
        <v>86</v>
      </c>
      <c r="AG43" s="17">
        <v>0</v>
      </c>
      <c r="AH43" s="17">
        <v>1</v>
      </c>
      <c r="AI43" s="17" t="s">
        <v>87</v>
      </c>
      <c r="AJ43" s="17" t="s">
        <v>88</v>
      </c>
      <c r="AK43" s="17" t="s">
        <v>412</v>
      </c>
      <c r="AL43" s="17" t="s">
        <v>624</v>
      </c>
      <c r="AM43" s="17" t="s">
        <v>206</v>
      </c>
      <c r="AN43" s="17" t="s">
        <v>206</v>
      </c>
      <c r="AO43" s="17" t="s">
        <v>254</v>
      </c>
      <c r="AP43" s="17" t="s">
        <v>94</v>
      </c>
      <c r="AQ43" s="17" t="s">
        <v>95</v>
      </c>
      <c r="AR43" s="17" t="s">
        <v>625</v>
      </c>
      <c r="AS43" s="17" t="s">
        <v>495</v>
      </c>
      <c r="AT43" s="17" t="s">
        <v>496</v>
      </c>
      <c r="AU43" s="17" t="s">
        <v>97</v>
      </c>
      <c r="AV43" s="17" t="s">
        <v>232</v>
      </c>
      <c r="AW43" s="17" t="s">
        <v>99</v>
      </c>
      <c r="AX43" s="17" t="s">
        <v>73</v>
      </c>
      <c r="AY43" s="17" t="s">
        <v>222</v>
      </c>
      <c r="AZ43" s="17" t="s">
        <v>101</v>
      </c>
      <c r="BA43" s="17" t="s">
        <v>626</v>
      </c>
      <c r="BB43" s="17" t="s">
        <v>73</v>
      </c>
      <c r="BC43" s="17" t="s">
        <v>103</v>
      </c>
      <c r="BD43" s="17" t="s">
        <v>223</v>
      </c>
      <c r="BE43" s="17" t="s">
        <v>105</v>
      </c>
      <c r="BF43" s="17" t="s">
        <v>73</v>
      </c>
      <c r="BG43" s="17" t="s">
        <v>73</v>
      </c>
      <c r="BH43" s="17" t="s">
        <v>73</v>
      </c>
      <c r="BI43" s="17" t="s">
        <v>73</v>
      </c>
      <c r="BJ43" s="17" t="s">
        <v>73</v>
      </c>
      <c r="BK43" s="17" t="s">
        <v>73</v>
      </c>
      <c r="BL43" s="17" t="s">
        <v>73</v>
      </c>
      <c r="BM43" s="17">
        <v>175754.71136131999</v>
      </c>
      <c r="BN43" s="17">
        <v>887341.22455012996</v>
      </c>
      <c r="BO43" s="17">
        <v>42.236155230000001</v>
      </c>
      <c r="BP43" s="17">
        <v>-71.793737559999997</v>
      </c>
    </row>
    <row r="44" spans="1:68" x14ac:dyDescent="0.35">
      <c r="A44" s="17">
        <v>5125940</v>
      </c>
      <c r="B44" s="17" t="s">
        <v>95</v>
      </c>
      <c r="C44" s="18">
        <v>44449</v>
      </c>
      <c r="D44" s="17" t="s">
        <v>461</v>
      </c>
      <c r="E44" s="19" t="str" cm="1">
        <f t="array" ref="E44">_xlfn.SWITCH(D44,"Property damage only (none injured)","Property Damage","Non-fatal injury","Injury","Fatal injury","Fatality","Unknown","Not Reported","Not Reported","Not Reported")</f>
        <v>Injury</v>
      </c>
      <c r="F44" s="17" t="s">
        <v>190</v>
      </c>
      <c r="G44" s="22">
        <v>0.69791666666666663</v>
      </c>
      <c r="H44" s="17" t="s">
        <v>192</v>
      </c>
      <c r="I44" s="17" t="s">
        <v>123</v>
      </c>
      <c r="J44" s="17">
        <v>2</v>
      </c>
      <c r="K44" s="17" t="s">
        <v>72</v>
      </c>
      <c r="L44" s="17" t="s">
        <v>73</v>
      </c>
      <c r="M44" s="17" t="s">
        <v>124</v>
      </c>
      <c r="N44" s="17" t="s">
        <v>124</v>
      </c>
      <c r="O44" s="17" t="s">
        <v>73</v>
      </c>
      <c r="P44" s="17" t="s">
        <v>73</v>
      </c>
      <c r="Q44" s="17" t="s">
        <v>300</v>
      </c>
      <c r="R44" s="17" t="s">
        <v>162</v>
      </c>
      <c r="S44" s="17" t="s">
        <v>73</v>
      </c>
      <c r="T44" s="17" t="s">
        <v>79</v>
      </c>
      <c r="U44" s="17" t="s">
        <v>80</v>
      </c>
      <c r="V44" s="17" t="s">
        <v>111</v>
      </c>
      <c r="W44" s="26" t="s">
        <v>111</v>
      </c>
      <c r="X44" s="26" t="s">
        <v>82</v>
      </c>
      <c r="Y44" s="17">
        <v>3</v>
      </c>
      <c r="Z44" s="17" t="s">
        <v>73</v>
      </c>
      <c r="AA44" s="17" t="s">
        <v>73</v>
      </c>
      <c r="AB44" s="17" t="s">
        <v>73</v>
      </c>
      <c r="AC44" s="17" t="s">
        <v>627</v>
      </c>
      <c r="AD44" s="17" t="s">
        <v>298</v>
      </c>
      <c r="AE44" s="17" t="s">
        <v>317</v>
      </c>
      <c r="AF44" s="17" t="s">
        <v>86</v>
      </c>
      <c r="AG44" s="17">
        <v>0</v>
      </c>
      <c r="AH44" s="17">
        <v>1</v>
      </c>
      <c r="AI44" s="17" t="s">
        <v>87</v>
      </c>
      <c r="AJ44" s="17" t="s">
        <v>88</v>
      </c>
      <c r="AK44" s="17" t="s">
        <v>269</v>
      </c>
      <c r="AL44" s="17" t="s">
        <v>132</v>
      </c>
      <c r="AM44" s="17" t="s">
        <v>115</v>
      </c>
      <c r="AN44" s="17" t="s">
        <v>116</v>
      </c>
      <c r="AO44" s="17" t="s">
        <v>493</v>
      </c>
      <c r="AP44" s="17" t="s">
        <v>94</v>
      </c>
      <c r="AQ44" s="17" t="s">
        <v>95</v>
      </c>
      <c r="AR44" s="17" t="s">
        <v>628</v>
      </c>
      <c r="AS44" s="17" t="s">
        <v>73</v>
      </c>
      <c r="AT44" s="17" t="s">
        <v>73</v>
      </c>
      <c r="AU44" s="17" t="s">
        <v>97</v>
      </c>
      <c r="AV44" s="17" t="s">
        <v>232</v>
      </c>
      <c r="AW44" s="17" t="s">
        <v>99</v>
      </c>
      <c r="AX44" s="17" t="s">
        <v>73</v>
      </c>
      <c r="AY44" s="17" t="s">
        <v>120</v>
      </c>
      <c r="AZ44" s="17" t="s">
        <v>101</v>
      </c>
      <c r="BA44" s="17" t="s">
        <v>102</v>
      </c>
      <c r="BB44" s="17" t="s">
        <v>73</v>
      </c>
      <c r="BC44" s="17" t="s">
        <v>103</v>
      </c>
      <c r="BD44" s="17" t="s">
        <v>135</v>
      </c>
      <c r="BE44" s="17" t="s">
        <v>105</v>
      </c>
      <c r="BF44" s="17" t="s">
        <v>73</v>
      </c>
      <c r="BG44" s="17" t="s">
        <v>73</v>
      </c>
      <c r="BH44" s="17" t="s">
        <v>73</v>
      </c>
      <c r="BI44" s="17" t="s">
        <v>73</v>
      </c>
      <c r="BJ44" s="17" t="s">
        <v>73</v>
      </c>
      <c r="BK44" s="17" t="s">
        <v>73</v>
      </c>
      <c r="BL44" s="17" t="s">
        <v>73</v>
      </c>
      <c r="BM44" s="17">
        <v>175754.71136131999</v>
      </c>
      <c r="BN44" s="17">
        <v>887341.22455012996</v>
      </c>
      <c r="BO44" s="17">
        <v>42.236155230000001</v>
      </c>
      <c r="BP44" s="17">
        <v>-71.793737559999997</v>
      </c>
    </row>
    <row r="45" spans="1:68" hidden="1" x14ac:dyDescent="0.35">
      <c r="A45" s="17">
        <v>5146711</v>
      </c>
      <c r="B45" s="17" t="s">
        <v>95</v>
      </c>
      <c r="C45" s="18">
        <v>44765</v>
      </c>
      <c r="D45" s="17" t="s">
        <v>461</v>
      </c>
      <c r="E45" s="19" t="str" cm="1">
        <f t="array" ref="E45">_xlfn.SWITCH(D45,"Property damage only (none injured)","Property Damage","Non-fatal injury","Injury","Fatal injury","Fatality","Unknown","Not Reported","Not Reported","Not Reported")</f>
        <v>Injury</v>
      </c>
      <c r="F45" s="17" t="s">
        <v>190</v>
      </c>
      <c r="G45" s="22">
        <v>0.76111111111111107</v>
      </c>
      <c r="H45" s="17" t="s">
        <v>225</v>
      </c>
      <c r="I45" s="17" t="s">
        <v>123</v>
      </c>
      <c r="J45" s="17">
        <v>1</v>
      </c>
      <c r="K45" s="17" t="s">
        <v>72</v>
      </c>
      <c r="L45" s="17" t="s">
        <v>73</v>
      </c>
      <c r="M45" s="17" t="s">
        <v>73</v>
      </c>
      <c r="N45" s="17" t="s">
        <v>73</v>
      </c>
      <c r="O45" s="17" t="s">
        <v>73</v>
      </c>
      <c r="P45" s="17" t="s">
        <v>73</v>
      </c>
      <c r="Q45" s="17" t="s">
        <v>548</v>
      </c>
      <c r="R45" s="17" t="s">
        <v>617</v>
      </c>
      <c r="S45" s="17" t="s">
        <v>73</v>
      </c>
      <c r="T45" s="17" t="s">
        <v>251</v>
      </c>
      <c r="U45" s="17" t="s">
        <v>80</v>
      </c>
      <c r="V45" s="17" t="s">
        <v>629</v>
      </c>
      <c r="W45" s="26" t="s">
        <v>630</v>
      </c>
      <c r="X45" s="26" t="s">
        <v>409</v>
      </c>
      <c r="Y45" s="17">
        <v>3</v>
      </c>
      <c r="Z45" s="17" t="s">
        <v>73</v>
      </c>
      <c r="AA45" s="17" t="s">
        <v>73</v>
      </c>
      <c r="AB45" s="17" t="s">
        <v>73</v>
      </c>
      <c r="AC45" s="17" t="s">
        <v>631</v>
      </c>
      <c r="AD45" s="17" t="s">
        <v>84</v>
      </c>
      <c r="AE45" s="17" t="s">
        <v>172</v>
      </c>
      <c r="AF45" s="17" t="s">
        <v>86</v>
      </c>
      <c r="AG45" s="17">
        <v>0</v>
      </c>
      <c r="AH45" s="17">
        <v>1</v>
      </c>
      <c r="AI45" s="17" t="s">
        <v>295</v>
      </c>
      <c r="AJ45" s="17" t="s">
        <v>500</v>
      </c>
      <c r="AK45" s="17" t="s">
        <v>218</v>
      </c>
      <c r="AL45" s="17" t="s">
        <v>219</v>
      </c>
      <c r="AM45" s="17" t="s">
        <v>206</v>
      </c>
      <c r="AN45" s="17" t="s">
        <v>413</v>
      </c>
      <c r="AO45" s="17" t="s">
        <v>428</v>
      </c>
      <c r="AP45" s="17" t="s">
        <v>94</v>
      </c>
      <c r="AQ45" s="17" t="s">
        <v>95</v>
      </c>
      <c r="AR45" s="17" t="s">
        <v>632</v>
      </c>
      <c r="AS45" s="17" t="s">
        <v>73</v>
      </c>
      <c r="AT45" s="17" t="s">
        <v>73</v>
      </c>
      <c r="AU45" s="17" t="s">
        <v>258</v>
      </c>
      <c r="AV45" s="17" t="s">
        <v>232</v>
      </c>
      <c r="AW45" s="17" t="s">
        <v>209</v>
      </c>
      <c r="AX45" s="17" t="s">
        <v>73</v>
      </c>
      <c r="AY45" s="17" t="s">
        <v>259</v>
      </c>
      <c r="AZ45" s="17" t="s">
        <v>101</v>
      </c>
      <c r="BA45" s="17" t="s">
        <v>102</v>
      </c>
      <c r="BB45" s="17">
        <v>30</v>
      </c>
      <c r="BC45" s="17" t="s">
        <v>298</v>
      </c>
      <c r="BD45" s="17" t="s">
        <v>260</v>
      </c>
      <c r="BE45" s="17" t="s">
        <v>105</v>
      </c>
      <c r="BF45" s="17" t="s">
        <v>73</v>
      </c>
      <c r="BG45" s="17" t="s">
        <v>73</v>
      </c>
      <c r="BH45" s="17" t="s">
        <v>73</v>
      </c>
      <c r="BI45" s="17" t="s">
        <v>73</v>
      </c>
      <c r="BJ45" s="17" t="s">
        <v>73</v>
      </c>
      <c r="BK45" s="17" t="s">
        <v>73</v>
      </c>
      <c r="BL45" s="17" t="s">
        <v>73</v>
      </c>
      <c r="BM45" s="17">
        <v>175748.54836027001</v>
      </c>
      <c r="BN45" s="17">
        <v>887337.81834419002</v>
      </c>
      <c r="BO45" s="17">
        <v>42.236124340000003</v>
      </c>
      <c r="BP45" s="17">
        <v>-71.793812119999998</v>
      </c>
    </row>
    <row r="46" spans="1:68" hidden="1" x14ac:dyDescent="0.35">
      <c r="A46" s="17">
        <v>5147130</v>
      </c>
      <c r="B46" s="17" t="s">
        <v>95</v>
      </c>
      <c r="C46" s="18">
        <v>44772</v>
      </c>
      <c r="D46" s="17" t="s">
        <v>461</v>
      </c>
      <c r="E46" s="19" t="str" cm="1">
        <f t="array" ref="E46">_xlfn.SWITCH(D46,"Property damage only (none injured)","Property Damage","Non-fatal injury","Injury","Fatal injury","Fatality","Unknown","Not Reported","Not Reported","Not Reported")</f>
        <v>Injury</v>
      </c>
      <c r="F46" s="17" t="s">
        <v>190</v>
      </c>
      <c r="G46" s="22">
        <v>0.61111111111111116</v>
      </c>
      <c r="H46" s="17" t="s">
        <v>225</v>
      </c>
      <c r="I46" s="17" t="s">
        <v>193</v>
      </c>
      <c r="J46" s="17">
        <v>2</v>
      </c>
      <c r="K46" s="17" t="s">
        <v>72</v>
      </c>
      <c r="L46" s="17" t="s">
        <v>73</v>
      </c>
      <c r="M46" s="17" t="s">
        <v>168</v>
      </c>
      <c r="N46" s="17" t="s">
        <v>597</v>
      </c>
      <c r="O46" s="17" t="s">
        <v>73</v>
      </c>
      <c r="P46" s="17" t="s">
        <v>73</v>
      </c>
      <c r="Q46" s="17" t="s">
        <v>249</v>
      </c>
      <c r="R46" s="17" t="s">
        <v>162</v>
      </c>
      <c r="S46" s="17" t="s">
        <v>73</v>
      </c>
      <c r="T46" s="17" t="s">
        <v>79</v>
      </c>
      <c r="U46" s="17" t="s">
        <v>80</v>
      </c>
      <c r="V46" s="17" t="s">
        <v>111</v>
      </c>
      <c r="W46" s="26" t="s">
        <v>111</v>
      </c>
      <c r="X46" s="26" t="s">
        <v>498</v>
      </c>
      <c r="Y46" s="17">
        <v>3</v>
      </c>
      <c r="Z46" s="17" t="s">
        <v>73</v>
      </c>
      <c r="AA46" s="17" t="s">
        <v>73</v>
      </c>
      <c r="AB46" s="17" t="s">
        <v>73</v>
      </c>
      <c r="AC46" s="17" t="s">
        <v>633</v>
      </c>
      <c r="AD46" s="17" t="s">
        <v>84</v>
      </c>
      <c r="AE46" s="17" t="s">
        <v>85</v>
      </c>
      <c r="AF46" s="17" t="s">
        <v>86</v>
      </c>
      <c r="AG46" s="17">
        <v>0</v>
      </c>
      <c r="AH46" s="17">
        <v>1</v>
      </c>
      <c r="AI46" s="17" t="s">
        <v>87</v>
      </c>
      <c r="AJ46" s="17" t="s">
        <v>88</v>
      </c>
      <c r="AK46" s="17" t="s">
        <v>269</v>
      </c>
      <c r="AL46" s="17" t="s">
        <v>132</v>
      </c>
      <c r="AM46" s="17" t="s">
        <v>115</v>
      </c>
      <c r="AN46" s="17" t="s">
        <v>365</v>
      </c>
      <c r="AO46" s="17" t="s">
        <v>493</v>
      </c>
      <c r="AP46" s="17" t="s">
        <v>94</v>
      </c>
      <c r="AQ46" s="17" t="s">
        <v>95</v>
      </c>
      <c r="AR46" s="17" t="s">
        <v>634</v>
      </c>
      <c r="AS46" s="17" t="s">
        <v>73</v>
      </c>
      <c r="AT46" s="17" t="s">
        <v>73</v>
      </c>
      <c r="AU46" s="17" t="s">
        <v>97</v>
      </c>
      <c r="AV46" s="17" t="s">
        <v>98</v>
      </c>
      <c r="AW46" s="17" t="s">
        <v>99</v>
      </c>
      <c r="AX46" s="17" t="s">
        <v>73</v>
      </c>
      <c r="AY46" s="17" t="s">
        <v>120</v>
      </c>
      <c r="AZ46" s="17" t="s">
        <v>101</v>
      </c>
      <c r="BA46" s="17" t="s">
        <v>102</v>
      </c>
      <c r="BB46" s="17" t="s">
        <v>73</v>
      </c>
      <c r="BC46" s="17" t="s">
        <v>158</v>
      </c>
      <c r="BD46" s="17" t="s">
        <v>135</v>
      </c>
      <c r="BE46" s="17" t="s">
        <v>105</v>
      </c>
      <c r="BF46" s="17" t="s">
        <v>73</v>
      </c>
      <c r="BG46" s="17" t="s">
        <v>73</v>
      </c>
      <c r="BH46" s="17" t="s">
        <v>73</v>
      </c>
      <c r="BI46" s="17" t="s">
        <v>73</v>
      </c>
      <c r="BJ46" s="17" t="s">
        <v>73</v>
      </c>
      <c r="BK46" s="17" t="s">
        <v>73</v>
      </c>
      <c r="BL46" s="17" t="s">
        <v>73</v>
      </c>
      <c r="BM46" s="17">
        <v>175754.77609999999</v>
      </c>
      <c r="BN46" s="17">
        <v>887340.26619999995</v>
      </c>
      <c r="BO46" s="17">
        <v>42.236146609999999</v>
      </c>
      <c r="BP46" s="17">
        <v>-71.79373674</v>
      </c>
    </row>
    <row r="47" spans="1:68" hidden="1" x14ac:dyDescent="0.35">
      <c r="A47" s="17">
        <v>5151651</v>
      </c>
      <c r="B47" s="17" t="s">
        <v>95</v>
      </c>
      <c r="C47" s="18">
        <v>44801</v>
      </c>
      <c r="D47" s="17" t="s">
        <v>186</v>
      </c>
      <c r="E47" s="19" t="str" cm="1">
        <f t="array" ref="E47">_xlfn.SWITCH(D47,"Property damage only (none injured)","Property Damage","Non-fatal injury","Injury","Fatal injury","Fatality","Unknown","Not Reported","Not Reported","Not Reported")</f>
        <v>Not Reported</v>
      </c>
      <c r="F47" s="17" t="s">
        <v>190</v>
      </c>
      <c r="G47" s="22">
        <v>0.54861111111111116</v>
      </c>
      <c r="H47" s="17" t="s">
        <v>225</v>
      </c>
      <c r="I47" s="17" t="s">
        <v>186</v>
      </c>
      <c r="J47" s="17">
        <v>1</v>
      </c>
      <c r="K47" s="17" t="s">
        <v>72</v>
      </c>
      <c r="L47" s="17" t="s">
        <v>73</v>
      </c>
      <c r="M47" s="17" t="s">
        <v>74</v>
      </c>
      <c r="N47" s="17" t="s">
        <v>74</v>
      </c>
      <c r="O47" s="17" t="s">
        <v>73</v>
      </c>
      <c r="P47" s="17" t="s">
        <v>73</v>
      </c>
      <c r="Q47" s="17" t="s">
        <v>169</v>
      </c>
      <c r="R47" s="17" t="s">
        <v>617</v>
      </c>
      <c r="S47" s="17" t="s">
        <v>73</v>
      </c>
      <c r="T47" s="17" t="s">
        <v>186</v>
      </c>
      <c r="U47" s="17" t="s">
        <v>80</v>
      </c>
      <c r="V47" s="17" t="s">
        <v>478</v>
      </c>
      <c r="W47" s="26" t="s">
        <v>154</v>
      </c>
      <c r="X47" s="26" t="s">
        <v>409</v>
      </c>
      <c r="Y47" s="17">
        <v>3</v>
      </c>
      <c r="Z47" s="17" t="s">
        <v>73</v>
      </c>
      <c r="AA47" s="17" t="s">
        <v>73</v>
      </c>
      <c r="AB47" s="17" t="s">
        <v>73</v>
      </c>
      <c r="AC47" s="17" t="s">
        <v>635</v>
      </c>
      <c r="AD47" s="17" t="s">
        <v>84</v>
      </c>
      <c r="AE47" s="17" t="s">
        <v>172</v>
      </c>
      <c r="AF47" s="17" t="s">
        <v>86</v>
      </c>
      <c r="AG47" s="17">
        <v>0</v>
      </c>
      <c r="AH47" s="17">
        <v>0</v>
      </c>
      <c r="AI47" s="17" t="s">
        <v>295</v>
      </c>
      <c r="AJ47" s="17" t="s">
        <v>186</v>
      </c>
      <c r="AK47" s="17" t="s">
        <v>636</v>
      </c>
      <c r="AL47" s="17" t="s">
        <v>219</v>
      </c>
      <c r="AM47" s="17" t="s">
        <v>73</v>
      </c>
      <c r="AN47" s="17" t="s">
        <v>413</v>
      </c>
      <c r="AO47" s="17" t="s">
        <v>529</v>
      </c>
      <c r="AP47" s="17" t="s">
        <v>94</v>
      </c>
      <c r="AQ47" s="17" t="s">
        <v>95</v>
      </c>
      <c r="AR47" s="17" t="s">
        <v>637</v>
      </c>
      <c r="AS47" s="17" t="s">
        <v>73</v>
      </c>
      <c r="AT47" s="17" t="s">
        <v>73</v>
      </c>
      <c r="AU47" s="17" t="s">
        <v>97</v>
      </c>
      <c r="AV47" s="17" t="s">
        <v>232</v>
      </c>
      <c r="AW47" s="17" t="s">
        <v>99</v>
      </c>
      <c r="AX47" s="17" t="s">
        <v>73</v>
      </c>
      <c r="AY47" s="17" t="s">
        <v>185</v>
      </c>
      <c r="AZ47" s="17" t="s">
        <v>101</v>
      </c>
      <c r="BA47" s="17" t="s">
        <v>102</v>
      </c>
      <c r="BB47" s="17" t="s">
        <v>73</v>
      </c>
      <c r="BC47" s="17" t="s">
        <v>158</v>
      </c>
      <c r="BD47" s="17" t="s">
        <v>73</v>
      </c>
      <c r="BE47" s="17" t="s">
        <v>105</v>
      </c>
      <c r="BF47" s="17" t="s">
        <v>73</v>
      </c>
      <c r="BG47" s="17" t="s">
        <v>73</v>
      </c>
      <c r="BH47" s="17" t="s">
        <v>73</v>
      </c>
      <c r="BI47" s="17" t="s">
        <v>73</v>
      </c>
      <c r="BJ47" s="17" t="s">
        <v>73</v>
      </c>
      <c r="BK47" s="17" t="s">
        <v>73</v>
      </c>
      <c r="BL47" s="17" t="s">
        <v>73</v>
      </c>
      <c r="BM47" s="17">
        <v>175698.89706026</v>
      </c>
      <c r="BN47" s="17">
        <v>887322.05739471002</v>
      </c>
      <c r="BO47" s="17">
        <v>42.235980900000001</v>
      </c>
      <c r="BP47" s="17">
        <v>-71.794412989999998</v>
      </c>
    </row>
    <row r="48" spans="1:68" hidden="1" x14ac:dyDescent="0.35">
      <c r="A48" s="17">
        <v>5205574</v>
      </c>
      <c r="B48" s="17" t="s">
        <v>95</v>
      </c>
      <c r="C48" s="18">
        <v>44933</v>
      </c>
      <c r="D48" s="17" t="s">
        <v>456</v>
      </c>
      <c r="E48" s="19" t="str" cm="1">
        <f t="array" ref="E48">_xlfn.SWITCH(D48,"Property damage only (none injured)","Property Damage","Non-fatal injury","Injury","Fatal injury","Fatality","Unknown","Not Reported","Not Reported","Not Reported")</f>
        <v>Property Damage</v>
      </c>
      <c r="F48" s="17" t="s">
        <v>190</v>
      </c>
      <c r="G48" s="22">
        <v>0.89166666666666672</v>
      </c>
      <c r="H48" s="17" t="s">
        <v>266</v>
      </c>
      <c r="I48" s="17" t="s">
        <v>138</v>
      </c>
      <c r="J48" s="17">
        <v>2</v>
      </c>
      <c r="K48" s="17" t="s">
        <v>72</v>
      </c>
      <c r="L48" s="17" t="s">
        <v>73</v>
      </c>
      <c r="M48" s="17" t="s">
        <v>74</v>
      </c>
      <c r="N48" s="17" t="s">
        <v>124</v>
      </c>
      <c r="O48" s="17" t="s">
        <v>73</v>
      </c>
      <c r="P48" s="17" t="s">
        <v>73</v>
      </c>
      <c r="Q48" s="17" t="s">
        <v>201</v>
      </c>
      <c r="R48" s="17" t="s">
        <v>617</v>
      </c>
      <c r="S48" s="17" t="s">
        <v>73</v>
      </c>
      <c r="T48" s="17" t="s">
        <v>79</v>
      </c>
      <c r="U48" s="17" t="s">
        <v>80</v>
      </c>
      <c r="V48" s="17" t="s">
        <v>472</v>
      </c>
      <c r="W48" s="26" t="s">
        <v>81</v>
      </c>
      <c r="X48" s="26" t="s">
        <v>82</v>
      </c>
      <c r="Y48" s="17">
        <v>3</v>
      </c>
      <c r="Z48" s="17" t="s">
        <v>73</v>
      </c>
      <c r="AA48" s="17" t="s">
        <v>73</v>
      </c>
      <c r="AB48" s="17" t="s">
        <v>73</v>
      </c>
      <c r="AC48" s="17" t="s">
        <v>638</v>
      </c>
      <c r="AD48" s="17" t="s">
        <v>84</v>
      </c>
      <c r="AE48" s="17" t="s">
        <v>514</v>
      </c>
      <c r="AF48" s="17" t="s">
        <v>86</v>
      </c>
      <c r="AG48" s="17">
        <v>0</v>
      </c>
      <c r="AH48" s="17">
        <v>0</v>
      </c>
      <c r="AI48" s="17" t="s">
        <v>87</v>
      </c>
      <c r="AJ48" s="17" t="s">
        <v>469</v>
      </c>
      <c r="AK48" s="17" t="s">
        <v>269</v>
      </c>
      <c r="AL48" s="17" t="s">
        <v>198</v>
      </c>
      <c r="AM48" s="17" t="s">
        <v>115</v>
      </c>
      <c r="AN48" s="17" t="s">
        <v>116</v>
      </c>
      <c r="AO48" s="17" t="s">
        <v>337</v>
      </c>
      <c r="AP48" s="17" t="s">
        <v>94</v>
      </c>
      <c r="AQ48" s="17" t="s">
        <v>95</v>
      </c>
      <c r="AR48" s="17" t="s">
        <v>639</v>
      </c>
      <c r="AS48" s="17" t="s">
        <v>73</v>
      </c>
      <c r="AT48" s="17" t="s">
        <v>73</v>
      </c>
      <c r="AU48" s="17" t="s">
        <v>97</v>
      </c>
      <c r="AV48" s="17" t="s">
        <v>98</v>
      </c>
      <c r="AW48" s="17" t="s">
        <v>99</v>
      </c>
      <c r="AX48" s="17" t="s">
        <v>73</v>
      </c>
      <c r="AY48" s="17" t="s">
        <v>120</v>
      </c>
      <c r="AZ48" s="17" t="s">
        <v>186</v>
      </c>
      <c r="BA48" s="17" t="s">
        <v>102</v>
      </c>
      <c r="BB48" s="17">
        <v>30</v>
      </c>
      <c r="BC48" s="17" t="s">
        <v>103</v>
      </c>
      <c r="BD48" s="17" t="s">
        <v>135</v>
      </c>
      <c r="BE48" s="17" t="s">
        <v>105</v>
      </c>
      <c r="BF48" s="17" t="s">
        <v>73</v>
      </c>
      <c r="BG48" s="17" t="s">
        <v>73</v>
      </c>
      <c r="BH48" s="17" t="s">
        <v>73</v>
      </c>
      <c r="BI48" s="17" t="s">
        <v>73</v>
      </c>
      <c r="BJ48" s="17" t="s">
        <v>73</v>
      </c>
      <c r="BK48" s="17" t="s">
        <v>73</v>
      </c>
      <c r="BL48" s="17" t="s">
        <v>73</v>
      </c>
      <c r="BM48" s="17">
        <v>175754.77609999999</v>
      </c>
      <c r="BN48" s="17">
        <v>887340.26619999995</v>
      </c>
      <c r="BO48" s="17">
        <v>42.236146609999999</v>
      </c>
      <c r="BP48" s="17">
        <v>-71.79373674</v>
      </c>
    </row>
    <row r="49" spans="1:68" hidden="1" x14ac:dyDescent="0.35">
      <c r="A49" s="17">
        <v>5238439</v>
      </c>
      <c r="B49" s="17" t="s">
        <v>95</v>
      </c>
      <c r="C49" s="18">
        <v>44972</v>
      </c>
      <c r="D49" s="17" t="s">
        <v>456</v>
      </c>
      <c r="E49" s="19" t="str" cm="1">
        <f t="array" ref="E49">_xlfn.SWITCH(D49,"Property damage only (none injured)","Property Damage","Non-fatal injury","Injury","Fatal injury","Fatality","Unknown","Not Reported","Not Reported","Not Reported")</f>
        <v>Property Damage</v>
      </c>
      <c r="F49" s="17" t="s">
        <v>190</v>
      </c>
      <c r="G49" s="22">
        <v>0.29444444444444445</v>
      </c>
      <c r="H49" s="17" t="s">
        <v>266</v>
      </c>
      <c r="I49" s="17" t="s">
        <v>138</v>
      </c>
      <c r="J49" s="17">
        <v>2</v>
      </c>
      <c r="K49" s="17" t="s">
        <v>72</v>
      </c>
      <c r="L49" s="17" t="s">
        <v>73</v>
      </c>
      <c r="M49" s="17" t="s">
        <v>139</v>
      </c>
      <c r="N49" s="17" t="s">
        <v>75</v>
      </c>
      <c r="O49" s="17" t="s">
        <v>73</v>
      </c>
      <c r="P49" s="17" t="s">
        <v>73</v>
      </c>
      <c r="Q49" s="17" t="s">
        <v>598</v>
      </c>
      <c r="R49" s="17" t="s">
        <v>162</v>
      </c>
      <c r="S49" s="17" t="s">
        <v>73</v>
      </c>
      <c r="T49" s="17" t="s">
        <v>79</v>
      </c>
      <c r="U49" s="17" t="s">
        <v>80</v>
      </c>
      <c r="V49" s="17" t="s">
        <v>111</v>
      </c>
      <c r="W49" s="26" t="s">
        <v>111</v>
      </c>
      <c r="X49" s="26" t="s">
        <v>82</v>
      </c>
      <c r="Y49" s="17">
        <v>3</v>
      </c>
      <c r="Z49" s="17" t="s">
        <v>73</v>
      </c>
      <c r="AA49" s="17" t="s">
        <v>73</v>
      </c>
      <c r="AB49" s="17" t="s">
        <v>73</v>
      </c>
      <c r="AC49" s="17" t="s">
        <v>640</v>
      </c>
      <c r="AD49" s="17" t="s">
        <v>84</v>
      </c>
      <c r="AE49" s="17" t="s">
        <v>481</v>
      </c>
      <c r="AF49" s="17" t="s">
        <v>86</v>
      </c>
      <c r="AG49" s="17">
        <v>0</v>
      </c>
      <c r="AH49" s="17">
        <v>0</v>
      </c>
      <c r="AI49" s="17" t="s">
        <v>87</v>
      </c>
      <c r="AJ49" s="17" t="s">
        <v>88</v>
      </c>
      <c r="AK49" s="17" t="s">
        <v>269</v>
      </c>
      <c r="AL49" s="17" t="s">
        <v>132</v>
      </c>
      <c r="AM49" s="17" t="s">
        <v>115</v>
      </c>
      <c r="AN49" s="17" t="s">
        <v>356</v>
      </c>
      <c r="AO49" s="17" t="s">
        <v>641</v>
      </c>
      <c r="AP49" s="17" t="s">
        <v>94</v>
      </c>
      <c r="AQ49" s="17" t="s">
        <v>95</v>
      </c>
      <c r="AR49" s="17" t="s">
        <v>642</v>
      </c>
      <c r="AS49" s="17" t="s">
        <v>273</v>
      </c>
      <c r="AT49" s="17" t="s">
        <v>257</v>
      </c>
      <c r="AU49" s="17" t="s">
        <v>97</v>
      </c>
      <c r="AV49" s="17" t="s">
        <v>98</v>
      </c>
      <c r="AW49" s="17" t="s">
        <v>99</v>
      </c>
      <c r="AX49" s="17" t="s">
        <v>73</v>
      </c>
      <c r="AY49" s="17" t="s">
        <v>120</v>
      </c>
      <c r="AZ49" s="17" t="s">
        <v>101</v>
      </c>
      <c r="BA49" s="17" t="s">
        <v>102</v>
      </c>
      <c r="BB49" s="17" t="s">
        <v>73</v>
      </c>
      <c r="BC49" s="17" t="s">
        <v>103</v>
      </c>
      <c r="BD49" s="17" t="s">
        <v>135</v>
      </c>
      <c r="BE49" s="17" t="s">
        <v>105</v>
      </c>
      <c r="BF49" s="17" t="s">
        <v>73</v>
      </c>
      <c r="BG49" s="17" t="s">
        <v>73</v>
      </c>
      <c r="BH49" s="17" t="s">
        <v>73</v>
      </c>
      <c r="BI49" s="17" t="s">
        <v>73</v>
      </c>
      <c r="BJ49" s="17" t="s">
        <v>73</v>
      </c>
      <c r="BK49" s="17" t="s">
        <v>73</v>
      </c>
      <c r="BL49" s="17" t="s">
        <v>73</v>
      </c>
      <c r="BM49" s="17">
        <v>175754.77609999999</v>
      </c>
      <c r="BN49" s="17">
        <v>887340.26619999995</v>
      </c>
      <c r="BO49" s="17">
        <v>42.236146609999999</v>
      </c>
      <c r="BP49" s="17">
        <v>-71.79373674</v>
      </c>
    </row>
    <row r="50" spans="1:68" hidden="1" x14ac:dyDescent="0.35">
      <c r="A50" s="17">
        <v>5255196</v>
      </c>
      <c r="B50" s="17" t="s">
        <v>95</v>
      </c>
      <c r="C50" s="18">
        <v>45037</v>
      </c>
      <c r="D50" s="17" t="s">
        <v>186</v>
      </c>
      <c r="E50" s="19" t="str" cm="1">
        <f t="array" ref="E50">_xlfn.SWITCH(D50,"Property damage only (none injured)","Property Damage","Non-fatal injury","Injury","Fatal injury","Fatality","Unknown","Not Reported","Not Reported","Not Reported")</f>
        <v>Not Reported</v>
      </c>
      <c r="F50" s="17" t="s">
        <v>190</v>
      </c>
      <c r="G50" s="22">
        <v>0.38541666666666669</v>
      </c>
      <c r="H50" s="17" t="s">
        <v>266</v>
      </c>
      <c r="I50" s="17" t="s">
        <v>186</v>
      </c>
      <c r="J50" s="17">
        <v>1</v>
      </c>
      <c r="K50" s="17" t="s">
        <v>72</v>
      </c>
      <c r="L50" s="17" t="s">
        <v>73</v>
      </c>
      <c r="M50" s="17" t="s">
        <v>73</v>
      </c>
      <c r="N50" s="17" t="s">
        <v>73</v>
      </c>
      <c r="O50" s="17" t="s">
        <v>73</v>
      </c>
      <c r="P50" s="17" t="s">
        <v>73</v>
      </c>
      <c r="Q50" s="17" t="s">
        <v>643</v>
      </c>
      <c r="R50" s="17" t="s">
        <v>617</v>
      </c>
      <c r="S50" s="17" t="s">
        <v>73</v>
      </c>
      <c r="T50" s="17" t="s">
        <v>644</v>
      </c>
      <c r="U50" s="17" t="s">
        <v>80</v>
      </c>
      <c r="V50" s="17" t="s">
        <v>472</v>
      </c>
      <c r="W50" s="26" t="s">
        <v>81</v>
      </c>
      <c r="X50" s="26" t="s">
        <v>409</v>
      </c>
      <c r="Y50" s="17">
        <v>3</v>
      </c>
      <c r="Z50" s="17" t="s">
        <v>73</v>
      </c>
      <c r="AA50" s="17" t="s">
        <v>73</v>
      </c>
      <c r="AB50" s="17" t="s">
        <v>73</v>
      </c>
      <c r="AC50" s="17" t="s">
        <v>645</v>
      </c>
      <c r="AD50" s="17" t="s">
        <v>84</v>
      </c>
      <c r="AE50" s="17" t="s">
        <v>514</v>
      </c>
      <c r="AF50" s="17" t="s">
        <v>86</v>
      </c>
      <c r="AG50" s="17">
        <v>0</v>
      </c>
      <c r="AH50" s="17">
        <v>0</v>
      </c>
      <c r="AI50" s="17" t="s">
        <v>186</v>
      </c>
      <c r="AJ50" s="17" t="s">
        <v>322</v>
      </c>
      <c r="AK50" s="17" t="s">
        <v>218</v>
      </c>
      <c r="AL50" s="17" t="s">
        <v>219</v>
      </c>
      <c r="AM50" s="17" t="s">
        <v>73</v>
      </c>
      <c r="AN50" s="17" t="s">
        <v>413</v>
      </c>
      <c r="AO50" s="17" t="s">
        <v>646</v>
      </c>
      <c r="AP50" s="17" t="s">
        <v>474</v>
      </c>
      <c r="AQ50" s="17" t="s">
        <v>95</v>
      </c>
      <c r="AR50" s="17" t="s">
        <v>647</v>
      </c>
      <c r="AS50" s="17" t="s">
        <v>256</v>
      </c>
      <c r="AT50" s="17" t="s">
        <v>257</v>
      </c>
      <c r="AU50" s="17" t="s">
        <v>648</v>
      </c>
      <c r="AV50" s="17" t="s">
        <v>232</v>
      </c>
      <c r="AW50" s="17" t="s">
        <v>209</v>
      </c>
      <c r="AX50" s="17" t="s">
        <v>73</v>
      </c>
      <c r="AY50" s="17" t="s">
        <v>649</v>
      </c>
      <c r="AZ50" s="17" t="s">
        <v>101</v>
      </c>
      <c r="BA50" s="17" t="s">
        <v>102</v>
      </c>
      <c r="BB50" s="17">
        <v>30</v>
      </c>
      <c r="BC50" s="17" t="s">
        <v>103</v>
      </c>
      <c r="BD50" s="17" t="s">
        <v>650</v>
      </c>
      <c r="BE50" s="17" t="s">
        <v>105</v>
      </c>
      <c r="BF50" s="17" t="s">
        <v>73</v>
      </c>
      <c r="BG50" s="17" t="s">
        <v>73</v>
      </c>
      <c r="BH50" s="17" t="s">
        <v>73</v>
      </c>
      <c r="BI50" s="17" t="s">
        <v>73</v>
      </c>
      <c r="BJ50" s="17" t="s">
        <v>73</v>
      </c>
      <c r="BK50" s="17" t="s">
        <v>73</v>
      </c>
      <c r="BL50" s="17" t="s">
        <v>73</v>
      </c>
      <c r="BM50" s="17">
        <v>175703.52330622001</v>
      </c>
      <c r="BN50" s="17">
        <v>887328.33757532004</v>
      </c>
      <c r="BO50" s="17">
        <v>42.236037580000001</v>
      </c>
      <c r="BP50" s="17">
        <v>-71.794357210000001</v>
      </c>
    </row>
    <row r="51" spans="1:68" hidden="1" x14ac:dyDescent="0.35">
      <c r="A51" s="17">
        <v>5258303</v>
      </c>
      <c r="B51" s="17" t="s">
        <v>95</v>
      </c>
      <c r="C51" s="18">
        <v>45063</v>
      </c>
      <c r="D51" s="17" t="s">
        <v>456</v>
      </c>
      <c r="E51" s="19" t="str" cm="1">
        <f t="array" ref="E51">_xlfn.SWITCH(D51,"Property damage only (none injured)","Property Damage","Non-fatal injury","Injury","Fatal injury","Fatality","Unknown","Not Reported","Not Reported","Not Reported")</f>
        <v>Property Damage</v>
      </c>
      <c r="F51" s="17" t="s">
        <v>190</v>
      </c>
      <c r="G51" s="22">
        <v>0.75347222222222221</v>
      </c>
      <c r="H51" s="17" t="s">
        <v>266</v>
      </c>
      <c r="I51" s="17" t="s">
        <v>138</v>
      </c>
      <c r="J51" s="17">
        <v>1</v>
      </c>
      <c r="K51" s="17" t="s">
        <v>476</v>
      </c>
      <c r="L51" s="17" t="s">
        <v>477</v>
      </c>
      <c r="M51" s="17" t="s">
        <v>74</v>
      </c>
      <c r="N51" s="17" t="s">
        <v>74</v>
      </c>
      <c r="O51" s="17" t="s">
        <v>73</v>
      </c>
      <c r="P51" s="17" t="s">
        <v>73</v>
      </c>
      <c r="Q51" s="17" t="s">
        <v>643</v>
      </c>
      <c r="R51" s="17" t="s">
        <v>73</v>
      </c>
      <c r="S51" s="17" t="s">
        <v>73</v>
      </c>
      <c r="T51" s="17" t="s">
        <v>552</v>
      </c>
      <c r="U51" s="17" t="s">
        <v>80</v>
      </c>
      <c r="V51" s="17" t="s">
        <v>472</v>
      </c>
      <c r="W51" s="26" t="s">
        <v>81</v>
      </c>
      <c r="X51" s="26" t="s">
        <v>409</v>
      </c>
      <c r="Y51" s="17">
        <v>3</v>
      </c>
      <c r="Z51" s="17" t="s">
        <v>73</v>
      </c>
      <c r="AA51" s="17" t="s">
        <v>73</v>
      </c>
      <c r="AB51" s="17" t="s">
        <v>73</v>
      </c>
      <c r="AC51" s="17" t="s">
        <v>651</v>
      </c>
      <c r="AD51" s="17" t="s">
        <v>84</v>
      </c>
      <c r="AE51" s="17" t="s">
        <v>514</v>
      </c>
      <c r="AF51" s="17" t="s">
        <v>86</v>
      </c>
      <c r="AG51" s="17">
        <v>0</v>
      </c>
      <c r="AH51" s="17">
        <v>0</v>
      </c>
      <c r="AI51" s="17" t="s">
        <v>504</v>
      </c>
      <c r="AJ51" s="17" t="s">
        <v>500</v>
      </c>
      <c r="AK51" s="17" t="s">
        <v>652</v>
      </c>
      <c r="AL51" s="17" t="s">
        <v>219</v>
      </c>
      <c r="AM51" s="17" t="s">
        <v>73</v>
      </c>
      <c r="AN51" s="17" t="s">
        <v>653</v>
      </c>
      <c r="AO51" s="17" t="s">
        <v>646</v>
      </c>
      <c r="AP51" s="17" t="s">
        <v>94</v>
      </c>
      <c r="AQ51" s="17" t="s">
        <v>95</v>
      </c>
      <c r="AR51" s="17" t="s">
        <v>654</v>
      </c>
      <c r="AS51" s="17" t="s">
        <v>256</v>
      </c>
      <c r="AT51" s="17" t="s">
        <v>257</v>
      </c>
      <c r="AU51" s="17" t="s">
        <v>97</v>
      </c>
      <c r="AV51" s="17" t="s">
        <v>98</v>
      </c>
      <c r="AW51" s="17" t="s">
        <v>99</v>
      </c>
      <c r="AX51" s="17" t="s">
        <v>73</v>
      </c>
      <c r="AY51" s="17" t="s">
        <v>73</v>
      </c>
      <c r="AZ51" s="17" t="s">
        <v>101</v>
      </c>
      <c r="BA51" s="17" t="s">
        <v>102</v>
      </c>
      <c r="BB51" s="17" t="s">
        <v>73</v>
      </c>
      <c r="BC51" s="17" t="s">
        <v>298</v>
      </c>
      <c r="BD51" s="17" t="s">
        <v>73</v>
      </c>
      <c r="BE51" s="17" t="s">
        <v>105</v>
      </c>
      <c r="BF51" s="17" t="s">
        <v>73</v>
      </c>
      <c r="BG51" s="17" t="s">
        <v>73</v>
      </c>
      <c r="BH51" s="17" t="s">
        <v>73</v>
      </c>
      <c r="BI51" s="17" t="s">
        <v>73</v>
      </c>
      <c r="BJ51" s="17" t="s">
        <v>73</v>
      </c>
      <c r="BK51" s="17" t="s">
        <v>73</v>
      </c>
      <c r="BL51" s="17" t="s">
        <v>73</v>
      </c>
      <c r="BM51" s="17">
        <v>175754.77609999999</v>
      </c>
      <c r="BN51" s="17">
        <v>887340.26619999995</v>
      </c>
      <c r="BO51" s="17">
        <v>42.236146609999999</v>
      </c>
      <c r="BP51" s="17">
        <v>-71.79373674</v>
      </c>
    </row>
    <row r="52" spans="1:68" hidden="1" x14ac:dyDescent="0.35">
      <c r="A52" s="17">
        <v>5263053</v>
      </c>
      <c r="B52" s="17" t="s">
        <v>95</v>
      </c>
      <c r="C52" s="18">
        <v>45070</v>
      </c>
      <c r="D52" s="17" t="s">
        <v>456</v>
      </c>
      <c r="E52" s="19" t="str" cm="1">
        <f t="array" ref="E52">_xlfn.SWITCH(D52,"Property damage only (none injured)","Property Damage","Non-fatal injury","Injury","Fatal injury","Fatality","Unknown","Not Reported","Not Reported","Not Reported")</f>
        <v>Property Damage</v>
      </c>
      <c r="F52" s="17" t="s">
        <v>190</v>
      </c>
      <c r="G52" s="22">
        <v>0.7</v>
      </c>
      <c r="H52" s="17" t="s">
        <v>266</v>
      </c>
      <c r="I52" s="17" t="s">
        <v>138</v>
      </c>
      <c r="J52" s="17">
        <v>1</v>
      </c>
      <c r="K52" s="17" t="s">
        <v>72</v>
      </c>
      <c r="L52" s="17" t="s">
        <v>73</v>
      </c>
      <c r="M52" s="17" t="s">
        <v>168</v>
      </c>
      <c r="N52" s="17" t="s">
        <v>168</v>
      </c>
      <c r="O52" s="17" t="s">
        <v>168</v>
      </c>
      <c r="P52" s="17" t="s">
        <v>168</v>
      </c>
      <c r="Q52" s="17" t="s">
        <v>161</v>
      </c>
      <c r="R52" s="17" t="s">
        <v>617</v>
      </c>
      <c r="S52" s="17" t="s">
        <v>73</v>
      </c>
      <c r="T52" s="17" t="s">
        <v>212</v>
      </c>
      <c r="U52" s="17" t="s">
        <v>80</v>
      </c>
      <c r="V52" s="17" t="s">
        <v>111</v>
      </c>
      <c r="W52" s="26" t="s">
        <v>111</v>
      </c>
      <c r="X52" s="26" t="s">
        <v>409</v>
      </c>
      <c r="Y52" s="17">
        <v>3</v>
      </c>
      <c r="Z52" s="17" t="s">
        <v>655</v>
      </c>
      <c r="AA52" s="17" t="s">
        <v>656</v>
      </c>
      <c r="AB52" s="17" t="s">
        <v>216</v>
      </c>
      <c r="AC52" s="17" t="s">
        <v>657</v>
      </c>
      <c r="AD52" s="17" t="s">
        <v>84</v>
      </c>
      <c r="AE52" s="17" t="s">
        <v>481</v>
      </c>
      <c r="AF52" s="17" t="s">
        <v>86</v>
      </c>
      <c r="AG52" s="17">
        <v>0</v>
      </c>
      <c r="AH52" s="17">
        <v>0</v>
      </c>
      <c r="AI52" s="17" t="s">
        <v>87</v>
      </c>
      <c r="AJ52" s="17" t="s">
        <v>500</v>
      </c>
      <c r="AK52" s="17" t="s">
        <v>412</v>
      </c>
      <c r="AL52" s="17" t="s">
        <v>658</v>
      </c>
      <c r="AM52" s="17" t="s">
        <v>206</v>
      </c>
      <c r="AN52" s="17" t="s">
        <v>206</v>
      </c>
      <c r="AO52" s="17" t="s">
        <v>428</v>
      </c>
      <c r="AP52" s="17" t="s">
        <v>94</v>
      </c>
      <c r="AQ52" s="17" t="s">
        <v>95</v>
      </c>
      <c r="AR52" s="17" t="s">
        <v>659</v>
      </c>
      <c r="AS52" s="17" t="s">
        <v>256</v>
      </c>
      <c r="AT52" s="17" t="s">
        <v>257</v>
      </c>
      <c r="AU52" s="17" t="s">
        <v>97</v>
      </c>
      <c r="AV52" s="17" t="s">
        <v>98</v>
      </c>
      <c r="AW52" s="17" t="s">
        <v>99</v>
      </c>
      <c r="AX52" s="17" t="s">
        <v>73</v>
      </c>
      <c r="AY52" s="17" t="s">
        <v>222</v>
      </c>
      <c r="AZ52" s="17" t="s">
        <v>186</v>
      </c>
      <c r="BA52" s="17" t="s">
        <v>102</v>
      </c>
      <c r="BB52" s="17">
        <v>30</v>
      </c>
      <c r="BC52" s="17" t="s">
        <v>103</v>
      </c>
      <c r="BD52" s="17" t="s">
        <v>223</v>
      </c>
      <c r="BE52" s="17" t="s">
        <v>105</v>
      </c>
      <c r="BF52" s="17" t="s">
        <v>73</v>
      </c>
      <c r="BG52" s="17" t="s">
        <v>73</v>
      </c>
      <c r="BH52" s="17" t="s">
        <v>73</v>
      </c>
      <c r="BI52" s="17" t="s">
        <v>73</v>
      </c>
      <c r="BJ52" s="17" t="s">
        <v>73</v>
      </c>
      <c r="BK52" s="17" t="s">
        <v>73</v>
      </c>
      <c r="BL52" s="17" t="s">
        <v>73</v>
      </c>
      <c r="BM52" s="17">
        <v>175754.77609999999</v>
      </c>
      <c r="BN52" s="17">
        <v>887340.26619999995</v>
      </c>
      <c r="BO52" s="17">
        <v>42.236146609999999</v>
      </c>
      <c r="BP52" s="17">
        <v>-71.79373674</v>
      </c>
    </row>
    <row r="53" spans="1:68" hidden="1" x14ac:dyDescent="0.35">
      <c r="A53" s="17">
        <v>5294468</v>
      </c>
      <c r="B53" s="17" t="s">
        <v>95</v>
      </c>
      <c r="C53" s="18">
        <v>45160</v>
      </c>
      <c r="D53" s="17" t="s">
        <v>456</v>
      </c>
      <c r="E53" s="19" t="str" cm="1">
        <f t="array" ref="E53">_xlfn.SWITCH(D53,"Property damage only (none injured)","Property Damage","Non-fatal injury","Injury","Fatal injury","Fatality","Unknown","Not Reported","Not Reported","Not Reported")</f>
        <v>Property Damage</v>
      </c>
      <c r="F53" s="17" t="s">
        <v>190</v>
      </c>
      <c r="G53" s="22">
        <v>0.94027777777777777</v>
      </c>
      <c r="H53" s="17" t="s">
        <v>266</v>
      </c>
      <c r="I53" s="17" t="s">
        <v>138</v>
      </c>
      <c r="J53" s="17">
        <v>2</v>
      </c>
      <c r="K53" s="17" t="s">
        <v>476</v>
      </c>
      <c r="L53" s="17" t="s">
        <v>477</v>
      </c>
      <c r="M53" s="17" t="s">
        <v>139</v>
      </c>
      <c r="N53" s="17" t="s">
        <v>74</v>
      </c>
      <c r="O53" s="17" t="s">
        <v>73</v>
      </c>
      <c r="P53" s="17" t="s">
        <v>73</v>
      </c>
      <c r="Q53" s="17" t="s">
        <v>353</v>
      </c>
      <c r="R53" s="17" t="s">
        <v>267</v>
      </c>
      <c r="S53" s="17" t="s">
        <v>127</v>
      </c>
      <c r="T53" s="17" t="s">
        <v>79</v>
      </c>
      <c r="U53" s="17" t="s">
        <v>80</v>
      </c>
      <c r="V53" s="17" t="s">
        <v>472</v>
      </c>
      <c r="W53" s="26" t="s">
        <v>81</v>
      </c>
      <c r="X53" s="26" t="s">
        <v>82</v>
      </c>
      <c r="Y53" s="17">
        <v>3</v>
      </c>
      <c r="Z53" s="17" t="s">
        <v>73</v>
      </c>
      <c r="AA53" s="17" t="s">
        <v>73</v>
      </c>
      <c r="AB53" s="17" t="s">
        <v>73</v>
      </c>
      <c r="AC53" s="17" t="s">
        <v>660</v>
      </c>
      <c r="AD53" s="17" t="s">
        <v>84</v>
      </c>
      <c r="AE53" s="17" t="s">
        <v>85</v>
      </c>
      <c r="AF53" s="17" t="s">
        <v>86</v>
      </c>
      <c r="AG53" s="17">
        <v>0</v>
      </c>
      <c r="AH53" s="17">
        <v>0</v>
      </c>
      <c r="AI53" s="17" t="s">
        <v>87</v>
      </c>
      <c r="AJ53" s="17" t="s">
        <v>469</v>
      </c>
      <c r="AK53" s="17" t="s">
        <v>269</v>
      </c>
      <c r="AL53" s="17" t="s">
        <v>146</v>
      </c>
      <c r="AM53" s="17" t="s">
        <v>115</v>
      </c>
      <c r="AN53" s="17" t="s">
        <v>116</v>
      </c>
      <c r="AO53" s="17" t="s">
        <v>487</v>
      </c>
      <c r="AP53" s="17" t="s">
        <v>94</v>
      </c>
      <c r="AQ53" s="17" t="s">
        <v>95</v>
      </c>
      <c r="AR53" s="17" t="s">
        <v>661</v>
      </c>
      <c r="AS53" s="17" t="s">
        <v>273</v>
      </c>
      <c r="AT53" s="17" t="s">
        <v>257</v>
      </c>
      <c r="AU53" s="17" t="s">
        <v>97</v>
      </c>
      <c r="AV53" s="17" t="s">
        <v>232</v>
      </c>
      <c r="AW53" s="17" t="s">
        <v>99</v>
      </c>
      <c r="AX53" s="17" t="s">
        <v>73</v>
      </c>
      <c r="AY53" s="17" t="s">
        <v>120</v>
      </c>
      <c r="AZ53" s="17" t="s">
        <v>101</v>
      </c>
      <c r="BA53" s="17" t="s">
        <v>102</v>
      </c>
      <c r="BB53" s="17">
        <v>30</v>
      </c>
      <c r="BC53" s="17" t="s">
        <v>103</v>
      </c>
      <c r="BD53" s="17" t="s">
        <v>135</v>
      </c>
      <c r="BE53" s="17" t="s">
        <v>105</v>
      </c>
      <c r="BF53" s="17" t="s">
        <v>73</v>
      </c>
      <c r="BG53" s="17" t="s">
        <v>73</v>
      </c>
      <c r="BH53" s="17" t="s">
        <v>73</v>
      </c>
      <c r="BI53" s="17" t="s">
        <v>73</v>
      </c>
      <c r="BJ53" s="17" t="s">
        <v>73</v>
      </c>
      <c r="BK53" s="17" t="s">
        <v>73</v>
      </c>
      <c r="BL53" s="17" t="s">
        <v>73</v>
      </c>
      <c r="BM53" s="17">
        <v>175754.77609999999</v>
      </c>
      <c r="BN53" s="17">
        <v>887340.26619999995</v>
      </c>
      <c r="BO53" s="17">
        <v>42.236146570000002</v>
      </c>
      <c r="BP53" s="17">
        <v>-71.793736769999995</v>
      </c>
    </row>
    <row r="54" spans="1:68" hidden="1" x14ac:dyDescent="0.35">
      <c r="A54" s="17">
        <v>5302760</v>
      </c>
      <c r="B54" s="17" t="s">
        <v>95</v>
      </c>
      <c r="C54" s="18">
        <v>45185</v>
      </c>
      <c r="D54" s="17" t="s">
        <v>456</v>
      </c>
      <c r="E54" s="19" t="str" cm="1">
        <f t="array" ref="E54">_xlfn.SWITCH(D54,"Property damage only (none injured)","Property Damage","Non-fatal injury","Injury","Fatal injury","Fatality","Unknown","Not Reported","Not Reported","Not Reported")</f>
        <v>Property Damage</v>
      </c>
      <c r="F54" s="17" t="s">
        <v>190</v>
      </c>
      <c r="G54" s="22">
        <v>0.76458333333333328</v>
      </c>
      <c r="H54" s="17" t="s">
        <v>266</v>
      </c>
      <c r="I54" s="17" t="s">
        <v>138</v>
      </c>
      <c r="J54" s="17">
        <v>2</v>
      </c>
      <c r="K54" s="17" t="s">
        <v>72</v>
      </c>
      <c r="L54" s="17" t="s">
        <v>73</v>
      </c>
      <c r="M54" s="17" t="s">
        <v>368</v>
      </c>
      <c r="N54" s="17" t="s">
        <v>168</v>
      </c>
      <c r="O54" s="17" t="s">
        <v>73</v>
      </c>
      <c r="P54" s="17" t="s">
        <v>73</v>
      </c>
      <c r="Q54" s="17" t="s">
        <v>76</v>
      </c>
      <c r="R54" s="17" t="s">
        <v>162</v>
      </c>
      <c r="S54" s="17" t="s">
        <v>73</v>
      </c>
      <c r="T54" s="17" t="s">
        <v>79</v>
      </c>
      <c r="U54" s="17" t="s">
        <v>80</v>
      </c>
      <c r="V54" s="17" t="s">
        <v>111</v>
      </c>
      <c r="W54" s="26" t="s">
        <v>111</v>
      </c>
      <c r="X54" s="26" t="s">
        <v>82</v>
      </c>
      <c r="Y54" s="17">
        <v>3</v>
      </c>
      <c r="Z54" s="17" t="s">
        <v>73</v>
      </c>
      <c r="AA54" s="17" t="s">
        <v>73</v>
      </c>
      <c r="AB54" s="17" t="s">
        <v>73</v>
      </c>
      <c r="AC54" s="17" t="s">
        <v>662</v>
      </c>
      <c r="AD54" s="17" t="s">
        <v>84</v>
      </c>
      <c r="AE54" s="17" t="s">
        <v>514</v>
      </c>
      <c r="AF54" s="17" t="s">
        <v>86</v>
      </c>
      <c r="AG54" s="17">
        <v>0</v>
      </c>
      <c r="AH54" s="17">
        <v>0</v>
      </c>
      <c r="AI54" s="17" t="s">
        <v>87</v>
      </c>
      <c r="AJ54" s="17" t="s">
        <v>469</v>
      </c>
      <c r="AK54" s="17" t="s">
        <v>269</v>
      </c>
      <c r="AL54" s="17" t="s">
        <v>198</v>
      </c>
      <c r="AM54" s="17" t="s">
        <v>115</v>
      </c>
      <c r="AN54" s="17" t="s">
        <v>116</v>
      </c>
      <c r="AO54" s="17" t="s">
        <v>337</v>
      </c>
      <c r="AP54" s="17" t="s">
        <v>94</v>
      </c>
      <c r="AQ54" s="17" t="s">
        <v>95</v>
      </c>
      <c r="AR54" s="17" t="s">
        <v>663</v>
      </c>
      <c r="AS54" s="17" t="s">
        <v>273</v>
      </c>
      <c r="AT54" s="17" t="s">
        <v>257</v>
      </c>
      <c r="AU54" s="17" t="s">
        <v>97</v>
      </c>
      <c r="AV54" s="17" t="s">
        <v>98</v>
      </c>
      <c r="AW54" s="17" t="s">
        <v>99</v>
      </c>
      <c r="AX54" s="17" t="s">
        <v>73</v>
      </c>
      <c r="AY54" s="17" t="s">
        <v>120</v>
      </c>
      <c r="AZ54" s="17" t="s">
        <v>186</v>
      </c>
      <c r="BA54" s="17" t="s">
        <v>102</v>
      </c>
      <c r="BB54" s="17">
        <v>30</v>
      </c>
      <c r="BC54" s="17" t="s">
        <v>103</v>
      </c>
      <c r="BD54" s="17" t="s">
        <v>135</v>
      </c>
      <c r="BE54" s="17" t="s">
        <v>105</v>
      </c>
      <c r="BF54" s="17" t="s">
        <v>73</v>
      </c>
      <c r="BG54" s="17" t="s">
        <v>73</v>
      </c>
      <c r="BH54" s="17" t="s">
        <v>73</v>
      </c>
      <c r="BI54" s="17" t="s">
        <v>73</v>
      </c>
      <c r="BJ54" s="17" t="s">
        <v>73</v>
      </c>
      <c r="BK54" s="17" t="s">
        <v>73</v>
      </c>
      <c r="BL54" s="17" t="s">
        <v>73</v>
      </c>
      <c r="BM54" s="17">
        <v>175754.77609999999</v>
      </c>
      <c r="BN54" s="17">
        <v>887340.26619999995</v>
      </c>
      <c r="BO54" s="17">
        <v>42.236146609999999</v>
      </c>
      <c r="BP54" s="17">
        <v>-71.79373674</v>
      </c>
    </row>
    <row r="55" spans="1:68" hidden="1" x14ac:dyDescent="0.35">
      <c r="A55" s="17">
        <v>5326927</v>
      </c>
      <c r="B55" s="17" t="s">
        <v>95</v>
      </c>
      <c r="C55" s="18">
        <v>45238</v>
      </c>
      <c r="D55" s="17" t="s">
        <v>461</v>
      </c>
      <c r="E55" s="19" t="str" cm="1">
        <f t="array" ref="E55">_xlfn.SWITCH(D55,"Property damage only (none injured)","Property Damage","Non-fatal injury","Injury","Fatal injury","Fatality","Unknown","Not Reported","Not Reported","Not Reported")</f>
        <v>Injury</v>
      </c>
      <c r="F55" s="17" t="s">
        <v>190</v>
      </c>
      <c r="G55" s="22">
        <v>0.19305555555555556</v>
      </c>
      <c r="H55" s="17" t="s">
        <v>266</v>
      </c>
      <c r="I55" s="17" t="s">
        <v>193</v>
      </c>
      <c r="J55" s="17">
        <v>2</v>
      </c>
      <c r="K55" s="17" t="s">
        <v>72</v>
      </c>
      <c r="L55" s="17" t="s">
        <v>73</v>
      </c>
      <c r="M55" s="17" t="s">
        <v>168</v>
      </c>
      <c r="N55" s="17" t="s">
        <v>168</v>
      </c>
      <c r="O55" s="17" t="s">
        <v>73</v>
      </c>
      <c r="P55" s="17" t="s">
        <v>73</v>
      </c>
      <c r="Q55" s="17" t="s">
        <v>664</v>
      </c>
      <c r="R55" s="17" t="s">
        <v>162</v>
      </c>
      <c r="S55" s="17" t="s">
        <v>127</v>
      </c>
      <c r="T55" s="17" t="s">
        <v>79</v>
      </c>
      <c r="U55" s="17" t="s">
        <v>80</v>
      </c>
      <c r="V55" s="17" t="s">
        <v>472</v>
      </c>
      <c r="W55" s="26" t="s">
        <v>81</v>
      </c>
      <c r="X55" s="26" t="s">
        <v>82</v>
      </c>
      <c r="Y55" s="17">
        <v>3</v>
      </c>
      <c r="Z55" s="17" t="s">
        <v>73</v>
      </c>
      <c r="AA55" s="17" t="s">
        <v>73</v>
      </c>
      <c r="AB55" s="17" t="s">
        <v>73</v>
      </c>
      <c r="AC55" s="17" t="s">
        <v>665</v>
      </c>
      <c r="AD55" s="17" t="s">
        <v>84</v>
      </c>
      <c r="AE55" s="17" t="s">
        <v>85</v>
      </c>
      <c r="AF55" s="17" t="s">
        <v>86</v>
      </c>
      <c r="AG55" s="17">
        <v>0</v>
      </c>
      <c r="AH55" s="17">
        <v>1</v>
      </c>
      <c r="AI55" s="17" t="s">
        <v>87</v>
      </c>
      <c r="AJ55" s="17" t="s">
        <v>469</v>
      </c>
      <c r="AK55" s="17" t="s">
        <v>238</v>
      </c>
      <c r="AL55" s="17" t="s">
        <v>666</v>
      </c>
      <c r="AM55" s="17" t="s">
        <v>115</v>
      </c>
      <c r="AN55" s="17" t="s">
        <v>356</v>
      </c>
      <c r="AO55" s="17" t="s">
        <v>396</v>
      </c>
      <c r="AP55" s="17" t="s">
        <v>94</v>
      </c>
      <c r="AQ55" s="17" t="s">
        <v>95</v>
      </c>
      <c r="AR55" s="17" t="s">
        <v>667</v>
      </c>
      <c r="AS55" s="17" t="s">
        <v>668</v>
      </c>
      <c r="AT55" s="17" t="s">
        <v>496</v>
      </c>
      <c r="AU55" s="17" t="s">
        <v>97</v>
      </c>
      <c r="AV55" s="17" t="s">
        <v>98</v>
      </c>
      <c r="AW55" s="17" t="s">
        <v>99</v>
      </c>
      <c r="AX55" s="17" t="s">
        <v>73</v>
      </c>
      <c r="AY55" s="17" t="s">
        <v>120</v>
      </c>
      <c r="AZ55" s="17" t="s">
        <v>101</v>
      </c>
      <c r="BA55" s="17" t="s">
        <v>102</v>
      </c>
      <c r="BB55" s="17" t="s">
        <v>73</v>
      </c>
      <c r="BC55" s="17" t="s">
        <v>103</v>
      </c>
      <c r="BD55" s="17" t="s">
        <v>135</v>
      </c>
      <c r="BE55" s="17" t="s">
        <v>105</v>
      </c>
      <c r="BF55" s="17" t="s">
        <v>73</v>
      </c>
      <c r="BG55" s="17" t="s">
        <v>73</v>
      </c>
      <c r="BH55" s="17" t="s">
        <v>73</v>
      </c>
      <c r="BI55" s="17" t="s">
        <v>73</v>
      </c>
      <c r="BJ55" s="17" t="s">
        <v>73</v>
      </c>
      <c r="BK55" s="17" t="s">
        <v>73</v>
      </c>
      <c r="BL55" s="17" t="s">
        <v>73</v>
      </c>
      <c r="BM55" s="17">
        <v>175754.77609999999</v>
      </c>
      <c r="BN55" s="17">
        <v>887340.26619999995</v>
      </c>
      <c r="BO55" s="17">
        <v>42.236146609999999</v>
      </c>
      <c r="BP55" s="17">
        <v>-71.79373674</v>
      </c>
    </row>
    <row r="56" spans="1:68" hidden="1" x14ac:dyDescent="0.35">
      <c r="A56" s="17">
        <v>5358553</v>
      </c>
      <c r="B56" s="17" t="s">
        <v>95</v>
      </c>
      <c r="C56" s="18">
        <v>45277</v>
      </c>
      <c r="D56" s="17" t="s">
        <v>456</v>
      </c>
      <c r="E56" s="19" t="str" cm="1">
        <f t="array" ref="E56">_xlfn.SWITCH(D56,"Property damage only (none injured)","Property Damage","Non-fatal injury","Injury","Fatal injury","Fatality","Unknown","Not Reported","Not Reported","Not Reported")</f>
        <v>Property Damage</v>
      </c>
      <c r="F56" s="17" t="s">
        <v>190</v>
      </c>
      <c r="G56" s="22">
        <v>0.71250000000000002</v>
      </c>
      <c r="H56" s="17" t="s">
        <v>266</v>
      </c>
      <c r="I56" s="17" t="s">
        <v>138</v>
      </c>
      <c r="J56" s="17">
        <v>2</v>
      </c>
      <c r="K56" s="17" t="s">
        <v>72</v>
      </c>
      <c r="L56" s="17" t="s">
        <v>73</v>
      </c>
      <c r="M56" s="17" t="s">
        <v>152</v>
      </c>
      <c r="N56" s="17" t="s">
        <v>152</v>
      </c>
      <c r="O56" s="17" t="s">
        <v>73</v>
      </c>
      <c r="P56" s="17" t="s">
        <v>73</v>
      </c>
      <c r="Q56" s="17" t="s">
        <v>125</v>
      </c>
      <c r="R56" s="17" t="s">
        <v>669</v>
      </c>
      <c r="S56" s="17" t="s">
        <v>670</v>
      </c>
      <c r="T56" s="17" t="s">
        <v>79</v>
      </c>
      <c r="U56" s="17" t="s">
        <v>80</v>
      </c>
      <c r="V56" s="17" t="s">
        <v>472</v>
      </c>
      <c r="W56" s="26" t="s">
        <v>81</v>
      </c>
      <c r="X56" s="26" t="s">
        <v>82</v>
      </c>
      <c r="Y56" s="17">
        <v>3</v>
      </c>
      <c r="Z56" s="17" t="s">
        <v>73</v>
      </c>
      <c r="AA56" s="17" t="s">
        <v>73</v>
      </c>
      <c r="AB56" s="17" t="s">
        <v>73</v>
      </c>
      <c r="AC56" s="17" t="s">
        <v>671</v>
      </c>
      <c r="AD56" s="17" t="s">
        <v>334</v>
      </c>
      <c r="AE56" s="17" t="s">
        <v>317</v>
      </c>
      <c r="AF56" s="17" t="s">
        <v>86</v>
      </c>
      <c r="AG56" s="17">
        <v>0</v>
      </c>
      <c r="AH56" s="17">
        <v>0</v>
      </c>
      <c r="AI56" s="17" t="s">
        <v>87</v>
      </c>
      <c r="AJ56" s="17" t="s">
        <v>322</v>
      </c>
      <c r="AK56" s="17" t="s">
        <v>269</v>
      </c>
      <c r="AL56" s="17" t="s">
        <v>132</v>
      </c>
      <c r="AM56" s="17" t="s">
        <v>115</v>
      </c>
      <c r="AN56" s="17" t="s">
        <v>356</v>
      </c>
      <c r="AO56" s="17" t="s">
        <v>641</v>
      </c>
      <c r="AP56" s="17" t="s">
        <v>130</v>
      </c>
      <c r="AQ56" s="17" t="s">
        <v>95</v>
      </c>
      <c r="AR56" s="17" t="s">
        <v>672</v>
      </c>
      <c r="AS56" s="17" t="s">
        <v>273</v>
      </c>
      <c r="AT56" s="17" t="s">
        <v>257</v>
      </c>
      <c r="AU56" s="17" t="s">
        <v>97</v>
      </c>
      <c r="AV56" s="17" t="s">
        <v>98</v>
      </c>
      <c r="AW56" s="17" t="s">
        <v>99</v>
      </c>
      <c r="AX56" s="17" t="s">
        <v>73</v>
      </c>
      <c r="AY56" s="17" t="s">
        <v>120</v>
      </c>
      <c r="AZ56" s="17" t="s">
        <v>101</v>
      </c>
      <c r="BA56" s="17" t="s">
        <v>102</v>
      </c>
      <c r="BB56" s="17">
        <v>30</v>
      </c>
      <c r="BC56" s="17" t="s">
        <v>103</v>
      </c>
      <c r="BD56" s="17" t="s">
        <v>135</v>
      </c>
      <c r="BE56" s="17" t="s">
        <v>105</v>
      </c>
      <c r="BF56" s="17" t="s">
        <v>73</v>
      </c>
      <c r="BG56" s="17" t="s">
        <v>73</v>
      </c>
      <c r="BH56" s="17" t="s">
        <v>73</v>
      </c>
      <c r="BI56" s="17" t="s">
        <v>73</v>
      </c>
      <c r="BJ56" s="17" t="s">
        <v>73</v>
      </c>
      <c r="BK56" s="17" t="s">
        <v>73</v>
      </c>
      <c r="BL56" s="17" t="s">
        <v>73</v>
      </c>
      <c r="BM56" s="17">
        <v>175754.77609999999</v>
      </c>
      <c r="BN56" s="17">
        <v>887340.26619999995</v>
      </c>
      <c r="BO56" s="17">
        <v>42.236146609999999</v>
      </c>
      <c r="BP56" s="17">
        <v>-71.79373674</v>
      </c>
    </row>
    <row r="58" spans="1:68" x14ac:dyDescent="0.35">
      <c r="A58" s="17" t="s">
        <v>286</v>
      </c>
      <c r="B58" s="17" t="s">
        <v>287</v>
      </c>
    </row>
    <row r="59" spans="1:68" x14ac:dyDescent="0.35">
      <c r="A59" s="17" t="s">
        <v>288</v>
      </c>
      <c r="B59" s="17" t="s">
        <v>289</v>
      </c>
    </row>
    <row r="60" spans="1:68" x14ac:dyDescent="0.35">
      <c r="A60" s="17" t="s">
        <v>290</v>
      </c>
      <c r="B60" s="17" t="s">
        <v>291</v>
      </c>
    </row>
    <row r="61" spans="1:68" x14ac:dyDescent="0.35">
      <c r="I61" s="20">
        <v>0.5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6F1CD-231B-4CFF-849E-586C2D1D44A3}">
  <sheetPr codeName="Sheet6"/>
  <dimension ref="A1:BP41"/>
  <sheetViews>
    <sheetView workbookViewId="0">
      <selection activeCell="F40" sqref="F40"/>
    </sheetView>
  </sheetViews>
  <sheetFormatPr defaultColWidth="8.7265625" defaultRowHeight="14.5" x14ac:dyDescent="0.35"/>
  <cols>
    <col min="1" max="1" width="14.81640625" style="17" customWidth="1"/>
    <col min="2" max="2" width="16.54296875" style="17" customWidth="1"/>
    <col min="3" max="3" width="11.81640625" style="17" customWidth="1"/>
    <col min="4" max="4" width="14.81640625" style="17" customWidth="1"/>
    <col min="5" max="5" width="9.81640625" style="17" customWidth="1"/>
    <col min="6" max="6" width="13.1796875" style="17" customWidth="1"/>
    <col min="7" max="7" width="12.1796875" style="19" customWidth="1"/>
    <col min="8" max="8" width="11.54296875" style="19" customWidth="1"/>
    <col min="9" max="9" width="27.453125" style="17" customWidth="1"/>
    <col min="10" max="10" width="19.54296875" style="17" customWidth="1"/>
    <col min="11" max="11" width="19.1796875" style="17" customWidth="1"/>
    <col min="12" max="12" width="18.1796875" style="17" customWidth="1"/>
    <col min="13" max="13" width="29.453125" style="17" customWidth="1"/>
    <col min="14" max="14" width="27.26953125" style="17" customWidth="1"/>
    <col min="15" max="15" width="37.81640625" style="17" customWidth="1"/>
    <col min="16" max="16" width="35.7265625" style="17" customWidth="1"/>
    <col min="17" max="17" width="12" style="17" customWidth="1"/>
    <col min="18" max="18" width="42.1796875" style="17" customWidth="1"/>
    <col min="19" max="19" width="31.26953125" style="17" customWidth="1"/>
    <col min="20" max="20" width="19" style="17" customWidth="1"/>
    <col min="21" max="21" width="13.26953125" style="17" customWidth="1"/>
    <col min="22" max="22" width="16.54296875" style="19" customWidth="1"/>
    <col min="23" max="23" width="18.54296875" style="19" customWidth="1"/>
    <col min="24" max="24" width="19.453125" style="19" customWidth="1"/>
    <col min="25" max="25" width="17.1796875" style="17" customWidth="1"/>
    <col min="26" max="26" width="33.54296875" style="17" customWidth="1"/>
    <col min="27" max="27" width="35.1796875" style="17" customWidth="1"/>
    <col min="28" max="28" width="32.1796875" style="17" customWidth="1"/>
    <col min="29" max="29" width="24.1796875" style="17" customWidth="1"/>
    <col min="30" max="30" width="22.54296875" style="19" customWidth="1"/>
    <col min="31" max="31" width="22.54296875" style="17" customWidth="1"/>
    <col min="32" max="32" width="17.7265625" style="17" customWidth="1"/>
    <col min="33" max="33" width="15.26953125" style="17" customWidth="1"/>
    <col min="34" max="34" width="22.54296875" style="17" customWidth="1"/>
    <col min="35" max="35" width="25.54296875" style="17" customWidth="1"/>
    <col min="36" max="36" width="21.7265625" style="17" customWidth="1"/>
    <col min="37" max="37" width="39.453125" style="17" customWidth="1"/>
    <col min="38" max="38" width="33" style="17" customWidth="1"/>
    <col min="39" max="39" width="34.26953125" style="17" customWidth="1"/>
    <col min="40" max="40" width="37.453125" style="17" customWidth="1"/>
    <col min="41" max="41" width="35.54296875" style="17" customWidth="1"/>
    <col min="42" max="42" width="19.81640625" style="19" customWidth="1"/>
    <col min="43" max="43" width="14.453125" style="17" customWidth="1"/>
    <col min="44" max="44" width="16.54296875" style="17" customWidth="1"/>
    <col min="45" max="45" width="30.26953125" style="17" customWidth="1"/>
    <col min="46" max="46" width="25" style="17" customWidth="1"/>
    <col min="47" max="47" width="26.453125" style="17" customWidth="1"/>
    <col min="48" max="48" width="19" style="17" customWidth="1"/>
    <col min="49" max="49" width="12.54296875" style="17" customWidth="1"/>
    <col min="50" max="50" width="9.26953125" style="17" customWidth="1"/>
    <col min="51" max="51" width="31.26953125" style="17" customWidth="1"/>
    <col min="52" max="52" width="29.81640625" style="17" customWidth="1"/>
    <col min="53" max="53" width="18.81640625" style="17" customWidth="1"/>
    <col min="54" max="54" width="12.81640625" style="17" customWidth="1"/>
    <col min="55" max="55" width="28.81640625" style="17" customWidth="1"/>
    <col min="56" max="56" width="37.81640625" style="17" customWidth="1"/>
    <col min="57" max="57" width="19" style="17" customWidth="1"/>
    <col min="58" max="58" width="44.54296875" style="17" customWidth="1"/>
    <col min="59" max="59" width="39.1796875" style="17" customWidth="1"/>
    <col min="60" max="60" width="44.54296875" style="17" customWidth="1"/>
    <col min="61" max="61" width="43.54296875" style="17" customWidth="1"/>
    <col min="62" max="62" width="51.26953125" style="17" customWidth="1"/>
    <col min="63" max="63" width="48.1796875" style="17" customWidth="1"/>
    <col min="64" max="64" width="45.7265625" style="17" customWidth="1"/>
    <col min="65" max="66" width="8.7265625" style="17"/>
    <col min="67" max="67" width="9.81640625" style="17" customWidth="1"/>
    <col min="68" max="68" width="11.453125" style="17" customWidth="1"/>
    <col min="69" max="16384" width="8.7265625" style="17"/>
  </cols>
  <sheetData>
    <row r="1" spans="1:68" s="23" customFormat="1" x14ac:dyDescent="0.35">
      <c r="A1" s="23" t="s">
        <v>0</v>
      </c>
      <c r="B1" s="23" t="s">
        <v>1</v>
      </c>
      <c r="C1" s="23" t="s">
        <v>2</v>
      </c>
      <c r="D1" s="23" t="s">
        <v>3</v>
      </c>
      <c r="E1" s="24" t="s">
        <v>454</v>
      </c>
      <c r="F1" s="23" t="s">
        <v>4</v>
      </c>
      <c r="G1" s="24" t="s">
        <v>5</v>
      </c>
      <c r="H1" s="24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3" t="s">
        <v>13</v>
      </c>
      <c r="P1" s="23" t="s">
        <v>14</v>
      </c>
      <c r="Q1" s="23" t="s">
        <v>15</v>
      </c>
      <c r="R1" s="23" t="s">
        <v>16</v>
      </c>
      <c r="S1" s="23" t="s">
        <v>17</v>
      </c>
      <c r="T1" s="23" t="s">
        <v>18</v>
      </c>
      <c r="U1" s="23" t="s">
        <v>19</v>
      </c>
      <c r="V1" s="24" t="s">
        <v>20</v>
      </c>
      <c r="W1" s="24" t="s">
        <v>455</v>
      </c>
      <c r="X1" s="24" t="s">
        <v>21</v>
      </c>
      <c r="Y1" s="23" t="s">
        <v>22</v>
      </c>
      <c r="Z1" s="23" t="s">
        <v>23</v>
      </c>
      <c r="AA1" s="23" t="s">
        <v>24</v>
      </c>
      <c r="AB1" s="23" t="s">
        <v>25</v>
      </c>
      <c r="AC1" s="23" t="s">
        <v>26</v>
      </c>
      <c r="AD1" s="24" t="s">
        <v>27</v>
      </c>
      <c r="AE1" s="23" t="s">
        <v>28</v>
      </c>
      <c r="AF1" s="23" t="s">
        <v>29</v>
      </c>
      <c r="AG1" s="23" t="s">
        <v>30</v>
      </c>
      <c r="AH1" s="23" t="s">
        <v>31</v>
      </c>
      <c r="AI1" s="23" t="s">
        <v>32</v>
      </c>
      <c r="AJ1" s="23" t="s">
        <v>33</v>
      </c>
      <c r="AK1" s="23" t="s">
        <v>34</v>
      </c>
      <c r="AL1" s="23" t="s">
        <v>35</v>
      </c>
      <c r="AM1" s="23" t="s">
        <v>36</v>
      </c>
      <c r="AN1" s="23" t="s">
        <v>37</v>
      </c>
      <c r="AO1" s="23" t="s">
        <v>38</v>
      </c>
      <c r="AP1" s="24" t="s">
        <v>39</v>
      </c>
      <c r="AQ1" s="23" t="s">
        <v>40</v>
      </c>
      <c r="AR1" s="23" t="s">
        <v>41</v>
      </c>
      <c r="AS1" s="23" t="s">
        <v>42</v>
      </c>
      <c r="AT1" s="23" t="s">
        <v>43</v>
      </c>
      <c r="AU1" s="23" t="s">
        <v>44</v>
      </c>
      <c r="AV1" s="23" t="s">
        <v>45</v>
      </c>
      <c r="AW1" s="23" t="s">
        <v>46</v>
      </c>
      <c r="AX1" s="23" t="s">
        <v>47</v>
      </c>
      <c r="AY1" s="23" t="s">
        <v>48</v>
      </c>
      <c r="AZ1" s="23" t="s">
        <v>49</v>
      </c>
      <c r="BA1" s="23" t="s">
        <v>50</v>
      </c>
      <c r="BB1" s="23" t="s">
        <v>51</v>
      </c>
      <c r="BC1" s="23" t="s">
        <v>52</v>
      </c>
      <c r="BD1" s="23" t="s">
        <v>53</v>
      </c>
      <c r="BE1" s="23" t="s">
        <v>54</v>
      </c>
      <c r="BF1" s="23" t="s">
        <v>55</v>
      </c>
      <c r="BG1" s="23" t="s">
        <v>56</v>
      </c>
      <c r="BH1" s="23" t="s">
        <v>57</v>
      </c>
      <c r="BI1" s="23" t="s">
        <v>58</v>
      </c>
      <c r="BJ1" s="23" t="s">
        <v>59</v>
      </c>
      <c r="BK1" s="23" t="s">
        <v>60</v>
      </c>
      <c r="BL1" s="23" t="s">
        <v>61</v>
      </c>
      <c r="BM1" s="23" t="s">
        <v>62</v>
      </c>
      <c r="BN1" s="23" t="s">
        <v>63</v>
      </c>
      <c r="BO1" s="23" t="s">
        <v>64</v>
      </c>
      <c r="BP1" s="23" t="s">
        <v>65</v>
      </c>
    </row>
    <row r="2" spans="1:68" x14ac:dyDescent="0.35">
      <c r="A2" s="17">
        <v>4557441</v>
      </c>
      <c r="B2" s="17" t="s">
        <v>95</v>
      </c>
      <c r="C2" s="18">
        <v>43123</v>
      </c>
      <c r="D2" s="17" t="s">
        <v>456</v>
      </c>
      <c r="E2" s="19" t="str" cm="1">
        <f t="array" ref="E2">_xlfn.SWITCH(D2,"Property damage only (none injured)","Property Damage","Non-fatal injury","Injury","Fatal injury","Fatality","Unknown","Not Reported","Not Reported","Not Reported")</f>
        <v>Property Damage</v>
      </c>
      <c r="F2" s="17" t="s">
        <v>68</v>
      </c>
      <c r="G2" s="30">
        <v>0.31041666666666667</v>
      </c>
      <c r="H2" s="19" t="s">
        <v>457</v>
      </c>
      <c r="I2" s="17" t="s">
        <v>107</v>
      </c>
      <c r="J2" s="17">
        <v>2</v>
      </c>
      <c r="K2" s="17" t="s">
        <v>72</v>
      </c>
      <c r="L2" s="17" t="s">
        <v>73</v>
      </c>
      <c r="M2" s="17" t="s">
        <v>368</v>
      </c>
      <c r="N2" s="17" t="s">
        <v>75</v>
      </c>
      <c r="O2" s="17" t="s">
        <v>73</v>
      </c>
      <c r="P2" s="17" t="s">
        <v>73</v>
      </c>
      <c r="Q2" s="17" t="s">
        <v>293</v>
      </c>
      <c r="R2" s="17" t="s">
        <v>241</v>
      </c>
      <c r="S2" s="17" t="s">
        <v>127</v>
      </c>
      <c r="T2" s="17" t="s">
        <v>79</v>
      </c>
      <c r="U2" s="17" t="s">
        <v>80</v>
      </c>
      <c r="V2" s="19" t="s">
        <v>111</v>
      </c>
      <c r="X2" s="19" t="s">
        <v>485</v>
      </c>
      <c r="Y2" s="17">
        <v>3</v>
      </c>
      <c r="Z2" s="17" t="s">
        <v>73</v>
      </c>
      <c r="AA2" s="17" t="s">
        <v>73</v>
      </c>
      <c r="AB2" s="17" t="s">
        <v>73</v>
      </c>
      <c r="AC2" s="17" t="s">
        <v>673</v>
      </c>
      <c r="AD2" s="19" t="s">
        <v>419</v>
      </c>
      <c r="AE2" s="17" t="s">
        <v>172</v>
      </c>
      <c r="AF2" s="17" t="s">
        <v>86</v>
      </c>
      <c r="AG2" s="17">
        <v>0</v>
      </c>
      <c r="AH2" s="17">
        <v>0</v>
      </c>
      <c r="AI2" s="17" t="s">
        <v>295</v>
      </c>
      <c r="AJ2" s="17" t="s">
        <v>322</v>
      </c>
      <c r="AK2" s="17" t="s">
        <v>145</v>
      </c>
      <c r="AL2" s="17" t="s">
        <v>114</v>
      </c>
      <c r="AM2" s="17" t="s">
        <v>206</v>
      </c>
      <c r="AN2" s="17" t="s">
        <v>115</v>
      </c>
      <c r="AO2" s="17" t="s">
        <v>493</v>
      </c>
      <c r="AP2" s="19" t="s">
        <v>338</v>
      </c>
      <c r="AQ2" s="17" t="s">
        <v>95</v>
      </c>
      <c r="AR2" s="17" t="s">
        <v>674</v>
      </c>
      <c r="AS2" s="17" t="s">
        <v>73</v>
      </c>
      <c r="AT2" s="17" t="s">
        <v>73</v>
      </c>
      <c r="AU2" s="17" t="s">
        <v>97</v>
      </c>
      <c r="AV2" s="17" t="s">
        <v>174</v>
      </c>
      <c r="AW2" s="17" t="s">
        <v>99</v>
      </c>
      <c r="AX2" s="17" t="s">
        <v>73</v>
      </c>
      <c r="AY2" s="17" t="s">
        <v>120</v>
      </c>
      <c r="AZ2" s="17" t="s">
        <v>188</v>
      </c>
      <c r="BA2" s="17" t="s">
        <v>102</v>
      </c>
      <c r="BB2" s="17" t="s">
        <v>73</v>
      </c>
      <c r="BC2" s="17" t="s">
        <v>298</v>
      </c>
      <c r="BD2" s="17" t="s">
        <v>135</v>
      </c>
      <c r="BE2" s="17" t="s">
        <v>105</v>
      </c>
      <c r="BF2" s="17" t="s">
        <v>73</v>
      </c>
      <c r="BG2" s="17" t="s">
        <v>73</v>
      </c>
      <c r="BH2" s="17" t="s">
        <v>73</v>
      </c>
      <c r="BI2" s="17" t="s">
        <v>73</v>
      </c>
      <c r="BJ2" s="17" t="s">
        <v>73</v>
      </c>
      <c r="BK2" s="17" t="s">
        <v>73</v>
      </c>
      <c r="BL2" s="17" t="s">
        <v>73</v>
      </c>
      <c r="BM2" s="17">
        <v>175884.07580702001</v>
      </c>
      <c r="BN2" s="17">
        <v>887501.93360096996</v>
      </c>
      <c r="BO2" s="17">
        <v>42.23760609</v>
      </c>
      <c r="BP2" s="17">
        <v>-71.792176960000006</v>
      </c>
    </row>
    <row r="3" spans="1:68" x14ac:dyDescent="0.35">
      <c r="A3" s="17">
        <v>4557444</v>
      </c>
      <c r="B3" s="17" t="s">
        <v>95</v>
      </c>
      <c r="C3" s="18">
        <v>43123</v>
      </c>
      <c r="D3" s="17" t="s">
        <v>456</v>
      </c>
      <c r="E3" s="19" t="str" cm="1">
        <f t="array" ref="E3">_xlfn.SWITCH(D3,"Property damage only (none injured)","Property Damage","Non-fatal injury","Injury","Fatal injury","Fatality","Unknown","Not Reported","Not Reported","Not Reported")</f>
        <v>Property Damage</v>
      </c>
      <c r="F3" s="17" t="s">
        <v>68</v>
      </c>
      <c r="G3" s="30">
        <v>0.31041666666666667</v>
      </c>
      <c r="H3" s="19" t="s">
        <v>457</v>
      </c>
      <c r="I3" s="17" t="s">
        <v>107</v>
      </c>
      <c r="J3" s="17">
        <v>1</v>
      </c>
      <c r="K3" s="17" t="s">
        <v>72</v>
      </c>
      <c r="L3" s="17" t="s">
        <v>73</v>
      </c>
      <c r="M3" s="17" t="s">
        <v>74</v>
      </c>
      <c r="N3" s="17" t="s">
        <v>74</v>
      </c>
      <c r="O3" s="17" t="s">
        <v>73</v>
      </c>
      <c r="P3" s="17" t="s">
        <v>73</v>
      </c>
      <c r="Q3" s="17" t="s">
        <v>293</v>
      </c>
      <c r="R3" s="17" t="s">
        <v>425</v>
      </c>
      <c r="S3" s="17" t="s">
        <v>110</v>
      </c>
      <c r="T3" s="17" t="s">
        <v>675</v>
      </c>
      <c r="U3" s="17" t="s">
        <v>80</v>
      </c>
      <c r="V3" s="19" t="s">
        <v>111</v>
      </c>
      <c r="X3" s="19" t="s">
        <v>409</v>
      </c>
      <c r="Y3" s="17">
        <v>3</v>
      </c>
      <c r="Z3" s="17" t="s">
        <v>73</v>
      </c>
      <c r="AA3" s="17" t="s">
        <v>73</v>
      </c>
      <c r="AB3" s="17" t="s">
        <v>73</v>
      </c>
      <c r="AC3" s="17" t="s">
        <v>676</v>
      </c>
      <c r="AD3" s="19" t="s">
        <v>419</v>
      </c>
      <c r="AE3" s="17" t="s">
        <v>172</v>
      </c>
      <c r="AF3" s="17" t="s">
        <v>86</v>
      </c>
      <c r="AG3" s="17">
        <v>0</v>
      </c>
      <c r="AH3" s="17">
        <v>0</v>
      </c>
      <c r="AI3" s="17" t="s">
        <v>295</v>
      </c>
      <c r="AJ3" s="17" t="s">
        <v>322</v>
      </c>
      <c r="AK3" s="17" t="s">
        <v>412</v>
      </c>
      <c r="AL3" s="17" t="s">
        <v>219</v>
      </c>
      <c r="AM3" s="17" t="s">
        <v>206</v>
      </c>
      <c r="AN3" s="17" t="s">
        <v>413</v>
      </c>
      <c r="AO3" s="17" t="s">
        <v>529</v>
      </c>
      <c r="AP3" s="19" t="s">
        <v>338</v>
      </c>
      <c r="AQ3" s="17" t="s">
        <v>95</v>
      </c>
      <c r="AR3" s="17" t="s">
        <v>677</v>
      </c>
      <c r="AS3" s="17" t="s">
        <v>73</v>
      </c>
      <c r="AT3" s="17" t="s">
        <v>73</v>
      </c>
      <c r="AU3" s="17" t="s">
        <v>258</v>
      </c>
      <c r="AV3" s="17" t="s">
        <v>174</v>
      </c>
      <c r="AW3" s="17" t="s">
        <v>99</v>
      </c>
      <c r="AX3" s="17" t="s">
        <v>73</v>
      </c>
      <c r="AY3" s="17" t="s">
        <v>678</v>
      </c>
      <c r="AZ3" s="17" t="s">
        <v>188</v>
      </c>
      <c r="BA3" s="17" t="s">
        <v>102</v>
      </c>
      <c r="BB3" s="17" t="s">
        <v>73</v>
      </c>
      <c r="BC3" s="17" t="s">
        <v>298</v>
      </c>
      <c r="BD3" s="17" t="s">
        <v>679</v>
      </c>
      <c r="BE3" s="17" t="s">
        <v>105</v>
      </c>
      <c r="BF3" s="17" t="s">
        <v>73</v>
      </c>
      <c r="BG3" s="17" t="s">
        <v>73</v>
      </c>
      <c r="BH3" s="17" t="s">
        <v>73</v>
      </c>
      <c r="BI3" s="17" t="s">
        <v>73</v>
      </c>
      <c r="BJ3" s="17" t="s">
        <v>73</v>
      </c>
      <c r="BK3" s="17" t="s">
        <v>73</v>
      </c>
      <c r="BL3" s="17" t="s">
        <v>73</v>
      </c>
      <c r="BM3" s="17">
        <v>175884.07580702001</v>
      </c>
      <c r="BN3" s="17">
        <v>887501.93360096996</v>
      </c>
      <c r="BO3" s="17">
        <v>42.23760609</v>
      </c>
      <c r="BP3" s="17">
        <v>-71.792176960000006</v>
      </c>
    </row>
    <row r="4" spans="1:68" x14ac:dyDescent="0.35">
      <c r="A4" s="17">
        <v>4558430</v>
      </c>
      <c r="B4" s="17" t="s">
        <v>95</v>
      </c>
      <c r="C4" s="18">
        <v>43149</v>
      </c>
      <c r="D4" s="17" t="s">
        <v>456</v>
      </c>
      <c r="E4" s="19" t="str" cm="1">
        <f t="array" ref="E4">_xlfn.SWITCH(D4,"Property damage only (none injured)","Property Damage","Non-fatal injury","Injury","Fatal injury","Fatality","Unknown","Not Reported","Not Reported","Not Reported")</f>
        <v>Property Damage</v>
      </c>
      <c r="F4" s="17" t="s">
        <v>68</v>
      </c>
      <c r="G4" s="30">
        <v>0.15138888888888888</v>
      </c>
      <c r="H4" s="19" t="s">
        <v>457</v>
      </c>
      <c r="I4" s="17" t="s">
        <v>107</v>
      </c>
      <c r="J4" s="17">
        <v>2</v>
      </c>
      <c r="K4" s="17" t="s">
        <v>72</v>
      </c>
      <c r="L4" s="17" t="s">
        <v>73</v>
      </c>
      <c r="M4" s="17" t="s">
        <v>74</v>
      </c>
      <c r="N4" s="17" t="s">
        <v>168</v>
      </c>
      <c r="O4" s="17" t="s">
        <v>73</v>
      </c>
      <c r="P4" s="17" t="s">
        <v>73</v>
      </c>
      <c r="Q4" s="17" t="s">
        <v>440</v>
      </c>
      <c r="R4" s="17" t="s">
        <v>202</v>
      </c>
      <c r="S4" s="17" t="s">
        <v>127</v>
      </c>
      <c r="T4" s="17" t="s">
        <v>79</v>
      </c>
      <c r="U4" s="17" t="s">
        <v>80</v>
      </c>
      <c r="V4" s="19" t="s">
        <v>472</v>
      </c>
      <c r="X4" s="19" t="s">
        <v>680</v>
      </c>
      <c r="Y4" s="17">
        <v>3</v>
      </c>
      <c r="Z4" s="17" t="s">
        <v>73</v>
      </c>
      <c r="AA4" s="17" t="s">
        <v>73</v>
      </c>
      <c r="AB4" s="17" t="s">
        <v>73</v>
      </c>
      <c r="AC4" s="17" t="s">
        <v>681</v>
      </c>
      <c r="AD4" s="19" t="s">
        <v>179</v>
      </c>
      <c r="AE4" s="17" t="s">
        <v>172</v>
      </c>
      <c r="AF4" s="17" t="s">
        <v>86</v>
      </c>
      <c r="AG4" s="17">
        <v>0</v>
      </c>
      <c r="AH4" s="17">
        <v>0</v>
      </c>
      <c r="AI4" s="17" t="s">
        <v>87</v>
      </c>
      <c r="AJ4" s="17" t="s">
        <v>322</v>
      </c>
      <c r="AK4" s="17" t="s">
        <v>145</v>
      </c>
      <c r="AL4" s="17" t="s">
        <v>198</v>
      </c>
      <c r="AM4" s="17" t="s">
        <v>115</v>
      </c>
      <c r="AN4" s="17" t="s">
        <v>682</v>
      </c>
      <c r="AO4" s="17" t="s">
        <v>133</v>
      </c>
      <c r="AP4" s="19" t="s">
        <v>683</v>
      </c>
      <c r="AQ4" s="17" t="s">
        <v>95</v>
      </c>
      <c r="AR4" s="17" t="s">
        <v>684</v>
      </c>
      <c r="AS4" s="17" t="s">
        <v>73</v>
      </c>
      <c r="AT4" s="17" t="s">
        <v>73</v>
      </c>
      <c r="AU4" s="17" t="s">
        <v>97</v>
      </c>
      <c r="AV4" s="17" t="s">
        <v>174</v>
      </c>
      <c r="AW4" s="17" t="s">
        <v>99</v>
      </c>
      <c r="AX4" s="17" t="s">
        <v>73</v>
      </c>
      <c r="AY4" s="17" t="s">
        <v>685</v>
      </c>
      <c r="AZ4" s="17" t="s">
        <v>188</v>
      </c>
      <c r="BA4" s="17" t="s">
        <v>102</v>
      </c>
      <c r="BB4" s="17" t="s">
        <v>73</v>
      </c>
      <c r="BC4" s="17" t="s">
        <v>103</v>
      </c>
      <c r="BD4" s="17" t="s">
        <v>686</v>
      </c>
      <c r="BE4" s="17" t="s">
        <v>105</v>
      </c>
      <c r="BF4" s="17" t="s">
        <v>73</v>
      </c>
      <c r="BG4" s="17" t="s">
        <v>73</v>
      </c>
      <c r="BH4" s="17" t="s">
        <v>73</v>
      </c>
      <c r="BI4" s="17" t="s">
        <v>73</v>
      </c>
      <c r="BJ4" s="17" t="s">
        <v>73</v>
      </c>
      <c r="BK4" s="17" t="s">
        <v>73</v>
      </c>
      <c r="BL4" s="17" t="s">
        <v>73</v>
      </c>
      <c r="BM4" s="17">
        <v>175880.05263478</v>
      </c>
      <c r="BN4" s="17">
        <v>887446.38281943998</v>
      </c>
      <c r="BO4" s="17">
        <v>42.237105849999999</v>
      </c>
      <c r="BP4" s="17">
        <v>-71.792223399999997</v>
      </c>
    </row>
    <row r="5" spans="1:68" x14ac:dyDescent="0.35">
      <c r="A5" s="17">
        <v>4569030</v>
      </c>
      <c r="B5" s="17" t="s">
        <v>95</v>
      </c>
      <c r="C5" s="18">
        <v>43222</v>
      </c>
      <c r="D5" s="17" t="s">
        <v>456</v>
      </c>
      <c r="E5" s="19" t="str" cm="1">
        <f t="array" ref="E5">_xlfn.SWITCH(D5,"Property damage only (none injured)","Property Damage","Non-fatal injury","Injury","Fatal injury","Fatality","Unknown","Not Reported","Not Reported","Not Reported")</f>
        <v>Property Damage</v>
      </c>
      <c r="F5" s="17" t="s">
        <v>68</v>
      </c>
      <c r="G5" s="30">
        <v>0.55555555555555558</v>
      </c>
      <c r="H5" s="19" t="s">
        <v>457</v>
      </c>
      <c r="I5" s="17" t="s">
        <v>107</v>
      </c>
      <c r="J5" s="17">
        <v>2</v>
      </c>
      <c r="K5" s="17" t="s">
        <v>72</v>
      </c>
      <c r="L5" s="17" t="s">
        <v>73</v>
      </c>
      <c r="M5" s="17" t="s">
        <v>74</v>
      </c>
      <c r="N5" s="17" t="s">
        <v>75</v>
      </c>
      <c r="O5" s="17" t="s">
        <v>73</v>
      </c>
      <c r="P5" s="17" t="s">
        <v>73</v>
      </c>
      <c r="Q5" s="17" t="s">
        <v>245</v>
      </c>
      <c r="R5" s="17" t="s">
        <v>687</v>
      </c>
      <c r="S5" s="17" t="s">
        <v>236</v>
      </c>
      <c r="T5" s="17" t="s">
        <v>79</v>
      </c>
      <c r="U5" s="17" t="s">
        <v>80</v>
      </c>
      <c r="V5" s="19" t="s">
        <v>111</v>
      </c>
      <c r="X5" s="19" t="s">
        <v>485</v>
      </c>
      <c r="Y5" s="17">
        <v>3</v>
      </c>
      <c r="Z5" s="17" t="s">
        <v>73</v>
      </c>
      <c r="AA5" s="17" t="s">
        <v>73</v>
      </c>
      <c r="AB5" s="17" t="s">
        <v>73</v>
      </c>
      <c r="AC5" s="17" t="s">
        <v>688</v>
      </c>
      <c r="AD5" s="19" t="s">
        <v>84</v>
      </c>
      <c r="AE5" s="17" t="s">
        <v>85</v>
      </c>
      <c r="AF5" s="17" t="s">
        <v>86</v>
      </c>
      <c r="AG5" s="17">
        <v>0</v>
      </c>
      <c r="AH5" s="17">
        <v>0</v>
      </c>
      <c r="AI5" s="17" t="s">
        <v>87</v>
      </c>
      <c r="AJ5" s="17" t="s">
        <v>500</v>
      </c>
      <c r="AK5" s="17" t="s">
        <v>572</v>
      </c>
      <c r="AL5" s="17" t="s">
        <v>146</v>
      </c>
      <c r="AM5" s="17" t="s">
        <v>115</v>
      </c>
      <c r="AN5" s="17" t="s">
        <v>115</v>
      </c>
      <c r="AO5" s="17" t="s">
        <v>487</v>
      </c>
      <c r="AP5" s="19" t="s">
        <v>94</v>
      </c>
      <c r="AQ5" s="17" t="s">
        <v>95</v>
      </c>
      <c r="AR5" s="17" t="s">
        <v>689</v>
      </c>
      <c r="AS5" s="17" t="s">
        <v>73</v>
      </c>
      <c r="AT5" s="17" t="s">
        <v>73</v>
      </c>
      <c r="AU5" s="17" t="s">
        <v>97</v>
      </c>
      <c r="AV5" s="17" t="s">
        <v>98</v>
      </c>
      <c r="AW5" s="17" t="s">
        <v>99</v>
      </c>
      <c r="AX5" s="17" t="s">
        <v>73</v>
      </c>
      <c r="AY5" s="17" t="s">
        <v>120</v>
      </c>
      <c r="AZ5" s="17" t="s">
        <v>101</v>
      </c>
      <c r="BA5" s="17" t="s">
        <v>102</v>
      </c>
      <c r="BB5" s="17" t="s">
        <v>73</v>
      </c>
      <c r="BC5" s="17" t="s">
        <v>103</v>
      </c>
      <c r="BD5" s="17" t="s">
        <v>538</v>
      </c>
      <c r="BE5" s="17" t="s">
        <v>105</v>
      </c>
      <c r="BF5" s="17" t="s">
        <v>73</v>
      </c>
      <c r="BG5" s="17" t="s">
        <v>73</v>
      </c>
      <c r="BH5" s="17" t="s">
        <v>73</v>
      </c>
      <c r="BI5" s="17" t="s">
        <v>73</v>
      </c>
      <c r="BJ5" s="17" t="s">
        <v>73</v>
      </c>
      <c r="BK5" s="17" t="s">
        <v>73</v>
      </c>
      <c r="BL5" s="17" t="s">
        <v>73</v>
      </c>
      <c r="BM5" s="17">
        <v>175880.05263478</v>
      </c>
      <c r="BN5" s="17">
        <v>887446.38281943998</v>
      </c>
      <c r="BO5" s="17">
        <v>42.237105849999999</v>
      </c>
      <c r="BP5" s="17">
        <v>-71.792223399999997</v>
      </c>
    </row>
    <row r="6" spans="1:68" x14ac:dyDescent="0.35">
      <c r="A6" s="17">
        <v>4572932</v>
      </c>
      <c r="B6" s="17" t="s">
        <v>95</v>
      </c>
      <c r="C6" s="18">
        <v>43259</v>
      </c>
      <c r="D6" s="17" t="s">
        <v>456</v>
      </c>
      <c r="E6" s="19" t="str" cm="1">
        <f t="array" ref="E6">_xlfn.SWITCH(D6,"Property damage only (none injured)","Property Damage","Non-fatal injury","Injury","Fatal injury","Fatality","Unknown","Not Reported","Not Reported","Not Reported")</f>
        <v>Property Damage</v>
      </c>
      <c r="F6" s="17" t="s">
        <v>68</v>
      </c>
      <c r="G6" s="30">
        <v>0.62152777777777779</v>
      </c>
      <c r="H6" s="19" t="s">
        <v>457</v>
      </c>
      <c r="I6" s="17" t="s">
        <v>107</v>
      </c>
      <c r="J6" s="17">
        <v>2</v>
      </c>
      <c r="K6" s="17" t="s">
        <v>72</v>
      </c>
      <c r="L6" s="17" t="s">
        <v>73</v>
      </c>
      <c r="M6" s="17" t="s">
        <v>368</v>
      </c>
      <c r="N6" s="17" t="s">
        <v>74</v>
      </c>
      <c r="O6" s="17" t="s">
        <v>73</v>
      </c>
      <c r="P6" s="17" t="s">
        <v>73</v>
      </c>
      <c r="Q6" s="17" t="s">
        <v>315</v>
      </c>
      <c r="R6" s="17" t="s">
        <v>202</v>
      </c>
      <c r="S6" s="17" t="s">
        <v>110</v>
      </c>
      <c r="T6" s="17" t="s">
        <v>79</v>
      </c>
      <c r="U6" s="17" t="s">
        <v>80</v>
      </c>
      <c r="V6" s="19" t="s">
        <v>111</v>
      </c>
      <c r="X6" s="19" t="s">
        <v>485</v>
      </c>
      <c r="Y6" s="17">
        <v>3</v>
      </c>
      <c r="Z6" s="17" t="s">
        <v>73</v>
      </c>
      <c r="AA6" s="17" t="s">
        <v>73</v>
      </c>
      <c r="AB6" s="17" t="s">
        <v>73</v>
      </c>
      <c r="AC6" s="17" t="s">
        <v>690</v>
      </c>
      <c r="AD6" s="19" t="s">
        <v>84</v>
      </c>
      <c r="AE6" s="17" t="s">
        <v>172</v>
      </c>
      <c r="AF6" s="17" t="s">
        <v>86</v>
      </c>
      <c r="AG6" s="17">
        <v>0</v>
      </c>
      <c r="AH6" s="17">
        <v>0</v>
      </c>
      <c r="AI6" s="17" t="s">
        <v>295</v>
      </c>
      <c r="AJ6" s="17" t="s">
        <v>88</v>
      </c>
      <c r="AK6" s="17" t="s">
        <v>145</v>
      </c>
      <c r="AL6" s="17" t="s">
        <v>198</v>
      </c>
      <c r="AM6" s="17" t="s">
        <v>206</v>
      </c>
      <c r="AN6" s="17" t="s">
        <v>365</v>
      </c>
      <c r="AO6" s="17" t="s">
        <v>493</v>
      </c>
      <c r="AP6" s="19" t="s">
        <v>474</v>
      </c>
      <c r="AQ6" s="17" t="s">
        <v>95</v>
      </c>
      <c r="AR6" s="17" t="s">
        <v>691</v>
      </c>
      <c r="AS6" s="17" t="s">
        <v>73</v>
      </c>
      <c r="AT6" s="17" t="s">
        <v>73</v>
      </c>
      <c r="AU6" s="17" t="s">
        <v>97</v>
      </c>
      <c r="AV6" s="17" t="s">
        <v>174</v>
      </c>
      <c r="AW6" s="17" t="s">
        <v>99</v>
      </c>
      <c r="AX6" s="17" t="s">
        <v>73</v>
      </c>
      <c r="AY6" s="17" t="s">
        <v>120</v>
      </c>
      <c r="AZ6" s="17" t="s">
        <v>101</v>
      </c>
      <c r="BA6" s="17" t="s">
        <v>102</v>
      </c>
      <c r="BB6" s="17" t="s">
        <v>73</v>
      </c>
      <c r="BC6" s="17" t="s">
        <v>298</v>
      </c>
      <c r="BD6" s="17" t="s">
        <v>135</v>
      </c>
      <c r="BE6" s="17" t="s">
        <v>105</v>
      </c>
      <c r="BF6" s="17" t="s">
        <v>73</v>
      </c>
      <c r="BG6" s="17" t="s">
        <v>73</v>
      </c>
      <c r="BH6" s="17" t="s">
        <v>73</v>
      </c>
      <c r="BI6" s="17" t="s">
        <v>73</v>
      </c>
      <c r="BJ6" s="17" t="s">
        <v>73</v>
      </c>
      <c r="BK6" s="17" t="s">
        <v>73</v>
      </c>
      <c r="BL6" s="17" t="s">
        <v>73</v>
      </c>
      <c r="BM6" s="17">
        <v>175880.88996224999</v>
      </c>
      <c r="BN6" s="17">
        <v>887460.06213863997</v>
      </c>
      <c r="BO6" s="17">
        <v>42.237229030000002</v>
      </c>
      <c r="BP6" s="17">
        <v>-71.792213820000001</v>
      </c>
    </row>
    <row r="7" spans="1:68" x14ac:dyDescent="0.35">
      <c r="A7" s="17">
        <v>4575892</v>
      </c>
      <c r="B7" s="17" t="s">
        <v>95</v>
      </c>
      <c r="C7" s="18">
        <v>43225</v>
      </c>
      <c r="D7" s="17" t="s">
        <v>456</v>
      </c>
      <c r="E7" s="19" t="str" cm="1">
        <f t="array" ref="E7">_xlfn.SWITCH(D7,"Property damage only (none injured)","Property Damage","Non-fatal injury","Injury","Fatal injury","Fatality","Unknown","Not Reported","Not Reported","Not Reported")</f>
        <v>Property Damage</v>
      </c>
      <c r="F7" s="17" t="s">
        <v>68</v>
      </c>
      <c r="G7" s="30">
        <v>0.41944444444444445</v>
      </c>
      <c r="H7" s="19" t="s">
        <v>457</v>
      </c>
      <c r="I7" s="17" t="s">
        <v>107</v>
      </c>
      <c r="J7" s="17">
        <v>2</v>
      </c>
      <c r="K7" s="17" t="s">
        <v>72</v>
      </c>
      <c r="L7" s="17" t="s">
        <v>73</v>
      </c>
      <c r="M7" s="17" t="s">
        <v>74</v>
      </c>
      <c r="N7" s="17" t="s">
        <v>75</v>
      </c>
      <c r="O7" s="17" t="s">
        <v>73</v>
      </c>
      <c r="P7" s="17" t="s">
        <v>73</v>
      </c>
      <c r="Q7" s="17" t="s">
        <v>300</v>
      </c>
      <c r="R7" s="17" t="s">
        <v>320</v>
      </c>
      <c r="S7" s="17" t="s">
        <v>127</v>
      </c>
      <c r="T7" s="17" t="s">
        <v>79</v>
      </c>
      <c r="U7" s="17" t="s">
        <v>80</v>
      </c>
      <c r="V7" s="19" t="s">
        <v>111</v>
      </c>
      <c r="X7" s="19" t="s">
        <v>479</v>
      </c>
      <c r="Y7" s="17">
        <v>3</v>
      </c>
      <c r="Z7" s="17" t="s">
        <v>73</v>
      </c>
      <c r="AA7" s="17" t="s">
        <v>73</v>
      </c>
      <c r="AB7" s="17" t="s">
        <v>73</v>
      </c>
      <c r="AC7" s="17" t="s">
        <v>692</v>
      </c>
      <c r="AD7" s="19" t="s">
        <v>84</v>
      </c>
      <c r="AE7" s="17" t="s">
        <v>172</v>
      </c>
      <c r="AF7" s="17" t="s">
        <v>86</v>
      </c>
      <c r="AG7" s="17">
        <v>0</v>
      </c>
      <c r="AH7" s="17">
        <v>0</v>
      </c>
      <c r="AI7" s="17" t="s">
        <v>87</v>
      </c>
      <c r="AJ7" s="17" t="s">
        <v>322</v>
      </c>
      <c r="AK7" s="17" t="s">
        <v>693</v>
      </c>
      <c r="AL7" s="17" t="s">
        <v>146</v>
      </c>
      <c r="AM7" s="17" t="s">
        <v>73</v>
      </c>
      <c r="AN7" s="17" t="s">
        <v>115</v>
      </c>
      <c r="AO7" s="17" t="s">
        <v>493</v>
      </c>
      <c r="AP7" s="19" t="s">
        <v>94</v>
      </c>
      <c r="AQ7" s="17" t="s">
        <v>95</v>
      </c>
      <c r="AR7" s="17" t="s">
        <v>694</v>
      </c>
      <c r="AS7" s="17" t="s">
        <v>73</v>
      </c>
      <c r="AT7" s="17" t="s">
        <v>73</v>
      </c>
      <c r="AU7" s="17" t="s">
        <v>97</v>
      </c>
      <c r="AV7" s="17" t="s">
        <v>174</v>
      </c>
      <c r="AW7" s="17" t="s">
        <v>99</v>
      </c>
      <c r="AX7" s="17" t="s">
        <v>73</v>
      </c>
      <c r="AY7" s="17" t="s">
        <v>120</v>
      </c>
      <c r="AZ7" s="17" t="s">
        <v>101</v>
      </c>
      <c r="BA7" s="17" t="s">
        <v>102</v>
      </c>
      <c r="BB7" s="17" t="s">
        <v>73</v>
      </c>
      <c r="BC7" s="17" t="s">
        <v>158</v>
      </c>
      <c r="BD7" s="17" t="s">
        <v>135</v>
      </c>
      <c r="BE7" s="17" t="s">
        <v>105</v>
      </c>
      <c r="BF7" s="17" t="s">
        <v>73</v>
      </c>
      <c r="BG7" s="17" t="s">
        <v>73</v>
      </c>
      <c r="BH7" s="17" t="s">
        <v>73</v>
      </c>
      <c r="BI7" s="17" t="s">
        <v>73</v>
      </c>
      <c r="BJ7" s="17" t="s">
        <v>73</v>
      </c>
      <c r="BK7" s="17" t="s">
        <v>73</v>
      </c>
      <c r="BL7" s="17" t="s">
        <v>73</v>
      </c>
      <c r="BM7" s="17">
        <v>175880.88996224999</v>
      </c>
      <c r="BN7" s="17">
        <v>887460.06213863997</v>
      </c>
      <c r="BO7" s="17">
        <v>42.237229030000002</v>
      </c>
      <c r="BP7" s="17">
        <v>-71.792213820000001</v>
      </c>
    </row>
    <row r="8" spans="1:68" x14ac:dyDescent="0.35">
      <c r="A8" s="17">
        <v>4576646</v>
      </c>
      <c r="B8" s="17" t="s">
        <v>95</v>
      </c>
      <c r="C8" s="18">
        <v>43233</v>
      </c>
      <c r="D8" s="17" t="s">
        <v>186</v>
      </c>
      <c r="E8" s="19" t="str" cm="1">
        <f t="array" ref="E8">_xlfn.SWITCH(D8,"Property damage only (none injured)","Property Damage","Non-fatal injury","Injury","Fatal injury","Fatality","Unknown","Not Reported","Not Reported","Not Reported")</f>
        <v>Not Reported</v>
      </c>
      <c r="F8" s="17" t="s">
        <v>68</v>
      </c>
      <c r="G8" s="30">
        <v>0.58333333333333337</v>
      </c>
      <c r="H8" s="19" t="s">
        <v>457</v>
      </c>
      <c r="I8" s="17" t="s">
        <v>186</v>
      </c>
      <c r="J8" s="17">
        <v>1</v>
      </c>
      <c r="K8" s="17" t="s">
        <v>72</v>
      </c>
      <c r="L8" s="17" t="s">
        <v>73</v>
      </c>
      <c r="M8" s="17" t="s">
        <v>73</v>
      </c>
      <c r="N8" s="17" t="s">
        <v>73</v>
      </c>
      <c r="O8" s="17" t="s">
        <v>73</v>
      </c>
      <c r="P8" s="17" t="s">
        <v>73</v>
      </c>
      <c r="Q8" s="17" t="s">
        <v>315</v>
      </c>
      <c r="R8" s="17" t="s">
        <v>617</v>
      </c>
      <c r="S8" s="17" t="s">
        <v>73</v>
      </c>
      <c r="T8" s="17" t="s">
        <v>552</v>
      </c>
      <c r="U8" s="17" t="s">
        <v>80</v>
      </c>
      <c r="V8" s="19" t="s">
        <v>472</v>
      </c>
      <c r="X8" s="19" t="s">
        <v>409</v>
      </c>
      <c r="Y8" s="17">
        <v>3</v>
      </c>
      <c r="Z8" s="17" t="s">
        <v>73</v>
      </c>
      <c r="AA8" s="17" t="s">
        <v>73</v>
      </c>
      <c r="AB8" s="17" t="s">
        <v>73</v>
      </c>
      <c r="AC8" s="17" t="s">
        <v>695</v>
      </c>
      <c r="AD8" s="19" t="s">
        <v>84</v>
      </c>
      <c r="AE8" s="17" t="s">
        <v>172</v>
      </c>
      <c r="AF8" s="17" t="s">
        <v>86</v>
      </c>
      <c r="AG8" s="17">
        <v>0</v>
      </c>
      <c r="AH8" s="17">
        <v>0</v>
      </c>
      <c r="AI8" s="17" t="s">
        <v>295</v>
      </c>
      <c r="AJ8" s="17" t="s">
        <v>469</v>
      </c>
      <c r="AK8" s="17" t="s">
        <v>412</v>
      </c>
      <c r="AL8" s="17" t="s">
        <v>219</v>
      </c>
      <c r="AM8" s="17" t="s">
        <v>206</v>
      </c>
      <c r="AN8" s="17" t="s">
        <v>413</v>
      </c>
      <c r="AO8" s="17" t="s">
        <v>696</v>
      </c>
      <c r="AP8" s="19" t="s">
        <v>94</v>
      </c>
      <c r="AQ8" s="17" t="s">
        <v>95</v>
      </c>
      <c r="AR8" s="17" t="s">
        <v>697</v>
      </c>
      <c r="AS8" s="17" t="s">
        <v>73</v>
      </c>
      <c r="AT8" s="17" t="s">
        <v>73</v>
      </c>
      <c r="AU8" s="17" t="s">
        <v>594</v>
      </c>
      <c r="AV8" s="17" t="s">
        <v>174</v>
      </c>
      <c r="AW8" s="17" t="s">
        <v>99</v>
      </c>
      <c r="AX8" s="17" t="s">
        <v>73</v>
      </c>
      <c r="AY8" s="17" t="s">
        <v>555</v>
      </c>
      <c r="AZ8" s="17" t="s">
        <v>101</v>
      </c>
      <c r="BA8" s="17" t="s">
        <v>102</v>
      </c>
      <c r="BB8" s="17" t="s">
        <v>73</v>
      </c>
      <c r="BC8" s="17" t="s">
        <v>298</v>
      </c>
      <c r="BD8" s="17" t="s">
        <v>556</v>
      </c>
      <c r="BE8" s="17" t="s">
        <v>105</v>
      </c>
      <c r="BF8" s="17" t="s">
        <v>73</v>
      </c>
      <c r="BG8" s="17" t="s">
        <v>73</v>
      </c>
      <c r="BH8" s="17" t="s">
        <v>73</v>
      </c>
      <c r="BI8" s="17" t="s">
        <v>73</v>
      </c>
      <c r="BJ8" s="17" t="s">
        <v>73</v>
      </c>
      <c r="BK8" s="17" t="s">
        <v>73</v>
      </c>
      <c r="BL8" s="17" t="s">
        <v>73</v>
      </c>
      <c r="BM8" s="17">
        <v>175880.88996224999</v>
      </c>
      <c r="BN8" s="17">
        <v>887460.06213863997</v>
      </c>
      <c r="BO8" s="17">
        <v>42.237229030000002</v>
      </c>
      <c r="BP8" s="17">
        <v>-71.792213820000001</v>
      </c>
    </row>
    <row r="9" spans="1:68" x14ac:dyDescent="0.35">
      <c r="A9" s="17">
        <v>4692563</v>
      </c>
      <c r="B9" s="17" t="s">
        <v>95</v>
      </c>
      <c r="C9" s="18">
        <v>43526</v>
      </c>
      <c r="D9" s="17" t="s">
        <v>456</v>
      </c>
      <c r="E9" s="19" t="str" cm="1">
        <f t="array" ref="E9">_xlfn.SWITCH(D9,"Property damage only (none injured)","Property Damage","Non-fatal injury","Injury","Fatal injury","Fatality","Unknown","Not Reported","Not Reported","Not Reported")</f>
        <v>Property Damage</v>
      </c>
      <c r="F9" s="17" t="s">
        <v>68</v>
      </c>
      <c r="G9" s="30">
        <v>0.52847222222222223</v>
      </c>
      <c r="H9" s="19" t="s">
        <v>70</v>
      </c>
      <c r="I9" s="17" t="s">
        <v>107</v>
      </c>
      <c r="J9" s="17">
        <v>2</v>
      </c>
      <c r="K9" s="17" t="s">
        <v>72</v>
      </c>
      <c r="L9" s="17" t="s">
        <v>73</v>
      </c>
      <c r="M9" s="17" t="s">
        <v>139</v>
      </c>
      <c r="N9" s="17" t="s">
        <v>139</v>
      </c>
      <c r="O9" s="17" t="s">
        <v>73</v>
      </c>
      <c r="P9" s="17" t="s">
        <v>73</v>
      </c>
      <c r="Q9" s="17" t="s">
        <v>108</v>
      </c>
      <c r="R9" s="17" t="s">
        <v>425</v>
      </c>
      <c r="S9" s="17" t="s">
        <v>110</v>
      </c>
      <c r="T9" s="17" t="s">
        <v>79</v>
      </c>
      <c r="U9" s="17" t="s">
        <v>80</v>
      </c>
      <c r="V9" s="19" t="s">
        <v>111</v>
      </c>
      <c r="X9" s="19" t="s">
        <v>82</v>
      </c>
      <c r="Y9" s="17">
        <v>3</v>
      </c>
      <c r="Z9" s="17" t="s">
        <v>73</v>
      </c>
      <c r="AA9" s="17" t="s">
        <v>73</v>
      </c>
      <c r="AB9" s="17" t="s">
        <v>73</v>
      </c>
      <c r="AC9" s="17" t="s">
        <v>698</v>
      </c>
      <c r="AD9" s="19" t="s">
        <v>84</v>
      </c>
      <c r="AE9" s="17" t="s">
        <v>317</v>
      </c>
      <c r="AF9" s="17" t="s">
        <v>86</v>
      </c>
      <c r="AG9" s="17">
        <v>0</v>
      </c>
      <c r="AH9" s="17">
        <v>0</v>
      </c>
      <c r="AI9" s="17" t="s">
        <v>295</v>
      </c>
      <c r="AJ9" s="17" t="s">
        <v>88</v>
      </c>
      <c r="AK9" s="17" t="s">
        <v>699</v>
      </c>
      <c r="AL9" s="17" t="s">
        <v>219</v>
      </c>
      <c r="AM9" s="17" t="s">
        <v>73</v>
      </c>
      <c r="AN9" s="17" t="s">
        <v>206</v>
      </c>
      <c r="AO9" s="17" t="s">
        <v>493</v>
      </c>
      <c r="AP9" s="19" t="s">
        <v>94</v>
      </c>
      <c r="AQ9" s="17" t="s">
        <v>95</v>
      </c>
      <c r="AR9" s="17" t="s">
        <v>700</v>
      </c>
      <c r="AS9" s="17" t="s">
        <v>73</v>
      </c>
      <c r="AT9" s="17" t="s">
        <v>73</v>
      </c>
      <c r="AU9" s="17" t="s">
        <v>97</v>
      </c>
      <c r="AV9" s="17" t="s">
        <v>174</v>
      </c>
      <c r="AW9" s="17" t="s">
        <v>209</v>
      </c>
      <c r="AX9" s="17" t="s">
        <v>73</v>
      </c>
      <c r="AY9" s="17" t="s">
        <v>537</v>
      </c>
      <c r="AZ9" s="17" t="s">
        <v>101</v>
      </c>
      <c r="BA9" s="17" t="s">
        <v>102</v>
      </c>
      <c r="BB9" s="17" t="s">
        <v>73</v>
      </c>
      <c r="BC9" s="17" t="s">
        <v>298</v>
      </c>
      <c r="BD9" s="17" t="s">
        <v>538</v>
      </c>
      <c r="BE9" s="17" t="s">
        <v>105</v>
      </c>
      <c r="BF9" s="17" t="s">
        <v>73</v>
      </c>
      <c r="BG9" s="17" t="s">
        <v>73</v>
      </c>
      <c r="BH9" s="17" t="s">
        <v>73</v>
      </c>
      <c r="BI9" s="17" t="s">
        <v>73</v>
      </c>
      <c r="BJ9" s="17" t="s">
        <v>73</v>
      </c>
      <c r="BK9" s="17" t="s">
        <v>73</v>
      </c>
      <c r="BL9" s="17" t="s">
        <v>73</v>
      </c>
      <c r="BM9" s="17">
        <v>175880.88996224999</v>
      </c>
      <c r="BN9" s="17">
        <v>887460.06213863997</v>
      </c>
      <c r="BO9" s="17">
        <v>42.237229030000002</v>
      </c>
      <c r="BP9" s="17">
        <v>-71.792213820000001</v>
      </c>
    </row>
    <row r="10" spans="1:68" x14ac:dyDescent="0.35">
      <c r="A10" s="17">
        <v>4702370</v>
      </c>
      <c r="B10" s="17" t="s">
        <v>95</v>
      </c>
      <c r="C10" s="18">
        <v>43574</v>
      </c>
      <c r="D10" s="17" t="s">
        <v>456</v>
      </c>
      <c r="E10" s="19" t="str" cm="1">
        <f t="array" ref="E10">_xlfn.SWITCH(D10,"Property damage only (none injured)","Property Damage","Non-fatal injury","Injury","Fatal injury","Fatality","Unknown","Not Reported","Not Reported","Not Reported")</f>
        <v>Property Damage</v>
      </c>
      <c r="F10" s="17" t="s">
        <v>68</v>
      </c>
      <c r="G10" s="30">
        <v>0.26458333333333334</v>
      </c>
      <c r="H10" s="19" t="s">
        <v>70</v>
      </c>
      <c r="I10" s="17" t="s">
        <v>107</v>
      </c>
      <c r="J10" s="17">
        <v>2</v>
      </c>
      <c r="K10" s="17" t="s">
        <v>72</v>
      </c>
      <c r="L10" s="17" t="s">
        <v>73</v>
      </c>
      <c r="M10" s="17" t="s">
        <v>139</v>
      </c>
      <c r="N10" s="17" t="s">
        <v>168</v>
      </c>
      <c r="O10" s="17" t="s">
        <v>73</v>
      </c>
      <c r="P10" s="17" t="s">
        <v>73</v>
      </c>
      <c r="Q10" s="17" t="s">
        <v>194</v>
      </c>
      <c r="R10" s="17" t="s">
        <v>241</v>
      </c>
      <c r="S10" s="17" t="s">
        <v>127</v>
      </c>
      <c r="T10" s="17" t="s">
        <v>79</v>
      </c>
      <c r="U10" s="17" t="s">
        <v>80</v>
      </c>
      <c r="V10" s="19" t="s">
        <v>111</v>
      </c>
      <c r="X10" s="19" t="s">
        <v>485</v>
      </c>
      <c r="Y10" s="17">
        <v>3</v>
      </c>
      <c r="Z10" s="17" t="s">
        <v>73</v>
      </c>
      <c r="AA10" s="17" t="s">
        <v>73</v>
      </c>
      <c r="AB10" s="17" t="s">
        <v>73</v>
      </c>
      <c r="AC10" s="17" t="s">
        <v>701</v>
      </c>
      <c r="AD10" s="19" t="s">
        <v>84</v>
      </c>
      <c r="AE10" s="17" t="s">
        <v>172</v>
      </c>
      <c r="AF10" s="17" t="s">
        <v>86</v>
      </c>
      <c r="AG10" s="17">
        <v>0</v>
      </c>
      <c r="AH10" s="17">
        <v>0</v>
      </c>
      <c r="AI10" s="17" t="s">
        <v>295</v>
      </c>
      <c r="AJ10" s="17" t="s">
        <v>88</v>
      </c>
      <c r="AK10" s="17" t="s">
        <v>238</v>
      </c>
      <c r="AL10" s="17" t="s">
        <v>146</v>
      </c>
      <c r="AM10" s="17" t="s">
        <v>206</v>
      </c>
      <c r="AN10" s="17" t="s">
        <v>702</v>
      </c>
      <c r="AO10" s="17" t="s">
        <v>493</v>
      </c>
      <c r="AP10" s="19" t="s">
        <v>94</v>
      </c>
      <c r="AQ10" s="17" t="s">
        <v>95</v>
      </c>
      <c r="AR10" s="17" t="s">
        <v>703</v>
      </c>
      <c r="AS10" s="17" t="s">
        <v>73</v>
      </c>
      <c r="AT10" s="17" t="s">
        <v>73</v>
      </c>
      <c r="AU10" s="17" t="s">
        <v>97</v>
      </c>
      <c r="AV10" s="17" t="s">
        <v>174</v>
      </c>
      <c r="AW10" s="17" t="s">
        <v>99</v>
      </c>
      <c r="AX10" s="17" t="s">
        <v>73</v>
      </c>
      <c r="AY10" s="17" t="s">
        <v>73</v>
      </c>
      <c r="AZ10" s="17" t="s">
        <v>101</v>
      </c>
      <c r="BA10" s="17" t="s">
        <v>102</v>
      </c>
      <c r="BB10" s="17" t="s">
        <v>73</v>
      </c>
      <c r="BC10" s="17" t="s">
        <v>298</v>
      </c>
      <c r="BD10" s="17" t="s">
        <v>135</v>
      </c>
      <c r="BE10" s="17" t="s">
        <v>105</v>
      </c>
      <c r="BF10" s="17" t="s">
        <v>73</v>
      </c>
      <c r="BG10" s="17" t="s">
        <v>73</v>
      </c>
      <c r="BH10" s="17" t="s">
        <v>73</v>
      </c>
      <c r="BI10" s="17" t="s">
        <v>73</v>
      </c>
      <c r="BJ10" s="17" t="s">
        <v>73</v>
      </c>
      <c r="BK10" s="17" t="s">
        <v>73</v>
      </c>
      <c r="BL10" s="17" t="s">
        <v>73</v>
      </c>
      <c r="BM10" s="17">
        <v>175880.88996224999</v>
      </c>
      <c r="BN10" s="17">
        <v>887460.06213863997</v>
      </c>
      <c r="BO10" s="17">
        <v>42.237229030000002</v>
      </c>
      <c r="BP10" s="17">
        <v>-71.792213820000001</v>
      </c>
    </row>
    <row r="11" spans="1:68" x14ac:dyDescent="0.35">
      <c r="A11" s="17">
        <v>4802884</v>
      </c>
      <c r="B11" s="17" t="s">
        <v>95</v>
      </c>
      <c r="C11" s="18">
        <v>43659</v>
      </c>
      <c r="D11" s="17" t="s">
        <v>456</v>
      </c>
      <c r="E11" s="19" t="str" cm="1">
        <f t="array" ref="E11">_xlfn.SWITCH(D11,"Property damage only (none injured)","Property Damage","Non-fatal injury","Injury","Fatal injury","Fatality","Unknown","Not Reported","Not Reported","Not Reported")</f>
        <v>Property Damage</v>
      </c>
      <c r="F11" s="17" t="s">
        <v>68</v>
      </c>
      <c r="G11" s="30">
        <v>0.47013888888888888</v>
      </c>
      <c r="H11" s="19" t="s">
        <v>70</v>
      </c>
      <c r="I11" s="17" t="s">
        <v>107</v>
      </c>
      <c r="J11" s="17">
        <v>2</v>
      </c>
      <c r="K11" s="17" t="s">
        <v>72</v>
      </c>
      <c r="L11" s="17" t="s">
        <v>73</v>
      </c>
      <c r="M11" s="17" t="s">
        <v>139</v>
      </c>
      <c r="N11" s="17" t="s">
        <v>124</v>
      </c>
      <c r="O11" s="17" t="s">
        <v>73</v>
      </c>
      <c r="P11" s="17" t="s">
        <v>73</v>
      </c>
      <c r="Q11" s="17" t="s">
        <v>598</v>
      </c>
      <c r="R11" s="17" t="s">
        <v>390</v>
      </c>
      <c r="S11" s="17" t="s">
        <v>236</v>
      </c>
      <c r="T11" s="17" t="s">
        <v>79</v>
      </c>
      <c r="U11" s="17" t="s">
        <v>80</v>
      </c>
      <c r="V11" s="19" t="s">
        <v>111</v>
      </c>
      <c r="X11" s="19" t="s">
        <v>485</v>
      </c>
      <c r="Y11" s="17">
        <v>3</v>
      </c>
      <c r="Z11" s="17" t="s">
        <v>73</v>
      </c>
      <c r="AA11" s="17" t="s">
        <v>73</v>
      </c>
      <c r="AB11" s="17" t="s">
        <v>73</v>
      </c>
      <c r="AC11" s="17" t="s">
        <v>704</v>
      </c>
      <c r="AD11" s="19" t="s">
        <v>84</v>
      </c>
      <c r="AE11" s="17" t="s">
        <v>172</v>
      </c>
      <c r="AF11" s="17" t="s">
        <v>86</v>
      </c>
      <c r="AG11" s="17">
        <v>0</v>
      </c>
      <c r="AH11" s="17">
        <v>0</v>
      </c>
      <c r="AI11" s="17" t="s">
        <v>295</v>
      </c>
      <c r="AJ11" s="17" t="s">
        <v>88</v>
      </c>
      <c r="AK11" s="17" t="s">
        <v>518</v>
      </c>
      <c r="AL11" s="17" t="s">
        <v>132</v>
      </c>
      <c r="AM11" s="17" t="s">
        <v>115</v>
      </c>
      <c r="AN11" s="17" t="s">
        <v>115</v>
      </c>
      <c r="AO11" s="17" t="s">
        <v>493</v>
      </c>
      <c r="AP11" s="19" t="s">
        <v>94</v>
      </c>
      <c r="AQ11" s="17" t="s">
        <v>95</v>
      </c>
      <c r="AR11" s="17" t="s">
        <v>705</v>
      </c>
      <c r="AS11" s="17" t="s">
        <v>73</v>
      </c>
      <c r="AT11" s="17" t="s">
        <v>73</v>
      </c>
      <c r="AU11" s="17" t="s">
        <v>97</v>
      </c>
      <c r="AV11" s="17" t="s">
        <v>174</v>
      </c>
      <c r="AW11" s="17" t="s">
        <v>99</v>
      </c>
      <c r="AX11" s="17" t="s">
        <v>73</v>
      </c>
      <c r="AY11" s="17" t="s">
        <v>120</v>
      </c>
      <c r="AZ11" s="17" t="s">
        <v>101</v>
      </c>
      <c r="BA11" s="17" t="s">
        <v>102</v>
      </c>
      <c r="BB11" s="17" t="s">
        <v>73</v>
      </c>
      <c r="BC11" s="17" t="s">
        <v>298</v>
      </c>
      <c r="BD11" s="17" t="s">
        <v>135</v>
      </c>
      <c r="BE11" s="17" t="s">
        <v>105</v>
      </c>
      <c r="BF11" s="17" t="s">
        <v>73</v>
      </c>
      <c r="BG11" s="17" t="s">
        <v>73</v>
      </c>
      <c r="BH11" s="17" t="s">
        <v>73</v>
      </c>
      <c r="BI11" s="17" t="s">
        <v>73</v>
      </c>
      <c r="BJ11" s="17" t="s">
        <v>73</v>
      </c>
      <c r="BK11" s="17" t="s">
        <v>73</v>
      </c>
      <c r="BL11" s="17" t="s">
        <v>73</v>
      </c>
      <c r="BM11" s="17">
        <v>175882.18605036999</v>
      </c>
      <c r="BN11" s="17">
        <v>887477.99921206001</v>
      </c>
      <c r="BO11" s="17">
        <v>42.237390550000001</v>
      </c>
      <c r="BP11" s="17">
        <v>-71.792198870000007</v>
      </c>
    </row>
    <row r="12" spans="1:68" x14ac:dyDescent="0.35">
      <c r="A12" s="17">
        <v>4802973</v>
      </c>
      <c r="B12" s="17" t="s">
        <v>95</v>
      </c>
      <c r="C12" s="18">
        <v>43657</v>
      </c>
      <c r="D12" s="17" t="s">
        <v>456</v>
      </c>
      <c r="E12" s="19" t="str" cm="1">
        <f t="array" ref="E12">_xlfn.SWITCH(D12,"Property damage only (none injured)","Property Damage","Non-fatal injury","Injury","Fatal injury","Fatality","Unknown","Not Reported","Not Reported","Not Reported")</f>
        <v>Property Damage</v>
      </c>
      <c r="F12" s="17" t="s">
        <v>68</v>
      </c>
      <c r="G12" s="30">
        <v>0.60347222222222219</v>
      </c>
      <c r="H12" s="19" t="s">
        <v>70</v>
      </c>
      <c r="I12" s="17" t="s">
        <v>138</v>
      </c>
      <c r="J12" s="17">
        <v>2</v>
      </c>
      <c r="K12" s="17" t="s">
        <v>72</v>
      </c>
      <c r="L12" s="17" t="s">
        <v>73</v>
      </c>
      <c r="M12" s="17" t="s">
        <v>74</v>
      </c>
      <c r="N12" s="17" t="s">
        <v>152</v>
      </c>
      <c r="O12" s="17" t="s">
        <v>73</v>
      </c>
      <c r="P12" s="17" t="s">
        <v>73</v>
      </c>
      <c r="Q12" s="17" t="s">
        <v>315</v>
      </c>
      <c r="R12" s="17" t="s">
        <v>241</v>
      </c>
      <c r="S12" s="17" t="s">
        <v>127</v>
      </c>
      <c r="T12" s="17" t="s">
        <v>79</v>
      </c>
      <c r="U12" s="17" t="s">
        <v>80</v>
      </c>
      <c r="V12" s="19" t="s">
        <v>111</v>
      </c>
      <c r="X12" s="19" t="s">
        <v>485</v>
      </c>
      <c r="Y12" s="17">
        <v>3</v>
      </c>
      <c r="Z12" s="17" t="s">
        <v>73</v>
      </c>
      <c r="AA12" s="17" t="s">
        <v>73</v>
      </c>
      <c r="AB12" s="17" t="s">
        <v>73</v>
      </c>
      <c r="AC12" s="17" t="s">
        <v>706</v>
      </c>
      <c r="AD12" s="19" t="s">
        <v>84</v>
      </c>
      <c r="AE12" s="17" t="s">
        <v>172</v>
      </c>
      <c r="AF12" s="17" t="s">
        <v>86</v>
      </c>
      <c r="AG12" s="17">
        <v>0</v>
      </c>
      <c r="AH12" s="17">
        <v>0</v>
      </c>
      <c r="AI12" s="17" t="s">
        <v>295</v>
      </c>
      <c r="AJ12" s="17" t="s">
        <v>88</v>
      </c>
      <c r="AK12" s="17" t="s">
        <v>269</v>
      </c>
      <c r="AL12" s="17" t="s">
        <v>132</v>
      </c>
      <c r="AM12" s="17" t="s">
        <v>323</v>
      </c>
      <c r="AN12" s="17" t="s">
        <v>356</v>
      </c>
      <c r="AO12" s="17" t="s">
        <v>493</v>
      </c>
      <c r="AP12" s="19" t="s">
        <v>474</v>
      </c>
      <c r="AQ12" s="17" t="s">
        <v>95</v>
      </c>
      <c r="AR12" s="17" t="s">
        <v>707</v>
      </c>
      <c r="AS12" s="17" t="s">
        <v>73</v>
      </c>
      <c r="AT12" s="17" t="s">
        <v>73</v>
      </c>
      <c r="AU12" s="17" t="s">
        <v>97</v>
      </c>
      <c r="AV12" s="17" t="s">
        <v>174</v>
      </c>
      <c r="AW12" s="17" t="s">
        <v>99</v>
      </c>
      <c r="AX12" s="17" t="s">
        <v>73</v>
      </c>
      <c r="AY12" s="17" t="s">
        <v>120</v>
      </c>
      <c r="AZ12" s="17" t="s">
        <v>101</v>
      </c>
      <c r="BA12" s="17" t="s">
        <v>102</v>
      </c>
      <c r="BB12" s="17" t="s">
        <v>73</v>
      </c>
      <c r="BC12" s="17" t="s">
        <v>298</v>
      </c>
      <c r="BD12" s="17" t="s">
        <v>135</v>
      </c>
      <c r="BE12" s="17" t="s">
        <v>105</v>
      </c>
      <c r="BF12" s="17" t="s">
        <v>73</v>
      </c>
      <c r="BG12" s="17" t="s">
        <v>73</v>
      </c>
      <c r="BH12" s="17" t="s">
        <v>73</v>
      </c>
      <c r="BI12" s="17" t="s">
        <v>73</v>
      </c>
      <c r="BJ12" s="17" t="s">
        <v>73</v>
      </c>
      <c r="BK12" s="17" t="s">
        <v>73</v>
      </c>
      <c r="BL12" s="17" t="s">
        <v>73</v>
      </c>
      <c r="BM12" s="17">
        <v>175880.88974938999</v>
      </c>
      <c r="BN12" s="17">
        <v>887460.06214249996</v>
      </c>
      <c r="BO12" s="17">
        <v>42.237229020000001</v>
      </c>
      <c r="BP12" s="17">
        <v>-71.792213829999994</v>
      </c>
    </row>
    <row r="13" spans="1:68" x14ac:dyDescent="0.35">
      <c r="A13" s="17">
        <v>4803061</v>
      </c>
      <c r="B13" s="17" t="s">
        <v>95</v>
      </c>
      <c r="C13" s="18">
        <v>43665</v>
      </c>
      <c r="D13" s="17" t="s">
        <v>456</v>
      </c>
      <c r="E13" s="19" t="str" cm="1">
        <f t="array" ref="E13">_xlfn.SWITCH(D13,"Property damage only (none injured)","Property Damage","Non-fatal injury","Injury","Fatal injury","Fatality","Unknown","Not Reported","Not Reported","Not Reported")</f>
        <v>Property Damage</v>
      </c>
      <c r="F13" s="17" t="s">
        <v>68</v>
      </c>
      <c r="G13" s="30">
        <v>0.61597222222222225</v>
      </c>
      <c r="H13" s="19" t="s">
        <v>70</v>
      </c>
      <c r="I13" s="17" t="s">
        <v>138</v>
      </c>
      <c r="J13" s="17">
        <v>2</v>
      </c>
      <c r="K13" s="17" t="s">
        <v>72</v>
      </c>
      <c r="L13" s="17" t="s">
        <v>73</v>
      </c>
      <c r="M13" s="17" t="s">
        <v>139</v>
      </c>
      <c r="N13" s="17" t="s">
        <v>139</v>
      </c>
      <c r="O13" s="17" t="s">
        <v>73</v>
      </c>
      <c r="P13" s="17" t="s">
        <v>73</v>
      </c>
      <c r="Q13" s="17" t="s">
        <v>315</v>
      </c>
      <c r="R13" s="17" t="s">
        <v>425</v>
      </c>
      <c r="S13" s="17" t="s">
        <v>110</v>
      </c>
      <c r="T13" s="17" t="s">
        <v>79</v>
      </c>
      <c r="U13" s="17" t="s">
        <v>80</v>
      </c>
      <c r="V13" s="19" t="s">
        <v>111</v>
      </c>
      <c r="X13" s="19" t="s">
        <v>82</v>
      </c>
      <c r="Y13" s="17">
        <v>3</v>
      </c>
      <c r="Z13" s="17" t="s">
        <v>73</v>
      </c>
      <c r="AA13" s="17" t="s">
        <v>73</v>
      </c>
      <c r="AB13" s="17" t="s">
        <v>73</v>
      </c>
      <c r="AC13" s="17" t="s">
        <v>708</v>
      </c>
      <c r="AD13" s="19" t="s">
        <v>84</v>
      </c>
      <c r="AE13" s="17" t="s">
        <v>172</v>
      </c>
      <c r="AF13" s="17" t="s">
        <v>86</v>
      </c>
      <c r="AG13" s="17">
        <v>0</v>
      </c>
      <c r="AH13" s="17">
        <v>0</v>
      </c>
      <c r="AI13" s="17" t="s">
        <v>295</v>
      </c>
      <c r="AJ13" s="17" t="s">
        <v>88</v>
      </c>
      <c r="AK13" s="17" t="s">
        <v>699</v>
      </c>
      <c r="AL13" s="17" t="s">
        <v>219</v>
      </c>
      <c r="AM13" s="17" t="s">
        <v>73</v>
      </c>
      <c r="AN13" s="17" t="s">
        <v>206</v>
      </c>
      <c r="AO13" s="17" t="s">
        <v>493</v>
      </c>
      <c r="AP13" s="19" t="s">
        <v>94</v>
      </c>
      <c r="AQ13" s="17" t="s">
        <v>95</v>
      </c>
      <c r="AR13" s="17" t="s">
        <v>709</v>
      </c>
      <c r="AS13" s="17" t="s">
        <v>73</v>
      </c>
      <c r="AT13" s="17" t="s">
        <v>73</v>
      </c>
      <c r="AU13" s="17" t="s">
        <v>97</v>
      </c>
      <c r="AV13" s="17" t="s">
        <v>174</v>
      </c>
      <c r="AW13" s="17" t="s">
        <v>209</v>
      </c>
      <c r="AX13" s="17" t="s">
        <v>73</v>
      </c>
      <c r="AY13" s="17" t="s">
        <v>537</v>
      </c>
      <c r="AZ13" s="17" t="s">
        <v>101</v>
      </c>
      <c r="BA13" s="17" t="s">
        <v>102</v>
      </c>
      <c r="BB13" s="17" t="s">
        <v>73</v>
      </c>
      <c r="BC13" s="17" t="s">
        <v>298</v>
      </c>
      <c r="BD13" s="17" t="s">
        <v>538</v>
      </c>
      <c r="BE13" s="17" t="s">
        <v>105</v>
      </c>
      <c r="BF13" s="17" t="s">
        <v>73</v>
      </c>
      <c r="BG13" s="17" t="s">
        <v>73</v>
      </c>
      <c r="BH13" s="17" t="s">
        <v>73</v>
      </c>
      <c r="BI13" s="17" t="s">
        <v>73</v>
      </c>
      <c r="BJ13" s="17" t="s">
        <v>73</v>
      </c>
      <c r="BK13" s="17" t="s">
        <v>73</v>
      </c>
      <c r="BL13" s="17" t="s">
        <v>73</v>
      </c>
      <c r="BM13" s="17">
        <v>175880.88974938999</v>
      </c>
      <c r="BN13" s="17">
        <v>887460.06214249996</v>
      </c>
      <c r="BO13" s="17">
        <v>42.237229020000001</v>
      </c>
      <c r="BP13" s="17">
        <v>-71.792213829999994</v>
      </c>
    </row>
    <row r="14" spans="1:68" x14ac:dyDescent="0.35">
      <c r="A14" s="17">
        <v>4905796</v>
      </c>
      <c r="B14" s="17" t="s">
        <v>95</v>
      </c>
      <c r="C14" s="18">
        <v>43938</v>
      </c>
      <c r="D14" s="17" t="s">
        <v>456</v>
      </c>
      <c r="E14" s="19" t="str" cm="1">
        <f t="array" ref="E14">_xlfn.SWITCH(D14,"Property damage only (none injured)","Property Damage","Non-fatal injury","Injury","Fatal injury","Fatality","Unknown","Not Reported","Not Reported","Not Reported")</f>
        <v>Property Damage</v>
      </c>
      <c r="F14" s="17" t="s">
        <v>68</v>
      </c>
      <c r="G14" s="30">
        <v>0.56180555555555556</v>
      </c>
      <c r="H14" s="19" t="s">
        <v>151</v>
      </c>
      <c r="I14" s="17" t="s">
        <v>138</v>
      </c>
      <c r="J14" s="17">
        <v>2</v>
      </c>
      <c r="K14" s="17" t="s">
        <v>72</v>
      </c>
      <c r="L14" s="17" t="s">
        <v>73</v>
      </c>
      <c r="M14" s="17" t="s">
        <v>74</v>
      </c>
      <c r="N14" s="17" t="s">
        <v>124</v>
      </c>
      <c r="O14" s="17" t="s">
        <v>73</v>
      </c>
      <c r="P14" s="17" t="s">
        <v>73</v>
      </c>
      <c r="Q14" s="17" t="s">
        <v>245</v>
      </c>
      <c r="R14" s="17" t="s">
        <v>162</v>
      </c>
      <c r="S14" s="17" t="s">
        <v>73</v>
      </c>
      <c r="T14" s="17" t="s">
        <v>79</v>
      </c>
      <c r="U14" s="17" t="s">
        <v>80</v>
      </c>
      <c r="V14" s="19" t="s">
        <v>111</v>
      </c>
      <c r="X14" s="19" t="s">
        <v>479</v>
      </c>
      <c r="Y14" s="17">
        <v>3</v>
      </c>
      <c r="Z14" s="17" t="s">
        <v>73</v>
      </c>
      <c r="AA14" s="17" t="s">
        <v>73</v>
      </c>
      <c r="AB14" s="17" t="s">
        <v>73</v>
      </c>
      <c r="AC14" s="17" t="s">
        <v>710</v>
      </c>
      <c r="AD14" s="19" t="s">
        <v>84</v>
      </c>
      <c r="AE14" s="17" t="s">
        <v>172</v>
      </c>
      <c r="AF14" s="17" t="s">
        <v>86</v>
      </c>
      <c r="AG14" s="17">
        <v>0</v>
      </c>
      <c r="AH14" s="17">
        <v>0</v>
      </c>
      <c r="AI14" s="17" t="s">
        <v>295</v>
      </c>
      <c r="AJ14" s="17" t="s">
        <v>88</v>
      </c>
      <c r="AK14" s="17" t="s">
        <v>711</v>
      </c>
      <c r="AL14" s="17" t="s">
        <v>146</v>
      </c>
      <c r="AM14" s="17" t="s">
        <v>73</v>
      </c>
      <c r="AN14" s="17" t="s">
        <v>115</v>
      </c>
      <c r="AO14" s="17" t="s">
        <v>493</v>
      </c>
      <c r="AP14" s="19" t="s">
        <v>94</v>
      </c>
      <c r="AQ14" s="17" t="s">
        <v>95</v>
      </c>
      <c r="AR14" s="17" t="s">
        <v>712</v>
      </c>
      <c r="AS14" s="17" t="s">
        <v>73</v>
      </c>
      <c r="AT14" s="17" t="s">
        <v>73</v>
      </c>
      <c r="AU14" s="17" t="s">
        <v>97</v>
      </c>
      <c r="AV14" s="17" t="s">
        <v>174</v>
      </c>
      <c r="AW14" s="17" t="s">
        <v>99</v>
      </c>
      <c r="AX14" s="17" t="s">
        <v>73</v>
      </c>
      <c r="AY14" s="17" t="s">
        <v>120</v>
      </c>
      <c r="AZ14" s="17" t="s">
        <v>101</v>
      </c>
      <c r="BA14" s="17" t="s">
        <v>102</v>
      </c>
      <c r="BB14" s="17" t="s">
        <v>73</v>
      </c>
      <c r="BC14" s="17" t="s">
        <v>298</v>
      </c>
      <c r="BD14" s="17" t="s">
        <v>135</v>
      </c>
      <c r="BE14" s="17" t="s">
        <v>105</v>
      </c>
      <c r="BF14" s="17" t="s">
        <v>73</v>
      </c>
      <c r="BG14" s="17" t="s">
        <v>73</v>
      </c>
      <c r="BH14" s="17" t="s">
        <v>73</v>
      </c>
      <c r="BI14" s="17" t="s">
        <v>73</v>
      </c>
      <c r="BJ14" s="17" t="s">
        <v>73</v>
      </c>
      <c r="BK14" s="17" t="s">
        <v>73</v>
      </c>
      <c r="BL14" s="17" t="s">
        <v>73</v>
      </c>
      <c r="BM14" s="17">
        <v>175880.88975142001</v>
      </c>
      <c r="BN14" s="17">
        <v>887460.06214264</v>
      </c>
      <c r="BO14" s="17">
        <v>42.237229020000001</v>
      </c>
      <c r="BP14" s="17">
        <v>-71.792213829999994</v>
      </c>
    </row>
    <row r="15" spans="1:68" x14ac:dyDescent="0.35">
      <c r="A15" s="17">
        <v>4908052</v>
      </c>
      <c r="B15" s="17" t="s">
        <v>95</v>
      </c>
      <c r="C15" s="18">
        <v>44136</v>
      </c>
      <c r="D15" s="17" t="s">
        <v>456</v>
      </c>
      <c r="E15" s="19" t="str" cm="1">
        <f t="array" ref="E15">_xlfn.SWITCH(D15,"Property damage only (none injured)","Property Damage","Non-fatal injury","Injury","Fatal injury","Fatality","Unknown","Not Reported","Not Reported","Not Reported")</f>
        <v>Property Damage</v>
      </c>
      <c r="F15" s="17" t="s">
        <v>68</v>
      </c>
      <c r="G15" s="30">
        <v>0.72361111111111109</v>
      </c>
      <c r="H15" s="19" t="s">
        <v>151</v>
      </c>
      <c r="I15" s="17" t="s">
        <v>138</v>
      </c>
      <c r="J15" s="17">
        <v>2</v>
      </c>
      <c r="K15" s="17" t="s">
        <v>72</v>
      </c>
      <c r="L15" s="17" t="s">
        <v>73</v>
      </c>
      <c r="M15" s="17" t="s">
        <v>168</v>
      </c>
      <c r="N15" s="17" t="s">
        <v>140</v>
      </c>
      <c r="O15" s="17" t="s">
        <v>73</v>
      </c>
      <c r="P15" s="17" t="s">
        <v>73</v>
      </c>
      <c r="Q15" s="17" t="s">
        <v>125</v>
      </c>
      <c r="R15" s="17" t="s">
        <v>320</v>
      </c>
      <c r="S15" s="17" t="s">
        <v>236</v>
      </c>
      <c r="T15" s="17" t="s">
        <v>79</v>
      </c>
      <c r="U15" s="17" t="s">
        <v>80</v>
      </c>
      <c r="V15" s="19" t="s">
        <v>472</v>
      </c>
      <c r="X15" s="19" t="s">
        <v>82</v>
      </c>
      <c r="Y15" s="17">
        <v>3</v>
      </c>
      <c r="Z15" s="17" t="s">
        <v>73</v>
      </c>
      <c r="AA15" s="17" t="s">
        <v>73</v>
      </c>
      <c r="AB15" s="17" t="s">
        <v>73</v>
      </c>
      <c r="AC15" s="17" t="s">
        <v>713</v>
      </c>
      <c r="AD15" s="19" t="s">
        <v>334</v>
      </c>
      <c r="AE15" s="17" t="s">
        <v>85</v>
      </c>
      <c r="AF15" s="17" t="s">
        <v>86</v>
      </c>
      <c r="AG15" s="17">
        <v>0</v>
      </c>
      <c r="AH15" s="17">
        <v>0</v>
      </c>
      <c r="AI15" s="17" t="s">
        <v>87</v>
      </c>
      <c r="AJ15" s="17" t="s">
        <v>322</v>
      </c>
      <c r="AK15" s="17" t="s">
        <v>482</v>
      </c>
      <c r="AL15" s="17" t="s">
        <v>146</v>
      </c>
      <c r="AM15" s="17" t="s">
        <v>115</v>
      </c>
      <c r="AN15" s="17" t="s">
        <v>115</v>
      </c>
      <c r="AO15" s="17" t="s">
        <v>133</v>
      </c>
      <c r="AP15" s="19" t="s">
        <v>130</v>
      </c>
      <c r="AQ15" s="17" t="s">
        <v>95</v>
      </c>
      <c r="AR15" s="17" t="s">
        <v>714</v>
      </c>
      <c r="AS15" s="17" t="s">
        <v>73</v>
      </c>
      <c r="AT15" s="17" t="s">
        <v>73</v>
      </c>
      <c r="AU15" s="17" t="s">
        <v>97</v>
      </c>
      <c r="AV15" s="17" t="s">
        <v>174</v>
      </c>
      <c r="AW15" s="17" t="s">
        <v>99</v>
      </c>
      <c r="AX15" s="17" t="s">
        <v>73</v>
      </c>
      <c r="AY15" s="17" t="s">
        <v>120</v>
      </c>
      <c r="AZ15" s="17" t="s">
        <v>101</v>
      </c>
      <c r="BA15" s="17" t="s">
        <v>102</v>
      </c>
      <c r="BB15" s="17" t="s">
        <v>73</v>
      </c>
      <c r="BC15" s="17" t="s">
        <v>103</v>
      </c>
      <c r="BD15" s="17" t="s">
        <v>135</v>
      </c>
      <c r="BE15" s="17" t="s">
        <v>105</v>
      </c>
      <c r="BF15" s="17" t="s">
        <v>73</v>
      </c>
      <c r="BG15" s="17" t="s">
        <v>73</v>
      </c>
      <c r="BH15" s="17" t="s">
        <v>73</v>
      </c>
      <c r="BI15" s="17" t="s">
        <v>73</v>
      </c>
      <c r="BJ15" s="17" t="s">
        <v>73</v>
      </c>
      <c r="BK15" s="17" t="s">
        <v>73</v>
      </c>
      <c r="BL15" s="17" t="s">
        <v>73</v>
      </c>
      <c r="BM15" s="17">
        <v>175880.88975142001</v>
      </c>
      <c r="BN15" s="17">
        <v>887460.06214264</v>
      </c>
      <c r="BO15" s="17">
        <v>42.237229020000001</v>
      </c>
      <c r="BP15" s="17">
        <v>-71.792213829999994</v>
      </c>
    </row>
    <row r="16" spans="1:68" x14ac:dyDescent="0.35">
      <c r="A16" s="17">
        <v>4916827</v>
      </c>
      <c r="B16" s="17" t="s">
        <v>95</v>
      </c>
      <c r="C16" s="18">
        <v>44145</v>
      </c>
      <c r="D16" s="17" t="s">
        <v>461</v>
      </c>
      <c r="E16" s="19" t="str" cm="1">
        <f t="array" ref="E16">_xlfn.SWITCH(D16,"Property damage only (none injured)","Property Damage","Non-fatal injury","Injury","Fatal injury","Fatality","Unknown","Not Reported","Not Reported","Not Reported")</f>
        <v>Injury</v>
      </c>
      <c r="F16" s="17" t="s">
        <v>68</v>
      </c>
      <c r="G16" s="30">
        <v>0.53055555555555556</v>
      </c>
      <c r="H16" s="19" t="s">
        <v>151</v>
      </c>
      <c r="I16" s="17" t="s">
        <v>193</v>
      </c>
      <c r="J16" s="17">
        <v>2</v>
      </c>
      <c r="K16" s="17" t="s">
        <v>72</v>
      </c>
      <c r="L16" s="17" t="s">
        <v>73</v>
      </c>
      <c r="M16" s="17" t="s">
        <v>139</v>
      </c>
      <c r="N16" s="17" t="s">
        <v>168</v>
      </c>
      <c r="O16" s="17" t="s">
        <v>73</v>
      </c>
      <c r="P16" s="17" t="s">
        <v>73</v>
      </c>
      <c r="Q16" s="17" t="s">
        <v>108</v>
      </c>
      <c r="R16" s="17" t="s">
        <v>162</v>
      </c>
      <c r="S16" s="17" t="s">
        <v>73</v>
      </c>
      <c r="T16" s="17" t="s">
        <v>79</v>
      </c>
      <c r="U16" s="17" t="s">
        <v>80</v>
      </c>
      <c r="V16" s="19" t="s">
        <v>111</v>
      </c>
      <c r="X16" s="19" t="s">
        <v>82</v>
      </c>
      <c r="Y16" s="17">
        <v>3</v>
      </c>
      <c r="Z16" s="17" t="s">
        <v>73</v>
      </c>
      <c r="AA16" s="17" t="s">
        <v>73</v>
      </c>
      <c r="AB16" s="17" t="s">
        <v>73</v>
      </c>
      <c r="AC16" s="17" t="s">
        <v>715</v>
      </c>
      <c r="AD16" s="19" t="s">
        <v>84</v>
      </c>
      <c r="AE16" s="17" t="s">
        <v>716</v>
      </c>
      <c r="AF16" s="17" t="s">
        <v>86</v>
      </c>
      <c r="AG16" s="17">
        <v>0</v>
      </c>
      <c r="AH16" s="17">
        <v>1</v>
      </c>
      <c r="AI16" s="17" t="s">
        <v>295</v>
      </c>
      <c r="AJ16" s="17" t="s">
        <v>88</v>
      </c>
      <c r="AK16" s="17" t="s">
        <v>205</v>
      </c>
      <c r="AL16" s="17" t="s">
        <v>132</v>
      </c>
      <c r="AM16" s="17" t="s">
        <v>115</v>
      </c>
      <c r="AN16" s="17" t="s">
        <v>116</v>
      </c>
      <c r="AO16" s="17" t="s">
        <v>493</v>
      </c>
      <c r="AP16" s="19" t="s">
        <v>94</v>
      </c>
      <c r="AQ16" s="17" t="s">
        <v>95</v>
      </c>
      <c r="AR16" s="17" t="s">
        <v>717</v>
      </c>
      <c r="AS16" s="17" t="s">
        <v>73</v>
      </c>
      <c r="AT16" s="17" t="s">
        <v>73</v>
      </c>
      <c r="AU16" s="17" t="s">
        <v>97</v>
      </c>
      <c r="AV16" s="17" t="s">
        <v>174</v>
      </c>
      <c r="AW16" s="17" t="s">
        <v>99</v>
      </c>
      <c r="AX16" s="17" t="s">
        <v>73</v>
      </c>
      <c r="AY16" s="17" t="s">
        <v>120</v>
      </c>
      <c r="AZ16" s="17" t="s">
        <v>101</v>
      </c>
      <c r="BA16" s="17" t="s">
        <v>102</v>
      </c>
      <c r="BB16" s="17" t="s">
        <v>73</v>
      </c>
      <c r="BC16" s="17" t="s">
        <v>298</v>
      </c>
      <c r="BD16" s="17" t="s">
        <v>135</v>
      </c>
      <c r="BE16" s="17" t="s">
        <v>105</v>
      </c>
      <c r="BF16" s="17" t="s">
        <v>73</v>
      </c>
      <c r="BG16" s="17" t="s">
        <v>73</v>
      </c>
      <c r="BH16" s="17" t="s">
        <v>73</v>
      </c>
      <c r="BI16" s="17" t="s">
        <v>73</v>
      </c>
      <c r="BJ16" s="17" t="s">
        <v>73</v>
      </c>
      <c r="BK16" s="17" t="s">
        <v>73</v>
      </c>
      <c r="BL16" s="17" t="s">
        <v>73</v>
      </c>
      <c r="BM16" s="17">
        <v>175880.88975142001</v>
      </c>
      <c r="BN16" s="17">
        <v>887460.06214264</v>
      </c>
      <c r="BO16" s="17">
        <v>42.237229020000001</v>
      </c>
      <c r="BP16" s="17">
        <v>-71.792213829999994</v>
      </c>
    </row>
    <row r="17" spans="1:68" x14ac:dyDescent="0.35">
      <c r="A17" s="17">
        <v>4922863</v>
      </c>
      <c r="B17" s="17" t="s">
        <v>95</v>
      </c>
      <c r="C17" s="18">
        <v>44104</v>
      </c>
      <c r="D17" s="17" t="s">
        <v>456</v>
      </c>
      <c r="E17" s="19" t="str" cm="1">
        <f t="array" ref="E17">_xlfn.SWITCH(D17,"Property damage only (none injured)","Property Damage","Non-fatal injury","Injury","Fatal injury","Fatality","Unknown","Not Reported","Not Reported","Not Reported")</f>
        <v>Property Damage</v>
      </c>
      <c r="F17" s="17" t="s">
        <v>68</v>
      </c>
      <c r="G17" s="30">
        <v>0.59375</v>
      </c>
      <c r="H17" s="19" t="s">
        <v>151</v>
      </c>
      <c r="I17" s="17" t="s">
        <v>138</v>
      </c>
      <c r="J17" s="17">
        <v>1</v>
      </c>
      <c r="K17" s="17" t="s">
        <v>72</v>
      </c>
      <c r="L17" s="17" t="s">
        <v>73</v>
      </c>
      <c r="M17" s="17" t="s">
        <v>75</v>
      </c>
      <c r="N17" s="17" t="s">
        <v>75</v>
      </c>
      <c r="O17" s="17" t="s">
        <v>73</v>
      </c>
      <c r="P17" s="17" t="s">
        <v>73</v>
      </c>
      <c r="Q17" s="17" t="s">
        <v>315</v>
      </c>
      <c r="R17" s="17" t="s">
        <v>617</v>
      </c>
      <c r="S17" s="17" t="s">
        <v>73</v>
      </c>
      <c r="T17" s="17" t="s">
        <v>675</v>
      </c>
      <c r="U17" s="17" t="s">
        <v>80</v>
      </c>
      <c r="V17" s="19" t="s">
        <v>472</v>
      </c>
      <c r="X17" s="19" t="s">
        <v>409</v>
      </c>
      <c r="Y17" s="17">
        <v>3</v>
      </c>
      <c r="Z17" s="17" t="s">
        <v>73</v>
      </c>
      <c r="AA17" s="17" t="s">
        <v>73</v>
      </c>
      <c r="AB17" s="17" t="s">
        <v>73</v>
      </c>
      <c r="AC17" s="17" t="s">
        <v>718</v>
      </c>
      <c r="AD17" s="19" t="s">
        <v>334</v>
      </c>
      <c r="AE17" s="17" t="s">
        <v>172</v>
      </c>
      <c r="AF17" s="17" t="s">
        <v>86</v>
      </c>
      <c r="AG17" s="17">
        <v>0</v>
      </c>
      <c r="AH17" s="17">
        <v>0</v>
      </c>
      <c r="AI17" s="17" t="s">
        <v>295</v>
      </c>
      <c r="AJ17" s="17" t="s">
        <v>88</v>
      </c>
      <c r="AK17" s="17" t="s">
        <v>412</v>
      </c>
      <c r="AL17" s="17" t="s">
        <v>219</v>
      </c>
      <c r="AM17" s="17" t="s">
        <v>206</v>
      </c>
      <c r="AN17" s="17" t="s">
        <v>413</v>
      </c>
      <c r="AO17" s="17" t="s">
        <v>428</v>
      </c>
      <c r="AP17" s="19" t="s">
        <v>719</v>
      </c>
      <c r="AQ17" s="17" t="s">
        <v>95</v>
      </c>
      <c r="AR17" s="17" t="s">
        <v>720</v>
      </c>
      <c r="AS17" s="17" t="s">
        <v>73</v>
      </c>
      <c r="AT17" s="17" t="s">
        <v>73</v>
      </c>
      <c r="AU17" s="17" t="s">
        <v>415</v>
      </c>
      <c r="AV17" s="17" t="s">
        <v>174</v>
      </c>
      <c r="AW17" s="17" t="s">
        <v>99</v>
      </c>
      <c r="AX17" s="17" t="s">
        <v>73</v>
      </c>
      <c r="AY17" s="17" t="s">
        <v>595</v>
      </c>
      <c r="AZ17" s="17" t="s">
        <v>101</v>
      </c>
      <c r="BA17" s="17" t="s">
        <v>102</v>
      </c>
      <c r="BB17" s="17">
        <v>30</v>
      </c>
      <c r="BC17" s="17" t="s">
        <v>298</v>
      </c>
      <c r="BD17" s="17" t="s">
        <v>721</v>
      </c>
      <c r="BE17" s="17" t="s">
        <v>105</v>
      </c>
      <c r="BF17" s="17" t="s">
        <v>73</v>
      </c>
      <c r="BG17" s="17" t="s">
        <v>73</v>
      </c>
      <c r="BH17" s="17" t="s">
        <v>73</v>
      </c>
      <c r="BI17" s="17" t="s">
        <v>73</v>
      </c>
      <c r="BJ17" s="17" t="s">
        <v>73</v>
      </c>
      <c r="BK17" s="17" t="s">
        <v>73</v>
      </c>
      <c r="BL17" s="17" t="s">
        <v>73</v>
      </c>
      <c r="BM17" s="17">
        <v>175880.88975142001</v>
      </c>
      <c r="BN17" s="17">
        <v>887460.06214264</v>
      </c>
      <c r="BO17" s="17">
        <v>42.237229020000001</v>
      </c>
      <c r="BP17" s="17">
        <v>-71.792213829999994</v>
      </c>
    </row>
    <row r="18" spans="1:68" x14ac:dyDescent="0.35">
      <c r="A18" s="17">
        <v>4976491</v>
      </c>
      <c r="B18" s="17" t="s">
        <v>95</v>
      </c>
      <c r="C18" s="18">
        <v>44338</v>
      </c>
      <c r="D18" s="17" t="s">
        <v>456</v>
      </c>
      <c r="E18" s="19" t="str" cm="1">
        <f t="array" ref="E18">_xlfn.SWITCH(D18,"Property damage only (none injured)","Property Damage","Non-fatal injury","Injury","Fatal injury","Fatality","Unknown","Not Reported","Not Reported","Not Reported")</f>
        <v>Property Damage</v>
      </c>
      <c r="F18" s="17" t="s">
        <v>190</v>
      </c>
      <c r="G18" s="30">
        <v>0.56180555555555556</v>
      </c>
      <c r="H18" s="19" t="s">
        <v>192</v>
      </c>
      <c r="I18" s="17" t="s">
        <v>138</v>
      </c>
      <c r="J18" s="17">
        <v>3</v>
      </c>
      <c r="K18" s="17" t="s">
        <v>72</v>
      </c>
      <c r="L18" s="17" t="s">
        <v>73</v>
      </c>
      <c r="M18" s="17" t="s">
        <v>74</v>
      </c>
      <c r="N18" s="17" t="s">
        <v>74</v>
      </c>
      <c r="O18" s="17" t="s">
        <v>73</v>
      </c>
      <c r="P18" s="17" t="s">
        <v>73</v>
      </c>
      <c r="Q18" s="17" t="s">
        <v>245</v>
      </c>
      <c r="R18" s="17" t="s">
        <v>617</v>
      </c>
      <c r="S18" s="17" t="s">
        <v>73</v>
      </c>
      <c r="T18" s="17" t="s">
        <v>177</v>
      </c>
      <c r="U18" s="17" t="s">
        <v>80</v>
      </c>
      <c r="V18" s="19" t="s">
        <v>472</v>
      </c>
      <c r="X18" s="19" t="s">
        <v>479</v>
      </c>
      <c r="Y18" s="17">
        <v>3</v>
      </c>
      <c r="Z18" s="17" t="s">
        <v>73</v>
      </c>
      <c r="AA18" s="17" t="s">
        <v>73</v>
      </c>
      <c r="AB18" s="17" t="s">
        <v>73</v>
      </c>
      <c r="AC18" s="17" t="s">
        <v>722</v>
      </c>
      <c r="AD18" s="19" t="s">
        <v>84</v>
      </c>
      <c r="AE18" s="17" t="s">
        <v>172</v>
      </c>
      <c r="AF18" s="17" t="s">
        <v>86</v>
      </c>
      <c r="AG18" s="17">
        <v>0</v>
      </c>
      <c r="AH18" s="17">
        <v>0</v>
      </c>
      <c r="AI18" s="17" t="s">
        <v>295</v>
      </c>
      <c r="AJ18" s="17" t="s">
        <v>88</v>
      </c>
      <c r="AK18" s="17" t="s">
        <v>723</v>
      </c>
      <c r="AL18" s="17" t="s">
        <v>724</v>
      </c>
      <c r="AM18" s="17" t="s">
        <v>91</v>
      </c>
      <c r="AN18" s="17" t="s">
        <v>725</v>
      </c>
      <c r="AO18" s="17" t="s">
        <v>375</v>
      </c>
      <c r="AP18" s="19" t="s">
        <v>94</v>
      </c>
      <c r="AQ18" s="17" t="s">
        <v>95</v>
      </c>
      <c r="AR18" s="17" t="s">
        <v>726</v>
      </c>
      <c r="AS18" s="17" t="s">
        <v>73</v>
      </c>
      <c r="AT18" s="17" t="s">
        <v>73</v>
      </c>
      <c r="AU18" s="17" t="s">
        <v>97</v>
      </c>
      <c r="AV18" s="17" t="s">
        <v>174</v>
      </c>
      <c r="AW18" s="17" t="s">
        <v>99</v>
      </c>
      <c r="AX18" s="17" t="s">
        <v>73</v>
      </c>
      <c r="AY18" s="17" t="s">
        <v>727</v>
      </c>
      <c r="AZ18" s="17" t="s">
        <v>101</v>
      </c>
      <c r="BA18" s="17" t="s">
        <v>102</v>
      </c>
      <c r="BB18" s="17">
        <v>30</v>
      </c>
      <c r="BC18" s="17" t="s">
        <v>298</v>
      </c>
      <c r="BD18" s="17" t="s">
        <v>728</v>
      </c>
      <c r="BE18" s="17" t="s">
        <v>105</v>
      </c>
      <c r="BF18" s="17" t="s">
        <v>73</v>
      </c>
      <c r="BG18" s="17" t="s">
        <v>73</v>
      </c>
      <c r="BH18" s="17" t="s">
        <v>73</v>
      </c>
      <c r="BI18" s="17" t="s">
        <v>73</v>
      </c>
      <c r="BJ18" s="17" t="s">
        <v>73</v>
      </c>
      <c r="BK18" s="17" t="s">
        <v>73</v>
      </c>
      <c r="BL18" s="17" t="s">
        <v>73</v>
      </c>
      <c r="BM18" s="17">
        <v>175883.80722466001</v>
      </c>
      <c r="BN18" s="17">
        <v>887498.53520170995</v>
      </c>
      <c r="BO18" s="17">
        <v>42.237575489999998</v>
      </c>
      <c r="BP18" s="17">
        <v>-71.792180079999994</v>
      </c>
    </row>
    <row r="19" spans="1:68" x14ac:dyDescent="0.35">
      <c r="A19" s="17">
        <v>5042951</v>
      </c>
      <c r="B19" s="17" t="s">
        <v>95</v>
      </c>
      <c r="C19" s="18">
        <v>44479</v>
      </c>
      <c r="D19" s="17" t="s">
        <v>456</v>
      </c>
      <c r="E19" s="19" t="str" cm="1">
        <f t="array" ref="E19">_xlfn.SWITCH(D19,"Property damage only (none injured)","Property Damage","Non-fatal injury","Injury","Fatal injury","Fatality","Unknown","Not Reported","Not Reported","Not Reported")</f>
        <v>Property Damage</v>
      </c>
      <c r="F19" s="17" t="s">
        <v>190</v>
      </c>
      <c r="G19" s="30">
        <v>0.57152777777777775</v>
      </c>
      <c r="H19" s="19" t="s">
        <v>192</v>
      </c>
      <c r="I19" s="17" t="s">
        <v>138</v>
      </c>
      <c r="J19" s="17">
        <v>2</v>
      </c>
      <c r="K19" s="17" t="s">
        <v>72</v>
      </c>
      <c r="L19" s="17" t="s">
        <v>73</v>
      </c>
      <c r="M19" s="17" t="s">
        <v>168</v>
      </c>
      <c r="N19" s="17" t="s">
        <v>140</v>
      </c>
      <c r="O19" s="17" t="s">
        <v>73</v>
      </c>
      <c r="P19" s="17" t="s">
        <v>73</v>
      </c>
      <c r="Q19" s="17" t="s">
        <v>245</v>
      </c>
      <c r="R19" s="17" t="s">
        <v>241</v>
      </c>
      <c r="S19" s="17" t="s">
        <v>127</v>
      </c>
      <c r="T19" s="17" t="s">
        <v>79</v>
      </c>
      <c r="U19" s="17" t="s">
        <v>80</v>
      </c>
      <c r="V19" s="19" t="s">
        <v>111</v>
      </c>
      <c r="X19" s="19" t="s">
        <v>485</v>
      </c>
      <c r="Y19" s="17">
        <v>3</v>
      </c>
      <c r="Z19" s="17" t="s">
        <v>73</v>
      </c>
      <c r="AA19" s="17" t="s">
        <v>73</v>
      </c>
      <c r="AB19" s="17" t="s">
        <v>73</v>
      </c>
      <c r="AC19" s="17" t="s">
        <v>729</v>
      </c>
      <c r="AD19" s="19" t="s">
        <v>84</v>
      </c>
      <c r="AE19" s="17" t="s">
        <v>172</v>
      </c>
      <c r="AF19" s="17" t="s">
        <v>86</v>
      </c>
      <c r="AG19" s="17">
        <v>0</v>
      </c>
      <c r="AH19" s="17">
        <v>0</v>
      </c>
      <c r="AI19" s="17" t="s">
        <v>295</v>
      </c>
      <c r="AJ19" s="17" t="s">
        <v>88</v>
      </c>
      <c r="AK19" s="17" t="s">
        <v>269</v>
      </c>
      <c r="AL19" s="17" t="s">
        <v>132</v>
      </c>
      <c r="AM19" s="17" t="s">
        <v>115</v>
      </c>
      <c r="AN19" s="17" t="s">
        <v>115</v>
      </c>
      <c r="AO19" s="17" t="s">
        <v>493</v>
      </c>
      <c r="AP19" s="19" t="s">
        <v>94</v>
      </c>
      <c r="AQ19" s="17" t="s">
        <v>95</v>
      </c>
      <c r="AR19" s="17" t="s">
        <v>730</v>
      </c>
      <c r="AS19" s="17" t="s">
        <v>73</v>
      </c>
      <c r="AT19" s="17" t="s">
        <v>73</v>
      </c>
      <c r="AU19" s="17" t="s">
        <v>97</v>
      </c>
      <c r="AV19" s="17" t="s">
        <v>174</v>
      </c>
      <c r="AW19" s="17" t="s">
        <v>99</v>
      </c>
      <c r="AX19" s="17" t="s">
        <v>73</v>
      </c>
      <c r="AY19" s="17" t="s">
        <v>120</v>
      </c>
      <c r="AZ19" s="17" t="s">
        <v>101</v>
      </c>
      <c r="BA19" s="17" t="s">
        <v>102</v>
      </c>
      <c r="BB19" s="17" t="s">
        <v>73</v>
      </c>
      <c r="BC19" s="17" t="s">
        <v>298</v>
      </c>
      <c r="BD19" s="17" t="s">
        <v>135</v>
      </c>
      <c r="BE19" s="17" t="s">
        <v>105</v>
      </c>
      <c r="BF19" s="17" t="s">
        <v>73</v>
      </c>
      <c r="BG19" s="17" t="s">
        <v>73</v>
      </c>
      <c r="BH19" s="17" t="s">
        <v>73</v>
      </c>
      <c r="BI19" s="17" t="s">
        <v>73</v>
      </c>
      <c r="BJ19" s="17" t="s">
        <v>73</v>
      </c>
      <c r="BK19" s="17" t="s">
        <v>73</v>
      </c>
      <c r="BL19" s="17" t="s">
        <v>73</v>
      </c>
      <c r="BM19" s="17">
        <v>175880.88975142001</v>
      </c>
      <c r="BN19" s="17">
        <v>887460.06214264</v>
      </c>
      <c r="BO19" s="17">
        <v>42.237229020000001</v>
      </c>
      <c r="BP19" s="17">
        <v>-71.792213829999994</v>
      </c>
    </row>
    <row r="20" spans="1:68" x14ac:dyDescent="0.35">
      <c r="A20" s="17">
        <v>5070412</v>
      </c>
      <c r="B20" s="17" t="s">
        <v>95</v>
      </c>
      <c r="C20" s="18">
        <v>44538</v>
      </c>
      <c r="D20" s="17" t="s">
        <v>456</v>
      </c>
      <c r="E20" s="19" t="str" cm="1">
        <f t="array" ref="E20">_xlfn.SWITCH(D20,"Property damage only (none injured)","Property Damage","Non-fatal injury","Injury","Fatal injury","Fatality","Unknown","Not Reported","Not Reported","Not Reported")</f>
        <v>Property Damage</v>
      </c>
      <c r="F20" s="17" t="s">
        <v>190</v>
      </c>
      <c r="G20" s="30">
        <v>0.58750000000000002</v>
      </c>
      <c r="H20" s="19" t="s">
        <v>192</v>
      </c>
      <c r="I20" s="17" t="s">
        <v>138</v>
      </c>
      <c r="J20" s="17">
        <v>2</v>
      </c>
      <c r="K20" s="17" t="s">
        <v>72</v>
      </c>
      <c r="L20" s="17" t="s">
        <v>73</v>
      </c>
      <c r="M20" s="17" t="s">
        <v>74</v>
      </c>
      <c r="N20" s="17" t="s">
        <v>168</v>
      </c>
      <c r="O20" s="17" t="s">
        <v>73</v>
      </c>
      <c r="P20" s="17" t="s">
        <v>73</v>
      </c>
      <c r="Q20" s="17" t="s">
        <v>315</v>
      </c>
      <c r="R20" s="17" t="s">
        <v>390</v>
      </c>
      <c r="S20" s="17" t="s">
        <v>236</v>
      </c>
      <c r="T20" s="17" t="s">
        <v>79</v>
      </c>
      <c r="U20" s="17" t="s">
        <v>80</v>
      </c>
      <c r="V20" s="19" t="s">
        <v>111</v>
      </c>
      <c r="X20" s="19" t="s">
        <v>82</v>
      </c>
      <c r="Y20" s="17">
        <v>3</v>
      </c>
      <c r="Z20" s="17" t="s">
        <v>73</v>
      </c>
      <c r="AA20" s="17" t="s">
        <v>73</v>
      </c>
      <c r="AB20" s="17" t="s">
        <v>73</v>
      </c>
      <c r="AC20" s="17" t="s">
        <v>731</v>
      </c>
      <c r="AD20" s="19" t="s">
        <v>84</v>
      </c>
      <c r="AE20" s="17" t="s">
        <v>716</v>
      </c>
      <c r="AF20" s="17" t="s">
        <v>86</v>
      </c>
      <c r="AG20" s="17">
        <v>0</v>
      </c>
      <c r="AH20" s="17">
        <v>0</v>
      </c>
      <c r="AI20" s="17" t="s">
        <v>295</v>
      </c>
      <c r="AJ20" s="17" t="s">
        <v>88</v>
      </c>
      <c r="AK20" s="17" t="s">
        <v>355</v>
      </c>
      <c r="AL20" s="17" t="s">
        <v>132</v>
      </c>
      <c r="AM20" s="17" t="s">
        <v>115</v>
      </c>
      <c r="AN20" s="17" t="s">
        <v>115</v>
      </c>
      <c r="AO20" s="17" t="s">
        <v>493</v>
      </c>
      <c r="AP20" s="19" t="s">
        <v>118</v>
      </c>
      <c r="AQ20" s="17" t="s">
        <v>95</v>
      </c>
      <c r="AR20" s="17" t="s">
        <v>732</v>
      </c>
      <c r="AS20" s="17" t="s">
        <v>73</v>
      </c>
      <c r="AT20" s="17" t="s">
        <v>73</v>
      </c>
      <c r="AU20" s="17" t="s">
        <v>97</v>
      </c>
      <c r="AV20" s="17" t="s">
        <v>174</v>
      </c>
      <c r="AW20" s="17" t="s">
        <v>99</v>
      </c>
      <c r="AX20" s="17" t="s">
        <v>73</v>
      </c>
      <c r="AY20" s="17" t="s">
        <v>120</v>
      </c>
      <c r="AZ20" s="17" t="s">
        <v>101</v>
      </c>
      <c r="BA20" s="17" t="s">
        <v>102</v>
      </c>
      <c r="BB20" s="17" t="s">
        <v>73</v>
      </c>
      <c r="BC20" s="17" t="s">
        <v>298</v>
      </c>
      <c r="BD20" s="17" t="s">
        <v>135</v>
      </c>
      <c r="BE20" s="17" t="s">
        <v>105</v>
      </c>
      <c r="BF20" s="17" t="s">
        <v>73</v>
      </c>
      <c r="BG20" s="17" t="s">
        <v>73</v>
      </c>
      <c r="BH20" s="17" t="s">
        <v>73</v>
      </c>
      <c r="BI20" s="17" t="s">
        <v>73</v>
      </c>
      <c r="BJ20" s="17" t="s">
        <v>73</v>
      </c>
      <c r="BK20" s="17" t="s">
        <v>73</v>
      </c>
      <c r="BL20" s="17" t="s">
        <v>73</v>
      </c>
      <c r="BM20" s="17">
        <v>175880.88975142001</v>
      </c>
      <c r="BN20" s="17">
        <v>887460.06214264</v>
      </c>
      <c r="BO20" s="17">
        <v>42.237229020000001</v>
      </c>
      <c r="BP20" s="17">
        <v>-71.792213829999994</v>
      </c>
    </row>
    <row r="21" spans="1:68" x14ac:dyDescent="0.35">
      <c r="A21" s="17">
        <v>5080797</v>
      </c>
      <c r="B21" s="17" t="s">
        <v>95</v>
      </c>
      <c r="C21" s="18">
        <v>44593</v>
      </c>
      <c r="D21" s="17" t="s">
        <v>461</v>
      </c>
      <c r="E21" s="19" t="str" cm="1">
        <f t="array" ref="E21">_xlfn.SWITCH(D21,"Property damage only (none injured)","Property Damage","Non-fatal injury","Injury","Fatal injury","Fatality","Unknown","Not Reported","Not Reported","Not Reported")</f>
        <v>Injury</v>
      </c>
      <c r="F21" s="17" t="s">
        <v>190</v>
      </c>
      <c r="G21" s="30">
        <v>0.29166666666666669</v>
      </c>
      <c r="H21" s="19" t="s">
        <v>225</v>
      </c>
      <c r="I21" s="17" t="s">
        <v>193</v>
      </c>
      <c r="J21" s="17">
        <v>2</v>
      </c>
      <c r="K21" s="17" t="s">
        <v>72</v>
      </c>
      <c r="L21" s="17" t="s">
        <v>73</v>
      </c>
      <c r="M21" s="17" t="s">
        <v>168</v>
      </c>
      <c r="N21" s="17" t="s">
        <v>124</v>
      </c>
      <c r="O21" s="17" t="s">
        <v>73</v>
      </c>
      <c r="P21" s="17" t="s">
        <v>73</v>
      </c>
      <c r="Q21" s="17" t="s">
        <v>293</v>
      </c>
      <c r="R21" s="17" t="s">
        <v>162</v>
      </c>
      <c r="S21" s="17" t="s">
        <v>73</v>
      </c>
      <c r="T21" s="17" t="s">
        <v>79</v>
      </c>
      <c r="U21" s="17" t="s">
        <v>80</v>
      </c>
      <c r="V21" s="19" t="s">
        <v>111</v>
      </c>
      <c r="X21" s="19" t="s">
        <v>733</v>
      </c>
      <c r="Y21" s="17">
        <v>3</v>
      </c>
      <c r="Z21" s="17" t="s">
        <v>73</v>
      </c>
      <c r="AA21" s="17" t="s">
        <v>73</v>
      </c>
      <c r="AB21" s="17" t="s">
        <v>73</v>
      </c>
      <c r="AC21" s="17" t="s">
        <v>734</v>
      </c>
      <c r="AD21" s="19" t="s">
        <v>419</v>
      </c>
      <c r="AE21" s="17" t="s">
        <v>172</v>
      </c>
      <c r="AF21" s="17" t="s">
        <v>86</v>
      </c>
      <c r="AG21" s="17">
        <v>0</v>
      </c>
      <c r="AH21" s="17">
        <v>3</v>
      </c>
      <c r="AI21" s="17" t="s">
        <v>295</v>
      </c>
      <c r="AJ21" s="17" t="s">
        <v>322</v>
      </c>
      <c r="AK21" s="17" t="s">
        <v>238</v>
      </c>
      <c r="AL21" s="17" t="s">
        <v>132</v>
      </c>
      <c r="AM21" s="17" t="s">
        <v>73</v>
      </c>
      <c r="AN21" s="17" t="s">
        <v>116</v>
      </c>
      <c r="AO21" s="17" t="s">
        <v>493</v>
      </c>
      <c r="AP21" s="19" t="s">
        <v>735</v>
      </c>
      <c r="AQ21" s="17" t="s">
        <v>95</v>
      </c>
      <c r="AR21" s="17" t="s">
        <v>736</v>
      </c>
      <c r="AS21" s="17" t="s">
        <v>73</v>
      </c>
      <c r="AT21" s="17" t="s">
        <v>73</v>
      </c>
      <c r="AU21" s="17" t="s">
        <v>97</v>
      </c>
      <c r="AV21" s="17" t="s">
        <v>174</v>
      </c>
      <c r="AW21" s="17" t="s">
        <v>99</v>
      </c>
      <c r="AX21" s="17" t="s">
        <v>73</v>
      </c>
      <c r="AY21" s="17" t="s">
        <v>120</v>
      </c>
      <c r="AZ21" s="17" t="s">
        <v>188</v>
      </c>
      <c r="BA21" s="17" t="s">
        <v>102</v>
      </c>
      <c r="BB21" s="17" t="s">
        <v>73</v>
      </c>
      <c r="BC21" s="17" t="s">
        <v>298</v>
      </c>
      <c r="BD21" s="17" t="s">
        <v>135</v>
      </c>
      <c r="BE21" s="17" t="s">
        <v>105</v>
      </c>
      <c r="BF21" s="17" t="s">
        <v>73</v>
      </c>
      <c r="BG21" s="17" t="s">
        <v>73</v>
      </c>
      <c r="BH21" s="17" t="s">
        <v>73</v>
      </c>
      <c r="BI21" s="17" t="s">
        <v>73</v>
      </c>
      <c r="BJ21" s="17" t="s">
        <v>73</v>
      </c>
      <c r="BK21" s="17" t="s">
        <v>73</v>
      </c>
      <c r="BL21" s="17" t="s">
        <v>73</v>
      </c>
      <c r="BM21" s="17">
        <v>175880.88975142001</v>
      </c>
      <c r="BN21" s="17">
        <v>887460.06214264</v>
      </c>
      <c r="BO21" s="17">
        <v>42.237229020000001</v>
      </c>
      <c r="BP21" s="17">
        <v>-71.792213829999994</v>
      </c>
    </row>
    <row r="22" spans="1:68" x14ac:dyDescent="0.35">
      <c r="A22" s="17">
        <v>5084144</v>
      </c>
      <c r="B22" s="17" t="s">
        <v>95</v>
      </c>
      <c r="C22" s="18">
        <v>44603</v>
      </c>
      <c r="D22" s="17" t="s">
        <v>456</v>
      </c>
      <c r="E22" s="19" t="str" cm="1">
        <f t="array" ref="E22">_xlfn.SWITCH(D22,"Property damage only (none injured)","Property Damage","Non-fatal injury","Injury","Fatal injury","Fatality","Unknown","Not Reported","Not Reported","Not Reported")</f>
        <v>Property Damage</v>
      </c>
      <c r="F22" s="17" t="s">
        <v>190</v>
      </c>
      <c r="G22" s="30">
        <v>0.3</v>
      </c>
      <c r="H22" s="19" t="s">
        <v>225</v>
      </c>
      <c r="I22" s="17" t="s">
        <v>138</v>
      </c>
      <c r="J22" s="17">
        <v>2</v>
      </c>
      <c r="K22" s="17" t="s">
        <v>72</v>
      </c>
      <c r="L22" s="17" t="s">
        <v>73</v>
      </c>
      <c r="M22" s="17" t="s">
        <v>160</v>
      </c>
      <c r="N22" s="17" t="s">
        <v>124</v>
      </c>
      <c r="O22" s="17" t="s">
        <v>73</v>
      </c>
      <c r="P22" s="17" t="s">
        <v>73</v>
      </c>
      <c r="Q22" s="17" t="s">
        <v>293</v>
      </c>
      <c r="R22" s="17" t="s">
        <v>162</v>
      </c>
      <c r="S22" s="17" t="s">
        <v>73</v>
      </c>
      <c r="T22" s="17" t="s">
        <v>79</v>
      </c>
      <c r="U22" s="17" t="s">
        <v>80</v>
      </c>
      <c r="V22" s="19" t="s">
        <v>111</v>
      </c>
      <c r="X22" s="19" t="s">
        <v>82</v>
      </c>
      <c r="Y22" s="17">
        <v>3</v>
      </c>
      <c r="Z22" s="17" t="s">
        <v>73</v>
      </c>
      <c r="AA22" s="17" t="s">
        <v>73</v>
      </c>
      <c r="AB22" s="17" t="s">
        <v>73</v>
      </c>
      <c r="AC22" s="17" t="s">
        <v>737</v>
      </c>
      <c r="AD22" s="19" t="s">
        <v>84</v>
      </c>
      <c r="AE22" s="17" t="s">
        <v>317</v>
      </c>
      <c r="AF22" s="17" t="s">
        <v>86</v>
      </c>
      <c r="AG22" s="17">
        <v>0</v>
      </c>
      <c r="AH22" s="17">
        <v>0</v>
      </c>
      <c r="AI22" s="17" t="s">
        <v>295</v>
      </c>
      <c r="AJ22" s="17" t="s">
        <v>322</v>
      </c>
      <c r="AK22" s="17" t="s">
        <v>238</v>
      </c>
      <c r="AL22" s="17" t="s">
        <v>132</v>
      </c>
      <c r="AM22" s="17" t="s">
        <v>73</v>
      </c>
      <c r="AN22" s="17" t="s">
        <v>365</v>
      </c>
      <c r="AO22" s="17" t="s">
        <v>207</v>
      </c>
      <c r="AP22" s="19" t="s">
        <v>118</v>
      </c>
      <c r="AQ22" s="17" t="s">
        <v>95</v>
      </c>
      <c r="AR22" s="17" t="s">
        <v>738</v>
      </c>
      <c r="AS22" s="17" t="s">
        <v>73</v>
      </c>
      <c r="AT22" s="17" t="s">
        <v>73</v>
      </c>
      <c r="AU22" s="17" t="s">
        <v>97</v>
      </c>
      <c r="AV22" s="17" t="s">
        <v>174</v>
      </c>
      <c r="AW22" s="17" t="s">
        <v>99</v>
      </c>
      <c r="AX22" s="17" t="s">
        <v>73</v>
      </c>
      <c r="AY22" s="17" t="s">
        <v>120</v>
      </c>
      <c r="AZ22" s="17" t="s">
        <v>186</v>
      </c>
      <c r="BA22" s="17" t="s">
        <v>102</v>
      </c>
      <c r="BB22" s="17" t="s">
        <v>73</v>
      </c>
      <c r="BC22" s="17" t="s">
        <v>298</v>
      </c>
      <c r="BD22" s="17" t="s">
        <v>135</v>
      </c>
      <c r="BE22" s="17" t="s">
        <v>105</v>
      </c>
      <c r="BF22" s="17" t="s">
        <v>73</v>
      </c>
      <c r="BG22" s="17" t="s">
        <v>73</v>
      </c>
      <c r="BH22" s="17" t="s">
        <v>73</v>
      </c>
      <c r="BI22" s="17" t="s">
        <v>73</v>
      </c>
      <c r="BJ22" s="17" t="s">
        <v>73</v>
      </c>
      <c r="BK22" s="17" t="s">
        <v>73</v>
      </c>
      <c r="BL22" s="17" t="s">
        <v>73</v>
      </c>
      <c r="BM22" s="17">
        <v>175880.88975142001</v>
      </c>
      <c r="BN22" s="17">
        <v>887460.06214264</v>
      </c>
      <c r="BO22" s="17">
        <v>42.237229020000001</v>
      </c>
      <c r="BP22" s="17">
        <v>-71.792213829999994</v>
      </c>
    </row>
    <row r="23" spans="1:68" x14ac:dyDescent="0.35">
      <c r="A23" s="17">
        <v>5146686</v>
      </c>
      <c r="B23" s="17" t="s">
        <v>95</v>
      </c>
      <c r="C23" s="18">
        <v>44804</v>
      </c>
      <c r="D23" s="17" t="s">
        <v>739</v>
      </c>
      <c r="E23" s="19" t="str" cm="1">
        <f t="array" ref="E23">_xlfn.SWITCH(D23,"Property damage only (none injured)","Property Damage","Non-fatal injury","Injury","Fatal injury","Fatality","Unknown","Not Reported","Not Reported","Not Reported")</f>
        <v>Fatality</v>
      </c>
      <c r="F23" s="17" t="s">
        <v>740</v>
      </c>
      <c r="G23" s="30">
        <v>0.24930555555555556</v>
      </c>
      <c r="H23" s="19" t="s">
        <v>225</v>
      </c>
      <c r="I23" s="17" t="s">
        <v>741</v>
      </c>
      <c r="J23" s="17">
        <v>1</v>
      </c>
      <c r="K23" s="17" t="s">
        <v>72</v>
      </c>
      <c r="L23" s="17" t="s">
        <v>73</v>
      </c>
      <c r="M23" s="17" t="s">
        <v>75</v>
      </c>
      <c r="N23" s="17" t="s">
        <v>75</v>
      </c>
      <c r="O23" s="17" t="s">
        <v>152</v>
      </c>
      <c r="P23" s="17" t="s">
        <v>152</v>
      </c>
      <c r="Q23" s="17" t="s">
        <v>742</v>
      </c>
      <c r="R23" s="17" t="s">
        <v>743</v>
      </c>
      <c r="S23" s="17" t="s">
        <v>110</v>
      </c>
      <c r="T23" s="17" t="s">
        <v>744</v>
      </c>
      <c r="U23" s="17" t="s">
        <v>80</v>
      </c>
      <c r="V23" s="19" t="s">
        <v>478</v>
      </c>
      <c r="X23" s="19" t="s">
        <v>498</v>
      </c>
      <c r="Y23" s="17">
        <v>3</v>
      </c>
      <c r="Z23" s="17" t="s">
        <v>73</v>
      </c>
      <c r="AA23" s="17" t="s">
        <v>73</v>
      </c>
      <c r="AB23" s="17" t="s">
        <v>745</v>
      </c>
      <c r="AC23" s="17" t="s">
        <v>746</v>
      </c>
      <c r="AD23" s="19" t="s">
        <v>334</v>
      </c>
      <c r="AE23" s="17" t="s">
        <v>172</v>
      </c>
      <c r="AF23" s="17" t="s">
        <v>86</v>
      </c>
      <c r="AG23" s="17">
        <v>1</v>
      </c>
      <c r="AH23" s="17">
        <v>0</v>
      </c>
      <c r="AI23" s="17" t="s">
        <v>295</v>
      </c>
      <c r="AJ23" s="17" t="s">
        <v>322</v>
      </c>
      <c r="AK23" s="17" t="s">
        <v>412</v>
      </c>
      <c r="AL23" s="17" t="s">
        <v>658</v>
      </c>
      <c r="AM23" s="17" t="s">
        <v>73</v>
      </c>
      <c r="AN23" s="17" t="s">
        <v>206</v>
      </c>
      <c r="AO23" s="17" t="s">
        <v>220</v>
      </c>
      <c r="AP23" s="19" t="s">
        <v>130</v>
      </c>
      <c r="AQ23" s="17" t="s">
        <v>95</v>
      </c>
      <c r="AR23" s="17" t="s">
        <v>747</v>
      </c>
      <c r="AS23" s="17" t="s">
        <v>73</v>
      </c>
      <c r="AT23" s="17" t="s">
        <v>73</v>
      </c>
      <c r="AU23" s="17" t="s">
        <v>97</v>
      </c>
      <c r="AV23" s="17" t="s">
        <v>174</v>
      </c>
      <c r="AW23" s="17" t="s">
        <v>99</v>
      </c>
      <c r="AX23" s="17" t="s">
        <v>73</v>
      </c>
      <c r="AY23" s="17" t="s">
        <v>748</v>
      </c>
      <c r="AZ23" s="17" t="s">
        <v>101</v>
      </c>
      <c r="BA23" s="17" t="s">
        <v>102</v>
      </c>
      <c r="BB23" s="17">
        <v>30</v>
      </c>
      <c r="BC23" s="17" t="s">
        <v>298</v>
      </c>
      <c r="BD23" s="17" t="s">
        <v>749</v>
      </c>
      <c r="BE23" s="17" t="s">
        <v>105</v>
      </c>
      <c r="BF23" s="17" t="s">
        <v>73</v>
      </c>
      <c r="BG23" s="17" t="s">
        <v>73</v>
      </c>
      <c r="BH23" s="17" t="s">
        <v>73</v>
      </c>
      <c r="BI23" s="17" t="s">
        <v>73</v>
      </c>
      <c r="BJ23" s="17" t="s">
        <v>73</v>
      </c>
      <c r="BK23" s="17" t="s">
        <v>73</v>
      </c>
      <c r="BL23" s="17" t="s">
        <v>73</v>
      </c>
      <c r="BM23" s="17">
        <v>175882.28838047001</v>
      </c>
      <c r="BN23" s="17">
        <v>887479.29546370998</v>
      </c>
      <c r="BO23" s="17">
        <v>42.23740222</v>
      </c>
      <c r="BP23" s="17">
        <v>-71.792197680000001</v>
      </c>
    </row>
    <row r="24" spans="1:68" x14ac:dyDescent="0.35">
      <c r="A24" s="17">
        <v>5168018</v>
      </c>
      <c r="B24" s="17" t="s">
        <v>95</v>
      </c>
      <c r="C24" s="18">
        <v>44849</v>
      </c>
      <c r="D24" s="17" t="s">
        <v>456</v>
      </c>
      <c r="E24" s="19" t="str" cm="1">
        <f t="array" ref="E24">_xlfn.SWITCH(D24,"Property damage only (none injured)","Property Damage","Non-fatal injury","Injury","Fatal injury","Fatality","Unknown","Not Reported","Not Reported","Not Reported")</f>
        <v>Property Damage</v>
      </c>
      <c r="F24" s="17" t="s">
        <v>190</v>
      </c>
      <c r="G24" s="30">
        <v>0.68888888888888888</v>
      </c>
      <c r="H24" s="19" t="s">
        <v>225</v>
      </c>
      <c r="I24" s="17" t="s">
        <v>138</v>
      </c>
      <c r="J24" s="17">
        <v>2</v>
      </c>
      <c r="K24" s="17" t="s">
        <v>72</v>
      </c>
      <c r="L24" s="17" t="s">
        <v>73</v>
      </c>
      <c r="M24" s="17" t="s">
        <v>368</v>
      </c>
      <c r="N24" s="17" t="s">
        <v>124</v>
      </c>
      <c r="O24" s="17" t="s">
        <v>73</v>
      </c>
      <c r="P24" s="17" t="s">
        <v>73</v>
      </c>
      <c r="Q24" s="17" t="s">
        <v>161</v>
      </c>
      <c r="R24" s="17" t="s">
        <v>162</v>
      </c>
      <c r="S24" s="17" t="s">
        <v>73</v>
      </c>
      <c r="T24" s="17" t="s">
        <v>79</v>
      </c>
      <c r="U24" s="17" t="s">
        <v>80</v>
      </c>
      <c r="V24" s="19" t="s">
        <v>111</v>
      </c>
      <c r="X24" s="19" t="s">
        <v>485</v>
      </c>
      <c r="Y24" s="17">
        <v>3</v>
      </c>
      <c r="Z24" s="17" t="s">
        <v>73</v>
      </c>
      <c r="AA24" s="17" t="s">
        <v>73</v>
      </c>
      <c r="AB24" s="17" t="s">
        <v>73</v>
      </c>
      <c r="AC24" s="17" t="s">
        <v>750</v>
      </c>
      <c r="AD24" s="19" t="s">
        <v>84</v>
      </c>
      <c r="AE24" s="17" t="s">
        <v>85</v>
      </c>
      <c r="AF24" s="17" t="s">
        <v>86</v>
      </c>
      <c r="AG24" s="17">
        <v>0</v>
      </c>
      <c r="AH24" s="17">
        <v>0</v>
      </c>
      <c r="AI24" s="17" t="s">
        <v>87</v>
      </c>
      <c r="AJ24" s="17" t="s">
        <v>322</v>
      </c>
      <c r="AK24" s="17" t="s">
        <v>131</v>
      </c>
      <c r="AL24" s="17" t="s">
        <v>198</v>
      </c>
      <c r="AM24" s="17" t="s">
        <v>115</v>
      </c>
      <c r="AN24" s="17" t="s">
        <v>115</v>
      </c>
      <c r="AO24" s="17" t="s">
        <v>147</v>
      </c>
      <c r="AP24" s="19" t="s">
        <v>94</v>
      </c>
      <c r="AQ24" s="17" t="s">
        <v>95</v>
      </c>
      <c r="AR24" s="17" t="s">
        <v>751</v>
      </c>
      <c r="AS24" s="17" t="s">
        <v>73</v>
      </c>
      <c r="AT24" s="17" t="s">
        <v>73</v>
      </c>
      <c r="AU24" s="17" t="s">
        <v>97</v>
      </c>
      <c r="AV24" s="17" t="s">
        <v>98</v>
      </c>
      <c r="AW24" s="17" t="s">
        <v>99</v>
      </c>
      <c r="AX24" s="17" t="s">
        <v>73</v>
      </c>
      <c r="AY24" s="17" t="s">
        <v>120</v>
      </c>
      <c r="AZ24" s="17" t="s">
        <v>186</v>
      </c>
      <c r="BA24" s="17" t="s">
        <v>102</v>
      </c>
      <c r="BB24" s="17">
        <v>30</v>
      </c>
      <c r="BC24" s="17" t="s">
        <v>103</v>
      </c>
      <c r="BD24" s="17" t="s">
        <v>135</v>
      </c>
      <c r="BE24" s="17" t="s">
        <v>105</v>
      </c>
      <c r="BF24" s="17" t="s">
        <v>73</v>
      </c>
      <c r="BG24" s="17" t="s">
        <v>73</v>
      </c>
      <c r="BH24" s="17" t="s">
        <v>73</v>
      </c>
      <c r="BI24" s="17" t="s">
        <v>73</v>
      </c>
      <c r="BJ24" s="17" t="s">
        <v>73</v>
      </c>
      <c r="BK24" s="17" t="s">
        <v>73</v>
      </c>
      <c r="BL24" s="17" t="s">
        <v>73</v>
      </c>
      <c r="BM24" s="17">
        <v>175880.05230000001</v>
      </c>
      <c r="BN24" s="17">
        <v>887446.38309999998</v>
      </c>
      <c r="BO24" s="17">
        <v>42.237105849999999</v>
      </c>
      <c r="BP24" s="17">
        <v>-71.792223399999997</v>
      </c>
    </row>
    <row r="25" spans="1:68" x14ac:dyDescent="0.35">
      <c r="A25" s="17">
        <v>5168465</v>
      </c>
      <c r="B25" s="17" t="s">
        <v>95</v>
      </c>
      <c r="C25" s="18">
        <v>44853</v>
      </c>
      <c r="D25" s="17" t="s">
        <v>186</v>
      </c>
      <c r="E25" s="19" t="str" cm="1">
        <f t="array" ref="E25">_xlfn.SWITCH(D25,"Property damage only (none injured)","Property Damage","Non-fatal injury","Injury","Fatal injury","Fatality","Unknown","Not Reported","Not Reported","Not Reported")</f>
        <v>Not Reported</v>
      </c>
      <c r="F25" s="17" t="s">
        <v>190</v>
      </c>
      <c r="G25" s="30">
        <v>0.49375000000000002</v>
      </c>
      <c r="H25" s="19" t="s">
        <v>225</v>
      </c>
      <c r="I25" s="17" t="s">
        <v>298</v>
      </c>
      <c r="J25" s="17">
        <v>1</v>
      </c>
      <c r="K25" s="17" t="s">
        <v>72</v>
      </c>
      <c r="L25" s="17" t="s">
        <v>73</v>
      </c>
      <c r="M25" s="17" t="s">
        <v>75</v>
      </c>
      <c r="N25" s="17" t="s">
        <v>75</v>
      </c>
      <c r="O25" s="17" t="s">
        <v>73</v>
      </c>
      <c r="P25" s="17" t="s">
        <v>73</v>
      </c>
      <c r="Q25" s="17" t="s">
        <v>598</v>
      </c>
      <c r="R25" s="17" t="s">
        <v>73</v>
      </c>
      <c r="S25" s="17" t="s">
        <v>73</v>
      </c>
      <c r="T25" s="17" t="s">
        <v>79</v>
      </c>
      <c r="U25" s="17" t="s">
        <v>80</v>
      </c>
      <c r="V25" s="19" t="s">
        <v>111</v>
      </c>
      <c r="X25" s="19" t="s">
        <v>82</v>
      </c>
      <c r="Y25" s="17">
        <v>3</v>
      </c>
      <c r="Z25" s="17" t="s">
        <v>73</v>
      </c>
      <c r="AA25" s="17" t="s">
        <v>73</v>
      </c>
      <c r="AB25" s="17" t="s">
        <v>73</v>
      </c>
      <c r="AC25" s="17" t="s">
        <v>752</v>
      </c>
      <c r="AD25" s="19" t="s">
        <v>84</v>
      </c>
      <c r="AE25" s="17" t="s">
        <v>85</v>
      </c>
      <c r="AF25" s="17" t="s">
        <v>86</v>
      </c>
      <c r="AG25" s="17">
        <v>0</v>
      </c>
      <c r="AH25" s="17">
        <v>0</v>
      </c>
      <c r="AI25" s="17" t="s">
        <v>87</v>
      </c>
      <c r="AJ25" s="17" t="s">
        <v>322</v>
      </c>
      <c r="AK25" s="17" t="s">
        <v>652</v>
      </c>
      <c r="AL25" s="17" t="s">
        <v>753</v>
      </c>
      <c r="AM25" s="17" t="s">
        <v>73</v>
      </c>
      <c r="AN25" s="17" t="s">
        <v>73</v>
      </c>
      <c r="AO25" s="17" t="s">
        <v>529</v>
      </c>
      <c r="AP25" s="19" t="s">
        <v>754</v>
      </c>
      <c r="AQ25" s="17" t="s">
        <v>95</v>
      </c>
      <c r="AR25" s="17" t="s">
        <v>755</v>
      </c>
      <c r="AS25" s="17" t="s">
        <v>256</v>
      </c>
      <c r="AT25" s="17" t="s">
        <v>257</v>
      </c>
      <c r="AU25" s="17" t="s">
        <v>97</v>
      </c>
      <c r="AV25" s="17" t="s">
        <v>98</v>
      </c>
      <c r="AW25" s="17" t="s">
        <v>99</v>
      </c>
      <c r="AX25" s="17" t="s">
        <v>73</v>
      </c>
      <c r="AY25" s="17" t="s">
        <v>73</v>
      </c>
      <c r="AZ25" s="17" t="s">
        <v>101</v>
      </c>
      <c r="BA25" s="17" t="s">
        <v>102</v>
      </c>
      <c r="BB25" s="17" t="s">
        <v>73</v>
      </c>
      <c r="BC25" s="17" t="s">
        <v>103</v>
      </c>
      <c r="BD25" s="17" t="s">
        <v>73</v>
      </c>
      <c r="BE25" s="17" t="s">
        <v>105</v>
      </c>
      <c r="BF25" s="17" t="s">
        <v>73</v>
      </c>
      <c r="BG25" s="17" t="s">
        <v>73</v>
      </c>
      <c r="BH25" s="17" t="s">
        <v>73</v>
      </c>
      <c r="BI25" s="17" t="s">
        <v>73</v>
      </c>
      <c r="BJ25" s="17" t="s">
        <v>73</v>
      </c>
      <c r="BK25" s="17" t="s">
        <v>73</v>
      </c>
      <c r="BL25" s="17" t="s">
        <v>73</v>
      </c>
      <c r="BM25" s="17">
        <v>175880.05230000001</v>
      </c>
      <c r="BN25" s="17">
        <v>887446.38309999998</v>
      </c>
      <c r="BO25" s="17">
        <v>42.237105849999999</v>
      </c>
      <c r="BP25" s="17">
        <v>-71.792223399999997</v>
      </c>
    </row>
    <row r="26" spans="1:68" x14ac:dyDescent="0.35">
      <c r="A26" s="17">
        <v>5177100</v>
      </c>
      <c r="B26" s="17" t="s">
        <v>95</v>
      </c>
      <c r="C26" s="18">
        <v>44861</v>
      </c>
      <c r="D26" s="17" t="s">
        <v>456</v>
      </c>
      <c r="E26" s="19" t="str" cm="1">
        <f t="array" ref="E26">_xlfn.SWITCH(D26,"Property damage only (none injured)","Property Damage","Non-fatal injury","Injury","Fatal injury","Fatality","Unknown","Not Reported","Not Reported","Not Reported")</f>
        <v>Property Damage</v>
      </c>
      <c r="F26" s="17" t="s">
        <v>190</v>
      </c>
      <c r="G26" s="30">
        <v>0.9</v>
      </c>
      <c r="H26" s="19" t="s">
        <v>225</v>
      </c>
      <c r="I26" s="17" t="s">
        <v>138</v>
      </c>
      <c r="J26" s="17">
        <v>2</v>
      </c>
      <c r="K26" s="17" t="s">
        <v>72</v>
      </c>
      <c r="L26" s="17" t="s">
        <v>73</v>
      </c>
      <c r="M26" s="17" t="s">
        <v>368</v>
      </c>
      <c r="N26" s="17" t="s">
        <v>74</v>
      </c>
      <c r="O26" s="17" t="s">
        <v>73</v>
      </c>
      <c r="P26" s="17" t="s">
        <v>73</v>
      </c>
      <c r="Q26" s="17" t="s">
        <v>548</v>
      </c>
      <c r="R26" s="17" t="s">
        <v>162</v>
      </c>
      <c r="S26" s="17" t="s">
        <v>73</v>
      </c>
      <c r="T26" s="17" t="s">
        <v>79</v>
      </c>
      <c r="U26" s="17" t="s">
        <v>80</v>
      </c>
      <c r="V26" s="19" t="s">
        <v>472</v>
      </c>
      <c r="X26" s="19" t="s">
        <v>82</v>
      </c>
      <c r="Y26" s="17">
        <v>3</v>
      </c>
      <c r="Z26" s="17" t="s">
        <v>73</v>
      </c>
      <c r="AA26" s="17" t="s">
        <v>73</v>
      </c>
      <c r="AB26" s="17" t="s">
        <v>73</v>
      </c>
      <c r="AC26" s="17" t="s">
        <v>756</v>
      </c>
      <c r="AD26" s="19" t="s">
        <v>84</v>
      </c>
      <c r="AE26" s="17" t="s">
        <v>411</v>
      </c>
      <c r="AF26" s="17" t="s">
        <v>86</v>
      </c>
      <c r="AG26" s="17">
        <v>0</v>
      </c>
      <c r="AH26" s="17">
        <v>0</v>
      </c>
      <c r="AI26" s="17" t="s">
        <v>295</v>
      </c>
      <c r="AJ26" s="17" t="s">
        <v>469</v>
      </c>
      <c r="AK26" s="17" t="s">
        <v>757</v>
      </c>
      <c r="AL26" s="17" t="s">
        <v>114</v>
      </c>
      <c r="AM26" s="17" t="s">
        <v>115</v>
      </c>
      <c r="AN26" s="17" t="s">
        <v>115</v>
      </c>
      <c r="AO26" s="17" t="s">
        <v>493</v>
      </c>
      <c r="AP26" s="19" t="s">
        <v>94</v>
      </c>
      <c r="AQ26" s="17" t="s">
        <v>95</v>
      </c>
      <c r="AR26" s="17" t="s">
        <v>758</v>
      </c>
      <c r="AS26" s="17" t="s">
        <v>73</v>
      </c>
      <c r="AT26" s="17" t="s">
        <v>73</v>
      </c>
      <c r="AU26" s="17" t="s">
        <v>97</v>
      </c>
      <c r="AV26" s="17" t="s">
        <v>232</v>
      </c>
      <c r="AW26" s="17" t="s">
        <v>99</v>
      </c>
      <c r="AX26" s="17" t="s">
        <v>73</v>
      </c>
      <c r="AY26" s="17" t="s">
        <v>120</v>
      </c>
      <c r="AZ26" s="17" t="s">
        <v>101</v>
      </c>
      <c r="BA26" s="17" t="s">
        <v>102</v>
      </c>
      <c r="BB26" s="17" t="s">
        <v>73</v>
      </c>
      <c r="BC26" s="17" t="s">
        <v>298</v>
      </c>
      <c r="BD26" s="17" t="s">
        <v>135</v>
      </c>
      <c r="BE26" s="17" t="s">
        <v>105</v>
      </c>
      <c r="BF26" s="17" t="s">
        <v>73</v>
      </c>
      <c r="BG26" s="17" t="s">
        <v>73</v>
      </c>
      <c r="BH26" s="17" t="s">
        <v>73</v>
      </c>
      <c r="BI26" s="17" t="s">
        <v>73</v>
      </c>
      <c r="BJ26" s="17" t="s">
        <v>73</v>
      </c>
      <c r="BK26" s="17" t="s">
        <v>73</v>
      </c>
      <c r="BL26" s="17" t="s">
        <v>73</v>
      </c>
      <c r="BM26" s="17">
        <v>175880.05230000001</v>
      </c>
      <c r="BN26" s="17">
        <v>887446.38309999998</v>
      </c>
      <c r="BO26" s="17">
        <v>42.237105810000003</v>
      </c>
      <c r="BP26" s="17">
        <v>-71.792223440000001</v>
      </c>
    </row>
    <row r="27" spans="1:68" x14ac:dyDescent="0.35">
      <c r="A27" s="17">
        <v>5182056</v>
      </c>
      <c r="B27" s="17" t="s">
        <v>95</v>
      </c>
      <c r="C27" s="18">
        <v>44874</v>
      </c>
      <c r="D27" s="17" t="s">
        <v>461</v>
      </c>
      <c r="E27" s="19" t="str" cm="1">
        <f t="array" ref="E27">_xlfn.SWITCH(D27,"Property damage only (none injured)","Property Damage","Non-fatal injury","Injury","Fatal injury","Fatality","Unknown","Not Reported","Not Reported","Not Reported")</f>
        <v>Injury</v>
      </c>
      <c r="F27" s="17" t="s">
        <v>190</v>
      </c>
      <c r="G27" s="30">
        <v>0.79236111111111107</v>
      </c>
      <c r="H27" s="19" t="s">
        <v>225</v>
      </c>
      <c r="I27" s="17" t="s">
        <v>193</v>
      </c>
      <c r="J27" s="17">
        <v>1</v>
      </c>
      <c r="K27" s="17" t="s">
        <v>72</v>
      </c>
      <c r="L27" s="17" t="s">
        <v>73</v>
      </c>
      <c r="M27" s="17" t="s">
        <v>139</v>
      </c>
      <c r="N27" s="17" t="s">
        <v>139</v>
      </c>
      <c r="O27" s="17" t="s">
        <v>75</v>
      </c>
      <c r="P27" s="17" t="s">
        <v>75</v>
      </c>
      <c r="Q27" s="17" t="s">
        <v>201</v>
      </c>
      <c r="R27" s="17" t="s">
        <v>617</v>
      </c>
      <c r="S27" s="17" t="s">
        <v>73</v>
      </c>
      <c r="T27" s="17" t="s">
        <v>744</v>
      </c>
      <c r="U27" s="17" t="s">
        <v>80</v>
      </c>
      <c r="V27" s="19" t="s">
        <v>472</v>
      </c>
      <c r="X27" s="19" t="s">
        <v>409</v>
      </c>
      <c r="Y27" s="17">
        <v>3</v>
      </c>
      <c r="Z27" s="17" t="s">
        <v>655</v>
      </c>
      <c r="AA27" s="17" t="s">
        <v>656</v>
      </c>
      <c r="AB27" s="17" t="s">
        <v>745</v>
      </c>
      <c r="AC27" s="17" t="s">
        <v>759</v>
      </c>
      <c r="AD27" s="19" t="s">
        <v>84</v>
      </c>
      <c r="AE27" s="17" t="s">
        <v>85</v>
      </c>
      <c r="AF27" s="17" t="s">
        <v>86</v>
      </c>
      <c r="AG27" s="17">
        <v>0</v>
      </c>
      <c r="AH27" s="17">
        <v>1</v>
      </c>
      <c r="AI27" s="17" t="s">
        <v>87</v>
      </c>
      <c r="AJ27" s="17" t="s">
        <v>322</v>
      </c>
      <c r="AK27" s="17" t="s">
        <v>760</v>
      </c>
      <c r="AL27" s="17" t="s">
        <v>658</v>
      </c>
      <c r="AM27" s="17" t="s">
        <v>73</v>
      </c>
      <c r="AN27" s="17" t="s">
        <v>206</v>
      </c>
      <c r="AO27" s="17" t="s">
        <v>696</v>
      </c>
      <c r="AP27" s="19" t="s">
        <v>94</v>
      </c>
      <c r="AQ27" s="17" t="s">
        <v>95</v>
      </c>
      <c r="AR27" s="17" t="s">
        <v>761</v>
      </c>
      <c r="AS27" s="17" t="s">
        <v>73</v>
      </c>
      <c r="AT27" s="17" t="s">
        <v>73</v>
      </c>
      <c r="AU27" s="17" t="s">
        <v>97</v>
      </c>
      <c r="AV27" s="17" t="s">
        <v>98</v>
      </c>
      <c r="AW27" s="17" t="s">
        <v>99</v>
      </c>
      <c r="AX27" s="17" t="s">
        <v>73</v>
      </c>
      <c r="AY27" s="17" t="s">
        <v>748</v>
      </c>
      <c r="AZ27" s="17" t="s">
        <v>186</v>
      </c>
      <c r="BA27" s="17" t="s">
        <v>102</v>
      </c>
      <c r="BB27" s="17">
        <v>30</v>
      </c>
      <c r="BC27" s="17" t="s">
        <v>103</v>
      </c>
      <c r="BD27" s="17" t="s">
        <v>749</v>
      </c>
      <c r="BE27" s="17" t="s">
        <v>105</v>
      </c>
      <c r="BF27" s="17" t="s">
        <v>73</v>
      </c>
      <c r="BG27" s="17" t="s">
        <v>73</v>
      </c>
      <c r="BH27" s="17" t="s">
        <v>73</v>
      </c>
      <c r="BI27" s="17" t="s">
        <v>73</v>
      </c>
      <c r="BJ27" s="17" t="s">
        <v>73</v>
      </c>
      <c r="BK27" s="17" t="s">
        <v>73</v>
      </c>
      <c r="BL27" s="17" t="s">
        <v>73</v>
      </c>
      <c r="BM27" s="17">
        <v>175880.05230000001</v>
      </c>
      <c r="BN27" s="17">
        <v>887446.38309999998</v>
      </c>
      <c r="BO27" s="17">
        <v>42.237105849999999</v>
      </c>
      <c r="BP27" s="17">
        <v>-71.792223399999997</v>
      </c>
    </row>
    <row r="28" spans="1:68" x14ac:dyDescent="0.35">
      <c r="A28" s="17">
        <v>5204499</v>
      </c>
      <c r="B28" s="17" t="s">
        <v>95</v>
      </c>
      <c r="C28" s="18">
        <v>44913</v>
      </c>
      <c r="D28" s="17" t="s">
        <v>186</v>
      </c>
      <c r="E28" s="19" t="str" cm="1">
        <f t="array" ref="E28">_xlfn.SWITCH(D28,"Property damage only (none injured)","Property Damage","Non-fatal injury","Injury","Fatal injury","Fatality","Unknown","Not Reported","Not Reported","Not Reported")</f>
        <v>Not Reported</v>
      </c>
      <c r="F28" s="17" t="s">
        <v>190</v>
      </c>
      <c r="G28" s="30">
        <v>0.92638888888888893</v>
      </c>
      <c r="H28" s="19" t="s">
        <v>225</v>
      </c>
      <c r="I28" s="17" t="s">
        <v>186</v>
      </c>
      <c r="J28" s="17">
        <v>2</v>
      </c>
      <c r="K28" s="17" t="s">
        <v>72</v>
      </c>
      <c r="L28" s="17" t="s">
        <v>73</v>
      </c>
      <c r="M28" s="17" t="s">
        <v>139</v>
      </c>
      <c r="N28" s="17" t="s">
        <v>168</v>
      </c>
      <c r="O28" s="17" t="s">
        <v>73</v>
      </c>
      <c r="P28" s="17" t="s">
        <v>73</v>
      </c>
      <c r="Q28" s="17" t="s">
        <v>353</v>
      </c>
      <c r="R28" s="17" t="s">
        <v>162</v>
      </c>
      <c r="S28" s="17" t="s">
        <v>73</v>
      </c>
      <c r="T28" s="17" t="s">
        <v>79</v>
      </c>
      <c r="U28" s="17" t="s">
        <v>80</v>
      </c>
      <c r="V28" s="19" t="s">
        <v>472</v>
      </c>
      <c r="X28" s="19" t="s">
        <v>485</v>
      </c>
      <c r="Y28" s="17">
        <v>3</v>
      </c>
      <c r="Z28" s="17" t="s">
        <v>73</v>
      </c>
      <c r="AA28" s="17" t="s">
        <v>73</v>
      </c>
      <c r="AB28" s="17" t="s">
        <v>73</v>
      </c>
      <c r="AC28" s="17" t="s">
        <v>762</v>
      </c>
      <c r="AD28" s="19" t="s">
        <v>84</v>
      </c>
      <c r="AE28" s="17" t="s">
        <v>172</v>
      </c>
      <c r="AF28" s="17" t="s">
        <v>86</v>
      </c>
      <c r="AG28" s="17">
        <v>0</v>
      </c>
      <c r="AH28" s="17">
        <v>0</v>
      </c>
      <c r="AI28" s="17" t="s">
        <v>295</v>
      </c>
      <c r="AJ28" s="17" t="s">
        <v>322</v>
      </c>
      <c r="AK28" s="17" t="s">
        <v>763</v>
      </c>
      <c r="AL28" s="17" t="s">
        <v>132</v>
      </c>
      <c r="AM28" s="17" t="s">
        <v>115</v>
      </c>
      <c r="AN28" s="17" t="s">
        <v>115</v>
      </c>
      <c r="AO28" s="17" t="s">
        <v>493</v>
      </c>
      <c r="AP28" s="19" t="s">
        <v>94</v>
      </c>
      <c r="AQ28" s="17" t="s">
        <v>95</v>
      </c>
      <c r="AR28" s="17" t="s">
        <v>764</v>
      </c>
      <c r="AS28" s="17" t="s">
        <v>73</v>
      </c>
      <c r="AT28" s="17" t="s">
        <v>73</v>
      </c>
      <c r="AU28" s="17" t="s">
        <v>97</v>
      </c>
      <c r="AV28" s="17" t="s">
        <v>232</v>
      </c>
      <c r="AW28" s="17" t="s">
        <v>99</v>
      </c>
      <c r="AX28" s="17" t="s">
        <v>73</v>
      </c>
      <c r="AY28" s="17" t="s">
        <v>765</v>
      </c>
      <c r="AZ28" s="17" t="s">
        <v>101</v>
      </c>
      <c r="BA28" s="17" t="s">
        <v>102</v>
      </c>
      <c r="BB28" s="17" t="s">
        <v>73</v>
      </c>
      <c r="BC28" s="17" t="s">
        <v>298</v>
      </c>
      <c r="BD28" s="17" t="s">
        <v>73</v>
      </c>
      <c r="BE28" s="17" t="s">
        <v>105</v>
      </c>
      <c r="BF28" s="17" t="s">
        <v>73</v>
      </c>
      <c r="BG28" s="17" t="s">
        <v>73</v>
      </c>
      <c r="BH28" s="17" t="s">
        <v>73</v>
      </c>
      <c r="BI28" s="17" t="s">
        <v>73</v>
      </c>
      <c r="BJ28" s="17" t="s">
        <v>73</v>
      </c>
      <c r="BK28" s="17" t="s">
        <v>73</v>
      </c>
      <c r="BL28" s="17" t="s">
        <v>73</v>
      </c>
      <c r="BM28" s="17">
        <v>175880.98951863</v>
      </c>
      <c r="BN28" s="17">
        <v>887461.69175342994</v>
      </c>
      <c r="BO28" s="17">
        <v>42.237243659999997</v>
      </c>
      <c r="BP28" s="17">
        <v>-71.792212719999995</v>
      </c>
    </row>
    <row r="29" spans="1:68" x14ac:dyDescent="0.35">
      <c r="A29" s="17">
        <v>5204580</v>
      </c>
      <c r="B29" s="17" t="s">
        <v>95</v>
      </c>
      <c r="C29" s="18">
        <v>44938</v>
      </c>
      <c r="D29" s="17" t="s">
        <v>461</v>
      </c>
      <c r="E29" s="19" t="str" cm="1">
        <f t="array" ref="E29">_xlfn.SWITCH(D29,"Property damage only (none injured)","Property Damage","Non-fatal injury","Injury","Fatal injury","Fatality","Unknown","Not Reported","Not Reported","Not Reported")</f>
        <v>Injury</v>
      </c>
      <c r="F29" s="17" t="s">
        <v>190</v>
      </c>
      <c r="G29" s="30">
        <v>0.78749999999999998</v>
      </c>
      <c r="H29" s="19" t="s">
        <v>266</v>
      </c>
      <c r="I29" s="17" t="s">
        <v>193</v>
      </c>
      <c r="J29" s="17">
        <v>2</v>
      </c>
      <c r="K29" s="17" t="s">
        <v>72</v>
      </c>
      <c r="L29" s="17" t="s">
        <v>73</v>
      </c>
      <c r="M29" s="17" t="s">
        <v>139</v>
      </c>
      <c r="N29" s="17" t="s">
        <v>74</v>
      </c>
      <c r="O29" s="17" t="s">
        <v>73</v>
      </c>
      <c r="P29" s="17" t="s">
        <v>73</v>
      </c>
      <c r="Q29" s="17" t="s">
        <v>76</v>
      </c>
      <c r="R29" s="17" t="s">
        <v>162</v>
      </c>
      <c r="S29" s="17" t="s">
        <v>73</v>
      </c>
      <c r="T29" s="17" t="s">
        <v>79</v>
      </c>
      <c r="U29" s="17" t="s">
        <v>80</v>
      </c>
      <c r="V29" s="19" t="s">
        <v>472</v>
      </c>
      <c r="X29" s="19" t="s">
        <v>498</v>
      </c>
      <c r="Y29" s="17">
        <v>3</v>
      </c>
      <c r="Z29" s="17" t="s">
        <v>73</v>
      </c>
      <c r="AA29" s="17" t="s">
        <v>73</v>
      </c>
      <c r="AB29" s="17" t="s">
        <v>73</v>
      </c>
      <c r="AC29" s="17" t="s">
        <v>766</v>
      </c>
      <c r="AD29" s="19" t="s">
        <v>334</v>
      </c>
      <c r="AE29" s="17" t="s">
        <v>85</v>
      </c>
      <c r="AF29" s="17" t="s">
        <v>86</v>
      </c>
      <c r="AG29" s="17">
        <v>0</v>
      </c>
      <c r="AH29" s="17">
        <v>1</v>
      </c>
      <c r="AI29" s="17" t="s">
        <v>87</v>
      </c>
      <c r="AJ29" s="17" t="s">
        <v>322</v>
      </c>
      <c r="AK29" s="17" t="s">
        <v>238</v>
      </c>
      <c r="AL29" s="17" t="s">
        <v>114</v>
      </c>
      <c r="AM29" s="17" t="s">
        <v>73</v>
      </c>
      <c r="AN29" s="17" t="s">
        <v>116</v>
      </c>
      <c r="AO29" s="17" t="s">
        <v>767</v>
      </c>
      <c r="AP29" s="19" t="s">
        <v>130</v>
      </c>
      <c r="AQ29" s="17" t="s">
        <v>95</v>
      </c>
      <c r="AR29" s="17" t="s">
        <v>768</v>
      </c>
      <c r="AS29" s="17" t="s">
        <v>73</v>
      </c>
      <c r="AT29" s="17" t="s">
        <v>73</v>
      </c>
      <c r="AU29" s="17" t="s">
        <v>97</v>
      </c>
      <c r="AV29" s="17" t="s">
        <v>98</v>
      </c>
      <c r="AW29" s="17" t="s">
        <v>99</v>
      </c>
      <c r="AX29" s="17" t="s">
        <v>73</v>
      </c>
      <c r="AY29" s="17" t="s">
        <v>120</v>
      </c>
      <c r="AZ29" s="17" t="s">
        <v>186</v>
      </c>
      <c r="BA29" s="17" t="s">
        <v>102</v>
      </c>
      <c r="BB29" s="17">
        <v>30</v>
      </c>
      <c r="BC29" s="17" t="s">
        <v>103</v>
      </c>
      <c r="BD29" s="17" t="s">
        <v>135</v>
      </c>
      <c r="BE29" s="17" t="s">
        <v>105</v>
      </c>
      <c r="BF29" s="17" t="s">
        <v>73</v>
      </c>
      <c r="BG29" s="17" t="s">
        <v>73</v>
      </c>
      <c r="BH29" s="17" t="s">
        <v>73</v>
      </c>
      <c r="BI29" s="17" t="s">
        <v>73</v>
      </c>
      <c r="BJ29" s="17" t="s">
        <v>73</v>
      </c>
      <c r="BK29" s="17" t="s">
        <v>73</v>
      </c>
      <c r="BL29" s="17" t="s">
        <v>73</v>
      </c>
      <c r="BM29" s="17">
        <v>175880.05230000001</v>
      </c>
      <c r="BN29" s="17">
        <v>887446.38309999998</v>
      </c>
      <c r="BO29" s="17">
        <v>42.237105849999999</v>
      </c>
      <c r="BP29" s="17">
        <v>-71.792223399999997</v>
      </c>
    </row>
    <row r="30" spans="1:68" x14ac:dyDescent="0.35">
      <c r="A30" s="17">
        <v>5233377</v>
      </c>
      <c r="B30" s="17" t="s">
        <v>95</v>
      </c>
      <c r="C30" s="18">
        <v>44977</v>
      </c>
      <c r="D30" s="17" t="s">
        <v>456</v>
      </c>
      <c r="E30" s="19" t="str" cm="1">
        <f t="array" ref="E30">_xlfn.SWITCH(D30,"Property damage only (none injured)","Property Damage","Non-fatal injury","Injury","Fatal injury","Fatality","Unknown","Not Reported","Not Reported","Not Reported")</f>
        <v>Property Damage</v>
      </c>
      <c r="F30" s="17" t="s">
        <v>190</v>
      </c>
      <c r="G30" s="30">
        <v>0.76041666666666663</v>
      </c>
      <c r="H30" s="19" t="s">
        <v>266</v>
      </c>
      <c r="I30" s="17" t="s">
        <v>138</v>
      </c>
      <c r="J30" s="17">
        <v>2</v>
      </c>
      <c r="K30" s="17" t="s">
        <v>72</v>
      </c>
      <c r="L30" s="17" t="s">
        <v>73</v>
      </c>
      <c r="M30" s="17" t="s">
        <v>160</v>
      </c>
      <c r="N30" s="17" t="s">
        <v>75</v>
      </c>
      <c r="O30" s="17" t="s">
        <v>73</v>
      </c>
      <c r="P30" s="17" t="s">
        <v>73</v>
      </c>
      <c r="Q30" s="17" t="s">
        <v>76</v>
      </c>
      <c r="R30" s="17" t="s">
        <v>241</v>
      </c>
      <c r="S30" s="17" t="s">
        <v>127</v>
      </c>
      <c r="T30" s="17" t="s">
        <v>79</v>
      </c>
      <c r="U30" s="17" t="s">
        <v>80</v>
      </c>
      <c r="V30" s="19" t="s">
        <v>472</v>
      </c>
      <c r="X30" s="19" t="s">
        <v>82</v>
      </c>
      <c r="Y30" s="17">
        <v>3</v>
      </c>
      <c r="Z30" s="17" t="s">
        <v>73</v>
      </c>
      <c r="AA30" s="17" t="s">
        <v>73</v>
      </c>
      <c r="AB30" s="17" t="s">
        <v>73</v>
      </c>
      <c r="AC30" s="17" t="s">
        <v>769</v>
      </c>
      <c r="AD30" s="19" t="s">
        <v>84</v>
      </c>
      <c r="AE30" s="17" t="s">
        <v>85</v>
      </c>
      <c r="AF30" s="17" t="s">
        <v>86</v>
      </c>
      <c r="AG30" s="17">
        <v>0</v>
      </c>
      <c r="AH30" s="17">
        <v>0</v>
      </c>
      <c r="AI30" s="17" t="s">
        <v>87</v>
      </c>
      <c r="AJ30" s="17" t="s">
        <v>322</v>
      </c>
      <c r="AK30" s="17" t="s">
        <v>238</v>
      </c>
      <c r="AL30" s="17" t="s">
        <v>132</v>
      </c>
      <c r="AM30" s="17" t="s">
        <v>73</v>
      </c>
      <c r="AN30" s="17" t="s">
        <v>115</v>
      </c>
      <c r="AO30" s="17" t="s">
        <v>641</v>
      </c>
      <c r="AP30" s="19" t="s">
        <v>94</v>
      </c>
      <c r="AQ30" s="17" t="s">
        <v>95</v>
      </c>
      <c r="AR30" s="17" t="s">
        <v>770</v>
      </c>
      <c r="AS30" s="17" t="s">
        <v>273</v>
      </c>
      <c r="AT30" s="17" t="s">
        <v>257</v>
      </c>
      <c r="AU30" s="17" t="s">
        <v>97</v>
      </c>
      <c r="AV30" s="17" t="s">
        <v>98</v>
      </c>
      <c r="AW30" s="17" t="s">
        <v>99</v>
      </c>
      <c r="AX30" s="17" t="s">
        <v>73</v>
      </c>
      <c r="AY30" s="17" t="s">
        <v>120</v>
      </c>
      <c r="AZ30" s="17" t="s">
        <v>101</v>
      </c>
      <c r="BA30" s="17" t="s">
        <v>102</v>
      </c>
      <c r="BB30" s="17" t="s">
        <v>73</v>
      </c>
      <c r="BC30" s="17" t="s">
        <v>103</v>
      </c>
      <c r="BD30" s="17" t="s">
        <v>135</v>
      </c>
      <c r="BE30" s="17" t="s">
        <v>105</v>
      </c>
      <c r="BF30" s="17" t="s">
        <v>73</v>
      </c>
      <c r="BG30" s="17" t="s">
        <v>73</v>
      </c>
      <c r="BH30" s="17" t="s">
        <v>73</v>
      </c>
      <c r="BI30" s="17" t="s">
        <v>73</v>
      </c>
      <c r="BJ30" s="17" t="s">
        <v>73</v>
      </c>
      <c r="BK30" s="17" t="s">
        <v>73</v>
      </c>
      <c r="BL30" s="17" t="s">
        <v>73</v>
      </c>
      <c r="BM30" s="17">
        <v>175880.05230000001</v>
      </c>
      <c r="BN30" s="17">
        <v>887446.38309999998</v>
      </c>
      <c r="BO30" s="17">
        <v>42.237105849999999</v>
      </c>
      <c r="BP30" s="17">
        <v>-71.792223399999997</v>
      </c>
    </row>
    <row r="31" spans="1:68" x14ac:dyDescent="0.35">
      <c r="A31" s="17">
        <v>5260396</v>
      </c>
      <c r="B31" s="17" t="s">
        <v>95</v>
      </c>
      <c r="C31" s="18">
        <v>45028</v>
      </c>
      <c r="D31" s="17" t="s">
        <v>456</v>
      </c>
      <c r="E31" s="19" t="str" cm="1">
        <f t="array" ref="E31">_xlfn.SWITCH(D31,"Property damage only (none injured)","Property Damage","Non-fatal injury","Injury","Fatal injury","Fatality","Unknown","Not Reported","Not Reported","Not Reported")</f>
        <v>Property Damage</v>
      </c>
      <c r="F31" s="17" t="s">
        <v>190</v>
      </c>
      <c r="G31" s="30">
        <v>0.71180555555555558</v>
      </c>
      <c r="H31" s="19" t="s">
        <v>266</v>
      </c>
      <c r="I31" s="17" t="s">
        <v>138</v>
      </c>
      <c r="J31" s="17">
        <v>2</v>
      </c>
      <c r="K31" s="17" t="s">
        <v>72</v>
      </c>
      <c r="L31" s="17" t="s">
        <v>73</v>
      </c>
      <c r="M31" s="17" t="s">
        <v>75</v>
      </c>
      <c r="N31" s="17" t="s">
        <v>75</v>
      </c>
      <c r="O31" s="17" t="s">
        <v>73</v>
      </c>
      <c r="P31" s="17" t="s">
        <v>73</v>
      </c>
      <c r="Q31" s="17" t="s">
        <v>125</v>
      </c>
      <c r="R31" s="17" t="s">
        <v>162</v>
      </c>
      <c r="S31" s="17" t="s">
        <v>73</v>
      </c>
      <c r="T31" s="17" t="s">
        <v>79</v>
      </c>
      <c r="U31" s="17" t="s">
        <v>80</v>
      </c>
      <c r="V31" s="19" t="s">
        <v>111</v>
      </c>
      <c r="X31" s="19" t="s">
        <v>479</v>
      </c>
      <c r="Y31" s="17">
        <v>3</v>
      </c>
      <c r="Z31" s="17" t="s">
        <v>73</v>
      </c>
      <c r="AA31" s="17" t="s">
        <v>73</v>
      </c>
      <c r="AB31" s="17" t="s">
        <v>73</v>
      </c>
      <c r="AC31" s="17" t="s">
        <v>771</v>
      </c>
      <c r="AD31" s="19" t="s">
        <v>84</v>
      </c>
      <c r="AE31" s="17" t="s">
        <v>186</v>
      </c>
      <c r="AF31" s="17" t="s">
        <v>86</v>
      </c>
      <c r="AG31" s="17">
        <v>0</v>
      </c>
      <c r="AH31" s="17">
        <v>0</v>
      </c>
      <c r="AI31" s="17" t="s">
        <v>295</v>
      </c>
      <c r="AJ31" s="17" t="s">
        <v>322</v>
      </c>
      <c r="AK31" s="17" t="s">
        <v>518</v>
      </c>
      <c r="AL31" s="17" t="s">
        <v>146</v>
      </c>
      <c r="AM31" s="17" t="s">
        <v>115</v>
      </c>
      <c r="AN31" s="17" t="s">
        <v>115</v>
      </c>
      <c r="AO31" s="17" t="s">
        <v>133</v>
      </c>
      <c r="AP31" s="19" t="s">
        <v>94</v>
      </c>
      <c r="AQ31" s="17" t="s">
        <v>95</v>
      </c>
      <c r="AR31" s="17" t="s">
        <v>772</v>
      </c>
      <c r="AS31" s="17" t="s">
        <v>273</v>
      </c>
      <c r="AT31" s="17" t="s">
        <v>257</v>
      </c>
      <c r="AU31" s="17" t="s">
        <v>97</v>
      </c>
      <c r="AV31" s="17" t="s">
        <v>174</v>
      </c>
      <c r="AW31" s="17" t="s">
        <v>99</v>
      </c>
      <c r="AX31" s="17" t="s">
        <v>73</v>
      </c>
      <c r="AY31" s="17" t="s">
        <v>120</v>
      </c>
      <c r="AZ31" s="17" t="s">
        <v>186</v>
      </c>
      <c r="BA31" s="17" t="s">
        <v>102</v>
      </c>
      <c r="BB31" s="17">
        <v>30</v>
      </c>
      <c r="BC31" s="17" t="s">
        <v>298</v>
      </c>
      <c r="BD31" s="17" t="s">
        <v>135</v>
      </c>
      <c r="BE31" s="17" t="s">
        <v>105</v>
      </c>
      <c r="BF31" s="17" t="s">
        <v>73</v>
      </c>
      <c r="BG31" s="17" t="s">
        <v>73</v>
      </c>
      <c r="BH31" s="17" t="s">
        <v>73</v>
      </c>
      <c r="BI31" s="17" t="s">
        <v>73</v>
      </c>
      <c r="BJ31" s="17" t="s">
        <v>73</v>
      </c>
      <c r="BK31" s="17" t="s">
        <v>73</v>
      </c>
      <c r="BL31" s="17" t="s">
        <v>73</v>
      </c>
      <c r="BM31" s="17">
        <v>175880.88975142001</v>
      </c>
      <c r="BN31" s="17">
        <v>887460.06214264</v>
      </c>
      <c r="BO31" s="17">
        <v>42.237229020000001</v>
      </c>
      <c r="BP31" s="17">
        <v>-71.792213829999994</v>
      </c>
    </row>
    <row r="32" spans="1:68" x14ac:dyDescent="0.35">
      <c r="A32" s="17">
        <v>5280286</v>
      </c>
      <c r="B32" s="17" t="s">
        <v>95</v>
      </c>
      <c r="C32" s="18">
        <v>45114</v>
      </c>
      <c r="D32" s="17" t="s">
        <v>456</v>
      </c>
      <c r="E32" s="19" t="str" cm="1">
        <f t="array" ref="E32">_xlfn.SWITCH(D32,"Property damage only (none injured)","Property Damage","Non-fatal injury","Injury","Fatal injury","Fatality","Unknown","Not Reported","Not Reported","Not Reported")</f>
        <v>Property Damage</v>
      </c>
      <c r="F32" s="17" t="s">
        <v>190</v>
      </c>
      <c r="G32" s="30">
        <v>0.93333333333333335</v>
      </c>
      <c r="H32" s="19" t="s">
        <v>266</v>
      </c>
      <c r="I32" s="17" t="s">
        <v>138</v>
      </c>
      <c r="J32" s="17">
        <v>2</v>
      </c>
      <c r="K32" s="17" t="s">
        <v>72</v>
      </c>
      <c r="L32" s="17" t="s">
        <v>73</v>
      </c>
      <c r="M32" s="17" t="s">
        <v>168</v>
      </c>
      <c r="N32" s="17" t="s">
        <v>168</v>
      </c>
      <c r="O32" s="17" t="s">
        <v>73</v>
      </c>
      <c r="P32" s="17" t="s">
        <v>73</v>
      </c>
      <c r="Q32" s="17" t="s">
        <v>353</v>
      </c>
      <c r="R32" s="17" t="s">
        <v>773</v>
      </c>
      <c r="S32" s="17" t="s">
        <v>236</v>
      </c>
      <c r="T32" s="17" t="s">
        <v>79</v>
      </c>
      <c r="U32" s="17" t="s">
        <v>80</v>
      </c>
      <c r="V32" s="19" t="s">
        <v>472</v>
      </c>
      <c r="X32" s="19" t="s">
        <v>82</v>
      </c>
      <c r="Y32" s="17">
        <v>3</v>
      </c>
      <c r="Z32" s="17" t="s">
        <v>73</v>
      </c>
      <c r="AA32" s="17" t="s">
        <v>73</v>
      </c>
      <c r="AB32" s="17" t="s">
        <v>73</v>
      </c>
      <c r="AC32" s="17" t="s">
        <v>774</v>
      </c>
      <c r="AD32" s="19" t="s">
        <v>84</v>
      </c>
      <c r="AE32" s="17" t="s">
        <v>85</v>
      </c>
      <c r="AF32" s="17" t="s">
        <v>86</v>
      </c>
      <c r="AG32" s="17">
        <v>0</v>
      </c>
      <c r="AH32" s="17">
        <v>0</v>
      </c>
      <c r="AI32" s="17" t="s">
        <v>87</v>
      </c>
      <c r="AJ32" s="17" t="s">
        <v>88</v>
      </c>
      <c r="AK32" s="17" t="s">
        <v>775</v>
      </c>
      <c r="AL32" s="17" t="s">
        <v>776</v>
      </c>
      <c r="AM32" s="17" t="s">
        <v>323</v>
      </c>
      <c r="AN32" s="17" t="s">
        <v>777</v>
      </c>
      <c r="AO32" s="17" t="s">
        <v>778</v>
      </c>
      <c r="AP32" s="19" t="s">
        <v>94</v>
      </c>
      <c r="AQ32" s="17" t="s">
        <v>95</v>
      </c>
      <c r="AR32" s="17" t="s">
        <v>779</v>
      </c>
      <c r="AS32" s="17" t="s">
        <v>273</v>
      </c>
      <c r="AT32" s="17" t="s">
        <v>257</v>
      </c>
      <c r="AU32" s="17" t="s">
        <v>97</v>
      </c>
      <c r="AV32" s="17" t="s">
        <v>98</v>
      </c>
      <c r="AW32" s="17" t="s">
        <v>209</v>
      </c>
      <c r="AX32" s="17" t="s">
        <v>73</v>
      </c>
      <c r="AY32" s="17" t="s">
        <v>780</v>
      </c>
      <c r="AZ32" s="17" t="s">
        <v>101</v>
      </c>
      <c r="BA32" s="17" t="s">
        <v>102</v>
      </c>
      <c r="BB32" s="17">
        <v>30</v>
      </c>
      <c r="BC32" s="17" t="s">
        <v>103</v>
      </c>
      <c r="BD32" s="17" t="s">
        <v>781</v>
      </c>
      <c r="BE32" s="17" t="s">
        <v>105</v>
      </c>
      <c r="BF32" s="17" t="s">
        <v>73</v>
      </c>
      <c r="BG32" s="17" t="s">
        <v>73</v>
      </c>
      <c r="BH32" s="17" t="s">
        <v>73</v>
      </c>
      <c r="BI32" s="17" t="s">
        <v>73</v>
      </c>
      <c r="BJ32" s="17" t="s">
        <v>73</v>
      </c>
      <c r="BK32" s="17" t="s">
        <v>73</v>
      </c>
      <c r="BL32" s="17" t="s">
        <v>73</v>
      </c>
      <c r="BM32" s="17">
        <v>175880.05230000001</v>
      </c>
      <c r="BN32" s="17">
        <v>887446.38309999998</v>
      </c>
      <c r="BO32" s="17">
        <v>42.237105849999999</v>
      </c>
      <c r="BP32" s="17">
        <v>-71.792223399999997</v>
      </c>
    </row>
    <row r="33" spans="1:68" x14ac:dyDescent="0.35">
      <c r="A33" s="17">
        <v>5299055</v>
      </c>
      <c r="B33" s="17" t="s">
        <v>95</v>
      </c>
      <c r="C33" s="18">
        <v>45176</v>
      </c>
      <c r="D33" s="17" t="s">
        <v>461</v>
      </c>
      <c r="E33" s="19" t="str" cm="1">
        <f t="array" ref="E33">_xlfn.SWITCH(D33,"Property damage only (none injured)","Property Damage","Non-fatal injury","Injury","Fatal injury","Fatality","Unknown","Not Reported","Not Reported","Not Reported")</f>
        <v>Injury</v>
      </c>
      <c r="F33" s="17" t="s">
        <v>190</v>
      </c>
      <c r="G33" s="30">
        <v>0.10416666666666667</v>
      </c>
      <c r="H33" s="19" t="s">
        <v>266</v>
      </c>
      <c r="I33" s="17" t="s">
        <v>193</v>
      </c>
      <c r="J33" s="17">
        <v>2</v>
      </c>
      <c r="K33" s="17" t="s">
        <v>72</v>
      </c>
      <c r="L33" s="17" t="s">
        <v>73</v>
      </c>
      <c r="M33" s="17" t="s">
        <v>168</v>
      </c>
      <c r="N33" s="17" t="s">
        <v>168</v>
      </c>
      <c r="O33" s="17" t="s">
        <v>73</v>
      </c>
      <c r="P33" s="17" t="s">
        <v>73</v>
      </c>
      <c r="Q33" s="17" t="s">
        <v>226</v>
      </c>
      <c r="R33" s="17" t="s">
        <v>320</v>
      </c>
      <c r="S33" s="17" t="s">
        <v>127</v>
      </c>
      <c r="T33" s="17" t="s">
        <v>79</v>
      </c>
      <c r="U33" s="17" t="s">
        <v>80</v>
      </c>
      <c r="V33" s="19" t="s">
        <v>111</v>
      </c>
      <c r="X33" s="19" t="s">
        <v>82</v>
      </c>
      <c r="Y33" s="17">
        <v>3</v>
      </c>
      <c r="Z33" s="17" t="s">
        <v>73</v>
      </c>
      <c r="AA33" s="17" t="s">
        <v>73</v>
      </c>
      <c r="AB33" s="17" t="s">
        <v>73</v>
      </c>
      <c r="AC33" s="17" t="s">
        <v>782</v>
      </c>
      <c r="AD33" s="19" t="s">
        <v>84</v>
      </c>
      <c r="AE33" s="17" t="s">
        <v>85</v>
      </c>
      <c r="AF33" s="17" t="s">
        <v>86</v>
      </c>
      <c r="AG33" s="17">
        <v>0</v>
      </c>
      <c r="AH33" s="17">
        <v>1</v>
      </c>
      <c r="AI33" s="17" t="s">
        <v>87</v>
      </c>
      <c r="AJ33" s="17" t="s">
        <v>322</v>
      </c>
      <c r="AK33" s="17" t="s">
        <v>238</v>
      </c>
      <c r="AL33" s="17" t="s">
        <v>146</v>
      </c>
      <c r="AM33" s="17" t="s">
        <v>115</v>
      </c>
      <c r="AN33" s="17" t="s">
        <v>356</v>
      </c>
      <c r="AO33" s="17" t="s">
        <v>641</v>
      </c>
      <c r="AP33" s="19" t="s">
        <v>94</v>
      </c>
      <c r="AQ33" s="17" t="s">
        <v>95</v>
      </c>
      <c r="AR33" s="17" t="s">
        <v>783</v>
      </c>
      <c r="AS33" s="17" t="s">
        <v>273</v>
      </c>
      <c r="AT33" s="17" t="s">
        <v>257</v>
      </c>
      <c r="AU33" s="17" t="s">
        <v>97</v>
      </c>
      <c r="AV33" s="17" t="s">
        <v>98</v>
      </c>
      <c r="AW33" s="17" t="s">
        <v>99</v>
      </c>
      <c r="AX33" s="17" t="s">
        <v>73</v>
      </c>
      <c r="AY33" s="17" t="s">
        <v>120</v>
      </c>
      <c r="AZ33" s="17" t="s">
        <v>101</v>
      </c>
      <c r="BA33" s="17" t="s">
        <v>102</v>
      </c>
      <c r="BB33" s="17">
        <v>30</v>
      </c>
      <c r="BC33" s="17" t="s">
        <v>103</v>
      </c>
      <c r="BD33" s="17" t="s">
        <v>135</v>
      </c>
      <c r="BE33" s="17" t="s">
        <v>105</v>
      </c>
      <c r="BF33" s="17" t="s">
        <v>73</v>
      </c>
      <c r="BG33" s="17" t="s">
        <v>73</v>
      </c>
      <c r="BH33" s="17" t="s">
        <v>73</v>
      </c>
      <c r="BI33" s="17" t="s">
        <v>73</v>
      </c>
      <c r="BJ33" s="17" t="s">
        <v>73</v>
      </c>
      <c r="BK33" s="17" t="s">
        <v>73</v>
      </c>
      <c r="BL33" s="17" t="s">
        <v>73</v>
      </c>
      <c r="BM33" s="17">
        <v>175880.05230000001</v>
      </c>
      <c r="BN33" s="17">
        <v>887446.38309999998</v>
      </c>
      <c r="BO33" s="17">
        <v>42.237105849999999</v>
      </c>
      <c r="BP33" s="17">
        <v>-71.792223399999997</v>
      </c>
    </row>
    <row r="34" spans="1:68" x14ac:dyDescent="0.35">
      <c r="A34" s="17">
        <v>5305567</v>
      </c>
      <c r="B34" s="17" t="s">
        <v>95</v>
      </c>
      <c r="C34" s="18">
        <v>45187</v>
      </c>
      <c r="D34" s="17" t="s">
        <v>456</v>
      </c>
      <c r="E34" s="19" t="str" cm="1">
        <f t="array" ref="E34">_xlfn.SWITCH(D34,"Property damage only (none injured)","Property Damage","Non-fatal injury","Injury","Fatal injury","Fatality","Unknown","Not Reported","Not Reported","Not Reported")</f>
        <v>Property Damage</v>
      </c>
      <c r="F34" s="17" t="s">
        <v>190</v>
      </c>
      <c r="G34" s="30">
        <v>0.94722222222222219</v>
      </c>
      <c r="H34" s="19" t="s">
        <v>266</v>
      </c>
      <c r="I34" s="17" t="s">
        <v>138</v>
      </c>
      <c r="J34" s="17">
        <v>2</v>
      </c>
      <c r="K34" s="17" t="s">
        <v>72</v>
      </c>
      <c r="L34" s="17" t="s">
        <v>73</v>
      </c>
      <c r="M34" s="17" t="s">
        <v>75</v>
      </c>
      <c r="N34" s="17" t="s">
        <v>75</v>
      </c>
      <c r="O34" s="17" t="s">
        <v>73</v>
      </c>
      <c r="P34" s="17" t="s">
        <v>73</v>
      </c>
      <c r="Q34" s="17" t="s">
        <v>353</v>
      </c>
      <c r="R34" s="17" t="s">
        <v>162</v>
      </c>
      <c r="S34" s="17" t="s">
        <v>73</v>
      </c>
      <c r="T34" s="17" t="s">
        <v>79</v>
      </c>
      <c r="U34" s="17" t="s">
        <v>80</v>
      </c>
      <c r="V34" s="19" t="s">
        <v>472</v>
      </c>
      <c r="X34" s="19" t="s">
        <v>82</v>
      </c>
      <c r="Y34" s="17">
        <v>3</v>
      </c>
      <c r="Z34" s="17" t="s">
        <v>73</v>
      </c>
      <c r="AA34" s="17" t="s">
        <v>73</v>
      </c>
      <c r="AB34" s="17" t="s">
        <v>73</v>
      </c>
      <c r="AC34" s="17" t="s">
        <v>784</v>
      </c>
      <c r="AD34" s="19" t="s">
        <v>334</v>
      </c>
      <c r="AE34" s="17" t="s">
        <v>85</v>
      </c>
      <c r="AF34" s="17" t="s">
        <v>86</v>
      </c>
      <c r="AG34" s="17">
        <v>0</v>
      </c>
      <c r="AH34" s="17">
        <v>0</v>
      </c>
      <c r="AI34" s="17" t="s">
        <v>87</v>
      </c>
      <c r="AJ34" s="17" t="s">
        <v>88</v>
      </c>
      <c r="AK34" s="17" t="s">
        <v>238</v>
      </c>
      <c r="AL34" s="17" t="s">
        <v>132</v>
      </c>
      <c r="AM34" s="17" t="s">
        <v>115</v>
      </c>
      <c r="AN34" s="17" t="s">
        <v>365</v>
      </c>
      <c r="AO34" s="17" t="s">
        <v>271</v>
      </c>
      <c r="AP34" s="19" t="s">
        <v>130</v>
      </c>
      <c r="AQ34" s="17" t="s">
        <v>95</v>
      </c>
      <c r="AR34" s="17" t="s">
        <v>785</v>
      </c>
      <c r="AS34" s="17" t="s">
        <v>273</v>
      </c>
      <c r="AT34" s="17" t="s">
        <v>257</v>
      </c>
      <c r="AU34" s="17" t="s">
        <v>97</v>
      </c>
      <c r="AV34" s="17" t="s">
        <v>98</v>
      </c>
      <c r="AW34" s="17" t="s">
        <v>99</v>
      </c>
      <c r="AX34" s="17" t="s">
        <v>73</v>
      </c>
      <c r="AY34" s="17" t="s">
        <v>120</v>
      </c>
      <c r="AZ34" s="17" t="s">
        <v>101</v>
      </c>
      <c r="BA34" s="17" t="s">
        <v>102</v>
      </c>
      <c r="BB34" s="17" t="s">
        <v>73</v>
      </c>
      <c r="BC34" s="17" t="s">
        <v>103</v>
      </c>
      <c r="BD34" s="17" t="s">
        <v>135</v>
      </c>
      <c r="BE34" s="17" t="s">
        <v>105</v>
      </c>
      <c r="BF34" s="17" t="s">
        <v>73</v>
      </c>
      <c r="BG34" s="17" t="s">
        <v>73</v>
      </c>
      <c r="BH34" s="17" t="s">
        <v>73</v>
      </c>
      <c r="BI34" s="17" t="s">
        <v>73</v>
      </c>
      <c r="BJ34" s="17" t="s">
        <v>73</v>
      </c>
      <c r="BK34" s="17" t="s">
        <v>73</v>
      </c>
      <c r="BL34" s="17" t="s">
        <v>73</v>
      </c>
      <c r="BM34" s="17">
        <v>175880.05230000001</v>
      </c>
      <c r="BN34" s="17">
        <v>887446.38309999998</v>
      </c>
      <c r="BO34" s="17">
        <v>42.237105849999999</v>
      </c>
      <c r="BP34" s="17">
        <v>-71.792223399999997</v>
      </c>
    </row>
    <row r="35" spans="1:68" x14ac:dyDescent="0.35">
      <c r="A35" s="17">
        <v>5325110</v>
      </c>
      <c r="B35" s="17" t="s">
        <v>95</v>
      </c>
      <c r="C35" s="18">
        <v>45237</v>
      </c>
      <c r="D35" s="17" t="s">
        <v>456</v>
      </c>
      <c r="E35" s="19" t="str" cm="1">
        <f t="array" ref="E35">_xlfn.SWITCH(D35,"Property damage only (none injured)","Property Damage","Non-fatal injury","Injury","Fatal injury","Fatality","Unknown","Not Reported","Not Reported","Not Reported")</f>
        <v>Property Damage</v>
      </c>
      <c r="F35" s="17" t="s">
        <v>190</v>
      </c>
      <c r="G35" s="30">
        <v>0.79652777777777772</v>
      </c>
      <c r="H35" s="19" t="s">
        <v>266</v>
      </c>
      <c r="I35" s="17" t="s">
        <v>138</v>
      </c>
      <c r="J35" s="17">
        <v>2</v>
      </c>
      <c r="K35" s="17" t="s">
        <v>72</v>
      </c>
      <c r="L35" s="17" t="s">
        <v>73</v>
      </c>
      <c r="M35" s="17" t="s">
        <v>368</v>
      </c>
      <c r="N35" s="17" t="s">
        <v>168</v>
      </c>
      <c r="O35" s="17" t="s">
        <v>73</v>
      </c>
      <c r="P35" s="17" t="s">
        <v>73</v>
      </c>
      <c r="Q35" s="17" t="s">
        <v>201</v>
      </c>
      <c r="R35" s="17" t="s">
        <v>162</v>
      </c>
      <c r="S35" s="17" t="s">
        <v>73</v>
      </c>
      <c r="T35" s="17" t="s">
        <v>79</v>
      </c>
      <c r="U35" s="17" t="s">
        <v>80</v>
      </c>
      <c r="V35" s="19" t="s">
        <v>472</v>
      </c>
      <c r="X35" s="19" t="s">
        <v>498</v>
      </c>
      <c r="Y35" s="17">
        <v>3</v>
      </c>
      <c r="Z35" s="17" t="s">
        <v>73</v>
      </c>
      <c r="AA35" s="17" t="s">
        <v>73</v>
      </c>
      <c r="AB35" s="17" t="s">
        <v>73</v>
      </c>
      <c r="AC35" s="17" t="s">
        <v>786</v>
      </c>
      <c r="AD35" s="19" t="s">
        <v>84</v>
      </c>
      <c r="AE35" s="17" t="s">
        <v>85</v>
      </c>
      <c r="AF35" s="17" t="s">
        <v>86</v>
      </c>
      <c r="AG35" s="17">
        <v>0</v>
      </c>
      <c r="AH35" s="17">
        <v>0</v>
      </c>
      <c r="AI35" s="17" t="s">
        <v>87</v>
      </c>
      <c r="AJ35" s="17" t="s">
        <v>322</v>
      </c>
      <c r="AK35" s="17" t="s">
        <v>205</v>
      </c>
      <c r="AL35" s="17" t="s">
        <v>132</v>
      </c>
      <c r="AM35" s="17" t="s">
        <v>73</v>
      </c>
      <c r="AN35" s="17" t="s">
        <v>116</v>
      </c>
      <c r="AO35" s="17" t="s">
        <v>284</v>
      </c>
      <c r="AP35" s="19" t="s">
        <v>94</v>
      </c>
      <c r="AQ35" s="17" t="s">
        <v>95</v>
      </c>
      <c r="AR35" s="17" t="s">
        <v>787</v>
      </c>
      <c r="AS35" s="17" t="s">
        <v>273</v>
      </c>
      <c r="AT35" s="17" t="s">
        <v>257</v>
      </c>
      <c r="AU35" s="17" t="s">
        <v>97</v>
      </c>
      <c r="AV35" s="17" t="s">
        <v>98</v>
      </c>
      <c r="AW35" s="17" t="s">
        <v>99</v>
      </c>
      <c r="AX35" s="17" t="s">
        <v>73</v>
      </c>
      <c r="AY35" s="17" t="s">
        <v>120</v>
      </c>
      <c r="AZ35" s="17" t="s">
        <v>186</v>
      </c>
      <c r="BA35" s="17" t="s">
        <v>102</v>
      </c>
      <c r="BB35" s="17">
        <v>30</v>
      </c>
      <c r="BC35" s="17" t="s">
        <v>103</v>
      </c>
      <c r="BD35" s="17" t="s">
        <v>135</v>
      </c>
      <c r="BE35" s="17" t="s">
        <v>105</v>
      </c>
      <c r="BF35" s="17" t="s">
        <v>73</v>
      </c>
      <c r="BG35" s="17" t="s">
        <v>73</v>
      </c>
      <c r="BH35" s="17" t="s">
        <v>73</v>
      </c>
      <c r="BI35" s="17" t="s">
        <v>73</v>
      </c>
      <c r="BJ35" s="17" t="s">
        <v>73</v>
      </c>
      <c r="BK35" s="17" t="s">
        <v>73</v>
      </c>
      <c r="BL35" s="17" t="s">
        <v>73</v>
      </c>
      <c r="BM35" s="17">
        <v>175880.05230000001</v>
      </c>
      <c r="BN35" s="17">
        <v>887446.38309999998</v>
      </c>
      <c r="BO35" s="17">
        <v>42.237105849999999</v>
      </c>
      <c r="BP35" s="17">
        <v>-71.792223399999997</v>
      </c>
    </row>
    <row r="36" spans="1:68" x14ac:dyDescent="0.35">
      <c r="A36" s="17">
        <v>5331278</v>
      </c>
      <c r="B36" s="17" t="s">
        <v>95</v>
      </c>
      <c r="C36" s="18">
        <v>45244</v>
      </c>
      <c r="D36" s="17" t="s">
        <v>456</v>
      </c>
      <c r="E36" s="19" t="str" cm="1">
        <f t="array" ref="E36">_xlfn.SWITCH(D36,"Property damage only (none injured)","Property Damage","Non-fatal injury","Injury","Fatal injury","Fatality","Unknown","Not Reported","Not Reported","Not Reported")</f>
        <v>Property Damage</v>
      </c>
      <c r="F36" s="17" t="s">
        <v>190</v>
      </c>
      <c r="G36" s="30">
        <v>0.86388888888888893</v>
      </c>
      <c r="H36" s="19" t="s">
        <v>266</v>
      </c>
      <c r="I36" s="17" t="s">
        <v>138</v>
      </c>
      <c r="J36" s="17">
        <v>2</v>
      </c>
      <c r="K36" s="17" t="s">
        <v>72</v>
      </c>
      <c r="L36" s="17" t="s">
        <v>73</v>
      </c>
      <c r="M36" s="17" t="s">
        <v>74</v>
      </c>
      <c r="N36" s="17" t="s">
        <v>75</v>
      </c>
      <c r="O36" s="17" t="s">
        <v>73</v>
      </c>
      <c r="P36" s="17" t="s">
        <v>73</v>
      </c>
      <c r="Q36" s="17" t="s">
        <v>169</v>
      </c>
      <c r="R36" s="17" t="s">
        <v>390</v>
      </c>
      <c r="S36" s="17" t="s">
        <v>236</v>
      </c>
      <c r="T36" s="17" t="s">
        <v>79</v>
      </c>
      <c r="U36" s="17" t="s">
        <v>80</v>
      </c>
      <c r="V36" s="19" t="s">
        <v>472</v>
      </c>
      <c r="X36" s="19" t="s">
        <v>82</v>
      </c>
      <c r="Y36" s="17">
        <v>3</v>
      </c>
      <c r="Z36" s="17" t="s">
        <v>73</v>
      </c>
      <c r="AA36" s="17" t="s">
        <v>73</v>
      </c>
      <c r="AB36" s="17" t="s">
        <v>73</v>
      </c>
      <c r="AC36" s="17" t="s">
        <v>788</v>
      </c>
      <c r="AD36" s="19" t="s">
        <v>84</v>
      </c>
      <c r="AE36" s="17" t="s">
        <v>172</v>
      </c>
      <c r="AF36" s="17" t="s">
        <v>86</v>
      </c>
      <c r="AG36" s="17">
        <v>0</v>
      </c>
      <c r="AH36" s="17">
        <v>0</v>
      </c>
      <c r="AI36" s="17" t="s">
        <v>295</v>
      </c>
      <c r="AJ36" s="17" t="s">
        <v>322</v>
      </c>
      <c r="AK36" s="17" t="s">
        <v>205</v>
      </c>
      <c r="AL36" s="17" t="s">
        <v>132</v>
      </c>
      <c r="AM36" s="17" t="s">
        <v>115</v>
      </c>
      <c r="AN36" s="17" t="s">
        <v>115</v>
      </c>
      <c r="AO36" s="17" t="s">
        <v>324</v>
      </c>
      <c r="AP36" s="19" t="s">
        <v>94</v>
      </c>
      <c r="AQ36" s="17" t="s">
        <v>95</v>
      </c>
      <c r="AR36" s="17" t="s">
        <v>789</v>
      </c>
      <c r="AS36" s="17" t="s">
        <v>273</v>
      </c>
      <c r="AT36" s="17" t="s">
        <v>257</v>
      </c>
      <c r="AU36" s="17" t="s">
        <v>97</v>
      </c>
      <c r="AV36" s="17" t="s">
        <v>174</v>
      </c>
      <c r="AW36" s="17" t="s">
        <v>209</v>
      </c>
      <c r="AX36" s="17" t="s">
        <v>73</v>
      </c>
      <c r="AY36" s="17" t="s">
        <v>120</v>
      </c>
      <c r="AZ36" s="17" t="s">
        <v>101</v>
      </c>
      <c r="BA36" s="17" t="s">
        <v>102</v>
      </c>
      <c r="BB36" s="17" t="s">
        <v>73</v>
      </c>
      <c r="BC36" s="17" t="s">
        <v>298</v>
      </c>
      <c r="BD36" s="17" t="s">
        <v>135</v>
      </c>
      <c r="BE36" s="17" t="s">
        <v>105</v>
      </c>
      <c r="BF36" s="17" t="s">
        <v>73</v>
      </c>
      <c r="BG36" s="17" t="s">
        <v>73</v>
      </c>
      <c r="BH36" s="17" t="s">
        <v>73</v>
      </c>
      <c r="BI36" s="17" t="s">
        <v>73</v>
      </c>
      <c r="BJ36" s="17" t="s">
        <v>73</v>
      </c>
      <c r="BK36" s="17" t="s">
        <v>73</v>
      </c>
      <c r="BL36" s="17" t="s">
        <v>73</v>
      </c>
      <c r="BM36" s="17">
        <v>175880.88975142001</v>
      </c>
      <c r="BN36" s="17">
        <v>887460.06214264</v>
      </c>
      <c r="BO36" s="17">
        <v>42.237229020000001</v>
      </c>
      <c r="BP36" s="17">
        <v>-71.792213829999994</v>
      </c>
    </row>
    <row r="37" spans="1:68" x14ac:dyDescent="0.35">
      <c r="A37" s="17">
        <v>5344271</v>
      </c>
      <c r="B37" s="17" t="s">
        <v>95</v>
      </c>
      <c r="C37" s="18">
        <v>45274</v>
      </c>
      <c r="D37" s="17" t="s">
        <v>186</v>
      </c>
      <c r="E37" s="19" t="str" cm="1">
        <f t="array" ref="E37">_xlfn.SWITCH(D37,"Property damage only (none injured)","Property Damage","Non-fatal injury","Injury","Fatal injury","Fatality","Unknown","Not Reported","Not Reported","Not Reported")</f>
        <v>Not Reported</v>
      </c>
      <c r="F37" s="17" t="s">
        <v>190</v>
      </c>
      <c r="G37" s="30">
        <v>0.35555555555555557</v>
      </c>
      <c r="H37" s="19" t="s">
        <v>266</v>
      </c>
      <c r="I37" s="17" t="s">
        <v>298</v>
      </c>
      <c r="J37" s="17">
        <v>2</v>
      </c>
      <c r="K37" s="17" t="s">
        <v>72</v>
      </c>
      <c r="L37" s="17" t="s">
        <v>73</v>
      </c>
      <c r="M37" s="17" t="s">
        <v>368</v>
      </c>
      <c r="N37" s="17" t="s">
        <v>75</v>
      </c>
      <c r="O37" s="17" t="s">
        <v>73</v>
      </c>
      <c r="P37" s="17" t="s">
        <v>73</v>
      </c>
      <c r="Q37" s="17" t="s">
        <v>249</v>
      </c>
      <c r="R37" s="17" t="s">
        <v>790</v>
      </c>
      <c r="S37" s="17" t="s">
        <v>73</v>
      </c>
      <c r="T37" s="17" t="s">
        <v>79</v>
      </c>
      <c r="U37" s="17" t="s">
        <v>80</v>
      </c>
      <c r="V37" s="19" t="s">
        <v>111</v>
      </c>
      <c r="X37" s="19" t="s">
        <v>82</v>
      </c>
      <c r="Y37" s="17">
        <v>3</v>
      </c>
      <c r="Z37" s="17" t="s">
        <v>73</v>
      </c>
      <c r="AA37" s="17" t="s">
        <v>73</v>
      </c>
      <c r="AB37" s="17" t="s">
        <v>73</v>
      </c>
      <c r="AC37" s="17" t="s">
        <v>791</v>
      </c>
      <c r="AD37" s="19" t="s">
        <v>84</v>
      </c>
      <c r="AE37" s="17" t="s">
        <v>85</v>
      </c>
      <c r="AF37" s="17" t="s">
        <v>86</v>
      </c>
      <c r="AG37" s="17">
        <v>0</v>
      </c>
      <c r="AH37" s="17">
        <v>0</v>
      </c>
      <c r="AI37" s="17" t="s">
        <v>87</v>
      </c>
      <c r="AJ37" s="17" t="s">
        <v>88</v>
      </c>
      <c r="AK37" s="17" t="s">
        <v>792</v>
      </c>
      <c r="AL37" s="17" t="s">
        <v>666</v>
      </c>
      <c r="AM37" s="17" t="s">
        <v>115</v>
      </c>
      <c r="AN37" s="17" t="s">
        <v>115</v>
      </c>
      <c r="AO37" s="17" t="s">
        <v>641</v>
      </c>
      <c r="AP37" s="19" t="s">
        <v>474</v>
      </c>
      <c r="AQ37" s="17" t="s">
        <v>95</v>
      </c>
      <c r="AR37" s="17" t="s">
        <v>793</v>
      </c>
      <c r="AS37" s="17" t="s">
        <v>273</v>
      </c>
      <c r="AT37" s="17" t="s">
        <v>257</v>
      </c>
      <c r="AU37" s="17" t="s">
        <v>97</v>
      </c>
      <c r="AV37" s="17" t="s">
        <v>98</v>
      </c>
      <c r="AW37" s="17" t="s">
        <v>99</v>
      </c>
      <c r="AX37" s="17" t="s">
        <v>73</v>
      </c>
      <c r="AY37" s="17" t="s">
        <v>120</v>
      </c>
      <c r="AZ37" s="17" t="s">
        <v>101</v>
      </c>
      <c r="BA37" s="17" t="s">
        <v>102</v>
      </c>
      <c r="BB37" s="17" t="s">
        <v>73</v>
      </c>
      <c r="BC37" s="17" t="s">
        <v>103</v>
      </c>
      <c r="BD37" s="17" t="s">
        <v>135</v>
      </c>
      <c r="BE37" s="17" t="s">
        <v>105</v>
      </c>
      <c r="BF37" s="17" t="s">
        <v>73</v>
      </c>
      <c r="BG37" s="17" t="s">
        <v>73</v>
      </c>
      <c r="BH37" s="17" t="s">
        <v>73</v>
      </c>
      <c r="BI37" s="17" t="s">
        <v>73</v>
      </c>
      <c r="BJ37" s="17" t="s">
        <v>73</v>
      </c>
      <c r="BK37" s="17" t="s">
        <v>73</v>
      </c>
      <c r="BL37" s="17" t="s">
        <v>73</v>
      </c>
      <c r="BM37" s="17">
        <v>175880.05230000001</v>
      </c>
      <c r="BN37" s="17">
        <v>887446.38309999998</v>
      </c>
      <c r="BO37" s="17">
        <v>42.237105849999999</v>
      </c>
      <c r="BP37" s="17">
        <v>-71.792223399999997</v>
      </c>
    </row>
    <row r="39" spans="1:68" x14ac:dyDescent="0.35">
      <c r="A39" s="17" t="s">
        <v>286</v>
      </c>
      <c r="B39" s="17" t="s">
        <v>287</v>
      </c>
    </row>
    <row r="40" spans="1:68" x14ac:dyDescent="0.35">
      <c r="A40" s="17" t="s">
        <v>288</v>
      </c>
      <c r="B40" s="17" t="s">
        <v>289</v>
      </c>
    </row>
    <row r="41" spans="1:68" x14ac:dyDescent="0.35">
      <c r="A41" s="17" t="s">
        <v>290</v>
      </c>
      <c r="B41" s="17" t="s">
        <v>291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2BAEE-A21F-47A7-9CDD-06359FC7DE65}">
  <sheetPr codeName="Sheet7"/>
  <dimension ref="A1:BP71"/>
  <sheetViews>
    <sheetView topLeftCell="AK1" zoomScale="93" workbookViewId="0">
      <selection activeCell="G68" sqref="G68"/>
    </sheetView>
  </sheetViews>
  <sheetFormatPr defaultColWidth="8.7265625" defaultRowHeight="14.5" x14ac:dyDescent="0.35"/>
  <cols>
    <col min="1" max="1" width="14.453125" style="17" customWidth="1"/>
    <col min="2" max="2" width="16.1796875" style="17" customWidth="1"/>
    <col min="3" max="3" width="11.81640625" style="17" bestFit="1" customWidth="1"/>
    <col min="4" max="4" width="14.453125" style="17" customWidth="1"/>
    <col min="5" max="5" width="9.26953125" style="19" customWidth="1"/>
    <col min="6" max="6" width="12.81640625" style="17" customWidth="1"/>
    <col min="7" max="7" width="11.81640625" style="19" customWidth="1"/>
    <col min="8" max="8" width="11.453125" style="19" customWidth="1"/>
    <col min="9" max="9" width="25.1796875" style="17" customWidth="1"/>
    <col min="10" max="10" width="18.7265625" style="17" customWidth="1"/>
    <col min="11" max="11" width="18.26953125" style="17" customWidth="1"/>
    <col min="12" max="12" width="17.54296875" style="17" customWidth="1"/>
    <col min="13" max="16" width="25.1796875" style="17" customWidth="1"/>
    <col min="17" max="17" width="11.81640625" style="19" customWidth="1"/>
    <col min="18" max="19" width="25.1796875" style="17" customWidth="1"/>
    <col min="20" max="20" width="18.453125" style="17" customWidth="1"/>
    <col min="21" max="21" width="12.81640625" style="17" customWidth="1"/>
    <col min="22" max="22" width="16" style="19" customWidth="1"/>
    <col min="23" max="23" width="18" style="19" customWidth="1"/>
    <col min="24" max="24" width="18.7265625" style="19" customWidth="1"/>
    <col min="25" max="25" width="16.7265625" style="17" customWidth="1"/>
    <col min="26" max="28" width="25.1796875" style="17" customWidth="1"/>
    <col min="29" max="29" width="23.54296875" style="17" customWidth="1"/>
    <col min="30" max="31" width="22" style="17" customWidth="1"/>
    <col min="32" max="32" width="17.1796875" style="17" customWidth="1"/>
    <col min="33" max="33" width="14.7265625" style="17" customWidth="1"/>
    <col min="34" max="34" width="21.81640625" style="17" customWidth="1"/>
    <col min="35" max="35" width="24.7265625" style="17" customWidth="1"/>
    <col min="36" max="36" width="21" style="17" customWidth="1"/>
    <col min="37" max="41" width="25.1796875" style="17" customWidth="1"/>
    <col min="42" max="42" width="19.1796875" style="19" customWidth="1"/>
    <col min="43" max="43" width="13.81640625" style="17" customWidth="1"/>
    <col min="44" max="44" width="16.26953125" style="17" customWidth="1"/>
    <col min="45" max="45" width="25.1796875" style="17" customWidth="1"/>
    <col min="46" max="46" width="24.26953125" style="17" customWidth="1"/>
    <col min="47" max="47" width="25.1796875" style="17" customWidth="1"/>
    <col min="48" max="48" width="18.54296875" style="17" customWidth="1"/>
    <col min="49" max="49" width="12.453125" style="17" customWidth="1"/>
    <col min="50" max="50" width="9" style="17" customWidth="1"/>
    <col min="51" max="52" width="25.1796875" style="17" customWidth="1"/>
    <col min="53" max="53" width="18.1796875" style="17" customWidth="1"/>
    <col min="54" max="54" width="12.26953125" style="17" customWidth="1"/>
    <col min="55" max="56" width="25.1796875" style="17" customWidth="1"/>
    <col min="57" max="57" width="18.453125" style="17" customWidth="1"/>
    <col min="58" max="16384" width="8.7265625" style="17"/>
  </cols>
  <sheetData>
    <row r="1" spans="1:68" s="23" customFormat="1" x14ac:dyDescent="0.35">
      <c r="A1" s="23" t="s">
        <v>0</v>
      </c>
      <c r="B1" s="23" t="s">
        <v>1</v>
      </c>
      <c r="C1" s="23" t="s">
        <v>2</v>
      </c>
      <c r="D1" s="23" t="s">
        <v>3</v>
      </c>
      <c r="E1" s="24" t="s">
        <v>454</v>
      </c>
      <c r="F1" s="23" t="s">
        <v>4</v>
      </c>
      <c r="G1" s="24" t="s">
        <v>5</v>
      </c>
      <c r="H1" s="24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3" t="s">
        <v>13</v>
      </c>
      <c r="P1" s="23" t="s">
        <v>14</v>
      </c>
      <c r="Q1" s="24" t="s">
        <v>15</v>
      </c>
      <c r="R1" s="23" t="s">
        <v>16</v>
      </c>
      <c r="S1" s="23" t="s">
        <v>17</v>
      </c>
      <c r="T1" s="23" t="s">
        <v>18</v>
      </c>
      <c r="U1" s="23" t="s">
        <v>19</v>
      </c>
      <c r="V1" s="24" t="s">
        <v>20</v>
      </c>
      <c r="W1" s="24" t="s">
        <v>455</v>
      </c>
      <c r="X1" s="24" t="s">
        <v>21</v>
      </c>
      <c r="Y1" s="23" t="s">
        <v>22</v>
      </c>
      <c r="Z1" s="23" t="s">
        <v>23</v>
      </c>
      <c r="AA1" s="23" t="s">
        <v>24</v>
      </c>
      <c r="AB1" s="23" t="s">
        <v>25</v>
      </c>
      <c r="AC1" s="23" t="s">
        <v>26</v>
      </c>
      <c r="AD1" s="23" t="s">
        <v>27</v>
      </c>
      <c r="AE1" s="23" t="s">
        <v>28</v>
      </c>
      <c r="AF1" s="23" t="s">
        <v>29</v>
      </c>
      <c r="AG1" s="23" t="s">
        <v>30</v>
      </c>
      <c r="AH1" s="23" t="s">
        <v>31</v>
      </c>
      <c r="AI1" s="23" t="s">
        <v>32</v>
      </c>
      <c r="AJ1" s="23" t="s">
        <v>33</v>
      </c>
      <c r="AK1" s="23" t="s">
        <v>34</v>
      </c>
      <c r="AL1" s="23" t="s">
        <v>35</v>
      </c>
      <c r="AM1" s="23" t="s">
        <v>36</v>
      </c>
      <c r="AN1" s="23" t="s">
        <v>37</v>
      </c>
      <c r="AO1" s="23" t="s">
        <v>38</v>
      </c>
      <c r="AP1" s="24" t="s">
        <v>39</v>
      </c>
      <c r="AQ1" s="23" t="s">
        <v>40</v>
      </c>
      <c r="AR1" s="23" t="s">
        <v>41</v>
      </c>
      <c r="AS1" s="23" t="s">
        <v>42</v>
      </c>
      <c r="AT1" s="23" t="s">
        <v>43</v>
      </c>
      <c r="AU1" s="23" t="s">
        <v>44</v>
      </c>
      <c r="AV1" s="23" t="s">
        <v>45</v>
      </c>
      <c r="AW1" s="23" t="s">
        <v>46</v>
      </c>
      <c r="AX1" s="23" t="s">
        <v>47</v>
      </c>
      <c r="AY1" s="23" t="s">
        <v>48</v>
      </c>
      <c r="AZ1" s="23" t="s">
        <v>49</v>
      </c>
      <c r="BA1" s="23" t="s">
        <v>50</v>
      </c>
      <c r="BB1" s="23" t="s">
        <v>51</v>
      </c>
      <c r="BC1" s="23" t="s">
        <v>52</v>
      </c>
      <c r="BD1" s="23" t="s">
        <v>53</v>
      </c>
      <c r="BE1" s="23" t="s">
        <v>54</v>
      </c>
      <c r="BF1" s="23" t="s">
        <v>55</v>
      </c>
      <c r="BG1" s="23" t="s">
        <v>56</v>
      </c>
      <c r="BH1" s="23" t="s">
        <v>57</v>
      </c>
      <c r="BI1" s="23" t="s">
        <v>58</v>
      </c>
      <c r="BJ1" s="23" t="s">
        <v>59</v>
      </c>
      <c r="BK1" s="23" t="s">
        <v>60</v>
      </c>
      <c r="BL1" s="23" t="s">
        <v>61</v>
      </c>
      <c r="BM1" s="23" t="s">
        <v>62</v>
      </c>
      <c r="BN1" s="23" t="s">
        <v>63</v>
      </c>
      <c r="BO1" s="23" t="s">
        <v>64</v>
      </c>
      <c r="BP1" s="23" t="s">
        <v>65</v>
      </c>
    </row>
    <row r="2" spans="1:68" x14ac:dyDescent="0.35">
      <c r="A2" s="17">
        <v>4576651</v>
      </c>
      <c r="B2" s="17" t="s">
        <v>95</v>
      </c>
      <c r="C2" s="18">
        <v>43268</v>
      </c>
      <c r="D2" s="17" t="s">
        <v>456</v>
      </c>
      <c r="E2" s="19" t="str" cm="1">
        <f t="array" ref="E2">_xlfn.SWITCH(D2,"Property damage only (none injured)","Property Damage","Non-fatal injury","Injury","Fatal injury","Fatality","Unknown","Not Reported","Not Reported","Not Reported")</f>
        <v>Property Damage</v>
      </c>
      <c r="F2" s="17" t="s">
        <v>68</v>
      </c>
      <c r="G2" s="30">
        <v>0.98055555555555551</v>
      </c>
      <c r="H2" s="19" t="s">
        <v>457</v>
      </c>
      <c r="I2" s="17" t="s">
        <v>107</v>
      </c>
      <c r="J2" s="17">
        <v>3</v>
      </c>
      <c r="K2" s="17" t="s">
        <v>72</v>
      </c>
      <c r="L2" s="17" t="s">
        <v>73</v>
      </c>
      <c r="M2" s="17" t="s">
        <v>368</v>
      </c>
      <c r="N2" s="17" t="s">
        <v>140</v>
      </c>
      <c r="O2" s="17" t="s">
        <v>73</v>
      </c>
      <c r="P2" s="17" t="s">
        <v>73</v>
      </c>
      <c r="Q2" s="19" t="s">
        <v>643</v>
      </c>
      <c r="R2" s="17" t="s">
        <v>794</v>
      </c>
      <c r="S2" s="17" t="s">
        <v>795</v>
      </c>
      <c r="T2" s="17" t="s">
        <v>79</v>
      </c>
      <c r="U2" s="17" t="s">
        <v>80</v>
      </c>
      <c r="V2" s="19" t="s">
        <v>472</v>
      </c>
      <c r="X2" s="19" t="s">
        <v>485</v>
      </c>
      <c r="Y2" s="17">
        <v>3</v>
      </c>
      <c r="Z2" s="17" t="s">
        <v>73</v>
      </c>
      <c r="AA2" s="17" t="s">
        <v>73</v>
      </c>
      <c r="AB2" s="17" t="s">
        <v>73</v>
      </c>
      <c r="AC2" s="17" t="s">
        <v>796</v>
      </c>
      <c r="AD2" s="17" t="s">
        <v>84</v>
      </c>
      <c r="AE2" s="17" t="s">
        <v>172</v>
      </c>
      <c r="AF2" s="17" t="s">
        <v>86</v>
      </c>
      <c r="AG2" s="17">
        <v>0</v>
      </c>
      <c r="AH2" s="17">
        <v>0</v>
      </c>
      <c r="AI2" s="17" t="s">
        <v>87</v>
      </c>
      <c r="AJ2" s="17" t="s">
        <v>322</v>
      </c>
      <c r="AK2" s="17" t="s">
        <v>797</v>
      </c>
      <c r="AL2" s="17" t="s">
        <v>373</v>
      </c>
      <c r="AM2" s="17" t="s">
        <v>91</v>
      </c>
      <c r="AN2" s="17" t="s">
        <v>798</v>
      </c>
      <c r="AO2" s="17" t="s">
        <v>375</v>
      </c>
      <c r="AP2" s="19" t="s">
        <v>94</v>
      </c>
      <c r="AQ2" s="17" t="s">
        <v>95</v>
      </c>
      <c r="AR2" s="17" t="s">
        <v>799</v>
      </c>
      <c r="AS2" s="17" t="s">
        <v>73</v>
      </c>
      <c r="AT2" s="17" t="s">
        <v>73</v>
      </c>
      <c r="AU2" s="17" t="s">
        <v>97</v>
      </c>
      <c r="AV2" s="17" t="s">
        <v>174</v>
      </c>
      <c r="AW2" s="17" t="s">
        <v>99</v>
      </c>
      <c r="AX2" s="17" t="s">
        <v>73</v>
      </c>
      <c r="AY2" s="17" t="s">
        <v>100</v>
      </c>
      <c r="AZ2" s="17" t="s">
        <v>101</v>
      </c>
      <c r="BA2" s="17" t="s">
        <v>102</v>
      </c>
      <c r="BB2" s="17" t="s">
        <v>73</v>
      </c>
      <c r="BC2" s="17" t="s">
        <v>103</v>
      </c>
      <c r="BD2" s="17" t="s">
        <v>104</v>
      </c>
      <c r="BE2" s="17" t="s">
        <v>105</v>
      </c>
      <c r="BF2" s="17" t="s">
        <v>73</v>
      </c>
      <c r="BG2" s="17" t="s">
        <v>73</v>
      </c>
      <c r="BH2" s="17" t="s">
        <v>73</v>
      </c>
      <c r="BI2" s="17" t="s">
        <v>73</v>
      </c>
      <c r="BJ2" s="17" t="s">
        <v>73</v>
      </c>
      <c r="BK2" s="17" t="s">
        <v>73</v>
      </c>
      <c r="BL2" s="17" t="s">
        <v>73</v>
      </c>
      <c r="BM2" s="17">
        <v>175783.58780081</v>
      </c>
      <c r="BN2" s="17">
        <v>887414.30658181</v>
      </c>
      <c r="BO2" s="17">
        <v>42.236814080000002</v>
      </c>
      <c r="BP2" s="17">
        <v>-71.793390770000002</v>
      </c>
    </row>
    <row r="3" spans="1:68" x14ac:dyDescent="0.35">
      <c r="A3" s="17">
        <v>4588718</v>
      </c>
      <c r="B3" s="17" t="s">
        <v>95</v>
      </c>
      <c r="C3" s="18">
        <v>43289</v>
      </c>
      <c r="D3" s="17" t="s">
        <v>461</v>
      </c>
      <c r="E3" s="19" t="str" cm="1">
        <f t="array" ref="E3">_xlfn.SWITCH(D3,"Property damage only (none injured)","Property Damage","Non-fatal injury","Injury","Fatal injury","Fatality","Unknown","Not Reported","Not Reported","Not Reported")</f>
        <v>Injury</v>
      </c>
      <c r="F3" s="17" t="s">
        <v>68</v>
      </c>
      <c r="G3" s="30">
        <v>0.8881944444444444</v>
      </c>
      <c r="H3" s="19" t="s">
        <v>457</v>
      </c>
      <c r="I3" s="17" t="s">
        <v>462</v>
      </c>
      <c r="J3" s="17">
        <v>2</v>
      </c>
      <c r="K3" s="17" t="s">
        <v>72</v>
      </c>
      <c r="L3" s="17" t="s">
        <v>73</v>
      </c>
      <c r="M3" s="17" t="s">
        <v>368</v>
      </c>
      <c r="N3" s="17" t="s">
        <v>124</v>
      </c>
      <c r="O3" s="17" t="s">
        <v>73</v>
      </c>
      <c r="P3" s="17" t="s">
        <v>73</v>
      </c>
      <c r="Q3" s="19" t="s">
        <v>548</v>
      </c>
      <c r="R3" s="17" t="s">
        <v>262</v>
      </c>
      <c r="S3" s="17" t="s">
        <v>110</v>
      </c>
      <c r="T3" s="17" t="s">
        <v>800</v>
      </c>
      <c r="U3" s="17" t="s">
        <v>80</v>
      </c>
      <c r="V3" s="19" t="s">
        <v>472</v>
      </c>
      <c r="X3" s="19" t="s">
        <v>82</v>
      </c>
      <c r="Y3" s="17">
        <v>3</v>
      </c>
      <c r="Z3" s="17" t="s">
        <v>73</v>
      </c>
      <c r="AA3" s="17" t="s">
        <v>73</v>
      </c>
      <c r="AB3" s="17" t="s">
        <v>73</v>
      </c>
      <c r="AC3" s="17" t="s">
        <v>801</v>
      </c>
      <c r="AD3" s="17" t="s">
        <v>84</v>
      </c>
      <c r="AE3" s="17" t="s">
        <v>85</v>
      </c>
      <c r="AF3" s="17" t="s">
        <v>86</v>
      </c>
      <c r="AG3" s="17">
        <v>0</v>
      </c>
      <c r="AH3" s="17">
        <v>1</v>
      </c>
      <c r="AI3" s="17" t="s">
        <v>87</v>
      </c>
      <c r="AJ3" s="17" t="s">
        <v>322</v>
      </c>
      <c r="AK3" s="17" t="s">
        <v>205</v>
      </c>
      <c r="AL3" s="17" t="s">
        <v>802</v>
      </c>
      <c r="AM3" s="17" t="s">
        <v>73</v>
      </c>
      <c r="AN3" s="17" t="s">
        <v>115</v>
      </c>
      <c r="AO3" s="17" t="s">
        <v>493</v>
      </c>
      <c r="AP3" s="19" t="s">
        <v>474</v>
      </c>
      <c r="AQ3" s="17" t="s">
        <v>95</v>
      </c>
      <c r="AR3" s="17" t="s">
        <v>803</v>
      </c>
      <c r="AS3" s="17" t="s">
        <v>73</v>
      </c>
      <c r="AT3" s="17" t="s">
        <v>73</v>
      </c>
      <c r="AU3" s="17" t="s">
        <v>97</v>
      </c>
      <c r="AV3" s="17" t="s">
        <v>98</v>
      </c>
      <c r="AW3" s="17" t="s">
        <v>99</v>
      </c>
      <c r="AX3" s="17" t="s">
        <v>73</v>
      </c>
      <c r="AY3" s="17" t="s">
        <v>804</v>
      </c>
      <c r="AZ3" s="17" t="s">
        <v>101</v>
      </c>
      <c r="BA3" s="17" t="s">
        <v>102</v>
      </c>
      <c r="BB3" s="17" t="s">
        <v>73</v>
      </c>
      <c r="BC3" s="17" t="s">
        <v>103</v>
      </c>
      <c r="BD3" s="17" t="s">
        <v>805</v>
      </c>
      <c r="BE3" s="17" t="s">
        <v>105</v>
      </c>
      <c r="BF3" s="17" t="s">
        <v>73</v>
      </c>
      <c r="BG3" s="17" t="s">
        <v>73</v>
      </c>
      <c r="BH3" s="17" t="s">
        <v>73</v>
      </c>
      <c r="BI3" s="17" t="s">
        <v>73</v>
      </c>
      <c r="BJ3" s="17" t="s">
        <v>73</v>
      </c>
      <c r="BK3" s="17" t="s">
        <v>73</v>
      </c>
      <c r="BL3" s="17" t="s">
        <v>73</v>
      </c>
      <c r="BM3" s="17">
        <v>175804.05545071</v>
      </c>
      <c r="BN3" s="17">
        <v>887361.14557136002</v>
      </c>
      <c r="BO3" s="17">
        <v>42.236336110000003</v>
      </c>
      <c r="BP3" s="17">
        <v>-71.793140579999999</v>
      </c>
    </row>
    <row r="4" spans="1:68" x14ac:dyDescent="0.35">
      <c r="A4" s="17">
        <v>4800458</v>
      </c>
      <c r="B4" s="17" t="s">
        <v>95</v>
      </c>
      <c r="C4" s="18">
        <v>43664</v>
      </c>
      <c r="D4" s="17" t="s">
        <v>461</v>
      </c>
      <c r="E4" s="19" t="str" cm="1">
        <f t="array" ref="E4">_xlfn.SWITCH(D4,"Property damage only (none injured)","Property Damage","Non-fatal injury","Injury","Fatal injury","Fatality","Unknown","Not Reported","Not Reported","Not Reported")</f>
        <v>Injury</v>
      </c>
      <c r="F4" s="17" t="s">
        <v>68</v>
      </c>
      <c r="G4" s="30">
        <v>0.75</v>
      </c>
      <c r="H4" s="19" t="s">
        <v>70</v>
      </c>
      <c r="I4" s="17" t="s">
        <v>806</v>
      </c>
      <c r="J4" s="17">
        <v>3</v>
      </c>
      <c r="K4" s="17" t="s">
        <v>72</v>
      </c>
      <c r="L4" s="17" t="s">
        <v>73</v>
      </c>
      <c r="M4" s="17" t="s">
        <v>160</v>
      </c>
      <c r="N4" s="17" t="s">
        <v>74</v>
      </c>
      <c r="O4" s="17" t="s">
        <v>73</v>
      </c>
      <c r="P4" s="17" t="s">
        <v>73</v>
      </c>
      <c r="Q4" s="19" t="s">
        <v>76</v>
      </c>
      <c r="R4" s="17" t="s">
        <v>807</v>
      </c>
      <c r="S4" s="17" t="s">
        <v>378</v>
      </c>
      <c r="T4" s="17" t="s">
        <v>79</v>
      </c>
      <c r="U4" s="17" t="s">
        <v>80</v>
      </c>
      <c r="V4" s="19" t="s">
        <v>111</v>
      </c>
      <c r="X4" s="19" t="s">
        <v>485</v>
      </c>
      <c r="Y4" s="17">
        <v>3</v>
      </c>
      <c r="Z4" s="17" t="s">
        <v>73</v>
      </c>
      <c r="AA4" s="17" t="s">
        <v>73</v>
      </c>
      <c r="AB4" s="17" t="s">
        <v>73</v>
      </c>
      <c r="AC4" s="17" t="s">
        <v>808</v>
      </c>
      <c r="AD4" s="17" t="s">
        <v>84</v>
      </c>
      <c r="AE4" s="17" t="s">
        <v>172</v>
      </c>
      <c r="AF4" s="17" t="s">
        <v>86</v>
      </c>
      <c r="AG4" s="17">
        <v>0</v>
      </c>
      <c r="AH4" s="17">
        <v>3</v>
      </c>
      <c r="AI4" s="17" t="s">
        <v>87</v>
      </c>
      <c r="AJ4" s="17" t="s">
        <v>469</v>
      </c>
      <c r="AK4" s="17" t="s">
        <v>809</v>
      </c>
      <c r="AL4" s="17" t="s">
        <v>373</v>
      </c>
      <c r="AM4" s="17" t="s">
        <v>73</v>
      </c>
      <c r="AN4" s="17" t="s">
        <v>798</v>
      </c>
      <c r="AO4" s="17" t="s">
        <v>524</v>
      </c>
      <c r="AP4" s="19" t="s">
        <v>118</v>
      </c>
      <c r="AQ4" s="17" t="s">
        <v>95</v>
      </c>
      <c r="AR4" s="17" t="s">
        <v>810</v>
      </c>
      <c r="AS4" s="17" t="s">
        <v>73</v>
      </c>
      <c r="AT4" s="17" t="s">
        <v>73</v>
      </c>
      <c r="AU4" s="17" t="s">
        <v>97</v>
      </c>
      <c r="AV4" s="17" t="s">
        <v>174</v>
      </c>
      <c r="AW4" s="17" t="s">
        <v>99</v>
      </c>
      <c r="AX4" s="17" t="s">
        <v>73</v>
      </c>
      <c r="AY4" s="17" t="s">
        <v>100</v>
      </c>
      <c r="AZ4" s="17" t="s">
        <v>101</v>
      </c>
      <c r="BA4" s="17" t="s">
        <v>102</v>
      </c>
      <c r="BB4" s="17" t="s">
        <v>73</v>
      </c>
      <c r="BC4" s="17" t="s">
        <v>103</v>
      </c>
      <c r="BD4" s="17" t="s">
        <v>104</v>
      </c>
      <c r="BE4" s="17" t="s">
        <v>105</v>
      </c>
      <c r="BF4" s="17" t="s">
        <v>73</v>
      </c>
      <c r="BG4" s="17" t="s">
        <v>73</v>
      </c>
      <c r="BH4" s="17" t="s">
        <v>73</v>
      </c>
      <c r="BI4" s="17" t="s">
        <v>73</v>
      </c>
      <c r="BJ4" s="17" t="s">
        <v>73</v>
      </c>
      <c r="BK4" s="17" t="s">
        <v>73</v>
      </c>
      <c r="BL4" s="17" t="s">
        <v>73</v>
      </c>
      <c r="BM4" s="17">
        <v>175783.58778835001</v>
      </c>
      <c r="BN4" s="17">
        <v>887414.30659373</v>
      </c>
      <c r="BO4" s="17">
        <v>42.236814080000002</v>
      </c>
      <c r="BP4" s="17">
        <v>-71.793390770000002</v>
      </c>
    </row>
    <row r="5" spans="1:68" x14ac:dyDescent="0.35">
      <c r="A5" s="17">
        <v>4827959</v>
      </c>
      <c r="B5" s="17" t="s">
        <v>95</v>
      </c>
      <c r="C5" s="18">
        <v>43715</v>
      </c>
      <c r="D5" s="17" t="s">
        <v>456</v>
      </c>
      <c r="E5" s="19" t="str" cm="1">
        <f t="array" ref="E5">_xlfn.SWITCH(D5,"Property damage only (none injured)","Property Damage","Non-fatal injury","Injury","Fatal injury","Fatality","Unknown","Not Reported","Not Reported","Not Reported")</f>
        <v>Property Damage</v>
      </c>
      <c r="F5" s="17" t="s">
        <v>68</v>
      </c>
      <c r="G5" s="30">
        <v>0.87916666666666665</v>
      </c>
      <c r="H5" s="19" t="s">
        <v>70</v>
      </c>
      <c r="I5" s="17" t="s">
        <v>138</v>
      </c>
      <c r="J5" s="17">
        <v>2</v>
      </c>
      <c r="K5" s="17" t="s">
        <v>72</v>
      </c>
      <c r="L5" s="17" t="s">
        <v>73</v>
      </c>
      <c r="M5" s="17" t="s">
        <v>74</v>
      </c>
      <c r="N5" s="17" t="s">
        <v>168</v>
      </c>
      <c r="O5" s="17" t="s">
        <v>73</v>
      </c>
      <c r="P5" s="17" t="s">
        <v>73</v>
      </c>
      <c r="Q5" s="19" t="s">
        <v>548</v>
      </c>
      <c r="R5" s="17" t="s">
        <v>811</v>
      </c>
      <c r="S5" s="17" t="s">
        <v>73</v>
      </c>
      <c r="T5" s="17" t="s">
        <v>79</v>
      </c>
      <c r="U5" s="17" t="s">
        <v>80</v>
      </c>
      <c r="V5" s="19" t="s">
        <v>472</v>
      </c>
      <c r="X5" s="19" t="s">
        <v>498</v>
      </c>
      <c r="Y5" s="17">
        <v>3</v>
      </c>
      <c r="Z5" s="17" t="s">
        <v>73</v>
      </c>
      <c r="AA5" s="17" t="s">
        <v>73</v>
      </c>
      <c r="AB5" s="17" t="s">
        <v>73</v>
      </c>
      <c r="AC5" s="17" t="s">
        <v>812</v>
      </c>
      <c r="AD5" s="17" t="s">
        <v>84</v>
      </c>
      <c r="AE5" s="17" t="s">
        <v>85</v>
      </c>
      <c r="AF5" s="17" t="s">
        <v>86</v>
      </c>
      <c r="AG5" s="17">
        <v>0</v>
      </c>
      <c r="AH5" s="17">
        <v>0</v>
      </c>
      <c r="AI5" s="17" t="s">
        <v>87</v>
      </c>
      <c r="AJ5" s="17" t="s">
        <v>88</v>
      </c>
      <c r="AK5" s="17" t="s">
        <v>205</v>
      </c>
      <c r="AL5" s="17" t="s">
        <v>146</v>
      </c>
      <c r="AM5" s="17" t="s">
        <v>115</v>
      </c>
      <c r="AN5" s="17" t="s">
        <v>116</v>
      </c>
      <c r="AO5" s="17" t="s">
        <v>493</v>
      </c>
      <c r="AP5" s="19" t="s">
        <v>474</v>
      </c>
      <c r="AQ5" s="17" t="s">
        <v>95</v>
      </c>
      <c r="AR5" s="17" t="s">
        <v>813</v>
      </c>
      <c r="AS5" s="17" t="s">
        <v>73</v>
      </c>
      <c r="AT5" s="17" t="s">
        <v>73</v>
      </c>
      <c r="AU5" s="17" t="s">
        <v>97</v>
      </c>
      <c r="AV5" s="17" t="s">
        <v>98</v>
      </c>
      <c r="AW5" s="17" t="s">
        <v>99</v>
      </c>
      <c r="AX5" s="17" t="s">
        <v>73</v>
      </c>
      <c r="AY5" s="17" t="s">
        <v>120</v>
      </c>
      <c r="AZ5" s="17" t="s">
        <v>101</v>
      </c>
      <c r="BA5" s="17" t="s">
        <v>102</v>
      </c>
      <c r="BB5" s="17" t="s">
        <v>73</v>
      </c>
      <c r="BC5" s="17" t="s">
        <v>103</v>
      </c>
      <c r="BD5" s="17" t="s">
        <v>135</v>
      </c>
      <c r="BE5" s="17" t="s">
        <v>105</v>
      </c>
      <c r="BF5" s="17" t="s">
        <v>73</v>
      </c>
      <c r="BG5" s="17" t="s">
        <v>73</v>
      </c>
      <c r="BH5" s="17" t="s">
        <v>73</v>
      </c>
      <c r="BI5" s="17" t="s">
        <v>73</v>
      </c>
      <c r="BJ5" s="17" t="s">
        <v>73</v>
      </c>
      <c r="BK5" s="17" t="s">
        <v>73</v>
      </c>
      <c r="BL5" s="17" t="s">
        <v>73</v>
      </c>
      <c r="BM5" s="17">
        <v>175854.96520000001</v>
      </c>
      <c r="BN5" s="17">
        <v>887386.57709999999</v>
      </c>
      <c r="BO5" s="17">
        <v>42.236566639999999</v>
      </c>
      <c r="BP5" s="17">
        <v>-71.79252486</v>
      </c>
    </row>
    <row r="6" spans="1:68" x14ac:dyDescent="0.35">
      <c r="A6" s="17">
        <v>4839403</v>
      </c>
      <c r="B6" s="17" t="s">
        <v>95</v>
      </c>
      <c r="C6" s="18">
        <v>43783</v>
      </c>
      <c r="D6" s="17" t="s">
        <v>461</v>
      </c>
      <c r="E6" s="19" t="str" cm="1">
        <f t="array" ref="E6">_xlfn.SWITCH(D6,"Property damage only (none injured)","Property Damage","Non-fatal injury","Injury","Fatal injury","Fatality","Unknown","Not Reported","Not Reported","Not Reported")</f>
        <v>Injury</v>
      </c>
      <c r="F6" s="17" t="s">
        <v>68</v>
      </c>
      <c r="G6" s="30">
        <v>0.79166666666666663</v>
      </c>
      <c r="H6" s="19" t="s">
        <v>70</v>
      </c>
      <c r="I6" s="17" t="s">
        <v>193</v>
      </c>
      <c r="J6" s="17">
        <v>2</v>
      </c>
      <c r="K6" s="17" t="s">
        <v>72</v>
      </c>
      <c r="L6" s="17" t="s">
        <v>73</v>
      </c>
      <c r="M6" s="17" t="s">
        <v>368</v>
      </c>
      <c r="N6" s="17" t="s">
        <v>74</v>
      </c>
      <c r="O6" s="17" t="s">
        <v>73</v>
      </c>
      <c r="P6" s="17" t="s">
        <v>73</v>
      </c>
      <c r="Q6" s="19" t="s">
        <v>201</v>
      </c>
      <c r="R6" s="17" t="s">
        <v>814</v>
      </c>
      <c r="S6" s="17" t="s">
        <v>127</v>
      </c>
      <c r="T6" s="17" t="s">
        <v>79</v>
      </c>
      <c r="U6" s="17" t="s">
        <v>80</v>
      </c>
      <c r="V6" s="19" t="s">
        <v>472</v>
      </c>
      <c r="X6" s="19" t="s">
        <v>82</v>
      </c>
      <c r="Y6" s="17">
        <v>3</v>
      </c>
      <c r="Z6" s="17" t="s">
        <v>73</v>
      </c>
      <c r="AA6" s="17" t="s">
        <v>73</v>
      </c>
      <c r="AB6" s="17" t="s">
        <v>73</v>
      </c>
      <c r="AC6" s="17" t="s">
        <v>815</v>
      </c>
      <c r="AD6" s="17" t="s">
        <v>84</v>
      </c>
      <c r="AE6" s="17" t="s">
        <v>85</v>
      </c>
      <c r="AF6" s="17" t="s">
        <v>86</v>
      </c>
      <c r="AG6" s="17">
        <v>0</v>
      </c>
      <c r="AH6" s="17">
        <v>1</v>
      </c>
      <c r="AI6" s="17" t="s">
        <v>87</v>
      </c>
      <c r="AJ6" s="17" t="s">
        <v>469</v>
      </c>
      <c r="AK6" s="17" t="s">
        <v>238</v>
      </c>
      <c r="AL6" s="17" t="s">
        <v>146</v>
      </c>
      <c r="AM6" s="17" t="s">
        <v>323</v>
      </c>
      <c r="AN6" s="17" t="s">
        <v>116</v>
      </c>
      <c r="AO6" s="17" t="s">
        <v>493</v>
      </c>
      <c r="AP6" s="19" t="s">
        <v>94</v>
      </c>
      <c r="AQ6" s="17" t="s">
        <v>95</v>
      </c>
      <c r="AR6" s="17" t="s">
        <v>816</v>
      </c>
      <c r="AS6" s="17" t="s">
        <v>73</v>
      </c>
      <c r="AT6" s="17" t="s">
        <v>73</v>
      </c>
      <c r="AU6" s="17" t="s">
        <v>97</v>
      </c>
      <c r="AV6" s="17" t="s">
        <v>98</v>
      </c>
      <c r="AW6" s="17" t="s">
        <v>99</v>
      </c>
      <c r="AX6" s="17" t="s">
        <v>73</v>
      </c>
      <c r="AY6" s="17" t="s">
        <v>120</v>
      </c>
      <c r="AZ6" s="17" t="s">
        <v>101</v>
      </c>
      <c r="BA6" s="17" t="s">
        <v>102</v>
      </c>
      <c r="BB6" s="17" t="s">
        <v>73</v>
      </c>
      <c r="BC6" s="17" t="s">
        <v>103</v>
      </c>
      <c r="BD6" s="17" t="s">
        <v>135</v>
      </c>
      <c r="BE6" s="17" t="s">
        <v>105</v>
      </c>
      <c r="BF6" s="17" t="s">
        <v>73</v>
      </c>
      <c r="BG6" s="17" t="s">
        <v>73</v>
      </c>
      <c r="BH6" s="17" t="s">
        <v>73</v>
      </c>
      <c r="BI6" s="17" t="s">
        <v>73</v>
      </c>
      <c r="BJ6" s="17" t="s">
        <v>73</v>
      </c>
      <c r="BK6" s="17" t="s">
        <v>73</v>
      </c>
      <c r="BL6" s="17" t="s">
        <v>73</v>
      </c>
      <c r="BM6" s="17">
        <v>175854.96520000001</v>
      </c>
      <c r="BN6" s="17">
        <v>887386.57709999999</v>
      </c>
      <c r="BO6" s="17">
        <v>42.236566639999999</v>
      </c>
      <c r="BP6" s="17">
        <v>-71.79252486</v>
      </c>
    </row>
    <row r="7" spans="1:68" x14ac:dyDescent="0.35">
      <c r="A7" s="17">
        <v>4902886</v>
      </c>
      <c r="B7" s="17" t="s">
        <v>95</v>
      </c>
      <c r="C7" s="18">
        <v>43689</v>
      </c>
      <c r="D7" s="17" t="s">
        <v>186</v>
      </c>
      <c r="E7" s="19" t="str" cm="1">
        <f t="array" ref="E7">_xlfn.SWITCH(D7,"Property damage only (none injured)","Property Damage","Non-fatal injury","Injury","Fatal injury","Fatality","Unknown","Not Reported","Not Reported","Not Reported")</f>
        <v>Not Reported</v>
      </c>
      <c r="F7" s="17" t="s">
        <v>68</v>
      </c>
      <c r="G7" s="30">
        <v>0.84166666666666667</v>
      </c>
      <c r="H7" s="19" t="s">
        <v>70</v>
      </c>
      <c r="I7" s="17" t="s">
        <v>298</v>
      </c>
      <c r="J7" s="17">
        <v>2</v>
      </c>
      <c r="K7" s="17" t="s">
        <v>72</v>
      </c>
      <c r="L7" s="17" t="s">
        <v>73</v>
      </c>
      <c r="M7" s="17" t="s">
        <v>139</v>
      </c>
      <c r="N7" s="17" t="s">
        <v>139</v>
      </c>
      <c r="O7" s="17" t="s">
        <v>73</v>
      </c>
      <c r="P7" s="17" t="s">
        <v>73</v>
      </c>
      <c r="Q7" s="19" t="s">
        <v>169</v>
      </c>
      <c r="R7" s="17" t="s">
        <v>162</v>
      </c>
      <c r="S7" s="17" t="s">
        <v>73</v>
      </c>
      <c r="T7" s="17" t="s">
        <v>79</v>
      </c>
      <c r="U7" s="17" t="s">
        <v>80</v>
      </c>
      <c r="V7" s="19" t="s">
        <v>472</v>
      </c>
      <c r="X7" s="19" t="s">
        <v>82</v>
      </c>
      <c r="Y7" s="17">
        <v>3</v>
      </c>
      <c r="Z7" s="17" t="s">
        <v>73</v>
      </c>
      <c r="AA7" s="17" t="s">
        <v>73</v>
      </c>
      <c r="AB7" s="17" t="s">
        <v>73</v>
      </c>
      <c r="AC7" s="17" t="s">
        <v>817</v>
      </c>
      <c r="AD7" s="17" t="s">
        <v>84</v>
      </c>
      <c r="AE7" s="17" t="s">
        <v>85</v>
      </c>
      <c r="AF7" s="17" t="s">
        <v>86</v>
      </c>
      <c r="AG7" s="17">
        <v>0</v>
      </c>
      <c r="AH7" s="17">
        <v>0</v>
      </c>
      <c r="AI7" s="17" t="s">
        <v>87</v>
      </c>
      <c r="AJ7" s="17" t="s">
        <v>322</v>
      </c>
      <c r="AK7" s="17" t="s">
        <v>238</v>
      </c>
      <c r="AL7" s="17" t="s">
        <v>114</v>
      </c>
      <c r="AM7" s="17" t="s">
        <v>73</v>
      </c>
      <c r="AN7" s="17" t="s">
        <v>413</v>
      </c>
      <c r="AO7" s="17" t="s">
        <v>493</v>
      </c>
      <c r="AP7" s="19" t="s">
        <v>94</v>
      </c>
      <c r="AQ7" s="17" t="s">
        <v>95</v>
      </c>
      <c r="AR7" s="17" t="s">
        <v>818</v>
      </c>
      <c r="AS7" s="17" t="s">
        <v>73</v>
      </c>
      <c r="AT7" s="17" t="s">
        <v>73</v>
      </c>
      <c r="AU7" s="17" t="s">
        <v>97</v>
      </c>
      <c r="AV7" s="17" t="s">
        <v>98</v>
      </c>
      <c r="AW7" s="17" t="s">
        <v>99</v>
      </c>
      <c r="AX7" s="17" t="s">
        <v>73</v>
      </c>
      <c r="AY7" s="17" t="s">
        <v>120</v>
      </c>
      <c r="AZ7" s="17" t="s">
        <v>101</v>
      </c>
      <c r="BA7" s="17" t="s">
        <v>102</v>
      </c>
      <c r="BB7" s="17" t="s">
        <v>73</v>
      </c>
      <c r="BC7" s="17" t="s">
        <v>103</v>
      </c>
      <c r="BD7" s="17" t="s">
        <v>135</v>
      </c>
      <c r="BE7" s="17" t="s">
        <v>105</v>
      </c>
      <c r="BF7" s="17" t="s">
        <v>73</v>
      </c>
      <c r="BG7" s="17" t="s">
        <v>73</v>
      </c>
      <c r="BH7" s="17" t="s">
        <v>73</v>
      </c>
      <c r="BI7" s="17" t="s">
        <v>73</v>
      </c>
      <c r="BJ7" s="17" t="s">
        <v>73</v>
      </c>
      <c r="BK7" s="17" t="s">
        <v>73</v>
      </c>
      <c r="BL7" s="17" t="s">
        <v>73</v>
      </c>
      <c r="BM7" s="17">
        <v>175854.96520000001</v>
      </c>
      <c r="BN7" s="17">
        <v>887386.57709999999</v>
      </c>
      <c r="BO7" s="17">
        <v>42.236566639999999</v>
      </c>
      <c r="BP7" s="17">
        <v>-71.79252486</v>
      </c>
    </row>
    <row r="8" spans="1:68" x14ac:dyDescent="0.35">
      <c r="A8" s="17">
        <v>4904221</v>
      </c>
      <c r="B8" s="17" t="s">
        <v>95</v>
      </c>
      <c r="C8" s="18">
        <v>44014</v>
      </c>
      <c r="D8" s="17" t="s">
        <v>456</v>
      </c>
      <c r="E8" s="19" t="str" cm="1">
        <f t="array" ref="E8">_xlfn.SWITCH(D8,"Property damage only (none injured)","Property Damage","Non-fatal injury","Injury","Fatal injury","Fatality","Unknown","Not Reported","Not Reported","Not Reported")</f>
        <v>Property Damage</v>
      </c>
      <c r="F8" s="17" t="s">
        <v>68</v>
      </c>
      <c r="G8" s="30">
        <v>0.7416666666666667</v>
      </c>
      <c r="H8" s="19" t="s">
        <v>151</v>
      </c>
      <c r="I8" s="17" t="s">
        <v>138</v>
      </c>
      <c r="J8" s="17">
        <v>4</v>
      </c>
      <c r="K8" s="17" t="s">
        <v>72</v>
      </c>
      <c r="L8" s="17" t="s">
        <v>73</v>
      </c>
      <c r="M8" s="17" t="s">
        <v>168</v>
      </c>
      <c r="N8" s="17" t="s">
        <v>140</v>
      </c>
      <c r="O8" s="17" t="s">
        <v>73</v>
      </c>
      <c r="P8" s="17" t="s">
        <v>73</v>
      </c>
      <c r="Q8" s="19" t="s">
        <v>125</v>
      </c>
      <c r="R8" s="17" t="s">
        <v>819</v>
      </c>
      <c r="S8" s="17" t="s">
        <v>820</v>
      </c>
      <c r="T8" s="17" t="s">
        <v>79</v>
      </c>
      <c r="U8" s="17" t="s">
        <v>80</v>
      </c>
      <c r="V8" s="19" t="s">
        <v>111</v>
      </c>
      <c r="X8" s="19" t="s">
        <v>541</v>
      </c>
      <c r="Y8" s="17">
        <v>3</v>
      </c>
      <c r="Z8" s="17" t="s">
        <v>73</v>
      </c>
      <c r="AA8" s="17" t="s">
        <v>73</v>
      </c>
      <c r="AB8" s="17" t="s">
        <v>73</v>
      </c>
      <c r="AC8" s="17" t="s">
        <v>821</v>
      </c>
      <c r="AD8" s="17" t="s">
        <v>84</v>
      </c>
      <c r="AE8" s="17" t="s">
        <v>85</v>
      </c>
      <c r="AF8" s="17" t="s">
        <v>86</v>
      </c>
      <c r="AG8" s="17">
        <v>0</v>
      </c>
      <c r="AH8" s="17">
        <v>0</v>
      </c>
      <c r="AI8" s="17" t="s">
        <v>87</v>
      </c>
      <c r="AJ8" s="17" t="s">
        <v>88</v>
      </c>
      <c r="AK8" s="17" t="s">
        <v>822</v>
      </c>
      <c r="AL8" s="17" t="s">
        <v>823</v>
      </c>
      <c r="AM8" s="17" t="s">
        <v>824</v>
      </c>
      <c r="AN8" s="17" t="s">
        <v>825</v>
      </c>
      <c r="AO8" s="17" t="s">
        <v>826</v>
      </c>
      <c r="AP8" s="19" t="s">
        <v>474</v>
      </c>
      <c r="AQ8" s="17" t="s">
        <v>95</v>
      </c>
      <c r="AR8" s="17" t="s">
        <v>827</v>
      </c>
      <c r="AS8" s="17" t="s">
        <v>73</v>
      </c>
      <c r="AT8" s="17" t="s">
        <v>73</v>
      </c>
      <c r="AU8" s="17" t="s">
        <v>97</v>
      </c>
      <c r="AV8" s="17" t="s">
        <v>98</v>
      </c>
      <c r="AW8" s="17" t="s">
        <v>99</v>
      </c>
      <c r="AX8" s="17" t="s">
        <v>73</v>
      </c>
      <c r="AY8" s="17" t="s">
        <v>828</v>
      </c>
      <c r="AZ8" s="17" t="s">
        <v>101</v>
      </c>
      <c r="BA8" s="17" t="s">
        <v>102</v>
      </c>
      <c r="BB8" s="17" t="s">
        <v>73</v>
      </c>
      <c r="BC8" s="17" t="s">
        <v>103</v>
      </c>
      <c r="BD8" s="17" t="s">
        <v>829</v>
      </c>
      <c r="BE8" s="17" t="s">
        <v>105</v>
      </c>
      <c r="BF8" s="17" t="s">
        <v>73</v>
      </c>
      <c r="BG8" s="17" t="s">
        <v>73</v>
      </c>
      <c r="BH8" s="17" t="s">
        <v>73</v>
      </c>
      <c r="BI8" s="17" t="s">
        <v>73</v>
      </c>
      <c r="BJ8" s="17" t="s">
        <v>73</v>
      </c>
      <c r="BK8" s="17" t="s">
        <v>73</v>
      </c>
      <c r="BL8" s="17" t="s">
        <v>73</v>
      </c>
      <c r="BM8" s="17">
        <v>175854.96520000001</v>
      </c>
      <c r="BN8" s="17">
        <v>887386.57709999999</v>
      </c>
      <c r="BO8" s="17">
        <v>42.236566639999999</v>
      </c>
      <c r="BP8" s="17">
        <v>-71.79252486</v>
      </c>
    </row>
    <row r="9" spans="1:68" x14ac:dyDescent="0.35">
      <c r="A9" s="17">
        <v>4904241</v>
      </c>
      <c r="B9" s="17" t="s">
        <v>95</v>
      </c>
      <c r="C9" s="18">
        <v>44014</v>
      </c>
      <c r="D9" s="17" t="s">
        <v>456</v>
      </c>
      <c r="E9" s="19" t="str" cm="1">
        <f t="array" ref="E9">_xlfn.SWITCH(D9,"Property damage only (none injured)","Property Damage","Non-fatal injury","Injury","Fatal injury","Fatality","Unknown","Not Reported","Not Reported","Not Reported")</f>
        <v>Property Damage</v>
      </c>
      <c r="F9" s="17" t="s">
        <v>68</v>
      </c>
      <c r="G9" s="30">
        <v>0.57222222222222219</v>
      </c>
      <c r="H9" s="19" t="s">
        <v>151</v>
      </c>
      <c r="I9" s="17" t="s">
        <v>138</v>
      </c>
      <c r="J9" s="17">
        <v>2</v>
      </c>
      <c r="K9" s="17" t="s">
        <v>72</v>
      </c>
      <c r="L9" s="17" t="s">
        <v>73</v>
      </c>
      <c r="M9" s="17" t="s">
        <v>74</v>
      </c>
      <c r="N9" s="17" t="s">
        <v>74</v>
      </c>
      <c r="O9" s="17" t="s">
        <v>73</v>
      </c>
      <c r="P9" s="17" t="s">
        <v>73</v>
      </c>
      <c r="Q9" s="19" t="s">
        <v>245</v>
      </c>
      <c r="R9" s="17" t="s">
        <v>484</v>
      </c>
      <c r="S9" s="17" t="s">
        <v>110</v>
      </c>
      <c r="T9" s="17" t="s">
        <v>79</v>
      </c>
      <c r="U9" s="17" t="s">
        <v>80</v>
      </c>
      <c r="V9" s="19" t="s">
        <v>111</v>
      </c>
      <c r="X9" s="19" t="s">
        <v>409</v>
      </c>
      <c r="Y9" s="17">
        <v>3</v>
      </c>
      <c r="Z9" s="17" t="s">
        <v>73</v>
      </c>
      <c r="AA9" s="17" t="s">
        <v>73</v>
      </c>
      <c r="AB9" s="17" t="s">
        <v>73</v>
      </c>
      <c r="AC9" s="17" t="s">
        <v>830</v>
      </c>
      <c r="AD9" s="17" t="s">
        <v>84</v>
      </c>
      <c r="AE9" s="17" t="s">
        <v>85</v>
      </c>
      <c r="AF9" s="17" t="s">
        <v>86</v>
      </c>
      <c r="AG9" s="17">
        <v>0</v>
      </c>
      <c r="AH9" s="17">
        <v>0</v>
      </c>
      <c r="AI9" s="17" t="s">
        <v>87</v>
      </c>
      <c r="AJ9" s="17" t="s">
        <v>322</v>
      </c>
      <c r="AK9" s="17" t="s">
        <v>269</v>
      </c>
      <c r="AL9" s="17" t="s">
        <v>198</v>
      </c>
      <c r="AM9" s="17" t="s">
        <v>115</v>
      </c>
      <c r="AN9" s="17" t="s">
        <v>115</v>
      </c>
      <c r="AO9" s="17" t="s">
        <v>357</v>
      </c>
      <c r="AP9" s="19" t="s">
        <v>94</v>
      </c>
      <c r="AQ9" s="17" t="s">
        <v>95</v>
      </c>
      <c r="AR9" s="17" t="s">
        <v>831</v>
      </c>
      <c r="AS9" s="17" t="s">
        <v>73</v>
      </c>
      <c r="AT9" s="17" t="s">
        <v>73</v>
      </c>
      <c r="AU9" s="17" t="s">
        <v>97</v>
      </c>
      <c r="AV9" s="17" t="s">
        <v>98</v>
      </c>
      <c r="AW9" s="17" t="s">
        <v>99</v>
      </c>
      <c r="AX9" s="17" t="s">
        <v>73</v>
      </c>
      <c r="AY9" s="17" t="s">
        <v>120</v>
      </c>
      <c r="AZ9" s="17" t="s">
        <v>298</v>
      </c>
      <c r="BA9" s="17" t="s">
        <v>102</v>
      </c>
      <c r="BB9" s="17">
        <v>30</v>
      </c>
      <c r="BC9" s="17" t="s">
        <v>103</v>
      </c>
      <c r="BD9" s="17" t="s">
        <v>135</v>
      </c>
      <c r="BE9" s="17" t="s">
        <v>105</v>
      </c>
      <c r="BF9" s="17" t="s">
        <v>73</v>
      </c>
      <c r="BG9" s="17" t="s">
        <v>73</v>
      </c>
      <c r="BH9" s="17" t="s">
        <v>73</v>
      </c>
      <c r="BI9" s="17" t="s">
        <v>73</v>
      </c>
      <c r="BJ9" s="17" t="s">
        <v>73</v>
      </c>
      <c r="BK9" s="17" t="s">
        <v>73</v>
      </c>
      <c r="BL9" s="17" t="s">
        <v>73</v>
      </c>
      <c r="BM9" s="17">
        <v>175854.96520000001</v>
      </c>
      <c r="BN9" s="17">
        <v>887386.57709999999</v>
      </c>
      <c r="BO9" s="17">
        <v>42.236566639999999</v>
      </c>
      <c r="BP9" s="17">
        <v>-71.79252486</v>
      </c>
    </row>
    <row r="10" spans="1:68" x14ac:dyDescent="0.35">
      <c r="A10" s="17">
        <v>4906628</v>
      </c>
      <c r="B10" s="17" t="s">
        <v>95</v>
      </c>
      <c r="C10" s="18">
        <v>44153</v>
      </c>
      <c r="D10" s="17" t="s">
        <v>461</v>
      </c>
      <c r="E10" s="19" t="str" cm="1">
        <f t="array" ref="E10">_xlfn.SWITCH(D10,"Property damage only (none injured)","Property Damage","Non-fatal injury","Injury","Fatal injury","Fatality","Unknown","Not Reported","Not Reported","Not Reported")</f>
        <v>Injury</v>
      </c>
      <c r="F10" s="17" t="s">
        <v>68</v>
      </c>
      <c r="G10" s="30">
        <v>0.73958333333333337</v>
      </c>
      <c r="H10" s="19" t="s">
        <v>151</v>
      </c>
      <c r="I10" s="17" t="s">
        <v>193</v>
      </c>
      <c r="J10" s="17">
        <v>2</v>
      </c>
      <c r="K10" s="17" t="s">
        <v>72</v>
      </c>
      <c r="L10" s="17" t="s">
        <v>73</v>
      </c>
      <c r="M10" s="17" t="s">
        <v>168</v>
      </c>
      <c r="N10" s="17" t="s">
        <v>168</v>
      </c>
      <c r="O10" s="17" t="s">
        <v>73</v>
      </c>
      <c r="P10" s="17" t="s">
        <v>73</v>
      </c>
      <c r="Q10" s="19" t="s">
        <v>125</v>
      </c>
      <c r="R10" s="17" t="s">
        <v>425</v>
      </c>
      <c r="S10" s="17" t="s">
        <v>110</v>
      </c>
      <c r="T10" s="17" t="s">
        <v>79</v>
      </c>
      <c r="U10" s="17" t="s">
        <v>80</v>
      </c>
      <c r="V10" s="19" t="s">
        <v>472</v>
      </c>
      <c r="X10" s="19" t="s">
        <v>541</v>
      </c>
      <c r="Y10" s="17">
        <v>3</v>
      </c>
      <c r="Z10" s="17" t="s">
        <v>73</v>
      </c>
      <c r="AA10" s="17" t="s">
        <v>73</v>
      </c>
      <c r="AB10" s="17" t="s">
        <v>73</v>
      </c>
      <c r="AC10" s="17" t="s">
        <v>832</v>
      </c>
      <c r="AD10" s="17" t="s">
        <v>84</v>
      </c>
      <c r="AE10" s="17" t="s">
        <v>172</v>
      </c>
      <c r="AF10" s="17" t="s">
        <v>86</v>
      </c>
      <c r="AG10" s="17">
        <v>0</v>
      </c>
      <c r="AH10" s="17">
        <v>1</v>
      </c>
      <c r="AI10" s="17" t="s">
        <v>295</v>
      </c>
      <c r="AJ10" s="17" t="s">
        <v>88</v>
      </c>
      <c r="AK10" s="17" t="s">
        <v>534</v>
      </c>
      <c r="AL10" s="17" t="s">
        <v>219</v>
      </c>
      <c r="AM10" s="17" t="s">
        <v>73</v>
      </c>
      <c r="AN10" s="17" t="s">
        <v>413</v>
      </c>
      <c r="AO10" s="17" t="s">
        <v>833</v>
      </c>
      <c r="AP10" s="19" t="s">
        <v>94</v>
      </c>
      <c r="AQ10" s="17" t="s">
        <v>95</v>
      </c>
      <c r="AR10" s="17" t="s">
        <v>834</v>
      </c>
      <c r="AS10" s="17" t="s">
        <v>73</v>
      </c>
      <c r="AT10" s="17" t="s">
        <v>73</v>
      </c>
      <c r="AU10" s="17" t="s">
        <v>97</v>
      </c>
      <c r="AV10" s="17" t="s">
        <v>174</v>
      </c>
      <c r="AW10" s="17" t="s">
        <v>209</v>
      </c>
      <c r="AX10" s="17" t="s">
        <v>73</v>
      </c>
      <c r="AY10" s="17" t="s">
        <v>537</v>
      </c>
      <c r="AZ10" s="17" t="s">
        <v>101</v>
      </c>
      <c r="BA10" s="17" t="s">
        <v>102</v>
      </c>
      <c r="BB10" s="17">
        <v>30</v>
      </c>
      <c r="BC10" s="17" t="s">
        <v>298</v>
      </c>
      <c r="BD10" s="17" t="s">
        <v>538</v>
      </c>
      <c r="BE10" s="17" t="s">
        <v>105</v>
      </c>
      <c r="BF10" s="17" t="s">
        <v>73</v>
      </c>
      <c r="BG10" s="17" t="s">
        <v>73</v>
      </c>
      <c r="BH10" s="17" t="s">
        <v>73</v>
      </c>
      <c r="BI10" s="17" t="s">
        <v>73</v>
      </c>
      <c r="BJ10" s="17" t="s">
        <v>73</v>
      </c>
      <c r="BK10" s="17" t="s">
        <v>73</v>
      </c>
      <c r="BL10" s="17" t="s">
        <v>73</v>
      </c>
      <c r="BM10" s="17">
        <v>175877.22106511999</v>
      </c>
      <c r="BN10" s="17">
        <v>887375.51931616</v>
      </c>
      <c r="BO10" s="17">
        <v>42.236467779999998</v>
      </c>
      <c r="BP10" s="17">
        <v>-71.792254760000006</v>
      </c>
    </row>
    <row r="11" spans="1:68" x14ac:dyDescent="0.35">
      <c r="A11" s="17">
        <v>4906704</v>
      </c>
      <c r="B11" s="17" t="s">
        <v>95</v>
      </c>
      <c r="C11" s="18">
        <v>43994</v>
      </c>
      <c r="D11" s="17" t="s">
        <v>456</v>
      </c>
      <c r="E11" s="19" t="str" cm="1">
        <f t="array" ref="E11">_xlfn.SWITCH(D11,"Property damage only (none injured)","Property Damage","Non-fatal injury","Injury","Fatal injury","Fatality","Unknown","Not Reported","Not Reported","Not Reported")</f>
        <v>Property Damage</v>
      </c>
      <c r="F11" s="17" t="s">
        <v>68</v>
      </c>
      <c r="G11" s="30">
        <v>0.50694444444444442</v>
      </c>
      <c r="H11" s="19" t="s">
        <v>151</v>
      </c>
      <c r="I11" s="17" t="s">
        <v>138</v>
      </c>
      <c r="J11" s="17">
        <v>1</v>
      </c>
      <c r="K11" s="17" t="s">
        <v>72</v>
      </c>
      <c r="L11" s="17" t="s">
        <v>73</v>
      </c>
      <c r="M11" s="17" t="s">
        <v>74</v>
      </c>
      <c r="N11" s="17" t="s">
        <v>74</v>
      </c>
      <c r="O11" s="17" t="s">
        <v>75</v>
      </c>
      <c r="P11" s="17" t="s">
        <v>75</v>
      </c>
      <c r="Q11" s="19" t="s">
        <v>108</v>
      </c>
      <c r="R11" s="17" t="s">
        <v>617</v>
      </c>
      <c r="S11" s="17" t="s">
        <v>73</v>
      </c>
      <c r="T11" s="17" t="s">
        <v>744</v>
      </c>
      <c r="U11" s="17" t="s">
        <v>80</v>
      </c>
      <c r="V11" s="19" t="s">
        <v>111</v>
      </c>
      <c r="X11" s="19" t="s">
        <v>82</v>
      </c>
      <c r="Y11" s="17">
        <v>3</v>
      </c>
      <c r="Z11" s="17" t="s">
        <v>835</v>
      </c>
      <c r="AA11" s="17" t="s">
        <v>215</v>
      </c>
      <c r="AB11" s="17" t="s">
        <v>745</v>
      </c>
      <c r="AC11" s="17" t="s">
        <v>836</v>
      </c>
      <c r="AD11" s="17" t="s">
        <v>84</v>
      </c>
      <c r="AE11" s="17" t="s">
        <v>317</v>
      </c>
      <c r="AF11" s="17" t="s">
        <v>86</v>
      </c>
      <c r="AG11" s="17">
        <v>0</v>
      </c>
      <c r="AH11" s="17">
        <v>0</v>
      </c>
      <c r="AI11" s="17" t="s">
        <v>87</v>
      </c>
      <c r="AJ11" s="17" t="s">
        <v>88</v>
      </c>
      <c r="AK11" s="17" t="s">
        <v>412</v>
      </c>
      <c r="AL11" s="17" t="s">
        <v>219</v>
      </c>
      <c r="AM11" s="17" t="s">
        <v>206</v>
      </c>
      <c r="AN11" s="17" t="s">
        <v>206</v>
      </c>
      <c r="AO11" s="17" t="s">
        <v>220</v>
      </c>
      <c r="AP11" s="19" t="s">
        <v>94</v>
      </c>
      <c r="AQ11" s="17" t="s">
        <v>95</v>
      </c>
      <c r="AR11" s="17" t="s">
        <v>837</v>
      </c>
      <c r="AS11" s="17" t="s">
        <v>73</v>
      </c>
      <c r="AT11" s="17" t="s">
        <v>73</v>
      </c>
      <c r="AU11" s="17" t="s">
        <v>97</v>
      </c>
      <c r="AV11" s="17" t="s">
        <v>232</v>
      </c>
      <c r="AW11" s="17" t="s">
        <v>99</v>
      </c>
      <c r="AX11" s="17" t="s">
        <v>73</v>
      </c>
      <c r="AY11" s="17" t="s">
        <v>748</v>
      </c>
      <c r="AZ11" s="17" t="s">
        <v>101</v>
      </c>
      <c r="BA11" s="17" t="s">
        <v>102</v>
      </c>
      <c r="BB11" s="17">
        <v>30</v>
      </c>
      <c r="BC11" s="17" t="s">
        <v>103</v>
      </c>
      <c r="BD11" s="17" t="s">
        <v>749</v>
      </c>
      <c r="BE11" s="17" t="s">
        <v>105</v>
      </c>
      <c r="BF11" s="17" t="s">
        <v>73</v>
      </c>
      <c r="BG11" s="17" t="s">
        <v>73</v>
      </c>
      <c r="BH11" s="17" t="s">
        <v>73</v>
      </c>
      <c r="BI11" s="17" t="s">
        <v>73</v>
      </c>
      <c r="BJ11" s="17" t="s">
        <v>73</v>
      </c>
      <c r="BK11" s="17" t="s">
        <v>73</v>
      </c>
      <c r="BL11" s="17" t="s">
        <v>73</v>
      </c>
      <c r="BM11" s="17">
        <v>175878.70096277</v>
      </c>
      <c r="BN11" s="17">
        <v>887402.47292372002</v>
      </c>
      <c r="BO11" s="17">
        <v>42.236710479999999</v>
      </c>
      <c r="BP11" s="17">
        <v>-71.792237950000001</v>
      </c>
    </row>
    <row r="12" spans="1:68" x14ac:dyDescent="0.35">
      <c r="A12" s="17">
        <v>4906729</v>
      </c>
      <c r="B12" s="17" t="s">
        <v>95</v>
      </c>
      <c r="C12" s="18">
        <v>44141</v>
      </c>
      <c r="D12" s="17" t="s">
        <v>456</v>
      </c>
      <c r="E12" s="19" t="str" cm="1">
        <f t="array" ref="E12">_xlfn.SWITCH(D12,"Property damage only (none injured)","Property Damage","Non-fatal injury","Injury","Fatal injury","Fatality","Unknown","Not Reported","Not Reported","Not Reported")</f>
        <v>Property Damage</v>
      </c>
      <c r="F12" s="17" t="s">
        <v>68</v>
      </c>
      <c r="G12" s="30">
        <v>0.52986111111111112</v>
      </c>
      <c r="H12" s="19" t="s">
        <v>151</v>
      </c>
      <c r="I12" s="17" t="s">
        <v>138</v>
      </c>
      <c r="J12" s="17">
        <v>2</v>
      </c>
      <c r="K12" s="17" t="s">
        <v>72</v>
      </c>
      <c r="L12" s="17" t="s">
        <v>73</v>
      </c>
      <c r="M12" s="17" t="s">
        <v>74</v>
      </c>
      <c r="N12" s="17" t="s">
        <v>74</v>
      </c>
      <c r="O12" s="17" t="s">
        <v>73</v>
      </c>
      <c r="P12" s="17" t="s">
        <v>73</v>
      </c>
      <c r="Q12" s="19" t="s">
        <v>108</v>
      </c>
      <c r="R12" s="17" t="s">
        <v>262</v>
      </c>
      <c r="S12" s="17" t="s">
        <v>110</v>
      </c>
      <c r="T12" s="17" t="s">
        <v>79</v>
      </c>
      <c r="U12" s="17" t="s">
        <v>80</v>
      </c>
      <c r="V12" s="19" t="s">
        <v>111</v>
      </c>
      <c r="X12" s="19" t="s">
        <v>82</v>
      </c>
      <c r="Y12" s="17">
        <v>3</v>
      </c>
      <c r="Z12" s="17" t="s">
        <v>73</v>
      </c>
      <c r="AA12" s="17" t="s">
        <v>73</v>
      </c>
      <c r="AB12" s="17" t="s">
        <v>73</v>
      </c>
      <c r="AC12" s="17" t="s">
        <v>838</v>
      </c>
      <c r="AD12" s="17" t="s">
        <v>84</v>
      </c>
      <c r="AE12" s="17" t="s">
        <v>85</v>
      </c>
      <c r="AF12" s="17" t="s">
        <v>86</v>
      </c>
      <c r="AG12" s="17">
        <v>0</v>
      </c>
      <c r="AH12" s="17">
        <v>0</v>
      </c>
      <c r="AI12" s="17" t="s">
        <v>87</v>
      </c>
      <c r="AJ12" s="17" t="s">
        <v>322</v>
      </c>
      <c r="AK12" s="17" t="s">
        <v>205</v>
      </c>
      <c r="AL12" s="17" t="s">
        <v>146</v>
      </c>
      <c r="AM12" s="17" t="s">
        <v>206</v>
      </c>
      <c r="AN12" s="17" t="s">
        <v>365</v>
      </c>
      <c r="AO12" s="17" t="s">
        <v>767</v>
      </c>
      <c r="AP12" s="19" t="s">
        <v>94</v>
      </c>
      <c r="AQ12" s="17" t="s">
        <v>95</v>
      </c>
      <c r="AR12" s="17" t="s">
        <v>839</v>
      </c>
      <c r="AS12" s="17" t="s">
        <v>73</v>
      </c>
      <c r="AT12" s="17" t="s">
        <v>73</v>
      </c>
      <c r="AU12" s="17" t="s">
        <v>97</v>
      </c>
      <c r="AV12" s="17" t="s">
        <v>98</v>
      </c>
      <c r="AW12" s="17" t="s">
        <v>99</v>
      </c>
      <c r="AX12" s="17" t="s">
        <v>73</v>
      </c>
      <c r="AY12" s="17" t="s">
        <v>120</v>
      </c>
      <c r="AZ12" s="17" t="s">
        <v>101</v>
      </c>
      <c r="BA12" s="17" t="s">
        <v>102</v>
      </c>
      <c r="BB12" s="17">
        <v>30</v>
      </c>
      <c r="BC12" s="17" t="s">
        <v>103</v>
      </c>
      <c r="BD12" s="17" t="s">
        <v>135</v>
      </c>
      <c r="BE12" s="17" t="s">
        <v>105</v>
      </c>
      <c r="BF12" s="17" t="s">
        <v>73</v>
      </c>
      <c r="BG12" s="17" t="s">
        <v>73</v>
      </c>
      <c r="BH12" s="17" t="s">
        <v>73</v>
      </c>
      <c r="BI12" s="17" t="s">
        <v>73</v>
      </c>
      <c r="BJ12" s="17" t="s">
        <v>73</v>
      </c>
      <c r="BK12" s="17" t="s">
        <v>73</v>
      </c>
      <c r="BL12" s="17" t="s">
        <v>73</v>
      </c>
      <c r="BM12" s="17">
        <v>175854.96520000001</v>
      </c>
      <c r="BN12" s="17">
        <v>887386.57709999999</v>
      </c>
      <c r="BO12" s="17">
        <v>42.236566639999999</v>
      </c>
      <c r="BP12" s="17">
        <v>-71.79252486</v>
      </c>
    </row>
    <row r="13" spans="1:68" x14ac:dyDescent="0.35">
      <c r="A13" s="17">
        <v>5066887</v>
      </c>
      <c r="B13" s="17" t="s">
        <v>95</v>
      </c>
      <c r="C13" s="18">
        <v>44520</v>
      </c>
      <c r="D13" s="17" t="s">
        <v>456</v>
      </c>
      <c r="E13" s="19" t="str" cm="1">
        <f t="array" ref="E13">_xlfn.SWITCH(D13,"Property damage only (none injured)","Property Damage","Non-fatal injury","Injury","Fatal injury","Fatality","Unknown","Not Reported","Not Reported","Not Reported")</f>
        <v>Property Damage</v>
      </c>
      <c r="F13" s="17" t="s">
        <v>190</v>
      </c>
      <c r="G13" s="30">
        <v>0.50138888888888888</v>
      </c>
      <c r="H13" s="19" t="s">
        <v>192</v>
      </c>
      <c r="I13" s="17" t="s">
        <v>138</v>
      </c>
      <c r="J13" s="17">
        <v>2</v>
      </c>
      <c r="K13" s="17" t="s">
        <v>72</v>
      </c>
      <c r="L13" s="17" t="s">
        <v>73</v>
      </c>
      <c r="M13" s="17" t="s">
        <v>168</v>
      </c>
      <c r="N13" s="17" t="s">
        <v>152</v>
      </c>
      <c r="O13" s="17" t="s">
        <v>73</v>
      </c>
      <c r="P13" s="17" t="s">
        <v>73</v>
      </c>
      <c r="Q13" s="19" t="s">
        <v>108</v>
      </c>
      <c r="R13" s="17" t="s">
        <v>162</v>
      </c>
      <c r="S13" s="17" t="s">
        <v>73</v>
      </c>
      <c r="T13" s="17" t="s">
        <v>79</v>
      </c>
      <c r="U13" s="17" t="s">
        <v>80</v>
      </c>
      <c r="V13" s="19" t="s">
        <v>111</v>
      </c>
      <c r="X13" s="28" t="s">
        <v>498</v>
      </c>
      <c r="Y13" s="17">
        <v>3</v>
      </c>
      <c r="Z13" s="17" t="s">
        <v>73</v>
      </c>
      <c r="AA13" s="17" t="s">
        <v>73</v>
      </c>
      <c r="AB13" s="17" t="s">
        <v>73</v>
      </c>
      <c r="AC13" s="17" t="s">
        <v>840</v>
      </c>
      <c r="AD13" s="17" t="s">
        <v>84</v>
      </c>
      <c r="AE13" s="17" t="s">
        <v>85</v>
      </c>
      <c r="AF13" s="17" t="s">
        <v>86</v>
      </c>
      <c r="AG13" s="17">
        <v>0</v>
      </c>
      <c r="AH13" s="17">
        <v>0</v>
      </c>
      <c r="AI13" s="17" t="s">
        <v>295</v>
      </c>
      <c r="AJ13" s="17" t="s">
        <v>322</v>
      </c>
      <c r="AK13" s="17" t="s">
        <v>238</v>
      </c>
      <c r="AL13" s="17" t="s">
        <v>132</v>
      </c>
      <c r="AM13" s="17" t="s">
        <v>115</v>
      </c>
      <c r="AN13" s="17" t="s">
        <v>115</v>
      </c>
      <c r="AO13" s="17" t="s">
        <v>165</v>
      </c>
      <c r="AP13" s="19" t="s">
        <v>94</v>
      </c>
      <c r="AQ13" s="17" t="s">
        <v>95</v>
      </c>
      <c r="AR13" s="17" t="s">
        <v>841</v>
      </c>
      <c r="AS13" s="17" t="s">
        <v>73</v>
      </c>
      <c r="AT13" s="17" t="s">
        <v>73</v>
      </c>
      <c r="AU13" s="17" t="s">
        <v>97</v>
      </c>
      <c r="AV13" s="17" t="s">
        <v>232</v>
      </c>
      <c r="AW13" s="17" t="s">
        <v>99</v>
      </c>
      <c r="AX13" s="17" t="s">
        <v>73</v>
      </c>
      <c r="AY13" s="17" t="s">
        <v>120</v>
      </c>
      <c r="AZ13" s="17" t="s">
        <v>101</v>
      </c>
      <c r="BA13" s="17" t="s">
        <v>102</v>
      </c>
      <c r="BB13" s="17" t="s">
        <v>73</v>
      </c>
      <c r="BC13" s="17" t="s">
        <v>158</v>
      </c>
      <c r="BD13" s="17" t="s">
        <v>135</v>
      </c>
      <c r="BE13" s="17" t="s">
        <v>105</v>
      </c>
      <c r="BF13" s="17" t="s">
        <v>73</v>
      </c>
      <c r="BG13" s="17" t="s">
        <v>73</v>
      </c>
      <c r="BH13" s="17" t="s">
        <v>73</v>
      </c>
      <c r="BI13" s="17" t="s">
        <v>73</v>
      </c>
      <c r="BJ13" s="17" t="s">
        <v>73</v>
      </c>
      <c r="BK13" s="17" t="s">
        <v>73</v>
      </c>
      <c r="BL13" s="17" t="s">
        <v>73</v>
      </c>
      <c r="BM13" s="17">
        <v>175854.90047885</v>
      </c>
      <c r="BN13" s="17">
        <v>887387.53546249005</v>
      </c>
      <c r="BO13" s="17">
        <v>42.236575270000003</v>
      </c>
      <c r="BP13" s="17">
        <v>-71.792525679999997</v>
      </c>
    </row>
    <row r="14" spans="1:68" x14ac:dyDescent="0.35">
      <c r="A14" s="17">
        <v>5119435</v>
      </c>
      <c r="B14" s="17" t="s">
        <v>95</v>
      </c>
      <c r="C14" s="18">
        <v>44715</v>
      </c>
      <c r="D14" s="17" t="s">
        <v>461</v>
      </c>
      <c r="E14" s="19" t="str" cm="1">
        <f t="array" ref="E14">_xlfn.SWITCH(D14,"Property damage only (none injured)","Property Damage","Non-fatal injury","Injury","Fatal injury","Fatality","Unknown","Not Reported","Not Reported","Not Reported")</f>
        <v>Injury</v>
      </c>
      <c r="F14" s="17" t="s">
        <v>190</v>
      </c>
      <c r="G14" s="30">
        <v>0.9375</v>
      </c>
      <c r="H14" s="19" t="s">
        <v>225</v>
      </c>
      <c r="I14" s="17" t="s">
        <v>123</v>
      </c>
      <c r="J14" s="17">
        <v>2</v>
      </c>
      <c r="K14" s="17" t="s">
        <v>72</v>
      </c>
      <c r="L14" s="17" t="s">
        <v>73</v>
      </c>
      <c r="M14" s="17" t="s">
        <v>74</v>
      </c>
      <c r="N14" s="17" t="s">
        <v>75</v>
      </c>
      <c r="O14" s="17" t="s">
        <v>73</v>
      </c>
      <c r="P14" s="17" t="s">
        <v>73</v>
      </c>
      <c r="Q14" s="19" t="s">
        <v>353</v>
      </c>
      <c r="R14" s="17" t="s">
        <v>162</v>
      </c>
      <c r="S14" s="17" t="s">
        <v>73</v>
      </c>
      <c r="T14" s="17" t="s">
        <v>79</v>
      </c>
      <c r="U14" s="17" t="s">
        <v>80</v>
      </c>
      <c r="V14" s="19" t="s">
        <v>472</v>
      </c>
      <c r="X14" s="19" t="s">
        <v>82</v>
      </c>
      <c r="Y14" s="17">
        <v>3</v>
      </c>
      <c r="Z14" s="17" t="s">
        <v>73</v>
      </c>
      <c r="AA14" s="17" t="s">
        <v>73</v>
      </c>
      <c r="AB14" s="17" t="s">
        <v>73</v>
      </c>
      <c r="AC14" s="17" t="s">
        <v>842</v>
      </c>
      <c r="AD14" s="17" t="s">
        <v>84</v>
      </c>
      <c r="AE14" s="17" t="s">
        <v>85</v>
      </c>
      <c r="AF14" s="17" t="s">
        <v>86</v>
      </c>
      <c r="AG14" s="17">
        <v>0</v>
      </c>
      <c r="AH14" s="17">
        <v>5</v>
      </c>
      <c r="AI14" s="17" t="s">
        <v>87</v>
      </c>
      <c r="AJ14" s="17" t="s">
        <v>322</v>
      </c>
      <c r="AK14" s="17" t="s">
        <v>205</v>
      </c>
      <c r="AL14" s="17" t="s">
        <v>146</v>
      </c>
      <c r="AM14" s="17" t="s">
        <v>73</v>
      </c>
      <c r="AN14" s="17" t="s">
        <v>116</v>
      </c>
      <c r="AO14" s="17" t="s">
        <v>396</v>
      </c>
      <c r="AP14" s="19" t="s">
        <v>474</v>
      </c>
      <c r="AQ14" s="17" t="s">
        <v>95</v>
      </c>
      <c r="AR14" s="17" t="s">
        <v>843</v>
      </c>
      <c r="AS14" s="17" t="s">
        <v>73</v>
      </c>
      <c r="AT14" s="17" t="s">
        <v>73</v>
      </c>
      <c r="AU14" s="17" t="s">
        <v>97</v>
      </c>
      <c r="AV14" s="17" t="s">
        <v>98</v>
      </c>
      <c r="AW14" s="17" t="s">
        <v>99</v>
      </c>
      <c r="AX14" s="17" t="s">
        <v>73</v>
      </c>
      <c r="AY14" s="17" t="s">
        <v>120</v>
      </c>
      <c r="AZ14" s="17" t="s">
        <v>101</v>
      </c>
      <c r="BA14" s="17" t="s">
        <v>102</v>
      </c>
      <c r="BB14" s="17">
        <v>30</v>
      </c>
      <c r="BC14" s="17" t="s">
        <v>103</v>
      </c>
      <c r="BD14" s="17" t="s">
        <v>135</v>
      </c>
      <c r="BE14" s="17" t="s">
        <v>105</v>
      </c>
      <c r="BF14" s="17" t="s">
        <v>73</v>
      </c>
      <c r="BG14" s="17" t="s">
        <v>73</v>
      </c>
      <c r="BH14" s="17" t="s">
        <v>73</v>
      </c>
      <c r="BI14" s="17" t="s">
        <v>73</v>
      </c>
      <c r="BJ14" s="17" t="s">
        <v>73</v>
      </c>
      <c r="BK14" s="17" t="s">
        <v>73</v>
      </c>
      <c r="BL14" s="17" t="s">
        <v>73</v>
      </c>
      <c r="BM14" s="17">
        <v>175854.96520000001</v>
      </c>
      <c r="BN14" s="17">
        <v>887386.57709999999</v>
      </c>
      <c r="BO14" s="17">
        <v>42.236566639999999</v>
      </c>
      <c r="BP14" s="17">
        <v>-71.79252486</v>
      </c>
    </row>
    <row r="15" spans="1:68" x14ac:dyDescent="0.35">
      <c r="A15" s="17">
        <v>5119442</v>
      </c>
      <c r="B15" s="17" t="s">
        <v>95</v>
      </c>
      <c r="C15" s="18">
        <v>44710</v>
      </c>
      <c r="D15" s="17" t="s">
        <v>456</v>
      </c>
      <c r="E15" s="19" t="str" cm="1">
        <f t="array" ref="E15">_xlfn.SWITCH(D15,"Property damage only (none injured)","Property Damage","Non-fatal injury","Injury","Fatal injury","Fatality","Unknown","Not Reported","Not Reported","Not Reported")</f>
        <v>Property Damage</v>
      </c>
      <c r="F15" s="17" t="s">
        <v>190</v>
      </c>
      <c r="G15" s="30">
        <v>7.8472222222222221E-2</v>
      </c>
      <c r="H15" s="19" t="s">
        <v>225</v>
      </c>
      <c r="I15" s="17" t="s">
        <v>138</v>
      </c>
      <c r="J15" s="17">
        <v>1</v>
      </c>
      <c r="K15" s="17" t="s">
        <v>72</v>
      </c>
      <c r="L15" s="17" t="s">
        <v>73</v>
      </c>
      <c r="M15" s="17" t="s">
        <v>368</v>
      </c>
      <c r="N15" s="17" t="s">
        <v>368</v>
      </c>
      <c r="O15" s="17" t="s">
        <v>73</v>
      </c>
      <c r="P15" s="17" t="s">
        <v>73</v>
      </c>
      <c r="Q15" s="19" t="s">
        <v>844</v>
      </c>
      <c r="R15" s="17" t="s">
        <v>743</v>
      </c>
      <c r="S15" s="17" t="s">
        <v>110</v>
      </c>
      <c r="T15" s="17" t="s">
        <v>251</v>
      </c>
      <c r="U15" s="17" t="s">
        <v>80</v>
      </c>
      <c r="V15" s="19" t="s">
        <v>472</v>
      </c>
      <c r="X15" s="19" t="s">
        <v>409</v>
      </c>
      <c r="Y15" s="17">
        <v>3</v>
      </c>
      <c r="Z15" s="17" t="s">
        <v>73</v>
      </c>
      <c r="AA15" s="17" t="s">
        <v>73</v>
      </c>
      <c r="AB15" s="17" t="s">
        <v>73</v>
      </c>
      <c r="AC15" s="17" t="s">
        <v>845</v>
      </c>
      <c r="AD15" s="17" t="s">
        <v>84</v>
      </c>
      <c r="AE15" s="17" t="s">
        <v>514</v>
      </c>
      <c r="AF15" s="17" t="s">
        <v>86</v>
      </c>
      <c r="AG15" s="17">
        <v>0</v>
      </c>
      <c r="AH15" s="17">
        <v>0</v>
      </c>
      <c r="AI15" s="17" t="s">
        <v>504</v>
      </c>
      <c r="AJ15" s="17" t="s">
        <v>469</v>
      </c>
      <c r="AK15" s="17" t="s">
        <v>846</v>
      </c>
      <c r="AL15" s="17" t="s">
        <v>219</v>
      </c>
      <c r="AM15" s="17" t="s">
        <v>73</v>
      </c>
      <c r="AN15" s="17" t="s">
        <v>413</v>
      </c>
      <c r="AO15" s="17" t="s">
        <v>696</v>
      </c>
      <c r="AP15" s="19" t="s">
        <v>94</v>
      </c>
      <c r="AQ15" s="17" t="s">
        <v>95</v>
      </c>
      <c r="AR15" s="17" t="s">
        <v>847</v>
      </c>
      <c r="AS15" s="17" t="s">
        <v>73</v>
      </c>
      <c r="AT15" s="17" t="s">
        <v>73</v>
      </c>
      <c r="AU15" s="17" t="s">
        <v>97</v>
      </c>
      <c r="AV15" s="17" t="s">
        <v>98</v>
      </c>
      <c r="AW15" s="17" t="s">
        <v>209</v>
      </c>
      <c r="AX15" s="17" t="s">
        <v>73</v>
      </c>
      <c r="AY15" s="17" t="s">
        <v>259</v>
      </c>
      <c r="AZ15" s="17" t="s">
        <v>101</v>
      </c>
      <c r="BA15" s="17" t="s">
        <v>102</v>
      </c>
      <c r="BB15" s="17" t="s">
        <v>73</v>
      </c>
      <c r="BC15" s="17" t="s">
        <v>103</v>
      </c>
      <c r="BD15" s="17" t="s">
        <v>260</v>
      </c>
      <c r="BE15" s="17" t="s">
        <v>105</v>
      </c>
      <c r="BF15" s="17" t="s">
        <v>73</v>
      </c>
      <c r="BG15" s="17" t="s">
        <v>73</v>
      </c>
      <c r="BH15" s="17" t="s">
        <v>73</v>
      </c>
      <c r="BI15" s="17" t="s">
        <v>73</v>
      </c>
      <c r="BJ15" s="17" t="s">
        <v>73</v>
      </c>
      <c r="BK15" s="17" t="s">
        <v>73</v>
      </c>
      <c r="BL15" s="17" t="s">
        <v>73</v>
      </c>
      <c r="BM15" s="17">
        <v>175854.96520000001</v>
      </c>
      <c r="BN15" s="17">
        <v>887386.57709999999</v>
      </c>
      <c r="BO15" s="17">
        <v>42.236566639999999</v>
      </c>
      <c r="BP15" s="17">
        <v>-71.79252486</v>
      </c>
    </row>
    <row r="16" spans="1:68" x14ac:dyDescent="0.35">
      <c r="A16" s="17">
        <v>5182018</v>
      </c>
      <c r="B16" s="17" t="s">
        <v>95</v>
      </c>
      <c r="C16" s="18">
        <v>44859</v>
      </c>
      <c r="D16" s="17" t="s">
        <v>461</v>
      </c>
      <c r="E16" s="19" t="str" cm="1">
        <f t="array" ref="E16">_xlfn.SWITCH(D16,"Property damage only (none injured)","Property Damage","Non-fatal injury","Injury","Fatal injury","Fatality","Unknown","Not Reported","Not Reported","Not Reported")</f>
        <v>Injury</v>
      </c>
      <c r="F16" s="17" t="s">
        <v>190</v>
      </c>
      <c r="G16" s="30">
        <v>0.82361111111111107</v>
      </c>
      <c r="H16" s="19" t="s">
        <v>225</v>
      </c>
      <c r="I16" s="17" t="s">
        <v>123</v>
      </c>
      <c r="J16" s="17">
        <v>2</v>
      </c>
      <c r="K16" s="17" t="s">
        <v>72</v>
      </c>
      <c r="L16" s="17" t="s">
        <v>73</v>
      </c>
      <c r="M16" s="17" t="s">
        <v>74</v>
      </c>
      <c r="N16" s="17" t="s">
        <v>124</v>
      </c>
      <c r="O16" s="17" t="s">
        <v>73</v>
      </c>
      <c r="P16" s="17" t="s">
        <v>73</v>
      </c>
      <c r="Q16" s="19" t="s">
        <v>201</v>
      </c>
      <c r="R16" s="17" t="s">
        <v>162</v>
      </c>
      <c r="S16" s="17" t="s">
        <v>73</v>
      </c>
      <c r="T16" s="17" t="s">
        <v>79</v>
      </c>
      <c r="U16" s="17" t="s">
        <v>80</v>
      </c>
      <c r="V16" s="19" t="s">
        <v>472</v>
      </c>
      <c r="X16" s="19" t="s">
        <v>82</v>
      </c>
      <c r="Y16" s="17">
        <v>3</v>
      </c>
      <c r="Z16" s="17" t="s">
        <v>73</v>
      </c>
      <c r="AA16" s="17" t="s">
        <v>73</v>
      </c>
      <c r="AB16" s="17" t="s">
        <v>73</v>
      </c>
      <c r="AC16" s="17" t="s">
        <v>848</v>
      </c>
      <c r="AD16" s="17" t="s">
        <v>334</v>
      </c>
      <c r="AE16" s="17" t="s">
        <v>514</v>
      </c>
      <c r="AF16" s="17" t="s">
        <v>86</v>
      </c>
      <c r="AG16" s="17">
        <v>0</v>
      </c>
      <c r="AH16" s="17">
        <v>1</v>
      </c>
      <c r="AI16" s="17" t="s">
        <v>87</v>
      </c>
      <c r="AJ16" s="17" t="s">
        <v>88</v>
      </c>
      <c r="AK16" s="17" t="s">
        <v>269</v>
      </c>
      <c r="AL16" s="17" t="s">
        <v>132</v>
      </c>
      <c r="AM16" s="17" t="s">
        <v>73</v>
      </c>
      <c r="AN16" s="17" t="s">
        <v>116</v>
      </c>
      <c r="AO16" s="17" t="s">
        <v>271</v>
      </c>
      <c r="AP16" s="19" t="s">
        <v>130</v>
      </c>
      <c r="AQ16" s="17" t="s">
        <v>95</v>
      </c>
      <c r="AR16" s="17" t="s">
        <v>849</v>
      </c>
      <c r="AS16" s="17" t="s">
        <v>73</v>
      </c>
      <c r="AT16" s="17" t="s">
        <v>73</v>
      </c>
      <c r="AU16" s="17" t="s">
        <v>97</v>
      </c>
      <c r="AV16" s="17" t="s">
        <v>174</v>
      </c>
      <c r="AW16" s="17" t="s">
        <v>99</v>
      </c>
      <c r="AX16" s="17" t="s">
        <v>73</v>
      </c>
      <c r="AY16" s="17" t="s">
        <v>120</v>
      </c>
      <c r="AZ16" s="17" t="s">
        <v>101</v>
      </c>
      <c r="BA16" s="17" t="s">
        <v>102</v>
      </c>
      <c r="BB16" s="17" t="s">
        <v>73</v>
      </c>
      <c r="BC16" s="17" t="s">
        <v>103</v>
      </c>
      <c r="BD16" s="17" t="s">
        <v>135</v>
      </c>
      <c r="BE16" s="17" t="s">
        <v>105</v>
      </c>
      <c r="BF16" s="17" t="s">
        <v>73</v>
      </c>
      <c r="BG16" s="17" t="s">
        <v>73</v>
      </c>
      <c r="BH16" s="17" t="s">
        <v>73</v>
      </c>
      <c r="BI16" s="17" t="s">
        <v>73</v>
      </c>
      <c r="BJ16" s="17" t="s">
        <v>73</v>
      </c>
      <c r="BK16" s="17" t="s">
        <v>73</v>
      </c>
      <c r="BL16" s="17" t="s">
        <v>73</v>
      </c>
      <c r="BM16" s="17">
        <v>175832.86608174999</v>
      </c>
      <c r="BN16" s="17">
        <v>887395.11116027995</v>
      </c>
      <c r="BO16" s="17">
        <v>42.236642789999998</v>
      </c>
      <c r="BP16" s="17">
        <v>-71.792792950000006</v>
      </c>
    </row>
    <row r="17" spans="1:68" x14ac:dyDescent="0.35">
      <c r="A17" s="17">
        <v>4841016</v>
      </c>
      <c r="B17" s="17" t="s">
        <v>95</v>
      </c>
      <c r="C17" s="18">
        <v>43770</v>
      </c>
      <c r="D17" s="17" t="s">
        <v>456</v>
      </c>
      <c r="E17" s="19" t="str" cm="1">
        <f t="array" ref="E17">_xlfn.SWITCH(D17,"Property damage only (none injured)","Property Damage","Non-fatal injury","Injury","Fatal injury","Fatality","Unknown","Not Reported","Not Reported","Not Reported")</f>
        <v>Property Damage</v>
      </c>
      <c r="F17" s="17" t="s">
        <v>68</v>
      </c>
      <c r="G17" s="30">
        <v>0.65625</v>
      </c>
      <c r="H17" s="19" t="s">
        <v>70</v>
      </c>
      <c r="I17" s="17" t="s">
        <v>138</v>
      </c>
      <c r="J17" s="17">
        <v>2</v>
      </c>
      <c r="K17" s="17" t="s">
        <v>72</v>
      </c>
      <c r="L17" s="17" t="s">
        <v>73</v>
      </c>
      <c r="M17" s="17" t="s">
        <v>74</v>
      </c>
      <c r="N17" s="17" t="s">
        <v>75</v>
      </c>
      <c r="O17" s="17" t="s">
        <v>73</v>
      </c>
      <c r="P17" s="17" t="s">
        <v>73</v>
      </c>
      <c r="Q17" s="19" t="s">
        <v>234</v>
      </c>
      <c r="R17" s="17" t="s">
        <v>320</v>
      </c>
      <c r="S17" s="17" t="s">
        <v>73</v>
      </c>
      <c r="T17" s="17" t="s">
        <v>79</v>
      </c>
      <c r="U17" s="17" t="s">
        <v>80</v>
      </c>
      <c r="V17" s="19" t="s">
        <v>111</v>
      </c>
      <c r="X17" s="19" t="s">
        <v>82</v>
      </c>
      <c r="Y17" s="17">
        <v>3</v>
      </c>
      <c r="Z17" s="17" t="s">
        <v>73</v>
      </c>
      <c r="AA17" s="17" t="s">
        <v>73</v>
      </c>
      <c r="AB17" s="17" t="s">
        <v>73</v>
      </c>
      <c r="AC17" s="17" t="s">
        <v>850</v>
      </c>
      <c r="AD17" s="17" t="s">
        <v>84</v>
      </c>
      <c r="AE17" s="17" t="s">
        <v>85</v>
      </c>
      <c r="AF17" s="17" t="s">
        <v>86</v>
      </c>
      <c r="AG17" s="17">
        <v>0</v>
      </c>
      <c r="AH17" s="17">
        <v>0</v>
      </c>
      <c r="AI17" s="17" t="s">
        <v>87</v>
      </c>
      <c r="AJ17" s="17" t="s">
        <v>88</v>
      </c>
      <c r="AK17" s="17" t="s">
        <v>238</v>
      </c>
      <c r="AL17" s="17" t="s">
        <v>114</v>
      </c>
      <c r="AM17" s="17" t="s">
        <v>206</v>
      </c>
      <c r="AN17" s="17" t="s">
        <v>115</v>
      </c>
      <c r="AO17" s="17" t="s">
        <v>493</v>
      </c>
      <c r="AP17" s="19" t="s">
        <v>94</v>
      </c>
      <c r="AQ17" s="17" t="s">
        <v>95</v>
      </c>
      <c r="AR17" s="17" t="s">
        <v>851</v>
      </c>
      <c r="AS17" s="17" t="s">
        <v>73</v>
      </c>
      <c r="AT17" s="17" t="s">
        <v>73</v>
      </c>
      <c r="AU17" s="17" t="s">
        <v>97</v>
      </c>
      <c r="AV17" s="17" t="s">
        <v>98</v>
      </c>
      <c r="AW17" s="17" t="s">
        <v>99</v>
      </c>
      <c r="AX17" s="17" t="s">
        <v>73</v>
      </c>
      <c r="AY17" s="17" t="s">
        <v>73</v>
      </c>
      <c r="AZ17" s="17" t="s">
        <v>101</v>
      </c>
      <c r="BA17" s="17" t="s">
        <v>102</v>
      </c>
      <c r="BB17" s="17" t="s">
        <v>73</v>
      </c>
      <c r="BC17" s="17" t="s">
        <v>103</v>
      </c>
      <c r="BD17" s="17" t="s">
        <v>135</v>
      </c>
      <c r="BE17" s="17" t="s">
        <v>105</v>
      </c>
      <c r="BF17" s="17" t="s">
        <v>73</v>
      </c>
      <c r="BG17" s="17" t="s">
        <v>73</v>
      </c>
      <c r="BH17" s="17" t="s">
        <v>73</v>
      </c>
      <c r="BI17" s="17" t="s">
        <v>73</v>
      </c>
      <c r="BJ17" s="17" t="s">
        <v>73</v>
      </c>
      <c r="BK17" s="17" t="s">
        <v>73</v>
      </c>
      <c r="BL17" s="17" t="s">
        <v>73</v>
      </c>
      <c r="BM17" s="17">
        <v>175854.96520000001</v>
      </c>
      <c r="BN17" s="17">
        <v>887386.57709999999</v>
      </c>
      <c r="BO17" s="17">
        <v>42.236566639999999</v>
      </c>
      <c r="BP17" s="17">
        <v>-71.79252486</v>
      </c>
    </row>
    <row r="18" spans="1:68" x14ac:dyDescent="0.35">
      <c r="A18" s="17">
        <v>4824573</v>
      </c>
      <c r="B18" s="17" t="s">
        <v>95</v>
      </c>
      <c r="C18" s="18">
        <v>43695</v>
      </c>
      <c r="D18" s="17" t="s">
        <v>456</v>
      </c>
      <c r="E18" s="19" t="str" cm="1">
        <f t="array" ref="E18">_xlfn.SWITCH(D18,"Property damage only (none injured)","Property Damage","Non-fatal injury","Injury","Fatal injury","Fatality","Unknown","Not Reported","Not Reported","Not Reported")</f>
        <v>Property Damage</v>
      </c>
      <c r="F18" s="17" t="s">
        <v>68</v>
      </c>
      <c r="G18" s="30">
        <v>0.84236111111111112</v>
      </c>
      <c r="H18" s="19" t="s">
        <v>70</v>
      </c>
      <c r="I18" s="17" t="s">
        <v>138</v>
      </c>
      <c r="J18" s="17">
        <v>2</v>
      </c>
      <c r="K18" s="17" t="s">
        <v>72</v>
      </c>
      <c r="L18" s="17" t="s">
        <v>73</v>
      </c>
      <c r="M18" s="17" t="s">
        <v>139</v>
      </c>
      <c r="N18" s="17" t="s">
        <v>74</v>
      </c>
      <c r="O18" s="17" t="s">
        <v>73</v>
      </c>
      <c r="P18" s="17" t="s">
        <v>73</v>
      </c>
      <c r="Q18" s="19" t="s">
        <v>169</v>
      </c>
      <c r="R18" s="17" t="s">
        <v>559</v>
      </c>
      <c r="S18" s="17" t="s">
        <v>127</v>
      </c>
      <c r="T18" s="17" t="s">
        <v>79</v>
      </c>
      <c r="U18" s="17" t="s">
        <v>80</v>
      </c>
      <c r="V18" s="19" t="s">
        <v>472</v>
      </c>
      <c r="X18" s="19" t="s">
        <v>485</v>
      </c>
      <c r="Y18" s="17">
        <v>3</v>
      </c>
      <c r="Z18" s="17" t="s">
        <v>73</v>
      </c>
      <c r="AA18" s="17" t="s">
        <v>73</v>
      </c>
      <c r="AB18" s="17" t="s">
        <v>73</v>
      </c>
      <c r="AC18" s="17" t="s">
        <v>852</v>
      </c>
      <c r="AD18" s="17" t="s">
        <v>334</v>
      </c>
      <c r="AE18" s="17" t="s">
        <v>85</v>
      </c>
      <c r="AF18" s="17" t="s">
        <v>86</v>
      </c>
      <c r="AG18" s="17">
        <v>0</v>
      </c>
      <c r="AH18" s="17">
        <v>0</v>
      </c>
      <c r="AI18" s="17" t="s">
        <v>87</v>
      </c>
      <c r="AJ18" s="17" t="s">
        <v>322</v>
      </c>
      <c r="AK18" s="17" t="s">
        <v>131</v>
      </c>
      <c r="AL18" s="17" t="s">
        <v>146</v>
      </c>
      <c r="AM18" s="17" t="s">
        <v>115</v>
      </c>
      <c r="AN18" s="17" t="s">
        <v>115</v>
      </c>
      <c r="AO18" s="17" t="s">
        <v>296</v>
      </c>
      <c r="AP18" s="19" t="s">
        <v>853</v>
      </c>
      <c r="AQ18" s="17" t="s">
        <v>95</v>
      </c>
      <c r="AR18" s="17" t="s">
        <v>854</v>
      </c>
      <c r="AS18" s="17" t="s">
        <v>73</v>
      </c>
      <c r="AT18" s="17" t="s">
        <v>73</v>
      </c>
      <c r="AU18" s="17" t="s">
        <v>97</v>
      </c>
      <c r="AV18" s="17" t="s">
        <v>98</v>
      </c>
      <c r="AW18" s="17" t="s">
        <v>99</v>
      </c>
      <c r="AX18" s="17" t="s">
        <v>73</v>
      </c>
      <c r="AY18" s="17" t="s">
        <v>120</v>
      </c>
      <c r="AZ18" s="17" t="s">
        <v>101</v>
      </c>
      <c r="BA18" s="17" t="s">
        <v>102</v>
      </c>
      <c r="BB18" s="17">
        <v>30</v>
      </c>
      <c r="BC18" s="17" t="s">
        <v>103</v>
      </c>
      <c r="BD18" s="17" t="s">
        <v>135</v>
      </c>
      <c r="BE18" s="17" t="s">
        <v>105</v>
      </c>
      <c r="BF18" s="17" t="s">
        <v>73</v>
      </c>
      <c r="BG18" s="17" t="s">
        <v>73</v>
      </c>
      <c r="BH18" s="17" t="s">
        <v>73</v>
      </c>
      <c r="BI18" s="17" t="s">
        <v>73</v>
      </c>
      <c r="BJ18" s="17" t="s">
        <v>73</v>
      </c>
      <c r="BK18" s="17" t="s">
        <v>73</v>
      </c>
      <c r="BL18" s="17" t="s">
        <v>73</v>
      </c>
      <c r="BM18" s="17">
        <v>175854.96520000001</v>
      </c>
      <c r="BN18" s="17">
        <v>887386.57709999999</v>
      </c>
      <c r="BO18" s="17">
        <v>42.236566639999999</v>
      </c>
      <c r="BP18" s="17">
        <v>-71.79252486</v>
      </c>
    </row>
    <row r="19" spans="1:68" x14ac:dyDescent="0.35">
      <c r="A19" s="17">
        <v>4822279</v>
      </c>
      <c r="B19" s="17" t="s">
        <v>95</v>
      </c>
      <c r="C19" s="18">
        <v>43704</v>
      </c>
      <c r="D19" s="17" t="s">
        <v>456</v>
      </c>
      <c r="E19" s="19" t="str" cm="1">
        <f t="array" ref="E19">_xlfn.SWITCH(D19,"Property damage only (none injured)","Property Damage","Non-fatal injury","Injury","Fatal injury","Fatality","Unknown","Not Reported","Not Reported","Not Reported")</f>
        <v>Property Damage</v>
      </c>
      <c r="F19" s="17" t="s">
        <v>68</v>
      </c>
      <c r="G19" s="30">
        <v>0.75972222222222219</v>
      </c>
      <c r="H19" s="19" t="s">
        <v>70</v>
      </c>
      <c r="I19" s="17" t="s">
        <v>138</v>
      </c>
      <c r="J19" s="17">
        <v>2</v>
      </c>
      <c r="K19" s="17" t="s">
        <v>72</v>
      </c>
      <c r="L19" s="17" t="s">
        <v>73</v>
      </c>
      <c r="M19" s="17" t="s">
        <v>368</v>
      </c>
      <c r="N19" s="17" t="s">
        <v>168</v>
      </c>
      <c r="O19" s="17" t="s">
        <v>73</v>
      </c>
      <c r="P19" s="17" t="s">
        <v>73</v>
      </c>
      <c r="Q19" s="19" t="s">
        <v>76</v>
      </c>
      <c r="R19" s="17" t="s">
        <v>262</v>
      </c>
      <c r="S19" s="17" t="s">
        <v>127</v>
      </c>
      <c r="T19" s="17" t="s">
        <v>79</v>
      </c>
      <c r="U19" s="17" t="s">
        <v>80</v>
      </c>
      <c r="V19" s="19" t="s">
        <v>111</v>
      </c>
      <c r="X19" s="19" t="s">
        <v>82</v>
      </c>
      <c r="Y19" s="17">
        <v>3</v>
      </c>
      <c r="Z19" s="17" t="s">
        <v>73</v>
      </c>
      <c r="AA19" s="17" t="s">
        <v>73</v>
      </c>
      <c r="AB19" s="17" t="s">
        <v>73</v>
      </c>
      <c r="AC19" s="17" t="s">
        <v>855</v>
      </c>
      <c r="AD19" s="17" t="s">
        <v>84</v>
      </c>
      <c r="AE19" s="17" t="s">
        <v>85</v>
      </c>
      <c r="AF19" s="17" t="s">
        <v>86</v>
      </c>
      <c r="AG19" s="17">
        <v>0</v>
      </c>
      <c r="AH19" s="17">
        <v>0</v>
      </c>
      <c r="AI19" s="17" t="s">
        <v>87</v>
      </c>
      <c r="AJ19" s="17" t="s">
        <v>88</v>
      </c>
      <c r="AK19" s="17" t="s">
        <v>205</v>
      </c>
      <c r="AL19" s="17" t="s">
        <v>132</v>
      </c>
      <c r="AM19" s="17" t="s">
        <v>206</v>
      </c>
      <c r="AN19" s="17" t="s">
        <v>365</v>
      </c>
      <c r="AO19" s="17" t="s">
        <v>284</v>
      </c>
      <c r="AP19" s="19" t="s">
        <v>94</v>
      </c>
      <c r="AQ19" s="17" t="s">
        <v>95</v>
      </c>
      <c r="AR19" s="17" t="s">
        <v>856</v>
      </c>
      <c r="AS19" s="17" t="s">
        <v>73</v>
      </c>
      <c r="AT19" s="17" t="s">
        <v>73</v>
      </c>
      <c r="AU19" s="17" t="s">
        <v>97</v>
      </c>
      <c r="AV19" s="17" t="s">
        <v>98</v>
      </c>
      <c r="AW19" s="17" t="s">
        <v>99</v>
      </c>
      <c r="AX19" s="17" t="s">
        <v>73</v>
      </c>
      <c r="AY19" s="17" t="s">
        <v>120</v>
      </c>
      <c r="AZ19" s="17" t="s">
        <v>101</v>
      </c>
      <c r="BA19" s="17" t="s">
        <v>102</v>
      </c>
      <c r="BB19" s="17" t="s">
        <v>73</v>
      </c>
      <c r="BC19" s="17" t="s">
        <v>298</v>
      </c>
      <c r="BD19" s="17" t="s">
        <v>135</v>
      </c>
      <c r="BE19" s="17" t="s">
        <v>105</v>
      </c>
      <c r="BF19" s="17" t="s">
        <v>73</v>
      </c>
      <c r="BG19" s="17" t="s">
        <v>73</v>
      </c>
      <c r="BH19" s="17" t="s">
        <v>73</v>
      </c>
      <c r="BI19" s="17" t="s">
        <v>73</v>
      </c>
      <c r="BJ19" s="17" t="s">
        <v>73</v>
      </c>
      <c r="BK19" s="17" t="s">
        <v>73</v>
      </c>
      <c r="BL19" s="17" t="s">
        <v>73</v>
      </c>
      <c r="BM19" s="17">
        <v>175854.96520000001</v>
      </c>
      <c r="BN19" s="17">
        <v>887386.57709999999</v>
      </c>
      <c r="BO19" s="17">
        <v>42.236566639999999</v>
      </c>
      <c r="BP19" s="17">
        <v>-71.79252486</v>
      </c>
    </row>
    <row r="20" spans="1:68" x14ac:dyDescent="0.35">
      <c r="A20" s="17">
        <v>4822180</v>
      </c>
      <c r="B20" s="17" t="s">
        <v>95</v>
      </c>
      <c r="C20" s="18">
        <v>43681</v>
      </c>
      <c r="D20" s="17" t="s">
        <v>461</v>
      </c>
      <c r="E20" s="19" t="str" cm="1">
        <f t="array" ref="E20">_xlfn.SWITCH(D20,"Property damage only (none injured)","Property Damage","Non-fatal injury","Injury","Fatal injury","Fatality","Unknown","Not Reported","Not Reported","Not Reported")</f>
        <v>Injury</v>
      </c>
      <c r="F20" s="17" t="s">
        <v>68</v>
      </c>
      <c r="G20" s="30">
        <v>0.76388888888888884</v>
      </c>
      <c r="H20" s="19" t="s">
        <v>70</v>
      </c>
      <c r="I20" s="17" t="s">
        <v>193</v>
      </c>
      <c r="J20" s="17">
        <v>2</v>
      </c>
      <c r="K20" s="17" t="s">
        <v>72</v>
      </c>
      <c r="L20" s="17" t="s">
        <v>73</v>
      </c>
      <c r="M20" s="17" t="s">
        <v>368</v>
      </c>
      <c r="N20" s="17" t="s">
        <v>139</v>
      </c>
      <c r="O20" s="17" t="s">
        <v>73</v>
      </c>
      <c r="P20" s="17" t="s">
        <v>73</v>
      </c>
      <c r="Q20" s="19" t="s">
        <v>76</v>
      </c>
      <c r="R20" s="17" t="s">
        <v>162</v>
      </c>
      <c r="S20" s="17" t="s">
        <v>73</v>
      </c>
      <c r="T20" s="17" t="s">
        <v>79</v>
      </c>
      <c r="U20" s="17" t="s">
        <v>80</v>
      </c>
      <c r="V20" s="19" t="s">
        <v>111</v>
      </c>
      <c r="X20" s="19" t="s">
        <v>82</v>
      </c>
      <c r="Y20" s="17">
        <v>3</v>
      </c>
      <c r="Z20" s="17" t="s">
        <v>73</v>
      </c>
      <c r="AA20" s="17" t="s">
        <v>73</v>
      </c>
      <c r="AB20" s="17" t="s">
        <v>73</v>
      </c>
      <c r="AC20" s="17" t="s">
        <v>857</v>
      </c>
      <c r="AD20" s="17" t="s">
        <v>84</v>
      </c>
      <c r="AE20" s="17" t="s">
        <v>85</v>
      </c>
      <c r="AF20" s="17" t="s">
        <v>86</v>
      </c>
      <c r="AG20" s="17">
        <v>0</v>
      </c>
      <c r="AH20" s="17">
        <v>1</v>
      </c>
      <c r="AI20" s="17" t="s">
        <v>87</v>
      </c>
      <c r="AJ20" s="17" t="s">
        <v>469</v>
      </c>
      <c r="AK20" s="17" t="s">
        <v>238</v>
      </c>
      <c r="AL20" s="17" t="s">
        <v>198</v>
      </c>
      <c r="AM20" s="17" t="s">
        <v>73</v>
      </c>
      <c r="AN20" s="17" t="s">
        <v>116</v>
      </c>
      <c r="AO20" s="17" t="s">
        <v>165</v>
      </c>
      <c r="AP20" s="19" t="s">
        <v>94</v>
      </c>
      <c r="AQ20" s="17" t="s">
        <v>95</v>
      </c>
      <c r="AR20" s="17" t="s">
        <v>858</v>
      </c>
      <c r="AS20" s="17" t="s">
        <v>73</v>
      </c>
      <c r="AT20" s="17" t="s">
        <v>73</v>
      </c>
      <c r="AU20" s="17" t="s">
        <v>97</v>
      </c>
      <c r="AV20" s="17" t="s">
        <v>98</v>
      </c>
      <c r="AW20" s="17" t="s">
        <v>99</v>
      </c>
      <c r="AX20" s="17" t="s">
        <v>73</v>
      </c>
      <c r="AY20" s="17" t="s">
        <v>120</v>
      </c>
      <c r="AZ20" s="17" t="s">
        <v>101</v>
      </c>
      <c r="BA20" s="17" t="s">
        <v>102</v>
      </c>
      <c r="BB20" s="17" t="s">
        <v>73</v>
      </c>
      <c r="BC20" s="17" t="s">
        <v>103</v>
      </c>
      <c r="BD20" s="17" t="s">
        <v>135</v>
      </c>
      <c r="BE20" s="17" t="s">
        <v>105</v>
      </c>
      <c r="BF20" s="17" t="s">
        <v>73</v>
      </c>
      <c r="BG20" s="17" t="s">
        <v>73</v>
      </c>
      <c r="BH20" s="17" t="s">
        <v>73</v>
      </c>
      <c r="BI20" s="17" t="s">
        <v>73</v>
      </c>
      <c r="BJ20" s="17" t="s">
        <v>73</v>
      </c>
      <c r="BK20" s="17" t="s">
        <v>73</v>
      </c>
      <c r="BL20" s="17" t="s">
        <v>73</v>
      </c>
      <c r="BM20" s="17">
        <v>175854.96520000001</v>
      </c>
      <c r="BN20" s="17">
        <v>887386.57709999999</v>
      </c>
      <c r="BO20" s="17">
        <v>42.236566639999999</v>
      </c>
      <c r="BP20" s="17">
        <v>-71.79252486</v>
      </c>
    </row>
    <row r="21" spans="1:68" x14ac:dyDescent="0.35">
      <c r="A21" s="17">
        <v>4804388</v>
      </c>
      <c r="B21" s="17" t="s">
        <v>95</v>
      </c>
      <c r="C21" s="18">
        <v>43651</v>
      </c>
      <c r="D21" s="17" t="s">
        <v>456</v>
      </c>
      <c r="E21" s="19" t="str" cm="1">
        <f t="array" ref="E21">_xlfn.SWITCH(D21,"Property damage only (none injured)","Property Damage","Non-fatal injury","Injury","Fatal injury","Fatality","Unknown","Not Reported","Not Reported","Not Reported")</f>
        <v>Property Damage</v>
      </c>
      <c r="F21" s="17" t="s">
        <v>68</v>
      </c>
      <c r="G21" s="30">
        <v>0.23958333333333334</v>
      </c>
      <c r="H21" s="19" t="s">
        <v>70</v>
      </c>
      <c r="I21" s="17" t="s">
        <v>107</v>
      </c>
      <c r="J21" s="17">
        <v>2</v>
      </c>
      <c r="K21" s="17" t="s">
        <v>72</v>
      </c>
      <c r="L21" s="17" t="s">
        <v>73</v>
      </c>
      <c r="M21" s="17" t="s">
        <v>168</v>
      </c>
      <c r="N21" s="17" t="s">
        <v>168</v>
      </c>
      <c r="O21" s="17" t="s">
        <v>73</v>
      </c>
      <c r="P21" s="17" t="s">
        <v>73</v>
      </c>
      <c r="Q21" s="19" t="s">
        <v>742</v>
      </c>
      <c r="R21" s="17" t="s">
        <v>262</v>
      </c>
      <c r="S21" s="17" t="s">
        <v>859</v>
      </c>
      <c r="T21" s="17" t="s">
        <v>79</v>
      </c>
      <c r="U21" s="17" t="s">
        <v>80</v>
      </c>
      <c r="V21" s="19" t="s">
        <v>111</v>
      </c>
      <c r="X21" s="19" t="s">
        <v>82</v>
      </c>
      <c r="Y21" s="17">
        <v>3</v>
      </c>
      <c r="Z21" s="17" t="s">
        <v>73</v>
      </c>
      <c r="AA21" s="17" t="s">
        <v>73</v>
      </c>
      <c r="AB21" s="17" t="s">
        <v>73</v>
      </c>
      <c r="AC21" s="17" t="s">
        <v>860</v>
      </c>
      <c r="AD21" s="17" t="s">
        <v>84</v>
      </c>
      <c r="AE21" s="17" t="s">
        <v>85</v>
      </c>
      <c r="AF21" s="17" t="s">
        <v>86</v>
      </c>
      <c r="AG21" s="17">
        <v>0</v>
      </c>
      <c r="AH21" s="17">
        <v>0</v>
      </c>
      <c r="AI21" s="17" t="s">
        <v>87</v>
      </c>
      <c r="AJ21" s="17" t="s">
        <v>322</v>
      </c>
      <c r="AK21" s="17" t="s">
        <v>269</v>
      </c>
      <c r="AL21" s="17" t="s">
        <v>658</v>
      </c>
      <c r="AM21" s="17" t="s">
        <v>73</v>
      </c>
      <c r="AN21" s="17" t="s">
        <v>413</v>
      </c>
      <c r="AO21" s="17" t="s">
        <v>535</v>
      </c>
      <c r="AP21" s="19" t="s">
        <v>94</v>
      </c>
      <c r="AQ21" s="17" t="s">
        <v>95</v>
      </c>
      <c r="AR21" s="17" t="s">
        <v>861</v>
      </c>
      <c r="AS21" s="17" t="s">
        <v>73</v>
      </c>
      <c r="AT21" s="17" t="s">
        <v>73</v>
      </c>
      <c r="AU21" s="17" t="s">
        <v>97</v>
      </c>
      <c r="AV21" s="17" t="s">
        <v>149</v>
      </c>
      <c r="AW21" s="17" t="s">
        <v>209</v>
      </c>
      <c r="AX21" s="17" t="s">
        <v>73</v>
      </c>
      <c r="AY21" s="17" t="s">
        <v>120</v>
      </c>
      <c r="AZ21" s="17" t="s">
        <v>101</v>
      </c>
      <c r="BA21" s="17" t="s">
        <v>102</v>
      </c>
      <c r="BB21" s="17" t="s">
        <v>73</v>
      </c>
      <c r="BC21" s="17" t="s">
        <v>103</v>
      </c>
      <c r="BD21" s="17" t="s">
        <v>135</v>
      </c>
      <c r="BE21" s="17" t="s">
        <v>105</v>
      </c>
      <c r="BF21" s="17" t="s">
        <v>73</v>
      </c>
      <c r="BG21" s="17" t="s">
        <v>73</v>
      </c>
      <c r="BH21" s="17" t="s">
        <v>73</v>
      </c>
      <c r="BI21" s="17" t="s">
        <v>73</v>
      </c>
      <c r="BJ21" s="17" t="s">
        <v>73</v>
      </c>
      <c r="BK21" s="17" t="s">
        <v>73</v>
      </c>
      <c r="BL21" s="17" t="s">
        <v>73</v>
      </c>
      <c r="BM21" s="17">
        <v>175854.96520000001</v>
      </c>
      <c r="BN21" s="17">
        <v>887386.57709999999</v>
      </c>
      <c r="BO21" s="17">
        <v>42.236566639999999</v>
      </c>
      <c r="BP21" s="17">
        <v>-71.79252486</v>
      </c>
    </row>
    <row r="22" spans="1:68" x14ac:dyDescent="0.35">
      <c r="A22" s="17">
        <v>4774873</v>
      </c>
      <c r="B22" s="17" t="s">
        <v>95</v>
      </c>
      <c r="C22" s="18">
        <v>43612</v>
      </c>
      <c r="D22" s="17" t="s">
        <v>186</v>
      </c>
      <c r="E22" s="19" t="str" cm="1">
        <f t="array" ref="E22">_xlfn.SWITCH(D22,"Property damage only (none injured)","Property Damage","Non-fatal injury","Injury","Fatal injury","Fatality","Unknown","Not Reported","Not Reported","Not Reported")</f>
        <v>Not Reported</v>
      </c>
      <c r="F22" s="17" t="s">
        <v>68</v>
      </c>
      <c r="G22" s="30">
        <v>0.55277777777777781</v>
      </c>
      <c r="H22" s="19" t="s">
        <v>70</v>
      </c>
      <c r="I22" s="17" t="s">
        <v>298</v>
      </c>
      <c r="J22" s="17">
        <v>1</v>
      </c>
      <c r="K22" s="17" t="s">
        <v>72</v>
      </c>
      <c r="L22" s="17" t="s">
        <v>73</v>
      </c>
      <c r="M22" s="17" t="s">
        <v>74</v>
      </c>
      <c r="N22" s="17" t="s">
        <v>74</v>
      </c>
      <c r="O22" s="17" t="s">
        <v>73</v>
      </c>
      <c r="P22" s="17" t="s">
        <v>73</v>
      </c>
      <c r="Q22" s="19" t="s">
        <v>245</v>
      </c>
      <c r="R22" s="17" t="s">
        <v>862</v>
      </c>
      <c r="S22" s="17" t="s">
        <v>73</v>
      </c>
      <c r="T22" s="17" t="s">
        <v>591</v>
      </c>
      <c r="U22" s="17" t="s">
        <v>80</v>
      </c>
      <c r="V22" s="19" t="s">
        <v>472</v>
      </c>
      <c r="X22" s="19" t="s">
        <v>409</v>
      </c>
      <c r="Y22" s="17">
        <v>3</v>
      </c>
      <c r="Z22" s="17" t="s">
        <v>73</v>
      </c>
      <c r="AA22" s="17" t="s">
        <v>73</v>
      </c>
      <c r="AB22" s="17" t="s">
        <v>73</v>
      </c>
      <c r="AC22" s="17" t="s">
        <v>863</v>
      </c>
      <c r="AD22" s="17" t="s">
        <v>84</v>
      </c>
      <c r="AE22" s="17" t="s">
        <v>85</v>
      </c>
      <c r="AF22" s="17" t="s">
        <v>86</v>
      </c>
      <c r="AG22" s="17">
        <v>0</v>
      </c>
      <c r="AH22" s="17">
        <v>0</v>
      </c>
      <c r="AI22" s="17" t="s">
        <v>87</v>
      </c>
      <c r="AJ22" s="17" t="s">
        <v>88</v>
      </c>
      <c r="AK22" s="17" t="s">
        <v>412</v>
      </c>
      <c r="AL22" s="17" t="s">
        <v>219</v>
      </c>
      <c r="AM22" s="17" t="s">
        <v>206</v>
      </c>
      <c r="AN22" s="17" t="s">
        <v>413</v>
      </c>
      <c r="AO22" s="17" t="s">
        <v>428</v>
      </c>
      <c r="AP22" s="19" t="s">
        <v>474</v>
      </c>
      <c r="AQ22" s="17" t="s">
        <v>95</v>
      </c>
      <c r="AR22" s="17" t="s">
        <v>864</v>
      </c>
      <c r="AS22" s="17" t="s">
        <v>73</v>
      </c>
      <c r="AT22" s="17" t="s">
        <v>73</v>
      </c>
      <c r="AU22" s="17" t="s">
        <v>594</v>
      </c>
      <c r="AV22" s="17" t="s">
        <v>98</v>
      </c>
      <c r="AW22" s="17" t="s">
        <v>99</v>
      </c>
      <c r="AX22" s="17" t="s">
        <v>73</v>
      </c>
      <c r="AY22" s="17" t="s">
        <v>649</v>
      </c>
      <c r="AZ22" s="17" t="s">
        <v>101</v>
      </c>
      <c r="BA22" s="17" t="s">
        <v>102</v>
      </c>
      <c r="BB22" s="17" t="s">
        <v>73</v>
      </c>
      <c r="BC22" s="17" t="s">
        <v>103</v>
      </c>
      <c r="BD22" s="17" t="s">
        <v>865</v>
      </c>
      <c r="BE22" s="17" t="s">
        <v>105</v>
      </c>
      <c r="BF22" s="17" t="s">
        <v>73</v>
      </c>
      <c r="BG22" s="17" t="s">
        <v>73</v>
      </c>
      <c r="BH22" s="17" t="s">
        <v>73</v>
      </c>
      <c r="BI22" s="17" t="s">
        <v>73</v>
      </c>
      <c r="BJ22" s="17" t="s">
        <v>73</v>
      </c>
      <c r="BK22" s="17" t="s">
        <v>73</v>
      </c>
      <c r="BL22" s="17" t="s">
        <v>73</v>
      </c>
      <c r="BM22" s="17">
        <v>175854.96520000001</v>
      </c>
      <c r="BN22" s="17">
        <v>887386.57709999999</v>
      </c>
      <c r="BO22" s="17">
        <v>42.236566639999999</v>
      </c>
      <c r="BP22" s="17">
        <v>-71.79252486</v>
      </c>
    </row>
    <row r="23" spans="1:68" x14ac:dyDescent="0.35">
      <c r="A23" s="17">
        <v>4774831</v>
      </c>
      <c r="B23" s="17" t="s">
        <v>95</v>
      </c>
      <c r="C23" s="18">
        <v>43607</v>
      </c>
      <c r="D23" s="17" t="s">
        <v>461</v>
      </c>
      <c r="E23" s="19" t="str" cm="1">
        <f t="array" ref="E23">_xlfn.SWITCH(D23,"Property damage only (none injured)","Property Damage","Non-fatal injury","Injury","Fatal injury","Fatality","Unknown","Not Reported","Not Reported","Not Reported")</f>
        <v>Injury</v>
      </c>
      <c r="F23" s="17" t="s">
        <v>68</v>
      </c>
      <c r="G23" s="30">
        <v>0.48888888888888887</v>
      </c>
      <c r="H23" s="19" t="s">
        <v>70</v>
      </c>
      <c r="I23" s="17" t="s">
        <v>462</v>
      </c>
      <c r="J23" s="17">
        <v>2</v>
      </c>
      <c r="K23" s="17" t="s">
        <v>72</v>
      </c>
      <c r="L23" s="17" t="s">
        <v>73</v>
      </c>
      <c r="M23" s="17" t="s">
        <v>74</v>
      </c>
      <c r="N23" s="17" t="s">
        <v>168</v>
      </c>
      <c r="O23" s="17" t="s">
        <v>73</v>
      </c>
      <c r="P23" s="17" t="s">
        <v>73</v>
      </c>
      <c r="Q23" s="19" t="s">
        <v>598</v>
      </c>
      <c r="R23" s="17" t="s">
        <v>866</v>
      </c>
      <c r="S23" s="17" t="s">
        <v>110</v>
      </c>
      <c r="T23" s="17" t="s">
        <v>79</v>
      </c>
      <c r="U23" s="17" t="s">
        <v>80</v>
      </c>
      <c r="V23" s="19" t="s">
        <v>111</v>
      </c>
      <c r="X23" s="19" t="s">
        <v>485</v>
      </c>
      <c r="Y23" s="17">
        <v>3</v>
      </c>
      <c r="Z23" s="17" t="s">
        <v>73</v>
      </c>
      <c r="AA23" s="17" t="s">
        <v>73</v>
      </c>
      <c r="AB23" s="17" t="s">
        <v>73</v>
      </c>
      <c r="AC23" s="17" t="s">
        <v>867</v>
      </c>
      <c r="AD23" s="17" t="s">
        <v>84</v>
      </c>
      <c r="AE23" s="17" t="s">
        <v>85</v>
      </c>
      <c r="AF23" s="17" t="s">
        <v>86</v>
      </c>
      <c r="AG23" s="17">
        <v>0</v>
      </c>
      <c r="AH23" s="17">
        <v>1</v>
      </c>
      <c r="AI23" s="17" t="s">
        <v>87</v>
      </c>
      <c r="AJ23" s="17" t="s">
        <v>469</v>
      </c>
      <c r="AK23" s="17" t="s">
        <v>145</v>
      </c>
      <c r="AL23" s="17" t="s">
        <v>198</v>
      </c>
      <c r="AM23" s="17" t="s">
        <v>115</v>
      </c>
      <c r="AN23" s="17" t="s">
        <v>356</v>
      </c>
      <c r="AO23" s="17" t="s">
        <v>487</v>
      </c>
      <c r="AP23" s="19" t="s">
        <v>94</v>
      </c>
      <c r="AQ23" s="17" t="s">
        <v>95</v>
      </c>
      <c r="AR23" s="17" t="s">
        <v>868</v>
      </c>
      <c r="AS23" s="17" t="s">
        <v>73</v>
      </c>
      <c r="AT23" s="17" t="s">
        <v>73</v>
      </c>
      <c r="AU23" s="17" t="s">
        <v>97</v>
      </c>
      <c r="AV23" s="17" t="s">
        <v>98</v>
      </c>
      <c r="AW23" s="17" t="s">
        <v>99</v>
      </c>
      <c r="AX23" s="17" t="s">
        <v>73</v>
      </c>
      <c r="AY23" s="17" t="s">
        <v>120</v>
      </c>
      <c r="AZ23" s="17" t="s">
        <v>101</v>
      </c>
      <c r="BA23" s="17" t="s">
        <v>102</v>
      </c>
      <c r="BB23" s="17">
        <v>30</v>
      </c>
      <c r="BC23" s="17" t="s">
        <v>103</v>
      </c>
      <c r="BD23" s="17" t="s">
        <v>135</v>
      </c>
      <c r="BE23" s="17" t="s">
        <v>105</v>
      </c>
      <c r="BF23" s="17" t="s">
        <v>73</v>
      </c>
      <c r="BG23" s="17" t="s">
        <v>73</v>
      </c>
      <c r="BH23" s="17" t="s">
        <v>73</v>
      </c>
      <c r="BI23" s="17" t="s">
        <v>73</v>
      </c>
      <c r="BJ23" s="17" t="s">
        <v>73</v>
      </c>
      <c r="BK23" s="17" t="s">
        <v>73</v>
      </c>
      <c r="BL23" s="17" t="s">
        <v>73</v>
      </c>
      <c r="BM23" s="17">
        <v>175854.96520000001</v>
      </c>
      <c r="BN23" s="17">
        <v>887386.57709999999</v>
      </c>
      <c r="BO23" s="17">
        <v>42.236566639999999</v>
      </c>
      <c r="BP23" s="17">
        <v>-71.79252486</v>
      </c>
    </row>
    <row r="24" spans="1:68" x14ac:dyDescent="0.35">
      <c r="A24" s="17">
        <v>4709199</v>
      </c>
      <c r="B24" s="17" t="s">
        <v>95</v>
      </c>
      <c r="C24" s="18">
        <v>43578</v>
      </c>
      <c r="D24" s="17" t="s">
        <v>456</v>
      </c>
      <c r="E24" s="19" t="str" cm="1">
        <f t="array" ref="E24">_xlfn.SWITCH(D24,"Property damage only (none injured)","Property Damage","Non-fatal injury","Injury","Fatal injury","Fatality","Unknown","Not Reported","Not Reported","Not Reported")</f>
        <v>Property Damage</v>
      </c>
      <c r="F24" s="17" t="s">
        <v>68</v>
      </c>
      <c r="G24" s="30">
        <v>0.59027777777777779</v>
      </c>
      <c r="H24" s="19" t="s">
        <v>70</v>
      </c>
      <c r="I24" s="17" t="s">
        <v>107</v>
      </c>
      <c r="J24" s="17">
        <v>2</v>
      </c>
      <c r="K24" s="17" t="s">
        <v>72</v>
      </c>
      <c r="L24" s="17" t="s">
        <v>73</v>
      </c>
      <c r="M24" s="17" t="s">
        <v>74</v>
      </c>
      <c r="N24" s="17" t="s">
        <v>74</v>
      </c>
      <c r="O24" s="17" t="s">
        <v>73</v>
      </c>
      <c r="P24" s="17" t="s">
        <v>73</v>
      </c>
      <c r="Q24" s="19" t="s">
        <v>315</v>
      </c>
      <c r="R24" s="17" t="s">
        <v>241</v>
      </c>
      <c r="S24" s="17" t="s">
        <v>73</v>
      </c>
      <c r="T24" s="17" t="s">
        <v>177</v>
      </c>
      <c r="U24" s="17" t="s">
        <v>80</v>
      </c>
      <c r="V24" s="19" t="s">
        <v>111</v>
      </c>
      <c r="X24" s="19" t="s">
        <v>479</v>
      </c>
      <c r="Y24" s="17">
        <v>3</v>
      </c>
      <c r="Z24" s="17" t="s">
        <v>73</v>
      </c>
      <c r="AA24" s="17" t="s">
        <v>73</v>
      </c>
      <c r="AB24" s="17" t="s">
        <v>73</v>
      </c>
      <c r="AC24" s="17" t="s">
        <v>869</v>
      </c>
      <c r="AD24" s="17" t="s">
        <v>334</v>
      </c>
      <c r="AE24" s="17" t="s">
        <v>85</v>
      </c>
      <c r="AF24" s="17" t="s">
        <v>86</v>
      </c>
      <c r="AG24" s="17">
        <v>0</v>
      </c>
      <c r="AH24" s="17">
        <v>0</v>
      </c>
      <c r="AI24" s="17" t="s">
        <v>434</v>
      </c>
      <c r="AJ24" s="17" t="s">
        <v>88</v>
      </c>
      <c r="AK24" s="17" t="s">
        <v>269</v>
      </c>
      <c r="AL24" s="17" t="s">
        <v>198</v>
      </c>
      <c r="AM24" s="17" t="s">
        <v>115</v>
      </c>
      <c r="AN24" s="17" t="s">
        <v>365</v>
      </c>
      <c r="AO24" s="17" t="s">
        <v>296</v>
      </c>
      <c r="AP24" s="19" t="s">
        <v>870</v>
      </c>
      <c r="AQ24" s="17" t="s">
        <v>95</v>
      </c>
      <c r="AR24" s="17" t="s">
        <v>871</v>
      </c>
      <c r="AS24" s="17" t="s">
        <v>73</v>
      </c>
      <c r="AT24" s="17" t="s">
        <v>73</v>
      </c>
      <c r="AU24" s="17" t="s">
        <v>594</v>
      </c>
      <c r="AV24" s="17" t="s">
        <v>174</v>
      </c>
      <c r="AW24" s="17" t="s">
        <v>99</v>
      </c>
      <c r="AX24" s="17" t="s">
        <v>73</v>
      </c>
      <c r="AY24" s="17" t="s">
        <v>120</v>
      </c>
      <c r="AZ24" s="17" t="s">
        <v>872</v>
      </c>
      <c r="BA24" s="17" t="s">
        <v>102</v>
      </c>
      <c r="BB24" s="17">
        <v>30</v>
      </c>
      <c r="BC24" s="17" t="s">
        <v>298</v>
      </c>
      <c r="BD24" s="17" t="s">
        <v>135</v>
      </c>
      <c r="BE24" s="17" t="s">
        <v>105</v>
      </c>
      <c r="BF24" s="17" t="s">
        <v>73</v>
      </c>
      <c r="BG24" s="17" t="s">
        <v>73</v>
      </c>
      <c r="BH24" s="17" t="s">
        <v>73</v>
      </c>
      <c r="BI24" s="17" t="s">
        <v>73</v>
      </c>
      <c r="BJ24" s="17" t="s">
        <v>73</v>
      </c>
      <c r="BK24" s="17" t="s">
        <v>73</v>
      </c>
      <c r="BL24" s="17" t="s">
        <v>73</v>
      </c>
      <c r="BM24" s="17">
        <v>175783.58780081</v>
      </c>
      <c r="BN24" s="17">
        <v>887414.30658181</v>
      </c>
      <c r="BO24" s="17">
        <v>42.236814080000002</v>
      </c>
      <c r="BP24" s="17">
        <v>-71.793390770000002</v>
      </c>
    </row>
    <row r="25" spans="1:68" x14ac:dyDescent="0.35">
      <c r="A25" s="17">
        <v>4704364</v>
      </c>
      <c r="B25" s="17" t="s">
        <v>95</v>
      </c>
      <c r="C25" s="18">
        <v>43569</v>
      </c>
      <c r="D25" s="17" t="s">
        <v>461</v>
      </c>
      <c r="E25" s="19" t="str" cm="1">
        <f t="array" ref="E25">_xlfn.SWITCH(D25,"Property damage only (none injured)","Property Damage","Non-fatal injury","Injury","Fatal injury","Fatality","Unknown","Not Reported","Not Reported","Not Reported")</f>
        <v>Injury</v>
      </c>
      <c r="F25" s="17" t="s">
        <v>68</v>
      </c>
      <c r="G25" s="30">
        <v>0.63402777777777775</v>
      </c>
      <c r="H25" s="19" t="s">
        <v>70</v>
      </c>
      <c r="I25" s="17" t="s">
        <v>462</v>
      </c>
      <c r="J25" s="17">
        <v>1</v>
      </c>
      <c r="K25" s="17" t="s">
        <v>72</v>
      </c>
      <c r="L25" s="17" t="s">
        <v>73</v>
      </c>
      <c r="M25" s="17" t="s">
        <v>124</v>
      </c>
      <c r="N25" s="17" t="s">
        <v>124</v>
      </c>
      <c r="O25" s="17" t="s">
        <v>873</v>
      </c>
      <c r="P25" s="17" t="s">
        <v>873</v>
      </c>
      <c r="Q25" s="19" t="s">
        <v>234</v>
      </c>
      <c r="R25" s="17" t="s">
        <v>743</v>
      </c>
      <c r="S25" s="17" t="s">
        <v>110</v>
      </c>
      <c r="T25" s="17" t="s">
        <v>212</v>
      </c>
      <c r="U25" s="17" t="s">
        <v>80</v>
      </c>
      <c r="V25" s="19" t="s">
        <v>111</v>
      </c>
      <c r="X25" s="19" t="s">
        <v>409</v>
      </c>
      <c r="Y25" s="17">
        <v>3</v>
      </c>
      <c r="Z25" s="17" t="s">
        <v>874</v>
      </c>
      <c r="AA25" s="17" t="s">
        <v>875</v>
      </c>
      <c r="AB25" s="17" t="s">
        <v>876</v>
      </c>
      <c r="AC25" s="17" t="s">
        <v>877</v>
      </c>
      <c r="AD25" s="17" t="s">
        <v>84</v>
      </c>
      <c r="AE25" s="17" t="s">
        <v>85</v>
      </c>
      <c r="AF25" s="17" t="s">
        <v>86</v>
      </c>
      <c r="AG25" s="17">
        <v>0</v>
      </c>
      <c r="AH25" s="17">
        <v>1</v>
      </c>
      <c r="AI25" s="17" t="s">
        <v>87</v>
      </c>
      <c r="AJ25" s="17" t="s">
        <v>88</v>
      </c>
      <c r="AK25" s="17" t="s">
        <v>760</v>
      </c>
      <c r="AL25" s="17" t="s">
        <v>219</v>
      </c>
      <c r="AM25" s="17" t="s">
        <v>73</v>
      </c>
      <c r="AN25" s="17" t="s">
        <v>206</v>
      </c>
      <c r="AO25" s="17" t="s">
        <v>220</v>
      </c>
      <c r="AP25" s="19" t="s">
        <v>94</v>
      </c>
      <c r="AQ25" s="17" t="s">
        <v>95</v>
      </c>
      <c r="AR25" s="17" t="s">
        <v>878</v>
      </c>
      <c r="AS25" s="17" t="s">
        <v>73</v>
      </c>
      <c r="AT25" s="17" t="s">
        <v>73</v>
      </c>
      <c r="AU25" s="17" t="s">
        <v>97</v>
      </c>
      <c r="AV25" s="17" t="s">
        <v>98</v>
      </c>
      <c r="AW25" s="17" t="s">
        <v>99</v>
      </c>
      <c r="AX25" s="17" t="s">
        <v>73</v>
      </c>
      <c r="AY25" s="17" t="s">
        <v>222</v>
      </c>
      <c r="AZ25" s="17" t="s">
        <v>101</v>
      </c>
      <c r="BA25" s="17" t="s">
        <v>102</v>
      </c>
      <c r="BB25" s="17" t="s">
        <v>73</v>
      </c>
      <c r="BC25" s="17" t="s">
        <v>103</v>
      </c>
      <c r="BD25" s="17" t="s">
        <v>223</v>
      </c>
      <c r="BE25" s="17" t="s">
        <v>105</v>
      </c>
      <c r="BF25" s="17" t="s">
        <v>73</v>
      </c>
      <c r="BG25" s="17" t="s">
        <v>73</v>
      </c>
      <c r="BH25" s="17" t="s">
        <v>73</v>
      </c>
      <c r="BI25" s="17" t="s">
        <v>73</v>
      </c>
      <c r="BJ25" s="17" t="s">
        <v>73</v>
      </c>
      <c r="BK25" s="17" t="s">
        <v>73</v>
      </c>
      <c r="BL25" s="17" t="s">
        <v>73</v>
      </c>
      <c r="BM25" s="17">
        <v>175804.05545071</v>
      </c>
      <c r="BN25" s="17">
        <v>887361.14557136002</v>
      </c>
      <c r="BO25" s="17">
        <v>42.236336110000003</v>
      </c>
      <c r="BP25" s="17">
        <v>-71.793140579999999</v>
      </c>
    </row>
    <row r="26" spans="1:68" x14ac:dyDescent="0.35">
      <c r="A26" s="17">
        <v>4684784</v>
      </c>
      <c r="B26" s="17" t="s">
        <v>95</v>
      </c>
      <c r="C26" s="18">
        <v>43459</v>
      </c>
      <c r="D26" s="17" t="s">
        <v>489</v>
      </c>
      <c r="E26" s="19" t="str" cm="1">
        <f t="array" ref="E26">_xlfn.SWITCH(D26,"Property damage only (none injured)","Property Damage","Non-fatal injury","Injury","Fatal injury","Fatality","Unknown","Not Reported","Not Reported","Not Reported")</f>
        <v>Not Reported</v>
      </c>
      <c r="F26" s="17" t="s">
        <v>68</v>
      </c>
      <c r="G26" s="30">
        <v>0.48402777777777778</v>
      </c>
      <c r="H26" s="19" t="s">
        <v>457</v>
      </c>
      <c r="I26" s="17" t="s">
        <v>298</v>
      </c>
      <c r="J26" s="17">
        <v>2</v>
      </c>
      <c r="K26" s="17" t="s">
        <v>72</v>
      </c>
      <c r="L26" s="17" t="s">
        <v>73</v>
      </c>
      <c r="M26" s="17" t="s">
        <v>74</v>
      </c>
      <c r="N26" s="17" t="s">
        <v>74</v>
      </c>
      <c r="O26" s="17" t="s">
        <v>73</v>
      </c>
      <c r="P26" s="17" t="s">
        <v>73</v>
      </c>
      <c r="Q26" s="19" t="s">
        <v>598</v>
      </c>
      <c r="R26" s="17" t="s">
        <v>73</v>
      </c>
      <c r="S26" s="17" t="s">
        <v>73</v>
      </c>
      <c r="T26" s="17" t="s">
        <v>79</v>
      </c>
      <c r="U26" s="17" t="s">
        <v>80</v>
      </c>
      <c r="V26" s="19" t="s">
        <v>111</v>
      </c>
      <c r="X26" s="19" t="s">
        <v>479</v>
      </c>
      <c r="Y26" s="17">
        <v>3</v>
      </c>
      <c r="Z26" s="17" t="s">
        <v>73</v>
      </c>
      <c r="AA26" s="17" t="s">
        <v>73</v>
      </c>
      <c r="AB26" s="17" t="s">
        <v>73</v>
      </c>
      <c r="AC26" s="17" t="s">
        <v>879</v>
      </c>
      <c r="AD26" s="17" t="s">
        <v>84</v>
      </c>
      <c r="AE26" s="17" t="s">
        <v>85</v>
      </c>
      <c r="AF26" s="17" t="s">
        <v>86</v>
      </c>
      <c r="AG26" s="17">
        <v>0</v>
      </c>
      <c r="AH26" s="17">
        <v>0</v>
      </c>
      <c r="AI26" s="17" t="s">
        <v>87</v>
      </c>
      <c r="AJ26" s="17" t="s">
        <v>88</v>
      </c>
      <c r="AK26" s="17" t="s">
        <v>518</v>
      </c>
      <c r="AL26" s="17" t="s">
        <v>146</v>
      </c>
      <c r="AM26" s="17" t="s">
        <v>323</v>
      </c>
      <c r="AN26" s="17" t="s">
        <v>115</v>
      </c>
      <c r="AO26" s="17" t="s">
        <v>493</v>
      </c>
      <c r="AP26" s="19" t="s">
        <v>474</v>
      </c>
      <c r="AQ26" s="17" t="s">
        <v>95</v>
      </c>
      <c r="AR26" s="17" t="s">
        <v>880</v>
      </c>
      <c r="AS26" s="17" t="s">
        <v>73</v>
      </c>
      <c r="AT26" s="17" t="s">
        <v>73</v>
      </c>
      <c r="AU26" s="17" t="s">
        <v>97</v>
      </c>
      <c r="AV26" s="17" t="s">
        <v>98</v>
      </c>
      <c r="AW26" s="17" t="s">
        <v>99</v>
      </c>
      <c r="AX26" s="17" t="s">
        <v>73</v>
      </c>
      <c r="AY26" s="17" t="s">
        <v>120</v>
      </c>
      <c r="AZ26" s="17" t="s">
        <v>101</v>
      </c>
      <c r="BA26" s="17" t="s">
        <v>102</v>
      </c>
      <c r="BB26" s="17" t="s">
        <v>73</v>
      </c>
      <c r="BC26" s="17" t="s">
        <v>103</v>
      </c>
      <c r="BD26" s="17" t="s">
        <v>135</v>
      </c>
      <c r="BE26" s="17" t="s">
        <v>105</v>
      </c>
      <c r="BF26" s="17" t="s">
        <v>73</v>
      </c>
      <c r="BG26" s="17" t="s">
        <v>73</v>
      </c>
      <c r="BH26" s="17" t="s">
        <v>73</v>
      </c>
      <c r="BI26" s="17" t="s">
        <v>73</v>
      </c>
      <c r="BJ26" s="17" t="s">
        <v>73</v>
      </c>
      <c r="BK26" s="17" t="s">
        <v>73</v>
      </c>
      <c r="BL26" s="17" t="s">
        <v>73</v>
      </c>
      <c r="BM26" s="17">
        <v>175854.96514675999</v>
      </c>
      <c r="BN26" s="17">
        <v>887386.57712338003</v>
      </c>
      <c r="BO26" s="17">
        <v>42.236566639999999</v>
      </c>
      <c r="BP26" s="17">
        <v>-71.79252486</v>
      </c>
    </row>
    <row r="27" spans="1:68" x14ac:dyDescent="0.35">
      <c r="A27" s="17">
        <v>4660743</v>
      </c>
      <c r="B27" s="17" t="s">
        <v>95</v>
      </c>
      <c r="C27" s="18">
        <v>43410</v>
      </c>
      <c r="D27" s="17" t="s">
        <v>456</v>
      </c>
      <c r="E27" s="19" t="str" cm="1">
        <f t="array" ref="E27">_xlfn.SWITCH(D27,"Property damage only (none injured)","Property Damage","Non-fatal injury","Injury","Fatal injury","Fatality","Unknown","Not Reported","Not Reported","Not Reported")</f>
        <v>Property Damage</v>
      </c>
      <c r="F27" s="17" t="s">
        <v>68</v>
      </c>
      <c r="G27" s="30">
        <v>0.89722222222222225</v>
      </c>
      <c r="H27" s="19" t="s">
        <v>457</v>
      </c>
      <c r="I27" s="17" t="s">
        <v>107</v>
      </c>
      <c r="J27" s="17">
        <v>2</v>
      </c>
      <c r="K27" s="17" t="s">
        <v>72</v>
      </c>
      <c r="L27" s="17" t="s">
        <v>73</v>
      </c>
      <c r="M27" s="17" t="s">
        <v>124</v>
      </c>
      <c r="N27" s="17" t="s">
        <v>75</v>
      </c>
      <c r="O27" s="17" t="s">
        <v>73</v>
      </c>
      <c r="P27" s="17" t="s">
        <v>73</v>
      </c>
      <c r="Q27" s="19" t="s">
        <v>548</v>
      </c>
      <c r="R27" s="17" t="s">
        <v>881</v>
      </c>
      <c r="S27" s="17" t="s">
        <v>236</v>
      </c>
      <c r="T27" s="17" t="s">
        <v>79</v>
      </c>
      <c r="U27" s="17" t="s">
        <v>80</v>
      </c>
      <c r="V27" s="19" t="s">
        <v>472</v>
      </c>
      <c r="X27" s="19" t="s">
        <v>82</v>
      </c>
      <c r="Y27" s="17">
        <v>3</v>
      </c>
      <c r="Z27" s="17" t="s">
        <v>73</v>
      </c>
      <c r="AA27" s="17" t="s">
        <v>73</v>
      </c>
      <c r="AB27" s="17" t="s">
        <v>73</v>
      </c>
      <c r="AC27" s="17" t="s">
        <v>882</v>
      </c>
      <c r="AD27" s="17" t="s">
        <v>334</v>
      </c>
      <c r="AE27" s="17" t="s">
        <v>85</v>
      </c>
      <c r="AF27" s="17" t="s">
        <v>86</v>
      </c>
      <c r="AG27" s="17">
        <v>0</v>
      </c>
      <c r="AH27" s="17">
        <v>0</v>
      </c>
      <c r="AI27" s="17" t="s">
        <v>87</v>
      </c>
      <c r="AJ27" s="17" t="s">
        <v>322</v>
      </c>
      <c r="AK27" s="17" t="s">
        <v>482</v>
      </c>
      <c r="AL27" s="17" t="s">
        <v>146</v>
      </c>
      <c r="AM27" s="17" t="s">
        <v>115</v>
      </c>
      <c r="AN27" s="17" t="s">
        <v>115</v>
      </c>
      <c r="AO27" s="17" t="s">
        <v>147</v>
      </c>
      <c r="AP27" s="19" t="s">
        <v>338</v>
      </c>
      <c r="AQ27" s="17" t="s">
        <v>95</v>
      </c>
      <c r="AR27" s="17" t="s">
        <v>883</v>
      </c>
      <c r="AS27" s="17" t="s">
        <v>73</v>
      </c>
      <c r="AT27" s="17" t="s">
        <v>73</v>
      </c>
      <c r="AU27" s="17" t="s">
        <v>97</v>
      </c>
      <c r="AV27" s="17" t="s">
        <v>98</v>
      </c>
      <c r="AW27" s="17" t="s">
        <v>99</v>
      </c>
      <c r="AX27" s="17" t="s">
        <v>73</v>
      </c>
      <c r="AY27" s="17" t="s">
        <v>120</v>
      </c>
      <c r="AZ27" s="17" t="s">
        <v>186</v>
      </c>
      <c r="BA27" s="17" t="s">
        <v>626</v>
      </c>
      <c r="BB27" s="17" t="s">
        <v>73</v>
      </c>
      <c r="BC27" s="17" t="s">
        <v>103</v>
      </c>
      <c r="BD27" s="17" t="s">
        <v>135</v>
      </c>
      <c r="BE27" s="17" t="s">
        <v>105</v>
      </c>
      <c r="BF27" s="17" t="s">
        <v>73</v>
      </c>
      <c r="BG27" s="17" t="s">
        <v>73</v>
      </c>
      <c r="BH27" s="17" t="s">
        <v>73</v>
      </c>
      <c r="BI27" s="17" t="s">
        <v>73</v>
      </c>
      <c r="BJ27" s="17" t="s">
        <v>73</v>
      </c>
      <c r="BK27" s="17" t="s">
        <v>73</v>
      </c>
      <c r="BL27" s="17" t="s">
        <v>73</v>
      </c>
      <c r="BM27" s="17">
        <v>175854.96514675999</v>
      </c>
      <c r="BN27" s="17">
        <v>887386.57712338003</v>
      </c>
      <c r="BO27" s="17">
        <v>42.236566639999999</v>
      </c>
      <c r="BP27" s="17">
        <v>-71.79252486</v>
      </c>
    </row>
    <row r="28" spans="1:68" x14ac:dyDescent="0.35">
      <c r="A28" s="17">
        <v>4655344</v>
      </c>
      <c r="B28" s="17" t="s">
        <v>95</v>
      </c>
      <c r="C28" s="18">
        <v>43386</v>
      </c>
      <c r="D28" s="17" t="s">
        <v>456</v>
      </c>
      <c r="E28" s="19" t="str" cm="1">
        <f t="array" ref="E28">_xlfn.SWITCH(D28,"Property damage only (none injured)","Property Damage","Non-fatal injury","Injury","Fatal injury","Fatality","Unknown","Not Reported","Not Reported","Not Reported")</f>
        <v>Property Damage</v>
      </c>
      <c r="F28" s="17" t="s">
        <v>68</v>
      </c>
      <c r="G28" s="30">
        <v>0.91249999999999998</v>
      </c>
      <c r="H28" s="19" t="s">
        <v>457</v>
      </c>
      <c r="I28" s="17" t="s">
        <v>107</v>
      </c>
      <c r="J28" s="17">
        <v>2</v>
      </c>
      <c r="K28" s="17" t="s">
        <v>72</v>
      </c>
      <c r="L28" s="17" t="s">
        <v>73</v>
      </c>
      <c r="M28" s="17" t="s">
        <v>368</v>
      </c>
      <c r="N28" s="17" t="s">
        <v>139</v>
      </c>
      <c r="O28" s="17" t="s">
        <v>73</v>
      </c>
      <c r="P28" s="17" t="s">
        <v>73</v>
      </c>
      <c r="Q28" s="19" t="s">
        <v>548</v>
      </c>
      <c r="R28" s="17" t="s">
        <v>262</v>
      </c>
      <c r="S28" s="17" t="s">
        <v>127</v>
      </c>
      <c r="T28" s="17" t="s">
        <v>79</v>
      </c>
      <c r="U28" s="17" t="s">
        <v>80</v>
      </c>
      <c r="V28" s="19" t="s">
        <v>472</v>
      </c>
      <c r="X28" s="19" t="s">
        <v>82</v>
      </c>
      <c r="Y28" s="17">
        <v>3</v>
      </c>
      <c r="Z28" s="17" t="s">
        <v>73</v>
      </c>
      <c r="AA28" s="17" t="s">
        <v>73</v>
      </c>
      <c r="AB28" s="17" t="s">
        <v>73</v>
      </c>
      <c r="AC28" s="17" t="s">
        <v>884</v>
      </c>
      <c r="AD28" s="17" t="s">
        <v>84</v>
      </c>
      <c r="AE28" s="17" t="s">
        <v>85</v>
      </c>
      <c r="AF28" s="17" t="s">
        <v>86</v>
      </c>
      <c r="AG28" s="17">
        <v>0</v>
      </c>
      <c r="AH28" s="17">
        <v>0</v>
      </c>
      <c r="AI28" s="17" t="s">
        <v>87</v>
      </c>
      <c r="AJ28" s="17" t="s">
        <v>322</v>
      </c>
      <c r="AK28" s="17" t="s">
        <v>205</v>
      </c>
      <c r="AL28" s="17" t="s">
        <v>132</v>
      </c>
      <c r="AM28" s="17" t="s">
        <v>115</v>
      </c>
      <c r="AN28" s="17" t="s">
        <v>365</v>
      </c>
      <c r="AO28" s="17" t="s">
        <v>117</v>
      </c>
      <c r="AP28" s="19" t="s">
        <v>474</v>
      </c>
      <c r="AQ28" s="17" t="s">
        <v>95</v>
      </c>
      <c r="AR28" s="17" t="s">
        <v>885</v>
      </c>
      <c r="AS28" s="17" t="s">
        <v>73</v>
      </c>
      <c r="AT28" s="17" t="s">
        <v>73</v>
      </c>
      <c r="AU28" s="17" t="s">
        <v>97</v>
      </c>
      <c r="AV28" s="17" t="s">
        <v>98</v>
      </c>
      <c r="AW28" s="17" t="s">
        <v>99</v>
      </c>
      <c r="AX28" s="17" t="s">
        <v>73</v>
      </c>
      <c r="AY28" s="17" t="s">
        <v>120</v>
      </c>
      <c r="AZ28" s="17" t="s">
        <v>101</v>
      </c>
      <c r="BA28" s="17" t="s">
        <v>102</v>
      </c>
      <c r="BB28" s="17">
        <v>30</v>
      </c>
      <c r="BC28" s="17" t="s">
        <v>103</v>
      </c>
      <c r="BD28" s="17" t="s">
        <v>135</v>
      </c>
      <c r="BE28" s="17" t="s">
        <v>105</v>
      </c>
      <c r="BF28" s="17" t="s">
        <v>73</v>
      </c>
      <c r="BG28" s="17" t="s">
        <v>73</v>
      </c>
      <c r="BH28" s="17" t="s">
        <v>73</v>
      </c>
      <c r="BI28" s="17" t="s">
        <v>73</v>
      </c>
      <c r="BJ28" s="17" t="s">
        <v>73</v>
      </c>
      <c r="BK28" s="17" t="s">
        <v>73</v>
      </c>
      <c r="BL28" s="17" t="s">
        <v>73</v>
      </c>
      <c r="BM28" s="17">
        <v>175854.96514675999</v>
      </c>
      <c r="BN28" s="17">
        <v>887386.57712338003</v>
      </c>
      <c r="BO28" s="17">
        <v>42.236566639999999</v>
      </c>
      <c r="BP28" s="17">
        <v>-71.79252486</v>
      </c>
    </row>
    <row r="29" spans="1:68" x14ac:dyDescent="0.35">
      <c r="A29" s="17">
        <v>4654071</v>
      </c>
      <c r="B29" s="17" t="s">
        <v>95</v>
      </c>
      <c r="C29" s="18">
        <v>43384</v>
      </c>
      <c r="D29" s="17" t="s">
        <v>456</v>
      </c>
      <c r="E29" s="19" t="str" cm="1">
        <f t="array" ref="E29">_xlfn.SWITCH(D29,"Property damage only (none injured)","Property Damage","Non-fatal injury","Injury","Fatal injury","Fatality","Unknown","Not Reported","Not Reported","Not Reported")</f>
        <v>Property Damage</v>
      </c>
      <c r="F29" s="17" t="s">
        <v>68</v>
      </c>
      <c r="G29" s="30">
        <v>0.47847222222222224</v>
      </c>
      <c r="H29" s="19" t="s">
        <v>457</v>
      </c>
      <c r="I29" s="17" t="s">
        <v>107</v>
      </c>
      <c r="J29" s="17">
        <v>2</v>
      </c>
      <c r="K29" s="17" t="s">
        <v>72</v>
      </c>
      <c r="L29" s="17" t="s">
        <v>73</v>
      </c>
      <c r="M29" s="17" t="s">
        <v>74</v>
      </c>
      <c r="N29" s="17" t="s">
        <v>75</v>
      </c>
      <c r="O29" s="17" t="s">
        <v>73</v>
      </c>
      <c r="P29" s="17" t="s">
        <v>73</v>
      </c>
      <c r="Q29" s="19" t="s">
        <v>598</v>
      </c>
      <c r="R29" s="17" t="s">
        <v>241</v>
      </c>
      <c r="S29" s="17" t="s">
        <v>73</v>
      </c>
      <c r="T29" s="17" t="s">
        <v>79</v>
      </c>
      <c r="U29" s="17" t="s">
        <v>80</v>
      </c>
      <c r="V29" s="19" t="s">
        <v>111</v>
      </c>
      <c r="X29" s="19" t="s">
        <v>479</v>
      </c>
      <c r="Y29" s="17">
        <v>3</v>
      </c>
      <c r="Z29" s="17" t="s">
        <v>73</v>
      </c>
      <c r="AA29" s="17" t="s">
        <v>73</v>
      </c>
      <c r="AB29" s="17" t="s">
        <v>73</v>
      </c>
      <c r="AC29" s="17" t="s">
        <v>886</v>
      </c>
      <c r="AD29" s="17" t="s">
        <v>84</v>
      </c>
      <c r="AE29" s="17" t="s">
        <v>85</v>
      </c>
      <c r="AF29" s="17" t="s">
        <v>86</v>
      </c>
      <c r="AG29" s="17">
        <v>0</v>
      </c>
      <c r="AH29" s="17">
        <v>0</v>
      </c>
      <c r="AI29" s="17" t="s">
        <v>87</v>
      </c>
      <c r="AJ29" s="17" t="s">
        <v>88</v>
      </c>
      <c r="AK29" s="17" t="s">
        <v>269</v>
      </c>
      <c r="AL29" s="17" t="s">
        <v>146</v>
      </c>
      <c r="AM29" s="17" t="s">
        <v>73</v>
      </c>
      <c r="AN29" s="17" t="s">
        <v>115</v>
      </c>
      <c r="AO29" s="17" t="s">
        <v>117</v>
      </c>
      <c r="AP29" s="19" t="s">
        <v>853</v>
      </c>
      <c r="AQ29" s="17" t="s">
        <v>95</v>
      </c>
      <c r="AR29" s="17" t="s">
        <v>887</v>
      </c>
      <c r="AS29" s="17" t="s">
        <v>73</v>
      </c>
      <c r="AT29" s="17" t="s">
        <v>73</v>
      </c>
      <c r="AU29" s="17" t="s">
        <v>97</v>
      </c>
      <c r="AV29" s="17" t="s">
        <v>98</v>
      </c>
      <c r="AW29" s="17" t="s">
        <v>99</v>
      </c>
      <c r="AX29" s="17" t="s">
        <v>73</v>
      </c>
      <c r="AY29" s="17" t="s">
        <v>120</v>
      </c>
      <c r="AZ29" s="17" t="s">
        <v>101</v>
      </c>
      <c r="BA29" s="17" t="s">
        <v>102</v>
      </c>
      <c r="BB29" s="17">
        <v>30</v>
      </c>
      <c r="BC29" s="17" t="s">
        <v>103</v>
      </c>
      <c r="BD29" s="17" t="s">
        <v>135</v>
      </c>
      <c r="BE29" s="17" t="s">
        <v>105</v>
      </c>
      <c r="BF29" s="17" t="s">
        <v>73</v>
      </c>
      <c r="BG29" s="17" t="s">
        <v>73</v>
      </c>
      <c r="BH29" s="17" t="s">
        <v>73</v>
      </c>
      <c r="BI29" s="17" t="s">
        <v>73</v>
      </c>
      <c r="BJ29" s="17" t="s">
        <v>73</v>
      </c>
      <c r="BK29" s="17" t="s">
        <v>73</v>
      </c>
      <c r="BL29" s="17" t="s">
        <v>73</v>
      </c>
      <c r="BM29" s="17">
        <v>175854.96514675999</v>
      </c>
      <c r="BN29" s="17">
        <v>887386.57712338003</v>
      </c>
      <c r="BO29" s="17">
        <v>42.236566639999999</v>
      </c>
      <c r="BP29" s="17">
        <v>-71.79252486</v>
      </c>
    </row>
    <row r="30" spans="1:68" x14ac:dyDescent="0.35">
      <c r="A30" s="17">
        <v>4638128</v>
      </c>
      <c r="B30" s="17" t="s">
        <v>95</v>
      </c>
      <c r="C30" s="18">
        <v>43363</v>
      </c>
      <c r="D30" s="17" t="s">
        <v>456</v>
      </c>
      <c r="E30" s="19" t="str" cm="1">
        <f t="array" ref="E30">_xlfn.SWITCH(D30,"Property damage only (none injured)","Property Damage","Non-fatal injury","Injury","Fatal injury","Fatality","Unknown","Not Reported","Not Reported","Not Reported")</f>
        <v>Property Damage</v>
      </c>
      <c r="F30" s="17" t="s">
        <v>68</v>
      </c>
      <c r="G30" s="30">
        <v>0.67222222222222228</v>
      </c>
      <c r="H30" s="19" t="s">
        <v>457</v>
      </c>
      <c r="I30" s="17" t="s">
        <v>107</v>
      </c>
      <c r="J30" s="17">
        <v>2</v>
      </c>
      <c r="K30" s="17" t="s">
        <v>72</v>
      </c>
      <c r="L30" s="17" t="s">
        <v>73</v>
      </c>
      <c r="M30" s="17" t="s">
        <v>139</v>
      </c>
      <c r="N30" s="17" t="s">
        <v>74</v>
      </c>
      <c r="O30" s="17" t="s">
        <v>73</v>
      </c>
      <c r="P30" s="17" t="s">
        <v>73</v>
      </c>
      <c r="Q30" s="19" t="s">
        <v>161</v>
      </c>
      <c r="R30" s="17" t="s">
        <v>262</v>
      </c>
      <c r="S30" s="17" t="s">
        <v>110</v>
      </c>
      <c r="T30" s="17" t="s">
        <v>79</v>
      </c>
      <c r="U30" s="17" t="s">
        <v>80</v>
      </c>
      <c r="V30" s="19" t="s">
        <v>111</v>
      </c>
      <c r="X30" s="19" t="s">
        <v>82</v>
      </c>
      <c r="Y30" s="17">
        <v>3</v>
      </c>
      <c r="Z30" s="17" t="s">
        <v>73</v>
      </c>
      <c r="AA30" s="17" t="s">
        <v>73</v>
      </c>
      <c r="AB30" s="17" t="s">
        <v>73</v>
      </c>
      <c r="AC30" s="17" t="s">
        <v>888</v>
      </c>
      <c r="AD30" s="17" t="s">
        <v>84</v>
      </c>
      <c r="AE30" s="17" t="s">
        <v>85</v>
      </c>
      <c r="AF30" s="17" t="s">
        <v>86</v>
      </c>
      <c r="AG30" s="17">
        <v>0</v>
      </c>
      <c r="AH30" s="17">
        <v>0</v>
      </c>
      <c r="AI30" s="17" t="s">
        <v>87</v>
      </c>
      <c r="AJ30" s="17" t="s">
        <v>322</v>
      </c>
      <c r="AK30" s="17" t="s">
        <v>205</v>
      </c>
      <c r="AL30" s="17" t="s">
        <v>132</v>
      </c>
      <c r="AM30" s="17" t="s">
        <v>73</v>
      </c>
      <c r="AN30" s="17" t="s">
        <v>116</v>
      </c>
      <c r="AO30" s="17" t="s">
        <v>493</v>
      </c>
      <c r="AP30" s="19" t="s">
        <v>474</v>
      </c>
      <c r="AQ30" s="17" t="s">
        <v>95</v>
      </c>
      <c r="AR30" s="17" t="s">
        <v>889</v>
      </c>
      <c r="AS30" s="17" t="s">
        <v>73</v>
      </c>
      <c r="AT30" s="17" t="s">
        <v>73</v>
      </c>
      <c r="AU30" s="17" t="s">
        <v>97</v>
      </c>
      <c r="AV30" s="17" t="s">
        <v>98</v>
      </c>
      <c r="AW30" s="17" t="s">
        <v>99</v>
      </c>
      <c r="AX30" s="17" t="s">
        <v>73</v>
      </c>
      <c r="AY30" s="17" t="s">
        <v>120</v>
      </c>
      <c r="AZ30" s="17" t="s">
        <v>101</v>
      </c>
      <c r="BA30" s="17" t="s">
        <v>102</v>
      </c>
      <c r="BB30" s="17" t="s">
        <v>73</v>
      </c>
      <c r="BC30" s="17" t="s">
        <v>103</v>
      </c>
      <c r="BD30" s="17" t="s">
        <v>135</v>
      </c>
      <c r="BE30" s="17" t="s">
        <v>105</v>
      </c>
      <c r="BF30" s="17" t="s">
        <v>73</v>
      </c>
      <c r="BG30" s="17" t="s">
        <v>73</v>
      </c>
      <c r="BH30" s="17" t="s">
        <v>73</v>
      </c>
      <c r="BI30" s="17" t="s">
        <v>73</v>
      </c>
      <c r="BJ30" s="17" t="s">
        <v>73</v>
      </c>
      <c r="BK30" s="17" t="s">
        <v>73</v>
      </c>
      <c r="BL30" s="17" t="s">
        <v>73</v>
      </c>
      <c r="BM30" s="17">
        <v>175804.05545071</v>
      </c>
      <c r="BN30" s="17">
        <v>887361.14557136002</v>
      </c>
      <c r="BO30" s="17">
        <v>42.236336110000003</v>
      </c>
      <c r="BP30" s="17">
        <v>-71.793140579999999</v>
      </c>
    </row>
    <row r="31" spans="1:68" x14ac:dyDescent="0.35">
      <c r="A31" s="17">
        <v>4631853</v>
      </c>
      <c r="B31" s="17" t="s">
        <v>95</v>
      </c>
      <c r="C31" s="18">
        <v>43373</v>
      </c>
      <c r="D31" s="17" t="s">
        <v>461</v>
      </c>
      <c r="E31" s="19" t="str" cm="1">
        <f t="array" ref="E31">_xlfn.SWITCH(D31,"Property damage only (none injured)","Property Damage","Non-fatal injury","Injury","Fatal injury","Fatality","Unknown","Not Reported","Not Reported","Not Reported")</f>
        <v>Injury</v>
      </c>
      <c r="F31" s="17" t="s">
        <v>68</v>
      </c>
      <c r="G31" s="30">
        <v>0.7055555555555556</v>
      </c>
      <c r="H31" s="19" t="s">
        <v>457</v>
      </c>
      <c r="I31" s="17" t="s">
        <v>71</v>
      </c>
      <c r="J31" s="17">
        <v>2</v>
      </c>
      <c r="K31" s="17" t="s">
        <v>72</v>
      </c>
      <c r="L31" s="17" t="s">
        <v>73</v>
      </c>
      <c r="M31" s="17" t="s">
        <v>139</v>
      </c>
      <c r="N31" s="17" t="s">
        <v>168</v>
      </c>
      <c r="O31" s="17" t="s">
        <v>73</v>
      </c>
      <c r="P31" s="17" t="s">
        <v>73</v>
      </c>
      <c r="Q31" s="19" t="s">
        <v>161</v>
      </c>
      <c r="R31" s="17" t="s">
        <v>262</v>
      </c>
      <c r="S31" s="17" t="s">
        <v>110</v>
      </c>
      <c r="T31" s="17" t="s">
        <v>79</v>
      </c>
      <c r="U31" s="17" t="s">
        <v>80</v>
      </c>
      <c r="V31" s="19" t="s">
        <v>111</v>
      </c>
      <c r="X31" s="19" t="s">
        <v>82</v>
      </c>
      <c r="Y31" s="17">
        <v>3</v>
      </c>
      <c r="Z31" s="17" t="s">
        <v>73</v>
      </c>
      <c r="AA31" s="17" t="s">
        <v>73</v>
      </c>
      <c r="AB31" s="17" t="s">
        <v>73</v>
      </c>
      <c r="AC31" s="17" t="s">
        <v>890</v>
      </c>
      <c r="AD31" s="17" t="s">
        <v>84</v>
      </c>
      <c r="AE31" s="17" t="s">
        <v>85</v>
      </c>
      <c r="AF31" s="17" t="s">
        <v>86</v>
      </c>
      <c r="AG31" s="17">
        <v>0</v>
      </c>
      <c r="AH31" s="17">
        <v>2</v>
      </c>
      <c r="AI31" s="17" t="s">
        <v>87</v>
      </c>
      <c r="AJ31" s="17" t="s">
        <v>88</v>
      </c>
      <c r="AK31" s="17" t="s">
        <v>205</v>
      </c>
      <c r="AL31" s="17" t="s">
        <v>198</v>
      </c>
      <c r="AM31" s="17" t="s">
        <v>73</v>
      </c>
      <c r="AN31" s="17" t="s">
        <v>116</v>
      </c>
      <c r="AO31" s="17" t="s">
        <v>117</v>
      </c>
      <c r="AP31" s="19" t="s">
        <v>94</v>
      </c>
      <c r="AQ31" s="17" t="s">
        <v>95</v>
      </c>
      <c r="AR31" s="17" t="s">
        <v>891</v>
      </c>
      <c r="AS31" s="17" t="s">
        <v>73</v>
      </c>
      <c r="AT31" s="17" t="s">
        <v>73</v>
      </c>
      <c r="AU31" s="17" t="s">
        <v>97</v>
      </c>
      <c r="AV31" s="17" t="s">
        <v>98</v>
      </c>
      <c r="AW31" s="17" t="s">
        <v>99</v>
      </c>
      <c r="AX31" s="17" t="s">
        <v>73</v>
      </c>
      <c r="AY31" s="17" t="s">
        <v>120</v>
      </c>
      <c r="AZ31" s="17" t="s">
        <v>101</v>
      </c>
      <c r="BA31" s="17" t="s">
        <v>102</v>
      </c>
      <c r="BB31" s="17" t="s">
        <v>73</v>
      </c>
      <c r="BC31" s="17" t="s">
        <v>103</v>
      </c>
      <c r="BD31" s="17" t="s">
        <v>135</v>
      </c>
      <c r="BE31" s="17" t="s">
        <v>105</v>
      </c>
      <c r="BF31" s="17" t="s">
        <v>73</v>
      </c>
      <c r="BG31" s="17" t="s">
        <v>73</v>
      </c>
      <c r="BH31" s="17" t="s">
        <v>73</v>
      </c>
      <c r="BI31" s="17" t="s">
        <v>73</v>
      </c>
      <c r="BJ31" s="17" t="s">
        <v>73</v>
      </c>
      <c r="BK31" s="17" t="s">
        <v>73</v>
      </c>
      <c r="BL31" s="17" t="s">
        <v>73</v>
      </c>
      <c r="BM31" s="17">
        <v>175854.96514675999</v>
      </c>
      <c r="BN31" s="17">
        <v>887386.57712338003</v>
      </c>
      <c r="BO31" s="17">
        <v>42.236566639999999</v>
      </c>
      <c r="BP31" s="17">
        <v>-71.79252486</v>
      </c>
    </row>
    <row r="32" spans="1:68" x14ac:dyDescent="0.35">
      <c r="A32" s="17">
        <v>4628058</v>
      </c>
      <c r="B32" s="17" t="s">
        <v>95</v>
      </c>
      <c r="C32" s="18">
        <v>43328</v>
      </c>
      <c r="D32" s="17" t="s">
        <v>456</v>
      </c>
      <c r="E32" s="19" t="str" cm="1">
        <f t="array" ref="E32">_xlfn.SWITCH(D32,"Property damage only (none injured)","Property Damage","Non-fatal injury","Injury","Fatal injury","Fatality","Unknown","Not Reported","Not Reported","Not Reported")</f>
        <v>Property Damage</v>
      </c>
      <c r="F32" s="17" t="s">
        <v>68</v>
      </c>
      <c r="G32" s="30">
        <v>0.98888888888888893</v>
      </c>
      <c r="H32" s="19" t="s">
        <v>457</v>
      </c>
      <c r="I32" s="17" t="s">
        <v>107</v>
      </c>
      <c r="J32" s="17">
        <v>2</v>
      </c>
      <c r="K32" s="17" t="s">
        <v>72</v>
      </c>
      <c r="L32" s="17" t="s">
        <v>73</v>
      </c>
      <c r="M32" s="17" t="s">
        <v>139</v>
      </c>
      <c r="N32" s="17" t="s">
        <v>74</v>
      </c>
      <c r="O32" s="17" t="s">
        <v>73</v>
      </c>
      <c r="P32" s="17" t="s">
        <v>73</v>
      </c>
      <c r="Q32" s="19" t="s">
        <v>643</v>
      </c>
      <c r="R32" s="17" t="s">
        <v>425</v>
      </c>
      <c r="S32" s="17" t="s">
        <v>110</v>
      </c>
      <c r="T32" s="17" t="s">
        <v>79</v>
      </c>
      <c r="U32" s="17" t="s">
        <v>80</v>
      </c>
      <c r="V32" s="19" t="s">
        <v>472</v>
      </c>
      <c r="X32" s="19" t="s">
        <v>82</v>
      </c>
      <c r="Y32" s="17">
        <v>3</v>
      </c>
      <c r="Z32" s="17" t="s">
        <v>73</v>
      </c>
      <c r="AA32" s="17" t="s">
        <v>73</v>
      </c>
      <c r="AB32" s="17" t="s">
        <v>73</v>
      </c>
      <c r="AC32" s="17" t="s">
        <v>892</v>
      </c>
      <c r="AD32" s="17" t="s">
        <v>84</v>
      </c>
      <c r="AE32" s="17" t="s">
        <v>85</v>
      </c>
      <c r="AF32" s="17" t="s">
        <v>86</v>
      </c>
      <c r="AG32" s="17">
        <v>0</v>
      </c>
      <c r="AH32" s="17">
        <v>0</v>
      </c>
      <c r="AI32" s="17" t="s">
        <v>87</v>
      </c>
      <c r="AJ32" s="17" t="s">
        <v>88</v>
      </c>
      <c r="AK32" s="17" t="s">
        <v>534</v>
      </c>
      <c r="AL32" s="17" t="s">
        <v>132</v>
      </c>
      <c r="AM32" s="17" t="s">
        <v>73</v>
      </c>
      <c r="AN32" s="17" t="s">
        <v>73</v>
      </c>
      <c r="AO32" s="17" t="s">
        <v>493</v>
      </c>
      <c r="AP32" s="19" t="s">
        <v>94</v>
      </c>
      <c r="AQ32" s="17" t="s">
        <v>95</v>
      </c>
      <c r="AR32" s="17" t="s">
        <v>893</v>
      </c>
      <c r="AS32" s="17" t="s">
        <v>73</v>
      </c>
      <c r="AT32" s="17" t="s">
        <v>73</v>
      </c>
      <c r="AU32" s="17" t="s">
        <v>97</v>
      </c>
      <c r="AV32" s="17" t="s">
        <v>98</v>
      </c>
      <c r="AW32" s="17" t="s">
        <v>209</v>
      </c>
      <c r="AX32" s="17" t="s">
        <v>73</v>
      </c>
      <c r="AY32" s="17" t="s">
        <v>537</v>
      </c>
      <c r="AZ32" s="17" t="s">
        <v>101</v>
      </c>
      <c r="BA32" s="17" t="s">
        <v>102</v>
      </c>
      <c r="BB32" s="17" t="s">
        <v>73</v>
      </c>
      <c r="BC32" s="17" t="s">
        <v>103</v>
      </c>
      <c r="BD32" s="17" t="s">
        <v>538</v>
      </c>
      <c r="BE32" s="17" t="s">
        <v>105</v>
      </c>
      <c r="BF32" s="17" t="s">
        <v>73</v>
      </c>
      <c r="BG32" s="17" t="s">
        <v>73</v>
      </c>
      <c r="BH32" s="17" t="s">
        <v>73</v>
      </c>
      <c r="BI32" s="17" t="s">
        <v>73</v>
      </c>
      <c r="BJ32" s="17" t="s">
        <v>73</v>
      </c>
      <c r="BK32" s="17" t="s">
        <v>73</v>
      </c>
      <c r="BL32" s="17" t="s">
        <v>73</v>
      </c>
      <c r="BM32" s="17">
        <v>175854.96514675999</v>
      </c>
      <c r="BN32" s="17">
        <v>887386.57712338003</v>
      </c>
      <c r="BO32" s="17">
        <v>42.236566639999999</v>
      </c>
      <c r="BP32" s="17">
        <v>-71.79252486</v>
      </c>
    </row>
    <row r="33" spans="1:68" x14ac:dyDescent="0.35">
      <c r="A33" s="17">
        <v>4624701</v>
      </c>
      <c r="B33" s="17" t="s">
        <v>95</v>
      </c>
      <c r="C33" s="18">
        <v>43298</v>
      </c>
      <c r="D33" s="17" t="s">
        <v>456</v>
      </c>
      <c r="E33" s="19" t="str" cm="1">
        <f t="array" ref="E33">_xlfn.SWITCH(D33,"Property damage only (none injured)","Property Damage","Non-fatal injury","Injury","Fatal injury","Fatality","Unknown","Not Reported","Not Reported","Not Reported")</f>
        <v>Property Damage</v>
      </c>
      <c r="F33" s="17" t="s">
        <v>68</v>
      </c>
      <c r="G33" s="30">
        <v>0.72916666666666663</v>
      </c>
      <c r="H33" s="19" t="s">
        <v>457</v>
      </c>
      <c r="I33" s="17" t="s">
        <v>107</v>
      </c>
      <c r="J33" s="17">
        <v>2</v>
      </c>
      <c r="K33" s="17" t="s">
        <v>72</v>
      </c>
      <c r="L33" s="17" t="s">
        <v>73</v>
      </c>
      <c r="M33" s="17" t="s">
        <v>139</v>
      </c>
      <c r="N33" s="17" t="s">
        <v>139</v>
      </c>
      <c r="O33" s="17" t="s">
        <v>73</v>
      </c>
      <c r="P33" s="17" t="s">
        <v>73</v>
      </c>
      <c r="Q33" s="19" t="s">
        <v>125</v>
      </c>
      <c r="R33" s="17" t="s">
        <v>202</v>
      </c>
      <c r="S33" s="17" t="s">
        <v>110</v>
      </c>
      <c r="T33" s="17" t="s">
        <v>79</v>
      </c>
      <c r="U33" s="17" t="s">
        <v>80</v>
      </c>
      <c r="V33" s="19" t="s">
        <v>111</v>
      </c>
      <c r="X33" s="19" t="s">
        <v>479</v>
      </c>
      <c r="Y33" s="17">
        <v>3</v>
      </c>
      <c r="Z33" s="17" t="s">
        <v>73</v>
      </c>
      <c r="AA33" s="17" t="s">
        <v>73</v>
      </c>
      <c r="AB33" s="17" t="s">
        <v>73</v>
      </c>
      <c r="AC33" s="17" t="s">
        <v>894</v>
      </c>
      <c r="AD33" s="17" t="s">
        <v>334</v>
      </c>
      <c r="AE33" s="17" t="s">
        <v>85</v>
      </c>
      <c r="AF33" s="17" t="s">
        <v>86</v>
      </c>
      <c r="AG33" s="17">
        <v>0</v>
      </c>
      <c r="AH33" s="17">
        <v>0</v>
      </c>
      <c r="AI33" s="17" t="s">
        <v>87</v>
      </c>
      <c r="AJ33" s="17" t="s">
        <v>88</v>
      </c>
      <c r="AK33" s="17" t="s">
        <v>164</v>
      </c>
      <c r="AL33" s="17" t="s">
        <v>132</v>
      </c>
      <c r="AM33" s="17" t="s">
        <v>73</v>
      </c>
      <c r="AN33" s="17" t="s">
        <v>115</v>
      </c>
      <c r="AO33" s="17" t="s">
        <v>147</v>
      </c>
      <c r="AP33" s="19" t="s">
        <v>94</v>
      </c>
      <c r="AQ33" s="17" t="s">
        <v>95</v>
      </c>
      <c r="AR33" s="17" t="s">
        <v>895</v>
      </c>
      <c r="AS33" s="17" t="s">
        <v>73</v>
      </c>
      <c r="AT33" s="17" t="s">
        <v>73</v>
      </c>
      <c r="AU33" s="17" t="s">
        <v>97</v>
      </c>
      <c r="AV33" s="17" t="s">
        <v>98</v>
      </c>
      <c r="AW33" s="17" t="s">
        <v>209</v>
      </c>
      <c r="AX33" s="17" t="s">
        <v>73</v>
      </c>
      <c r="AY33" s="17" t="s">
        <v>120</v>
      </c>
      <c r="AZ33" s="17" t="s">
        <v>101</v>
      </c>
      <c r="BA33" s="17" t="s">
        <v>102</v>
      </c>
      <c r="BB33" s="17" t="s">
        <v>73</v>
      </c>
      <c r="BC33" s="17" t="s">
        <v>103</v>
      </c>
      <c r="BD33" s="17" t="s">
        <v>135</v>
      </c>
      <c r="BE33" s="17" t="s">
        <v>105</v>
      </c>
      <c r="BF33" s="17" t="s">
        <v>73</v>
      </c>
      <c r="BG33" s="17" t="s">
        <v>73</v>
      </c>
      <c r="BH33" s="17" t="s">
        <v>73</v>
      </c>
      <c r="BI33" s="17" t="s">
        <v>73</v>
      </c>
      <c r="BJ33" s="17" t="s">
        <v>73</v>
      </c>
      <c r="BK33" s="17" t="s">
        <v>73</v>
      </c>
      <c r="BL33" s="17" t="s">
        <v>73</v>
      </c>
      <c r="BM33" s="17">
        <v>175854.96514675999</v>
      </c>
      <c r="BN33" s="17">
        <v>887386.57712338003</v>
      </c>
      <c r="BO33" s="17">
        <v>42.236566639999999</v>
      </c>
      <c r="BP33" s="17">
        <v>-71.79252486</v>
      </c>
    </row>
    <row r="34" spans="1:68" x14ac:dyDescent="0.35">
      <c r="A34" s="17">
        <v>4623127</v>
      </c>
      <c r="B34" s="17" t="s">
        <v>95</v>
      </c>
      <c r="C34" s="18">
        <v>43341</v>
      </c>
      <c r="D34" s="17" t="s">
        <v>456</v>
      </c>
      <c r="E34" s="19" t="str" cm="1">
        <f t="array" ref="E34">_xlfn.SWITCH(D34,"Property damage only (none injured)","Property Damage","Non-fatal injury","Injury","Fatal injury","Fatality","Unknown","Not Reported","Not Reported","Not Reported")</f>
        <v>Property Damage</v>
      </c>
      <c r="F34" s="17" t="s">
        <v>68</v>
      </c>
      <c r="G34" s="30">
        <v>0.63124999999999998</v>
      </c>
      <c r="H34" s="19" t="s">
        <v>457</v>
      </c>
      <c r="I34" s="17" t="s">
        <v>107</v>
      </c>
      <c r="J34" s="17">
        <v>2</v>
      </c>
      <c r="K34" s="17" t="s">
        <v>72</v>
      </c>
      <c r="L34" s="17" t="s">
        <v>73</v>
      </c>
      <c r="M34" s="17" t="s">
        <v>139</v>
      </c>
      <c r="N34" s="17" t="s">
        <v>75</v>
      </c>
      <c r="O34" s="17" t="s">
        <v>73</v>
      </c>
      <c r="P34" s="17" t="s">
        <v>73</v>
      </c>
      <c r="Q34" s="19" t="s">
        <v>234</v>
      </c>
      <c r="R34" s="17" t="s">
        <v>241</v>
      </c>
      <c r="S34" s="17" t="s">
        <v>127</v>
      </c>
      <c r="T34" s="17" t="s">
        <v>79</v>
      </c>
      <c r="U34" s="17" t="s">
        <v>80</v>
      </c>
      <c r="V34" s="19" t="s">
        <v>111</v>
      </c>
      <c r="X34" s="19" t="s">
        <v>82</v>
      </c>
      <c r="Y34" s="17">
        <v>3</v>
      </c>
      <c r="Z34" s="17" t="s">
        <v>73</v>
      </c>
      <c r="AA34" s="17" t="s">
        <v>73</v>
      </c>
      <c r="AB34" s="17" t="s">
        <v>73</v>
      </c>
      <c r="AC34" s="17" t="s">
        <v>896</v>
      </c>
      <c r="AD34" s="17" t="s">
        <v>84</v>
      </c>
      <c r="AE34" s="17" t="s">
        <v>85</v>
      </c>
      <c r="AF34" s="17" t="s">
        <v>86</v>
      </c>
      <c r="AG34" s="17">
        <v>0</v>
      </c>
      <c r="AH34" s="17">
        <v>0</v>
      </c>
      <c r="AI34" s="17" t="s">
        <v>87</v>
      </c>
      <c r="AJ34" s="17" t="s">
        <v>88</v>
      </c>
      <c r="AK34" s="17" t="s">
        <v>518</v>
      </c>
      <c r="AL34" s="17" t="s">
        <v>132</v>
      </c>
      <c r="AM34" s="17" t="s">
        <v>73</v>
      </c>
      <c r="AN34" s="17" t="s">
        <v>115</v>
      </c>
      <c r="AO34" s="17" t="s">
        <v>117</v>
      </c>
      <c r="AP34" s="19" t="s">
        <v>94</v>
      </c>
      <c r="AQ34" s="17" t="s">
        <v>95</v>
      </c>
      <c r="AR34" s="17" t="s">
        <v>897</v>
      </c>
      <c r="AS34" s="17" t="s">
        <v>73</v>
      </c>
      <c r="AT34" s="17" t="s">
        <v>73</v>
      </c>
      <c r="AU34" s="17" t="s">
        <v>97</v>
      </c>
      <c r="AV34" s="17" t="s">
        <v>98</v>
      </c>
      <c r="AW34" s="17" t="s">
        <v>99</v>
      </c>
      <c r="AX34" s="17" t="s">
        <v>73</v>
      </c>
      <c r="AY34" s="17" t="s">
        <v>120</v>
      </c>
      <c r="AZ34" s="17" t="s">
        <v>101</v>
      </c>
      <c r="BA34" s="17" t="s">
        <v>102</v>
      </c>
      <c r="BB34" s="17" t="s">
        <v>73</v>
      </c>
      <c r="BC34" s="17" t="s">
        <v>103</v>
      </c>
      <c r="BD34" s="17" t="s">
        <v>135</v>
      </c>
      <c r="BE34" s="17" t="s">
        <v>105</v>
      </c>
      <c r="BF34" s="17" t="s">
        <v>73</v>
      </c>
      <c r="BG34" s="17" t="s">
        <v>73</v>
      </c>
      <c r="BH34" s="17" t="s">
        <v>73</v>
      </c>
      <c r="BI34" s="17" t="s">
        <v>73</v>
      </c>
      <c r="BJ34" s="17" t="s">
        <v>73</v>
      </c>
      <c r="BK34" s="17" t="s">
        <v>73</v>
      </c>
      <c r="BL34" s="17" t="s">
        <v>73</v>
      </c>
      <c r="BM34" s="17">
        <v>175804.05545071</v>
      </c>
      <c r="BN34" s="17">
        <v>887361.14557136002</v>
      </c>
      <c r="BO34" s="17">
        <v>42.236336110000003</v>
      </c>
      <c r="BP34" s="17">
        <v>-71.793140579999999</v>
      </c>
    </row>
    <row r="35" spans="1:68" x14ac:dyDescent="0.35">
      <c r="A35" s="17">
        <v>4574231</v>
      </c>
      <c r="B35" s="17" t="s">
        <v>95</v>
      </c>
      <c r="C35" s="18">
        <v>43267</v>
      </c>
      <c r="D35" s="17" t="s">
        <v>456</v>
      </c>
      <c r="E35" s="19" t="str" cm="1">
        <f t="array" ref="E35">_xlfn.SWITCH(D35,"Property damage only (none injured)","Property Damage","Non-fatal injury","Injury","Fatal injury","Fatality","Unknown","Not Reported","Not Reported","Not Reported")</f>
        <v>Property Damage</v>
      </c>
      <c r="F35" s="17" t="s">
        <v>68</v>
      </c>
      <c r="G35" s="30">
        <v>0.80069444444444449</v>
      </c>
      <c r="H35" s="19" t="s">
        <v>457</v>
      </c>
      <c r="I35" s="17" t="s">
        <v>107</v>
      </c>
      <c r="J35" s="17">
        <v>2</v>
      </c>
      <c r="K35" s="17" t="s">
        <v>72</v>
      </c>
      <c r="L35" s="17" t="s">
        <v>73</v>
      </c>
      <c r="M35" s="17" t="s">
        <v>74</v>
      </c>
      <c r="N35" s="17" t="s">
        <v>74</v>
      </c>
      <c r="O35" s="17" t="s">
        <v>73</v>
      </c>
      <c r="P35" s="17" t="s">
        <v>73</v>
      </c>
      <c r="Q35" s="19" t="s">
        <v>201</v>
      </c>
      <c r="R35" s="17" t="s">
        <v>425</v>
      </c>
      <c r="S35" s="17" t="s">
        <v>110</v>
      </c>
      <c r="T35" s="17" t="s">
        <v>79</v>
      </c>
      <c r="U35" s="17" t="s">
        <v>80</v>
      </c>
      <c r="V35" s="19" t="s">
        <v>111</v>
      </c>
      <c r="X35" s="19" t="s">
        <v>485</v>
      </c>
      <c r="Y35" s="17">
        <v>3</v>
      </c>
      <c r="Z35" s="17" t="s">
        <v>73</v>
      </c>
      <c r="AA35" s="17" t="s">
        <v>73</v>
      </c>
      <c r="AB35" s="17" t="s">
        <v>73</v>
      </c>
      <c r="AC35" s="17" t="s">
        <v>898</v>
      </c>
      <c r="AD35" s="17" t="s">
        <v>84</v>
      </c>
      <c r="AE35" s="17" t="s">
        <v>85</v>
      </c>
      <c r="AF35" s="17" t="s">
        <v>86</v>
      </c>
      <c r="AG35" s="17">
        <v>0</v>
      </c>
      <c r="AH35" s="17">
        <v>0</v>
      </c>
      <c r="AI35" s="17" t="s">
        <v>87</v>
      </c>
      <c r="AJ35" s="17" t="s">
        <v>88</v>
      </c>
      <c r="AK35" s="17" t="s">
        <v>699</v>
      </c>
      <c r="AL35" s="17" t="s">
        <v>219</v>
      </c>
      <c r="AM35" s="17" t="s">
        <v>206</v>
      </c>
      <c r="AN35" s="17" t="s">
        <v>206</v>
      </c>
      <c r="AO35" s="17" t="s">
        <v>493</v>
      </c>
      <c r="AP35" s="19" t="s">
        <v>474</v>
      </c>
      <c r="AQ35" s="17" t="s">
        <v>95</v>
      </c>
      <c r="AR35" s="17" t="s">
        <v>899</v>
      </c>
      <c r="AS35" s="17" t="s">
        <v>73</v>
      </c>
      <c r="AT35" s="17" t="s">
        <v>73</v>
      </c>
      <c r="AU35" s="17" t="s">
        <v>97</v>
      </c>
      <c r="AV35" s="17" t="s">
        <v>98</v>
      </c>
      <c r="AW35" s="17" t="s">
        <v>209</v>
      </c>
      <c r="AX35" s="17" t="s">
        <v>73</v>
      </c>
      <c r="AY35" s="17" t="s">
        <v>537</v>
      </c>
      <c r="AZ35" s="17" t="s">
        <v>101</v>
      </c>
      <c r="BA35" s="17" t="s">
        <v>102</v>
      </c>
      <c r="BB35" s="17" t="s">
        <v>73</v>
      </c>
      <c r="BC35" s="17" t="s">
        <v>103</v>
      </c>
      <c r="BD35" s="17" t="s">
        <v>538</v>
      </c>
      <c r="BE35" s="17" t="s">
        <v>105</v>
      </c>
      <c r="BF35" s="17" t="s">
        <v>73</v>
      </c>
      <c r="BG35" s="17" t="s">
        <v>73</v>
      </c>
      <c r="BH35" s="17" t="s">
        <v>73</v>
      </c>
      <c r="BI35" s="17" t="s">
        <v>73</v>
      </c>
      <c r="BJ35" s="17" t="s">
        <v>73</v>
      </c>
      <c r="BK35" s="17" t="s">
        <v>73</v>
      </c>
      <c r="BL35" s="17" t="s">
        <v>73</v>
      </c>
      <c r="BM35" s="17">
        <v>175854.96514675999</v>
      </c>
      <c r="BN35" s="17">
        <v>887386.57712338003</v>
      </c>
      <c r="BO35" s="17">
        <v>42.236566639999999</v>
      </c>
      <c r="BP35" s="17">
        <v>-71.79252486</v>
      </c>
    </row>
    <row r="36" spans="1:68" x14ac:dyDescent="0.35">
      <c r="A36" s="17">
        <v>4552170</v>
      </c>
      <c r="B36" s="17" t="s">
        <v>95</v>
      </c>
      <c r="C36" s="18">
        <v>43103</v>
      </c>
      <c r="D36" s="17" t="s">
        <v>489</v>
      </c>
      <c r="E36" s="19" t="str" cm="1">
        <f t="array" ref="E36">_xlfn.SWITCH(D36,"Property damage only (none injured)","Property Damage","Non-fatal injury","Injury","Fatal injury","Fatality","Unknown","Not Reported","Not Reported","Not Reported")</f>
        <v>Not Reported</v>
      </c>
      <c r="F36" s="17" t="s">
        <v>68</v>
      </c>
      <c r="G36" s="30">
        <v>0.57291666666666663</v>
      </c>
      <c r="H36" s="19" t="s">
        <v>457</v>
      </c>
      <c r="I36" s="17" t="s">
        <v>298</v>
      </c>
      <c r="J36" s="17">
        <v>2</v>
      </c>
      <c r="K36" s="17" t="s">
        <v>72</v>
      </c>
      <c r="L36" s="17" t="s">
        <v>73</v>
      </c>
      <c r="M36" s="17" t="s">
        <v>74</v>
      </c>
      <c r="N36" s="17" t="s">
        <v>124</v>
      </c>
      <c r="O36" s="17" t="s">
        <v>73</v>
      </c>
      <c r="P36" s="17" t="s">
        <v>73</v>
      </c>
      <c r="Q36" s="19" t="s">
        <v>245</v>
      </c>
      <c r="R36" s="17" t="s">
        <v>262</v>
      </c>
      <c r="S36" s="17" t="s">
        <v>463</v>
      </c>
      <c r="T36" s="17" t="s">
        <v>79</v>
      </c>
      <c r="U36" s="17" t="s">
        <v>80</v>
      </c>
      <c r="V36" s="19" t="s">
        <v>111</v>
      </c>
      <c r="X36" s="19" t="s">
        <v>82</v>
      </c>
      <c r="Y36" s="17">
        <v>3</v>
      </c>
      <c r="Z36" s="17" t="s">
        <v>73</v>
      </c>
      <c r="AA36" s="17" t="s">
        <v>73</v>
      </c>
      <c r="AB36" s="17" t="s">
        <v>73</v>
      </c>
      <c r="AC36" s="17" t="s">
        <v>900</v>
      </c>
      <c r="AD36" s="17" t="s">
        <v>84</v>
      </c>
      <c r="AE36" s="17" t="s">
        <v>85</v>
      </c>
      <c r="AF36" s="17" t="s">
        <v>86</v>
      </c>
      <c r="AG36" s="17">
        <v>0</v>
      </c>
      <c r="AH36" s="17">
        <v>0</v>
      </c>
      <c r="AI36" s="17" t="s">
        <v>87</v>
      </c>
      <c r="AJ36" s="17" t="s">
        <v>88</v>
      </c>
      <c r="AK36" s="17" t="s">
        <v>205</v>
      </c>
      <c r="AL36" s="17" t="s">
        <v>132</v>
      </c>
      <c r="AM36" s="17" t="s">
        <v>73</v>
      </c>
      <c r="AN36" s="17" t="s">
        <v>115</v>
      </c>
      <c r="AO36" s="17" t="s">
        <v>276</v>
      </c>
      <c r="AP36" s="19" t="s">
        <v>118</v>
      </c>
      <c r="AQ36" s="17" t="s">
        <v>95</v>
      </c>
      <c r="AR36" s="17" t="s">
        <v>901</v>
      </c>
      <c r="AS36" s="17" t="s">
        <v>73</v>
      </c>
      <c r="AT36" s="17" t="s">
        <v>73</v>
      </c>
      <c r="AU36" s="17" t="s">
        <v>97</v>
      </c>
      <c r="AV36" s="17" t="s">
        <v>98</v>
      </c>
      <c r="AW36" s="17" t="s">
        <v>99</v>
      </c>
      <c r="AX36" s="17" t="s">
        <v>73</v>
      </c>
      <c r="AY36" s="17" t="s">
        <v>120</v>
      </c>
      <c r="AZ36" s="17" t="s">
        <v>101</v>
      </c>
      <c r="BA36" s="17" t="s">
        <v>102</v>
      </c>
      <c r="BB36" s="17">
        <v>30</v>
      </c>
      <c r="BC36" s="17" t="s">
        <v>158</v>
      </c>
      <c r="BD36" s="17" t="s">
        <v>135</v>
      </c>
      <c r="BE36" s="17" t="s">
        <v>105</v>
      </c>
      <c r="BF36" s="17" t="s">
        <v>73</v>
      </c>
      <c r="BG36" s="17" t="s">
        <v>73</v>
      </c>
      <c r="BH36" s="17" t="s">
        <v>73</v>
      </c>
      <c r="BI36" s="17" t="s">
        <v>73</v>
      </c>
      <c r="BJ36" s="17" t="s">
        <v>73</v>
      </c>
      <c r="BK36" s="17" t="s">
        <v>73</v>
      </c>
      <c r="BL36" s="17" t="s">
        <v>73</v>
      </c>
      <c r="BM36" s="17">
        <v>175854.96514675999</v>
      </c>
      <c r="BN36" s="17">
        <v>887386.57712338003</v>
      </c>
      <c r="BO36" s="17">
        <v>42.236566639999999</v>
      </c>
      <c r="BP36" s="17">
        <v>-71.79252486</v>
      </c>
    </row>
    <row r="37" spans="1:68" x14ac:dyDescent="0.35">
      <c r="A37" s="17">
        <v>5305003</v>
      </c>
      <c r="B37" s="17" t="s">
        <v>95</v>
      </c>
      <c r="C37" s="18">
        <v>45187</v>
      </c>
      <c r="D37" s="17" t="s">
        <v>456</v>
      </c>
      <c r="E37" s="19" t="str" cm="1">
        <f t="array" ref="E37">_xlfn.SWITCH(D37,"Property damage only (none injured)","Property Damage","Non-fatal injury","Injury","Fatal injury","Fatality","Unknown","Not Reported","Not Reported","Not Reported")</f>
        <v>Property Damage</v>
      </c>
      <c r="F37" s="17" t="s">
        <v>190</v>
      </c>
      <c r="G37" s="30">
        <v>0.44027777777777777</v>
      </c>
      <c r="H37" s="19" t="s">
        <v>266</v>
      </c>
      <c r="I37" s="17" t="s">
        <v>138</v>
      </c>
      <c r="J37" s="17">
        <v>2</v>
      </c>
      <c r="K37" s="17" t="s">
        <v>72</v>
      </c>
      <c r="L37" s="17" t="s">
        <v>73</v>
      </c>
      <c r="M37" s="17" t="s">
        <v>124</v>
      </c>
      <c r="N37" s="17" t="s">
        <v>75</v>
      </c>
      <c r="O37" s="17" t="s">
        <v>73</v>
      </c>
      <c r="P37" s="17" t="s">
        <v>73</v>
      </c>
      <c r="Q37" s="19" t="s">
        <v>300</v>
      </c>
      <c r="R37" s="17" t="s">
        <v>241</v>
      </c>
      <c r="S37" s="17" t="s">
        <v>127</v>
      </c>
      <c r="T37" s="17" t="s">
        <v>79</v>
      </c>
      <c r="U37" s="17" t="s">
        <v>80</v>
      </c>
      <c r="V37" s="19" t="s">
        <v>111</v>
      </c>
      <c r="X37" s="19" t="s">
        <v>485</v>
      </c>
      <c r="Y37" s="17">
        <v>3</v>
      </c>
      <c r="Z37" s="17" t="s">
        <v>73</v>
      </c>
      <c r="AA37" s="17" t="s">
        <v>73</v>
      </c>
      <c r="AB37" s="17" t="s">
        <v>73</v>
      </c>
      <c r="AC37" s="17" t="s">
        <v>902</v>
      </c>
      <c r="AD37" s="17" t="s">
        <v>334</v>
      </c>
      <c r="AE37" s="17" t="s">
        <v>85</v>
      </c>
      <c r="AF37" s="17" t="s">
        <v>86</v>
      </c>
      <c r="AG37" s="17">
        <v>0</v>
      </c>
      <c r="AH37" s="17">
        <v>0</v>
      </c>
      <c r="AI37" s="17" t="s">
        <v>87</v>
      </c>
      <c r="AJ37" s="17" t="s">
        <v>88</v>
      </c>
      <c r="AK37" s="17" t="s">
        <v>131</v>
      </c>
      <c r="AL37" s="17" t="s">
        <v>132</v>
      </c>
      <c r="AM37" s="17" t="s">
        <v>73</v>
      </c>
      <c r="AN37" s="17" t="s">
        <v>115</v>
      </c>
      <c r="AO37" s="17" t="s">
        <v>641</v>
      </c>
      <c r="AP37" s="19" t="s">
        <v>903</v>
      </c>
      <c r="AQ37" s="17" t="s">
        <v>95</v>
      </c>
      <c r="AR37" s="17" t="s">
        <v>904</v>
      </c>
      <c r="AS37" s="17" t="s">
        <v>273</v>
      </c>
      <c r="AT37" s="17" t="s">
        <v>257</v>
      </c>
      <c r="AU37" s="17" t="s">
        <v>97</v>
      </c>
      <c r="AV37" s="17" t="s">
        <v>232</v>
      </c>
      <c r="AW37" s="17" t="s">
        <v>99</v>
      </c>
      <c r="AX37" s="17" t="s">
        <v>73</v>
      </c>
      <c r="AY37" s="17" t="s">
        <v>120</v>
      </c>
      <c r="AZ37" s="17" t="s">
        <v>101</v>
      </c>
      <c r="BA37" s="17" t="s">
        <v>102</v>
      </c>
      <c r="BB37" s="17" t="s">
        <v>73</v>
      </c>
      <c r="BC37" s="17" t="s">
        <v>103</v>
      </c>
      <c r="BD37" s="17" t="s">
        <v>135</v>
      </c>
      <c r="BE37" s="17" t="s">
        <v>105</v>
      </c>
      <c r="BF37" s="17" t="s">
        <v>73</v>
      </c>
      <c r="BG37" s="17" t="s">
        <v>73</v>
      </c>
      <c r="BH37" s="17" t="s">
        <v>73</v>
      </c>
      <c r="BI37" s="17" t="s">
        <v>73</v>
      </c>
      <c r="BJ37" s="17" t="s">
        <v>73</v>
      </c>
      <c r="BK37" s="17" t="s">
        <v>73</v>
      </c>
      <c r="BL37" s="17" t="s">
        <v>73</v>
      </c>
      <c r="BM37" s="17">
        <v>175854.96520000001</v>
      </c>
      <c r="BN37" s="17">
        <v>887386.57709999999</v>
      </c>
      <c r="BO37" s="17">
        <v>42.236566600000003</v>
      </c>
      <c r="BP37" s="17">
        <v>-71.792524889999996</v>
      </c>
    </row>
    <row r="38" spans="1:68" x14ac:dyDescent="0.35">
      <c r="A38" s="17">
        <v>5304987</v>
      </c>
      <c r="B38" s="17" t="s">
        <v>95</v>
      </c>
      <c r="C38" s="18">
        <v>45187</v>
      </c>
      <c r="D38" s="17" t="s">
        <v>456</v>
      </c>
      <c r="E38" s="19" t="str" cm="1">
        <f t="array" ref="E38">_xlfn.SWITCH(D38,"Property damage only (none injured)","Property Damage","Non-fatal injury","Injury","Fatal injury","Fatality","Unknown","Not Reported","Not Reported","Not Reported")</f>
        <v>Property Damage</v>
      </c>
      <c r="F38" s="17" t="s">
        <v>190</v>
      </c>
      <c r="G38" s="30">
        <v>0.77500000000000002</v>
      </c>
      <c r="H38" s="19" t="s">
        <v>266</v>
      </c>
      <c r="I38" s="17" t="s">
        <v>138</v>
      </c>
      <c r="J38" s="17">
        <v>2</v>
      </c>
      <c r="K38" s="17" t="s">
        <v>72</v>
      </c>
      <c r="L38" s="17" t="s">
        <v>73</v>
      </c>
      <c r="M38" s="17" t="s">
        <v>368</v>
      </c>
      <c r="N38" s="17" t="s">
        <v>75</v>
      </c>
      <c r="O38" s="17" t="s">
        <v>73</v>
      </c>
      <c r="P38" s="17" t="s">
        <v>73</v>
      </c>
      <c r="Q38" s="19" t="s">
        <v>76</v>
      </c>
      <c r="R38" s="17" t="s">
        <v>390</v>
      </c>
      <c r="S38" s="17" t="s">
        <v>73</v>
      </c>
      <c r="T38" s="17" t="s">
        <v>79</v>
      </c>
      <c r="U38" s="17" t="s">
        <v>80</v>
      </c>
      <c r="V38" s="19" t="s">
        <v>298</v>
      </c>
      <c r="X38" s="19" t="s">
        <v>479</v>
      </c>
      <c r="Y38" s="17">
        <v>3</v>
      </c>
      <c r="Z38" s="17" t="s">
        <v>73</v>
      </c>
      <c r="AA38" s="17" t="s">
        <v>73</v>
      </c>
      <c r="AB38" s="17" t="s">
        <v>73</v>
      </c>
      <c r="AC38" s="17" t="s">
        <v>905</v>
      </c>
      <c r="AD38" s="17" t="s">
        <v>334</v>
      </c>
      <c r="AE38" s="17" t="s">
        <v>85</v>
      </c>
      <c r="AF38" s="17" t="s">
        <v>86</v>
      </c>
      <c r="AG38" s="17">
        <v>0</v>
      </c>
      <c r="AH38" s="17">
        <v>0</v>
      </c>
      <c r="AI38" s="17" t="s">
        <v>87</v>
      </c>
      <c r="AJ38" s="17" t="s">
        <v>469</v>
      </c>
      <c r="AK38" s="17" t="s">
        <v>693</v>
      </c>
      <c r="AL38" s="17" t="s">
        <v>146</v>
      </c>
      <c r="AM38" s="17" t="s">
        <v>206</v>
      </c>
      <c r="AN38" s="17" t="s">
        <v>115</v>
      </c>
      <c r="AO38" s="17" t="s">
        <v>487</v>
      </c>
      <c r="AP38" s="19" t="s">
        <v>130</v>
      </c>
      <c r="AQ38" s="17" t="s">
        <v>95</v>
      </c>
      <c r="AR38" s="17" t="s">
        <v>906</v>
      </c>
      <c r="AS38" s="17" t="s">
        <v>273</v>
      </c>
      <c r="AT38" s="17" t="s">
        <v>257</v>
      </c>
      <c r="AU38" s="17" t="s">
        <v>97</v>
      </c>
      <c r="AV38" s="17" t="s">
        <v>232</v>
      </c>
      <c r="AW38" s="17" t="s">
        <v>99</v>
      </c>
      <c r="AX38" s="17" t="s">
        <v>73</v>
      </c>
      <c r="AY38" s="17" t="s">
        <v>120</v>
      </c>
      <c r="AZ38" s="17" t="s">
        <v>101</v>
      </c>
      <c r="BA38" s="17" t="s">
        <v>102</v>
      </c>
      <c r="BB38" s="17" t="s">
        <v>73</v>
      </c>
      <c r="BC38" s="17" t="s">
        <v>103</v>
      </c>
      <c r="BD38" s="17" t="s">
        <v>135</v>
      </c>
      <c r="BE38" s="17" t="s">
        <v>105</v>
      </c>
      <c r="BF38" s="17" t="s">
        <v>73</v>
      </c>
      <c r="BG38" s="17" t="s">
        <v>73</v>
      </c>
      <c r="BH38" s="17" t="s">
        <v>73</v>
      </c>
      <c r="BI38" s="17" t="s">
        <v>73</v>
      </c>
      <c r="BJ38" s="17" t="s">
        <v>73</v>
      </c>
      <c r="BK38" s="17" t="s">
        <v>73</v>
      </c>
      <c r="BL38" s="17" t="s">
        <v>73</v>
      </c>
      <c r="BM38" s="17">
        <v>175854.96520000001</v>
      </c>
      <c r="BN38" s="17">
        <v>887386.57709999999</v>
      </c>
      <c r="BO38" s="17">
        <v>42.236566600000003</v>
      </c>
      <c r="BP38" s="17">
        <v>-71.792524889999996</v>
      </c>
    </row>
    <row r="39" spans="1:68" x14ac:dyDescent="0.35">
      <c r="A39" s="17">
        <v>5227830</v>
      </c>
      <c r="B39" s="17" t="s">
        <v>95</v>
      </c>
      <c r="C39" s="18">
        <v>44953</v>
      </c>
      <c r="D39" s="17" t="s">
        <v>456</v>
      </c>
      <c r="E39" s="19" t="str" cm="1">
        <f t="array" ref="E39">_xlfn.SWITCH(D39,"Property damage only (none injured)","Property Damage","Non-fatal injury","Injury","Fatal injury","Fatality","Unknown","Not Reported","Not Reported","Not Reported")</f>
        <v>Property Damage</v>
      </c>
      <c r="F39" s="17" t="s">
        <v>190</v>
      </c>
      <c r="G39" s="30">
        <v>0.27430555555555558</v>
      </c>
      <c r="H39" s="19" t="s">
        <v>266</v>
      </c>
      <c r="I39" s="17" t="s">
        <v>138</v>
      </c>
      <c r="J39" s="17">
        <v>2</v>
      </c>
      <c r="K39" s="17" t="s">
        <v>72</v>
      </c>
      <c r="L39" s="17" t="s">
        <v>73</v>
      </c>
      <c r="M39" s="17" t="s">
        <v>124</v>
      </c>
      <c r="N39" s="17" t="s">
        <v>75</v>
      </c>
      <c r="O39" s="17" t="s">
        <v>73</v>
      </c>
      <c r="P39" s="17" t="s">
        <v>73</v>
      </c>
      <c r="Q39" s="19" t="s">
        <v>194</v>
      </c>
      <c r="R39" s="17" t="s">
        <v>162</v>
      </c>
      <c r="S39" s="17" t="s">
        <v>73</v>
      </c>
      <c r="T39" s="17" t="s">
        <v>79</v>
      </c>
      <c r="U39" s="17" t="s">
        <v>80</v>
      </c>
      <c r="V39" s="19" t="s">
        <v>907</v>
      </c>
      <c r="X39" s="19" t="s">
        <v>82</v>
      </c>
      <c r="Y39" s="17">
        <v>3</v>
      </c>
      <c r="Z39" s="17" t="s">
        <v>73</v>
      </c>
      <c r="AA39" s="17" t="s">
        <v>73</v>
      </c>
      <c r="AB39" s="17" t="s">
        <v>73</v>
      </c>
      <c r="AC39" s="17" t="s">
        <v>908</v>
      </c>
      <c r="AD39" s="17" t="s">
        <v>84</v>
      </c>
      <c r="AE39" s="17" t="s">
        <v>85</v>
      </c>
      <c r="AF39" s="17" t="s">
        <v>86</v>
      </c>
      <c r="AG39" s="17">
        <v>0</v>
      </c>
      <c r="AH39" s="17">
        <v>0</v>
      </c>
      <c r="AI39" s="17" t="s">
        <v>87</v>
      </c>
      <c r="AJ39" s="17" t="s">
        <v>88</v>
      </c>
      <c r="AK39" s="17" t="s">
        <v>205</v>
      </c>
      <c r="AL39" s="17" t="s">
        <v>114</v>
      </c>
      <c r="AM39" s="17" t="s">
        <v>73</v>
      </c>
      <c r="AN39" s="17" t="s">
        <v>356</v>
      </c>
      <c r="AO39" s="17" t="s">
        <v>276</v>
      </c>
      <c r="AP39" s="19" t="s">
        <v>94</v>
      </c>
      <c r="AQ39" s="17" t="s">
        <v>95</v>
      </c>
      <c r="AR39" s="17" t="s">
        <v>909</v>
      </c>
      <c r="AS39" s="17" t="s">
        <v>273</v>
      </c>
      <c r="AT39" s="17" t="s">
        <v>257</v>
      </c>
      <c r="AU39" s="17" t="s">
        <v>97</v>
      </c>
      <c r="AV39" s="17" t="s">
        <v>232</v>
      </c>
      <c r="AW39" s="17" t="s">
        <v>99</v>
      </c>
      <c r="AX39" s="17" t="s">
        <v>73</v>
      </c>
      <c r="AY39" s="17" t="s">
        <v>120</v>
      </c>
      <c r="AZ39" s="17" t="s">
        <v>186</v>
      </c>
      <c r="BA39" s="17" t="s">
        <v>102</v>
      </c>
      <c r="BB39" s="17">
        <v>30</v>
      </c>
      <c r="BC39" s="17" t="s">
        <v>103</v>
      </c>
      <c r="BD39" s="17" t="s">
        <v>135</v>
      </c>
      <c r="BE39" s="17" t="s">
        <v>105</v>
      </c>
      <c r="BF39" s="17" t="s">
        <v>73</v>
      </c>
      <c r="BG39" s="17" t="s">
        <v>73</v>
      </c>
      <c r="BH39" s="17" t="s">
        <v>73</v>
      </c>
      <c r="BI39" s="17" t="s">
        <v>73</v>
      </c>
      <c r="BJ39" s="17" t="s">
        <v>73</v>
      </c>
      <c r="BK39" s="17" t="s">
        <v>73</v>
      </c>
      <c r="BL39" s="17" t="s">
        <v>73</v>
      </c>
      <c r="BM39" s="17">
        <v>175855.29317567</v>
      </c>
      <c r="BN39" s="17">
        <v>887386.41409575997</v>
      </c>
      <c r="BO39" s="17">
        <v>42.236565140000003</v>
      </c>
      <c r="BP39" s="17">
        <v>-71.792520909999993</v>
      </c>
    </row>
    <row r="40" spans="1:68" x14ac:dyDescent="0.35">
      <c r="A40" s="17">
        <v>5207725</v>
      </c>
      <c r="B40" s="17" t="s">
        <v>95</v>
      </c>
      <c r="C40" s="18">
        <v>44951</v>
      </c>
      <c r="D40" s="17" t="s">
        <v>456</v>
      </c>
      <c r="E40" s="19" t="str" cm="1">
        <f t="array" ref="E40">_xlfn.SWITCH(D40,"Property damage only (none injured)","Property Damage","Non-fatal injury","Injury","Fatal injury","Fatality","Unknown","Not Reported","Not Reported","Not Reported")</f>
        <v>Property Damage</v>
      </c>
      <c r="F40" s="17" t="s">
        <v>190</v>
      </c>
      <c r="G40" s="30">
        <v>0.79166666666666663</v>
      </c>
      <c r="H40" s="19" t="s">
        <v>266</v>
      </c>
      <c r="I40" s="17" t="s">
        <v>138</v>
      </c>
      <c r="J40" s="17">
        <v>2</v>
      </c>
      <c r="K40" s="17" t="s">
        <v>476</v>
      </c>
      <c r="L40" s="17" t="s">
        <v>477</v>
      </c>
      <c r="M40" s="17" t="s">
        <v>168</v>
      </c>
      <c r="N40" s="17" t="s">
        <v>75</v>
      </c>
      <c r="O40" s="17" t="s">
        <v>73</v>
      </c>
      <c r="P40" s="17" t="s">
        <v>73</v>
      </c>
      <c r="Q40" s="19" t="s">
        <v>201</v>
      </c>
      <c r="R40" s="17" t="s">
        <v>310</v>
      </c>
      <c r="S40" s="17" t="s">
        <v>236</v>
      </c>
      <c r="T40" s="17" t="s">
        <v>79</v>
      </c>
      <c r="U40" s="17" t="s">
        <v>80</v>
      </c>
      <c r="V40" s="19" t="s">
        <v>472</v>
      </c>
      <c r="X40" s="19" t="s">
        <v>485</v>
      </c>
      <c r="Y40" s="17">
        <v>3</v>
      </c>
      <c r="Z40" s="17" t="s">
        <v>73</v>
      </c>
      <c r="AA40" s="17" t="s">
        <v>73</v>
      </c>
      <c r="AB40" s="17" t="s">
        <v>73</v>
      </c>
      <c r="AC40" s="17" t="s">
        <v>910</v>
      </c>
      <c r="AD40" s="17" t="s">
        <v>84</v>
      </c>
      <c r="AE40" s="17" t="s">
        <v>85</v>
      </c>
      <c r="AF40" s="17" t="s">
        <v>86</v>
      </c>
      <c r="AG40" s="17">
        <v>0</v>
      </c>
      <c r="AH40" s="17">
        <v>0</v>
      </c>
      <c r="AI40" s="17" t="s">
        <v>87</v>
      </c>
      <c r="AJ40" s="17" t="s">
        <v>298</v>
      </c>
      <c r="AK40" s="17" t="s">
        <v>280</v>
      </c>
      <c r="AL40" s="17" t="s">
        <v>132</v>
      </c>
      <c r="AM40" s="17" t="s">
        <v>115</v>
      </c>
      <c r="AN40" s="17" t="s">
        <v>911</v>
      </c>
      <c r="AO40" s="17" t="s">
        <v>296</v>
      </c>
      <c r="AP40" s="19" t="s">
        <v>94</v>
      </c>
      <c r="AQ40" s="17" t="s">
        <v>95</v>
      </c>
      <c r="AR40" s="17" t="s">
        <v>912</v>
      </c>
      <c r="AS40" s="17" t="s">
        <v>73</v>
      </c>
      <c r="AT40" s="17" t="s">
        <v>73</v>
      </c>
      <c r="AU40" s="17" t="s">
        <v>97</v>
      </c>
      <c r="AV40" s="17" t="s">
        <v>232</v>
      </c>
      <c r="AW40" s="17" t="s">
        <v>99</v>
      </c>
      <c r="AX40" s="17" t="s">
        <v>73</v>
      </c>
      <c r="AY40" s="17" t="s">
        <v>120</v>
      </c>
      <c r="AZ40" s="17" t="s">
        <v>298</v>
      </c>
      <c r="BA40" s="17" t="s">
        <v>102</v>
      </c>
      <c r="BB40" s="17" t="s">
        <v>73</v>
      </c>
      <c r="BC40" s="17" t="s">
        <v>103</v>
      </c>
      <c r="BD40" s="17" t="s">
        <v>913</v>
      </c>
      <c r="BE40" s="17" t="s">
        <v>105</v>
      </c>
      <c r="BF40" s="17" t="s">
        <v>73</v>
      </c>
      <c r="BG40" s="17" t="s">
        <v>73</v>
      </c>
      <c r="BH40" s="17" t="s">
        <v>73</v>
      </c>
      <c r="BI40" s="17" t="s">
        <v>73</v>
      </c>
      <c r="BJ40" s="17" t="s">
        <v>73</v>
      </c>
      <c r="BK40" s="17" t="s">
        <v>73</v>
      </c>
      <c r="BL40" s="17" t="s">
        <v>73</v>
      </c>
      <c r="BM40" s="17">
        <v>175854.38751510999</v>
      </c>
      <c r="BN40" s="17">
        <v>887386.79999763996</v>
      </c>
      <c r="BO40" s="17">
        <v>42.236568589999997</v>
      </c>
      <c r="BP40" s="17">
        <v>-71.7925319</v>
      </c>
    </row>
    <row r="41" spans="1:68" x14ac:dyDescent="0.35">
      <c r="A41" s="17">
        <v>5142547</v>
      </c>
      <c r="B41" s="17" t="s">
        <v>95</v>
      </c>
      <c r="C41" s="18">
        <v>44768</v>
      </c>
      <c r="D41" s="17" t="s">
        <v>456</v>
      </c>
      <c r="E41" s="19" t="str" cm="1">
        <f t="array" ref="E41">_xlfn.SWITCH(D41,"Property damage only (none injured)","Property Damage","Non-fatal injury","Injury","Fatal injury","Fatality","Unknown","Not Reported","Not Reported","Not Reported")</f>
        <v>Property Damage</v>
      </c>
      <c r="F41" s="17" t="s">
        <v>190</v>
      </c>
      <c r="G41" s="30">
        <v>0.5395833333333333</v>
      </c>
      <c r="H41" s="19" t="s">
        <v>225</v>
      </c>
      <c r="I41" s="17" t="s">
        <v>138</v>
      </c>
      <c r="J41" s="17">
        <v>2</v>
      </c>
      <c r="K41" s="17" t="s">
        <v>72</v>
      </c>
      <c r="L41" s="17" t="s">
        <v>73</v>
      </c>
      <c r="M41" s="17" t="s">
        <v>75</v>
      </c>
      <c r="N41" s="17" t="s">
        <v>140</v>
      </c>
      <c r="O41" s="17" t="s">
        <v>73</v>
      </c>
      <c r="P41" s="17" t="s">
        <v>73</v>
      </c>
      <c r="Q41" s="19" t="s">
        <v>108</v>
      </c>
      <c r="R41" s="17" t="s">
        <v>484</v>
      </c>
      <c r="S41" s="17" t="s">
        <v>859</v>
      </c>
      <c r="T41" s="17" t="s">
        <v>79</v>
      </c>
      <c r="U41" s="17" t="s">
        <v>80</v>
      </c>
      <c r="V41" s="19" t="s">
        <v>111</v>
      </c>
      <c r="X41" s="19" t="s">
        <v>599</v>
      </c>
      <c r="Y41" s="17">
        <v>3</v>
      </c>
      <c r="Z41" s="17" t="s">
        <v>73</v>
      </c>
      <c r="AA41" s="17" t="s">
        <v>73</v>
      </c>
      <c r="AB41" s="17" t="s">
        <v>73</v>
      </c>
      <c r="AC41" s="17" t="s">
        <v>914</v>
      </c>
      <c r="AD41" s="17" t="s">
        <v>84</v>
      </c>
      <c r="AE41" s="17" t="s">
        <v>85</v>
      </c>
      <c r="AF41" s="17" t="s">
        <v>86</v>
      </c>
      <c r="AG41" s="17">
        <v>0</v>
      </c>
      <c r="AH41" s="17">
        <v>0</v>
      </c>
      <c r="AI41" s="17" t="s">
        <v>87</v>
      </c>
      <c r="AJ41" s="17" t="s">
        <v>469</v>
      </c>
      <c r="AK41" s="17" t="s">
        <v>915</v>
      </c>
      <c r="AL41" s="17" t="s">
        <v>198</v>
      </c>
      <c r="AM41" s="17" t="s">
        <v>73</v>
      </c>
      <c r="AN41" s="17" t="s">
        <v>115</v>
      </c>
      <c r="AO41" s="17" t="s">
        <v>487</v>
      </c>
      <c r="AP41" s="19" t="s">
        <v>118</v>
      </c>
      <c r="AQ41" s="17" t="s">
        <v>95</v>
      </c>
      <c r="AR41" s="17" t="s">
        <v>916</v>
      </c>
      <c r="AS41" s="17" t="s">
        <v>73</v>
      </c>
      <c r="AT41" s="17" t="s">
        <v>73</v>
      </c>
      <c r="AU41" s="17" t="s">
        <v>97</v>
      </c>
      <c r="AV41" s="17" t="s">
        <v>149</v>
      </c>
      <c r="AW41" s="17" t="s">
        <v>99</v>
      </c>
      <c r="AX41" s="17" t="s">
        <v>73</v>
      </c>
      <c r="AY41" s="17" t="s">
        <v>120</v>
      </c>
      <c r="AZ41" s="17" t="s">
        <v>186</v>
      </c>
      <c r="BA41" s="17" t="s">
        <v>102</v>
      </c>
      <c r="BB41" s="17" t="s">
        <v>73</v>
      </c>
      <c r="BC41" s="17" t="s">
        <v>103</v>
      </c>
      <c r="BD41" s="17" t="s">
        <v>135</v>
      </c>
      <c r="BE41" s="17" t="s">
        <v>105</v>
      </c>
      <c r="BF41" s="17" t="s">
        <v>73</v>
      </c>
      <c r="BG41" s="17" t="s">
        <v>73</v>
      </c>
      <c r="BH41" s="17" t="s">
        <v>73</v>
      </c>
      <c r="BI41" s="17" t="s">
        <v>73</v>
      </c>
      <c r="BJ41" s="17" t="s">
        <v>73</v>
      </c>
      <c r="BK41" s="17" t="s">
        <v>73</v>
      </c>
      <c r="BL41" s="17" t="s">
        <v>73</v>
      </c>
      <c r="BM41" s="17">
        <v>175854.96520000001</v>
      </c>
      <c r="BN41" s="17">
        <v>887386.57709999999</v>
      </c>
      <c r="BO41" s="17">
        <v>42.236566639999999</v>
      </c>
      <c r="BP41" s="17">
        <v>-71.79252486</v>
      </c>
    </row>
    <row r="42" spans="1:68" x14ac:dyDescent="0.35">
      <c r="A42" s="17">
        <v>5141736</v>
      </c>
      <c r="B42" s="17" t="s">
        <v>95</v>
      </c>
      <c r="C42" s="18">
        <v>44749</v>
      </c>
      <c r="D42" s="17" t="s">
        <v>456</v>
      </c>
      <c r="E42" s="19" t="str" cm="1">
        <f t="array" ref="E42">_xlfn.SWITCH(D42,"Property damage only (none injured)","Property Damage","Non-fatal injury","Injury","Fatal injury","Fatality","Unknown","Not Reported","Not Reported","Not Reported")</f>
        <v>Property Damage</v>
      </c>
      <c r="F42" s="17" t="s">
        <v>190</v>
      </c>
      <c r="G42" s="30">
        <v>0.31944444444444442</v>
      </c>
      <c r="H42" s="19" t="s">
        <v>225</v>
      </c>
      <c r="I42" s="17" t="s">
        <v>138</v>
      </c>
      <c r="J42" s="17">
        <v>2</v>
      </c>
      <c r="K42" s="17" t="s">
        <v>72</v>
      </c>
      <c r="L42" s="17" t="s">
        <v>73</v>
      </c>
      <c r="M42" s="17" t="s">
        <v>74</v>
      </c>
      <c r="N42" s="17" t="s">
        <v>124</v>
      </c>
      <c r="O42" s="17" t="s">
        <v>73</v>
      </c>
      <c r="P42" s="17" t="s">
        <v>73</v>
      </c>
      <c r="Q42" s="19" t="s">
        <v>293</v>
      </c>
      <c r="R42" s="17" t="s">
        <v>466</v>
      </c>
      <c r="S42" s="17" t="s">
        <v>236</v>
      </c>
      <c r="T42" s="17" t="s">
        <v>79</v>
      </c>
      <c r="U42" s="17" t="s">
        <v>80</v>
      </c>
      <c r="V42" s="19" t="s">
        <v>111</v>
      </c>
      <c r="X42" s="19" t="s">
        <v>82</v>
      </c>
      <c r="Y42" s="17">
        <v>3</v>
      </c>
      <c r="Z42" s="17" t="s">
        <v>73</v>
      </c>
      <c r="AA42" s="17" t="s">
        <v>73</v>
      </c>
      <c r="AB42" s="17" t="s">
        <v>73</v>
      </c>
      <c r="AC42" s="17" t="s">
        <v>917</v>
      </c>
      <c r="AD42" s="17" t="s">
        <v>84</v>
      </c>
      <c r="AE42" s="17" t="s">
        <v>85</v>
      </c>
      <c r="AF42" s="17" t="s">
        <v>86</v>
      </c>
      <c r="AG42" s="17">
        <v>0</v>
      </c>
      <c r="AH42" s="17">
        <v>0</v>
      </c>
      <c r="AI42" s="17" t="s">
        <v>87</v>
      </c>
      <c r="AJ42" s="17" t="s">
        <v>88</v>
      </c>
      <c r="AK42" s="17" t="s">
        <v>269</v>
      </c>
      <c r="AL42" s="17" t="s">
        <v>132</v>
      </c>
      <c r="AM42" s="17" t="s">
        <v>73</v>
      </c>
      <c r="AN42" s="17" t="s">
        <v>115</v>
      </c>
      <c r="AO42" s="17" t="s">
        <v>493</v>
      </c>
      <c r="AP42" s="19" t="s">
        <v>94</v>
      </c>
      <c r="AQ42" s="17" t="s">
        <v>95</v>
      </c>
      <c r="AR42" s="17" t="s">
        <v>918</v>
      </c>
      <c r="AS42" s="17" t="s">
        <v>73</v>
      </c>
      <c r="AT42" s="17" t="s">
        <v>73</v>
      </c>
      <c r="AU42" s="17" t="s">
        <v>97</v>
      </c>
      <c r="AV42" s="17" t="s">
        <v>98</v>
      </c>
      <c r="AW42" s="17" t="s">
        <v>99</v>
      </c>
      <c r="AX42" s="17" t="s">
        <v>73</v>
      </c>
      <c r="AY42" s="17" t="s">
        <v>120</v>
      </c>
      <c r="AZ42" s="17" t="s">
        <v>101</v>
      </c>
      <c r="BA42" s="17" t="s">
        <v>102</v>
      </c>
      <c r="BB42" s="17" t="s">
        <v>73</v>
      </c>
      <c r="BC42" s="17" t="s">
        <v>103</v>
      </c>
      <c r="BD42" s="17" t="s">
        <v>135</v>
      </c>
      <c r="BE42" s="17" t="s">
        <v>105</v>
      </c>
      <c r="BF42" s="17" t="s">
        <v>73</v>
      </c>
      <c r="BG42" s="17" t="s">
        <v>73</v>
      </c>
      <c r="BH42" s="17" t="s">
        <v>73</v>
      </c>
      <c r="BI42" s="17" t="s">
        <v>73</v>
      </c>
      <c r="BJ42" s="17" t="s">
        <v>73</v>
      </c>
      <c r="BK42" s="17" t="s">
        <v>73</v>
      </c>
      <c r="BL42" s="17" t="s">
        <v>73</v>
      </c>
      <c r="BM42" s="17">
        <v>175854.96520000001</v>
      </c>
      <c r="BN42" s="17">
        <v>887386.57709999999</v>
      </c>
      <c r="BO42" s="17">
        <v>42.236566639999999</v>
      </c>
      <c r="BP42" s="17">
        <v>-71.79252486</v>
      </c>
    </row>
    <row r="43" spans="1:68" x14ac:dyDescent="0.35">
      <c r="A43" s="17">
        <v>5136887</v>
      </c>
      <c r="B43" s="17" t="s">
        <v>95</v>
      </c>
      <c r="C43" s="18">
        <v>44764</v>
      </c>
      <c r="D43" s="17" t="s">
        <v>456</v>
      </c>
      <c r="E43" s="19" t="str" cm="1">
        <f t="array" ref="E43">_xlfn.SWITCH(D43,"Property damage only (none injured)","Property Damage","Non-fatal injury","Injury","Fatal injury","Fatality","Unknown","Not Reported","Not Reported","Not Reported")</f>
        <v>Property Damage</v>
      </c>
      <c r="F43" s="17" t="s">
        <v>190</v>
      </c>
      <c r="G43" s="30">
        <v>0.48958333333333331</v>
      </c>
      <c r="H43" s="19" t="s">
        <v>225</v>
      </c>
      <c r="I43" s="17" t="s">
        <v>138</v>
      </c>
      <c r="J43" s="17">
        <v>2</v>
      </c>
      <c r="K43" s="17" t="s">
        <v>72</v>
      </c>
      <c r="L43" s="17" t="s">
        <v>73</v>
      </c>
      <c r="M43" s="17" t="s">
        <v>139</v>
      </c>
      <c r="N43" s="17" t="s">
        <v>124</v>
      </c>
      <c r="O43" s="17" t="s">
        <v>73</v>
      </c>
      <c r="P43" s="17" t="s">
        <v>73</v>
      </c>
      <c r="Q43" s="19" t="s">
        <v>598</v>
      </c>
      <c r="R43" s="17" t="s">
        <v>919</v>
      </c>
      <c r="S43" s="17" t="s">
        <v>73</v>
      </c>
      <c r="T43" s="17" t="s">
        <v>79</v>
      </c>
      <c r="U43" s="17" t="s">
        <v>80</v>
      </c>
      <c r="V43" s="19" t="s">
        <v>111</v>
      </c>
      <c r="X43" s="19" t="s">
        <v>485</v>
      </c>
      <c r="Y43" s="17">
        <v>3</v>
      </c>
      <c r="Z43" s="17" t="s">
        <v>73</v>
      </c>
      <c r="AA43" s="17" t="s">
        <v>73</v>
      </c>
      <c r="AB43" s="17" t="s">
        <v>73</v>
      </c>
      <c r="AC43" s="17" t="s">
        <v>920</v>
      </c>
      <c r="AD43" s="17" t="s">
        <v>84</v>
      </c>
      <c r="AE43" s="17" t="s">
        <v>172</v>
      </c>
      <c r="AF43" s="17" t="s">
        <v>86</v>
      </c>
      <c r="AG43" s="17">
        <v>0</v>
      </c>
      <c r="AH43" s="17">
        <v>0</v>
      </c>
      <c r="AI43" s="17" t="s">
        <v>87</v>
      </c>
      <c r="AJ43" s="17" t="s">
        <v>186</v>
      </c>
      <c r="AK43" s="17" t="s">
        <v>145</v>
      </c>
      <c r="AL43" s="17" t="s">
        <v>132</v>
      </c>
      <c r="AM43" s="17" t="s">
        <v>115</v>
      </c>
      <c r="AN43" s="17" t="s">
        <v>115</v>
      </c>
      <c r="AO43" s="17" t="s">
        <v>493</v>
      </c>
      <c r="AP43" s="19" t="s">
        <v>474</v>
      </c>
      <c r="AQ43" s="17" t="s">
        <v>95</v>
      </c>
      <c r="AR43" s="17" t="s">
        <v>921</v>
      </c>
      <c r="AS43" s="17" t="s">
        <v>73</v>
      </c>
      <c r="AT43" s="17" t="s">
        <v>73</v>
      </c>
      <c r="AU43" s="17" t="s">
        <v>97</v>
      </c>
      <c r="AV43" s="17" t="s">
        <v>149</v>
      </c>
      <c r="AW43" s="17" t="s">
        <v>99</v>
      </c>
      <c r="AX43" s="17" t="s">
        <v>73</v>
      </c>
      <c r="AY43" s="17" t="s">
        <v>120</v>
      </c>
      <c r="AZ43" s="17" t="s">
        <v>101</v>
      </c>
      <c r="BA43" s="17" t="s">
        <v>102</v>
      </c>
      <c r="BB43" s="17" t="s">
        <v>73</v>
      </c>
      <c r="BC43" s="17" t="s">
        <v>103</v>
      </c>
      <c r="BD43" s="17" t="s">
        <v>135</v>
      </c>
      <c r="BE43" s="17" t="s">
        <v>105</v>
      </c>
      <c r="BF43" s="17" t="s">
        <v>73</v>
      </c>
      <c r="BG43" s="17" t="s">
        <v>73</v>
      </c>
      <c r="BH43" s="17" t="s">
        <v>73</v>
      </c>
      <c r="BI43" s="17" t="s">
        <v>73</v>
      </c>
      <c r="BJ43" s="17" t="s">
        <v>73</v>
      </c>
      <c r="BK43" s="17" t="s">
        <v>73</v>
      </c>
      <c r="BL43" s="17" t="s">
        <v>73</v>
      </c>
      <c r="BM43" s="17">
        <v>175854.96520000001</v>
      </c>
      <c r="BN43" s="17">
        <v>887386.57709999999</v>
      </c>
      <c r="BO43" s="17">
        <v>42.236566639999999</v>
      </c>
      <c r="BP43" s="17">
        <v>-71.79252486</v>
      </c>
    </row>
    <row r="44" spans="1:68" x14ac:dyDescent="0.35">
      <c r="A44" s="17">
        <v>5131841</v>
      </c>
      <c r="B44" s="17" t="s">
        <v>95</v>
      </c>
      <c r="C44" s="18">
        <v>44752</v>
      </c>
      <c r="D44" s="17" t="s">
        <v>456</v>
      </c>
      <c r="E44" s="19" t="str" cm="1">
        <f t="array" ref="E44">_xlfn.SWITCH(D44,"Property damage only (none injured)","Property Damage","Non-fatal injury","Injury","Fatal injury","Fatality","Unknown","Not Reported","Not Reported","Not Reported")</f>
        <v>Property Damage</v>
      </c>
      <c r="F44" s="17" t="s">
        <v>190</v>
      </c>
      <c r="G44" s="30">
        <v>0.75138888888888888</v>
      </c>
      <c r="H44" s="19" t="s">
        <v>225</v>
      </c>
      <c r="I44" s="17" t="s">
        <v>138</v>
      </c>
      <c r="J44" s="17">
        <v>2</v>
      </c>
      <c r="K44" s="17" t="s">
        <v>72</v>
      </c>
      <c r="L44" s="17" t="s">
        <v>73</v>
      </c>
      <c r="M44" s="17" t="s">
        <v>139</v>
      </c>
      <c r="N44" s="17" t="s">
        <v>139</v>
      </c>
      <c r="O44" s="17" t="s">
        <v>73</v>
      </c>
      <c r="P44" s="17" t="s">
        <v>73</v>
      </c>
      <c r="Q44" s="19" t="s">
        <v>76</v>
      </c>
      <c r="R44" s="17" t="s">
        <v>267</v>
      </c>
      <c r="S44" s="17" t="s">
        <v>127</v>
      </c>
      <c r="T44" s="17" t="s">
        <v>79</v>
      </c>
      <c r="U44" s="17" t="s">
        <v>80</v>
      </c>
      <c r="V44" s="19" t="s">
        <v>111</v>
      </c>
      <c r="X44" s="19" t="s">
        <v>82</v>
      </c>
      <c r="Y44" s="17">
        <v>3</v>
      </c>
      <c r="Z44" s="17" t="s">
        <v>73</v>
      </c>
      <c r="AA44" s="17" t="s">
        <v>73</v>
      </c>
      <c r="AB44" s="17" t="s">
        <v>73</v>
      </c>
      <c r="AC44" s="17" t="s">
        <v>922</v>
      </c>
      <c r="AD44" s="17" t="s">
        <v>84</v>
      </c>
      <c r="AE44" s="17" t="s">
        <v>85</v>
      </c>
      <c r="AF44" s="17" t="s">
        <v>86</v>
      </c>
      <c r="AG44" s="17">
        <v>0</v>
      </c>
      <c r="AH44" s="17">
        <v>0</v>
      </c>
      <c r="AI44" s="17" t="s">
        <v>87</v>
      </c>
      <c r="AJ44" s="17" t="s">
        <v>298</v>
      </c>
      <c r="AK44" s="17" t="s">
        <v>269</v>
      </c>
      <c r="AL44" s="17" t="s">
        <v>132</v>
      </c>
      <c r="AM44" s="17" t="s">
        <v>115</v>
      </c>
      <c r="AN44" s="17" t="s">
        <v>115</v>
      </c>
      <c r="AO44" s="17" t="s">
        <v>493</v>
      </c>
      <c r="AP44" s="19" t="s">
        <v>94</v>
      </c>
      <c r="AQ44" s="17" t="s">
        <v>95</v>
      </c>
      <c r="AR44" s="17" t="s">
        <v>923</v>
      </c>
      <c r="AS44" s="17" t="s">
        <v>73</v>
      </c>
      <c r="AT44" s="17" t="s">
        <v>73</v>
      </c>
      <c r="AU44" s="17" t="s">
        <v>97</v>
      </c>
      <c r="AV44" s="17" t="s">
        <v>98</v>
      </c>
      <c r="AW44" s="17" t="s">
        <v>99</v>
      </c>
      <c r="AX44" s="17" t="s">
        <v>73</v>
      </c>
      <c r="AY44" s="17" t="s">
        <v>120</v>
      </c>
      <c r="AZ44" s="17" t="s">
        <v>101</v>
      </c>
      <c r="BA44" s="17" t="s">
        <v>298</v>
      </c>
      <c r="BB44" s="17" t="s">
        <v>73</v>
      </c>
      <c r="BC44" s="17" t="s">
        <v>103</v>
      </c>
      <c r="BD44" s="17" t="s">
        <v>135</v>
      </c>
      <c r="BE44" s="17" t="s">
        <v>105</v>
      </c>
      <c r="BF44" s="17" t="s">
        <v>73</v>
      </c>
      <c r="BG44" s="17" t="s">
        <v>73</v>
      </c>
      <c r="BH44" s="17" t="s">
        <v>73</v>
      </c>
      <c r="BI44" s="17" t="s">
        <v>73</v>
      </c>
      <c r="BJ44" s="17" t="s">
        <v>73</v>
      </c>
      <c r="BK44" s="17" t="s">
        <v>73</v>
      </c>
      <c r="BL44" s="17" t="s">
        <v>73</v>
      </c>
      <c r="BM44" s="17">
        <v>175854.96520000001</v>
      </c>
      <c r="BN44" s="17">
        <v>887386.57709999999</v>
      </c>
      <c r="BO44" s="17">
        <v>42.236566639999999</v>
      </c>
      <c r="BP44" s="17">
        <v>-71.79252486</v>
      </c>
    </row>
    <row r="45" spans="1:68" x14ac:dyDescent="0.35">
      <c r="A45" s="17">
        <v>5081231</v>
      </c>
      <c r="B45" s="17" t="s">
        <v>95</v>
      </c>
      <c r="C45" s="18">
        <v>44599</v>
      </c>
      <c r="D45" s="17" t="s">
        <v>456</v>
      </c>
      <c r="E45" s="19" t="str" cm="1">
        <f t="array" ref="E45">_xlfn.SWITCH(D45,"Property damage only (none injured)","Property Damage","Non-fatal injury","Injury","Fatal injury","Fatality","Unknown","Not Reported","Not Reported","Not Reported")</f>
        <v>Property Damage</v>
      </c>
      <c r="F45" s="17" t="s">
        <v>190</v>
      </c>
      <c r="G45" s="30">
        <v>0.60416666666666663</v>
      </c>
      <c r="H45" s="19" t="s">
        <v>225</v>
      </c>
      <c r="I45" s="17" t="s">
        <v>138</v>
      </c>
      <c r="J45" s="17">
        <v>2</v>
      </c>
      <c r="K45" s="17" t="s">
        <v>72</v>
      </c>
      <c r="L45" s="17" t="s">
        <v>73</v>
      </c>
      <c r="M45" s="17" t="s">
        <v>139</v>
      </c>
      <c r="N45" s="17" t="s">
        <v>139</v>
      </c>
      <c r="O45" s="17" t="s">
        <v>73</v>
      </c>
      <c r="P45" s="17" t="s">
        <v>73</v>
      </c>
      <c r="Q45" s="19" t="s">
        <v>315</v>
      </c>
      <c r="R45" s="17" t="s">
        <v>425</v>
      </c>
      <c r="S45" s="17" t="s">
        <v>110</v>
      </c>
      <c r="T45" s="17" t="s">
        <v>79</v>
      </c>
      <c r="U45" s="17" t="s">
        <v>80</v>
      </c>
      <c r="V45" s="19" t="s">
        <v>111</v>
      </c>
      <c r="X45" s="19" t="s">
        <v>479</v>
      </c>
      <c r="Y45" s="17">
        <v>3</v>
      </c>
      <c r="Z45" s="17" t="s">
        <v>73</v>
      </c>
      <c r="AA45" s="17" t="s">
        <v>73</v>
      </c>
      <c r="AB45" s="17" t="s">
        <v>73</v>
      </c>
      <c r="AC45" s="17" t="s">
        <v>924</v>
      </c>
      <c r="AD45" s="17" t="s">
        <v>334</v>
      </c>
      <c r="AE45" s="17" t="s">
        <v>85</v>
      </c>
      <c r="AF45" s="17" t="s">
        <v>86</v>
      </c>
      <c r="AG45" s="17">
        <v>0</v>
      </c>
      <c r="AH45" s="17">
        <v>0</v>
      </c>
      <c r="AI45" s="17" t="s">
        <v>87</v>
      </c>
      <c r="AJ45" s="17" t="s">
        <v>322</v>
      </c>
      <c r="AK45" s="17" t="s">
        <v>925</v>
      </c>
      <c r="AL45" s="17" t="s">
        <v>219</v>
      </c>
      <c r="AM45" s="17" t="s">
        <v>115</v>
      </c>
      <c r="AN45" s="17" t="s">
        <v>206</v>
      </c>
      <c r="AO45" s="17" t="s">
        <v>493</v>
      </c>
      <c r="AP45" s="19" t="s">
        <v>903</v>
      </c>
      <c r="AQ45" s="17" t="s">
        <v>95</v>
      </c>
      <c r="AR45" s="17" t="s">
        <v>926</v>
      </c>
      <c r="AS45" s="17" t="s">
        <v>73</v>
      </c>
      <c r="AT45" s="17" t="s">
        <v>73</v>
      </c>
      <c r="AU45" s="17" t="s">
        <v>97</v>
      </c>
      <c r="AV45" s="17" t="s">
        <v>98</v>
      </c>
      <c r="AW45" s="17" t="s">
        <v>209</v>
      </c>
      <c r="AX45" s="17" t="s">
        <v>73</v>
      </c>
      <c r="AY45" s="17" t="s">
        <v>537</v>
      </c>
      <c r="AZ45" s="17" t="s">
        <v>101</v>
      </c>
      <c r="BA45" s="17" t="s">
        <v>102</v>
      </c>
      <c r="BB45" s="17" t="s">
        <v>73</v>
      </c>
      <c r="BC45" s="17" t="s">
        <v>103</v>
      </c>
      <c r="BD45" s="17" t="s">
        <v>538</v>
      </c>
      <c r="BE45" s="17" t="s">
        <v>105</v>
      </c>
      <c r="BF45" s="17" t="s">
        <v>73</v>
      </c>
      <c r="BG45" s="17" t="s">
        <v>73</v>
      </c>
      <c r="BH45" s="17" t="s">
        <v>73</v>
      </c>
      <c r="BI45" s="17" t="s">
        <v>73</v>
      </c>
      <c r="BJ45" s="17" t="s">
        <v>73</v>
      </c>
      <c r="BK45" s="17" t="s">
        <v>73</v>
      </c>
      <c r="BL45" s="17" t="s">
        <v>73</v>
      </c>
      <c r="BM45" s="17">
        <v>175854.96520000001</v>
      </c>
      <c r="BN45" s="17">
        <v>887386.57709999999</v>
      </c>
      <c r="BO45" s="17">
        <v>42.236566639999999</v>
      </c>
      <c r="BP45" s="17">
        <v>-71.79252486</v>
      </c>
    </row>
    <row r="46" spans="1:68" x14ac:dyDescent="0.35">
      <c r="A46" s="17">
        <v>5075759</v>
      </c>
      <c r="B46" s="17" t="s">
        <v>95</v>
      </c>
      <c r="C46" s="18">
        <v>44549</v>
      </c>
      <c r="D46" s="17" t="s">
        <v>456</v>
      </c>
      <c r="E46" s="19" t="str" cm="1">
        <f t="array" ref="E46">_xlfn.SWITCH(D46,"Property damage only (none injured)","Property Damage","Non-fatal injury","Injury","Fatal injury","Fatality","Unknown","Not Reported","Not Reported","Not Reported")</f>
        <v>Property Damage</v>
      </c>
      <c r="F46" s="17" t="s">
        <v>190</v>
      </c>
      <c r="G46" s="30">
        <v>0.56041666666666667</v>
      </c>
      <c r="H46" s="19" t="s">
        <v>192</v>
      </c>
      <c r="I46" s="17" t="s">
        <v>138</v>
      </c>
      <c r="J46" s="17">
        <v>1</v>
      </c>
      <c r="K46" s="17" t="s">
        <v>72</v>
      </c>
      <c r="L46" s="17" t="s">
        <v>73</v>
      </c>
      <c r="M46" s="17" t="s">
        <v>124</v>
      </c>
      <c r="N46" s="17" t="s">
        <v>124</v>
      </c>
      <c r="O46" s="17" t="s">
        <v>73</v>
      </c>
      <c r="P46" s="17" t="s">
        <v>73</v>
      </c>
      <c r="Q46" s="19" t="s">
        <v>245</v>
      </c>
      <c r="R46" s="17" t="s">
        <v>617</v>
      </c>
      <c r="S46" s="17" t="s">
        <v>73</v>
      </c>
      <c r="T46" s="17" t="s">
        <v>591</v>
      </c>
      <c r="U46" s="17" t="s">
        <v>80</v>
      </c>
      <c r="V46" s="19" t="s">
        <v>472</v>
      </c>
      <c r="X46" s="19" t="s">
        <v>409</v>
      </c>
      <c r="Y46" s="17">
        <v>3</v>
      </c>
      <c r="Z46" s="17" t="s">
        <v>73</v>
      </c>
      <c r="AA46" s="17" t="s">
        <v>73</v>
      </c>
      <c r="AB46" s="17" t="s">
        <v>73</v>
      </c>
      <c r="AC46" s="17" t="s">
        <v>927</v>
      </c>
      <c r="AD46" s="17" t="s">
        <v>334</v>
      </c>
      <c r="AE46" s="17" t="s">
        <v>85</v>
      </c>
      <c r="AF46" s="17" t="s">
        <v>86</v>
      </c>
      <c r="AG46" s="17">
        <v>0</v>
      </c>
      <c r="AH46" s="17">
        <v>0</v>
      </c>
      <c r="AI46" s="17" t="s">
        <v>87</v>
      </c>
      <c r="AJ46" s="17" t="s">
        <v>322</v>
      </c>
      <c r="AK46" s="17" t="s">
        <v>412</v>
      </c>
      <c r="AL46" s="17" t="s">
        <v>219</v>
      </c>
      <c r="AM46" s="17" t="s">
        <v>206</v>
      </c>
      <c r="AN46" s="17" t="s">
        <v>413</v>
      </c>
      <c r="AO46" s="17" t="s">
        <v>220</v>
      </c>
      <c r="AP46" s="19" t="s">
        <v>719</v>
      </c>
      <c r="AQ46" s="17" t="s">
        <v>95</v>
      </c>
      <c r="AR46" s="17" t="s">
        <v>928</v>
      </c>
      <c r="AS46" s="17" t="s">
        <v>73</v>
      </c>
      <c r="AT46" s="17" t="s">
        <v>73</v>
      </c>
      <c r="AU46" s="17" t="s">
        <v>594</v>
      </c>
      <c r="AV46" s="17" t="s">
        <v>98</v>
      </c>
      <c r="AW46" s="17" t="s">
        <v>99</v>
      </c>
      <c r="AX46" s="17" t="s">
        <v>73</v>
      </c>
      <c r="AY46" s="17" t="s">
        <v>537</v>
      </c>
      <c r="AZ46" s="17" t="s">
        <v>101</v>
      </c>
      <c r="BA46" s="17" t="s">
        <v>102</v>
      </c>
      <c r="BB46" s="17">
        <v>30</v>
      </c>
      <c r="BC46" s="17" t="s">
        <v>103</v>
      </c>
      <c r="BD46" s="17" t="s">
        <v>538</v>
      </c>
      <c r="BE46" s="17" t="s">
        <v>105</v>
      </c>
      <c r="BF46" s="17" t="s">
        <v>73</v>
      </c>
      <c r="BG46" s="17" t="s">
        <v>73</v>
      </c>
      <c r="BH46" s="17" t="s">
        <v>73</v>
      </c>
      <c r="BI46" s="17" t="s">
        <v>73</v>
      </c>
      <c r="BJ46" s="17" t="s">
        <v>73</v>
      </c>
      <c r="BK46" s="17" t="s">
        <v>73</v>
      </c>
      <c r="BL46" s="17" t="s">
        <v>73</v>
      </c>
      <c r="BM46" s="17">
        <v>175854.96520000001</v>
      </c>
      <c r="BN46" s="17">
        <v>887386.57709999999</v>
      </c>
      <c r="BO46" s="17">
        <v>42.236566639999999</v>
      </c>
      <c r="BP46" s="17">
        <v>-71.79252486</v>
      </c>
    </row>
    <row r="47" spans="1:68" x14ac:dyDescent="0.35">
      <c r="A47" s="17">
        <v>5075757</v>
      </c>
      <c r="B47" s="17" t="s">
        <v>95</v>
      </c>
      <c r="C47" s="18">
        <v>44510</v>
      </c>
      <c r="D47" s="17" t="s">
        <v>456</v>
      </c>
      <c r="E47" s="19" t="str" cm="1">
        <f t="array" ref="E47">_xlfn.SWITCH(D47,"Property damage only (none injured)","Property Damage","Non-fatal injury","Injury","Fatal injury","Fatality","Unknown","Not Reported","Not Reported","Not Reported")</f>
        <v>Property Damage</v>
      </c>
      <c r="F47" s="17" t="s">
        <v>190</v>
      </c>
      <c r="G47" s="30">
        <v>0.54166666666666663</v>
      </c>
      <c r="H47" s="19" t="s">
        <v>192</v>
      </c>
      <c r="I47" s="17" t="s">
        <v>138</v>
      </c>
      <c r="J47" s="17">
        <v>2</v>
      </c>
      <c r="K47" s="17" t="s">
        <v>72</v>
      </c>
      <c r="L47" s="17" t="s">
        <v>73</v>
      </c>
      <c r="M47" s="17" t="s">
        <v>74</v>
      </c>
      <c r="N47" s="17" t="s">
        <v>124</v>
      </c>
      <c r="O47" s="17" t="s">
        <v>73</v>
      </c>
      <c r="P47" s="17" t="s">
        <v>73</v>
      </c>
      <c r="Q47" s="19" t="s">
        <v>245</v>
      </c>
      <c r="R47" s="17" t="s">
        <v>241</v>
      </c>
      <c r="S47" s="17" t="s">
        <v>929</v>
      </c>
      <c r="T47" s="17" t="s">
        <v>79</v>
      </c>
      <c r="U47" s="17" t="s">
        <v>80</v>
      </c>
      <c r="V47" s="19" t="s">
        <v>111</v>
      </c>
      <c r="X47" s="19" t="s">
        <v>82</v>
      </c>
      <c r="Y47" s="17">
        <v>3</v>
      </c>
      <c r="Z47" s="17" t="s">
        <v>73</v>
      </c>
      <c r="AA47" s="17" t="s">
        <v>73</v>
      </c>
      <c r="AB47" s="17" t="s">
        <v>73</v>
      </c>
      <c r="AC47" s="17" t="s">
        <v>930</v>
      </c>
      <c r="AD47" s="17" t="s">
        <v>84</v>
      </c>
      <c r="AE47" s="17" t="s">
        <v>85</v>
      </c>
      <c r="AF47" s="17" t="s">
        <v>86</v>
      </c>
      <c r="AG47" s="17">
        <v>0</v>
      </c>
      <c r="AH47" s="17">
        <v>0</v>
      </c>
      <c r="AI47" s="17" t="s">
        <v>87</v>
      </c>
      <c r="AJ47" s="17" t="s">
        <v>88</v>
      </c>
      <c r="AK47" s="17" t="s">
        <v>238</v>
      </c>
      <c r="AL47" s="17" t="s">
        <v>132</v>
      </c>
      <c r="AM47" s="17" t="s">
        <v>115</v>
      </c>
      <c r="AN47" s="17" t="s">
        <v>115</v>
      </c>
      <c r="AO47" s="17" t="s">
        <v>493</v>
      </c>
      <c r="AP47" s="19" t="s">
        <v>94</v>
      </c>
      <c r="AQ47" s="17" t="s">
        <v>95</v>
      </c>
      <c r="AR47" s="17" t="s">
        <v>931</v>
      </c>
      <c r="AS47" s="17" t="s">
        <v>73</v>
      </c>
      <c r="AT47" s="17" t="s">
        <v>73</v>
      </c>
      <c r="AU47" s="17" t="s">
        <v>97</v>
      </c>
      <c r="AV47" s="17" t="s">
        <v>98</v>
      </c>
      <c r="AW47" s="17" t="s">
        <v>99</v>
      </c>
      <c r="AX47" s="17" t="s">
        <v>73</v>
      </c>
      <c r="AY47" s="17" t="s">
        <v>120</v>
      </c>
      <c r="AZ47" s="17" t="s">
        <v>101</v>
      </c>
      <c r="BA47" s="17" t="s">
        <v>102</v>
      </c>
      <c r="BB47" s="17" t="s">
        <v>73</v>
      </c>
      <c r="BC47" s="17" t="s">
        <v>103</v>
      </c>
      <c r="BD47" s="17" t="s">
        <v>135</v>
      </c>
      <c r="BE47" s="17" t="s">
        <v>105</v>
      </c>
      <c r="BF47" s="17" t="s">
        <v>73</v>
      </c>
      <c r="BG47" s="17" t="s">
        <v>73</v>
      </c>
      <c r="BH47" s="17" t="s">
        <v>73</v>
      </c>
      <c r="BI47" s="17" t="s">
        <v>73</v>
      </c>
      <c r="BJ47" s="17" t="s">
        <v>73</v>
      </c>
      <c r="BK47" s="17" t="s">
        <v>73</v>
      </c>
      <c r="BL47" s="17" t="s">
        <v>73</v>
      </c>
      <c r="BM47" s="17">
        <v>175854.96520000001</v>
      </c>
      <c r="BN47" s="17">
        <v>887386.57709999999</v>
      </c>
      <c r="BO47" s="17">
        <v>42.236566639999999</v>
      </c>
      <c r="BP47" s="17">
        <v>-71.79252486</v>
      </c>
    </row>
    <row r="48" spans="1:68" x14ac:dyDescent="0.35">
      <c r="A48" s="17">
        <v>5068965</v>
      </c>
      <c r="B48" s="17" t="s">
        <v>95</v>
      </c>
      <c r="C48" s="18">
        <v>44503</v>
      </c>
      <c r="D48" s="17" t="s">
        <v>456</v>
      </c>
      <c r="E48" s="19" t="str" cm="1">
        <f t="array" ref="E48">_xlfn.SWITCH(D48,"Property damage only (none injured)","Property Damage","Non-fatal injury","Injury","Fatal injury","Fatality","Unknown","Not Reported","Not Reported","Not Reported")</f>
        <v>Property Damage</v>
      </c>
      <c r="F48" s="17" t="s">
        <v>190</v>
      </c>
      <c r="G48" s="30">
        <v>0.47291666666666665</v>
      </c>
      <c r="H48" s="19" t="s">
        <v>192</v>
      </c>
      <c r="I48" s="17" t="s">
        <v>138</v>
      </c>
      <c r="J48" s="17">
        <v>2</v>
      </c>
      <c r="K48" s="17" t="s">
        <v>72</v>
      </c>
      <c r="L48" s="17" t="s">
        <v>73</v>
      </c>
      <c r="M48" s="17" t="s">
        <v>124</v>
      </c>
      <c r="N48" s="17" t="s">
        <v>75</v>
      </c>
      <c r="O48" s="17" t="s">
        <v>73</v>
      </c>
      <c r="P48" s="17" t="s">
        <v>73</v>
      </c>
      <c r="Q48" s="19" t="s">
        <v>598</v>
      </c>
      <c r="R48" s="17" t="s">
        <v>320</v>
      </c>
      <c r="S48" s="17" t="s">
        <v>127</v>
      </c>
      <c r="T48" s="17" t="s">
        <v>79</v>
      </c>
      <c r="U48" s="17" t="s">
        <v>80</v>
      </c>
      <c r="V48" s="19" t="s">
        <v>111</v>
      </c>
      <c r="X48" s="19" t="s">
        <v>82</v>
      </c>
      <c r="Y48" s="17">
        <v>3</v>
      </c>
      <c r="Z48" s="17" t="s">
        <v>73</v>
      </c>
      <c r="AA48" s="17" t="s">
        <v>73</v>
      </c>
      <c r="AB48" s="17" t="s">
        <v>73</v>
      </c>
      <c r="AC48" s="17" t="s">
        <v>932</v>
      </c>
      <c r="AD48" s="17" t="s">
        <v>84</v>
      </c>
      <c r="AE48" s="17" t="s">
        <v>85</v>
      </c>
      <c r="AF48" s="17" t="s">
        <v>86</v>
      </c>
      <c r="AG48" s="17">
        <v>0</v>
      </c>
      <c r="AH48" s="17">
        <v>0</v>
      </c>
      <c r="AI48" s="17" t="s">
        <v>87</v>
      </c>
      <c r="AJ48" s="17" t="s">
        <v>88</v>
      </c>
      <c r="AK48" s="17" t="s">
        <v>238</v>
      </c>
      <c r="AL48" s="17" t="s">
        <v>132</v>
      </c>
      <c r="AM48" s="17" t="s">
        <v>73</v>
      </c>
      <c r="AN48" s="17" t="s">
        <v>115</v>
      </c>
      <c r="AO48" s="17" t="s">
        <v>493</v>
      </c>
      <c r="AP48" s="19" t="s">
        <v>94</v>
      </c>
      <c r="AQ48" s="17" t="s">
        <v>95</v>
      </c>
      <c r="AR48" s="17" t="s">
        <v>933</v>
      </c>
      <c r="AS48" s="17" t="s">
        <v>73</v>
      </c>
      <c r="AT48" s="17" t="s">
        <v>73</v>
      </c>
      <c r="AU48" s="17" t="s">
        <v>97</v>
      </c>
      <c r="AV48" s="17" t="s">
        <v>98</v>
      </c>
      <c r="AW48" s="17" t="s">
        <v>99</v>
      </c>
      <c r="AX48" s="17" t="s">
        <v>73</v>
      </c>
      <c r="AY48" s="17" t="s">
        <v>120</v>
      </c>
      <c r="AZ48" s="17" t="s">
        <v>101</v>
      </c>
      <c r="BA48" s="17" t="s">
        <v>102</v>
      </c>
      <c r="BB48" s="17" t="s">
        <v>73</v>
      </c>
      <c r="BC48" s="17" t="s">
        <v>103</v>
      </c>
      <c r="BD48" s="17" t="s">
        <v>135</v>
      </c>
      <c r="BE48" s="17" t="s">
        <v>105</v>
      </c>
      <c r="BF48" s="17" t="s">
        <v>73</v>
      </c>
      <c r="BG48" s="17" t="s">
        <v>73</v>
      </c>
      <c r="BH48" s="17" t="s">
        <v>73</v>
      </c>
      <c r="BI48" s="17" t="s">
        <v>73</v>
      </c>
      <c r="BJ48" s="17" t="s">
        <v>73</v>
      </c>
      <c r="BK48" s="17" t="s">
        <v>73</v>
      </c>
      <c r="BL48" s="17" t="s">
        <v>73</v>
      </c>
      <c r="BM48" s="17">
        <v>175854.96520000001</v>
      </c>
      <c r="BN48" s="17">
        <v>887386.57709999999</v>
      </c>
      <c r="BO48" s="17">
        <v>42.236566639999999</v>
      </c>
      <c r="BP48" s="17">
        <v>-71.79252486</v>
      </c>
    </row>
    <row r="49" spans="1:68" x14ac:dyDescent="0.35">
      <c r="A49" s="17">
        <v>5063181</v>
      </c>
      <c r="B49" s="17" t="s">
        <v>95</v>
      </c>
      <c r="C49" s="18">
        <v>44501</v>
      </c>
      <c r="D49" s="17" t="s">
        <v>461</v>
      </c>
      <c r="E49" s="19" t="str" cm="1">
        <f t="array" ref="E49">_xlfn.SWITCH(D49,"Property damage only (none injured)","Property Damage","Non-fatal injury","Injury","Fatal injury","Fatality","Unknown","Not Reported","Not Reported","Not Reported")</f>
        <v>Injury</v>
      </c>
      <c r="F49" s="17" t="s">
        <v>190</v>
      </c>
      <c r="G49" s="30">
        <v>0.88541666666666663</v>
      </c>
      <c r="H49" s="19" t="s">
        <v>192</v>
      </c>
      <c r="I49" s="17" t="s">
        <v>123</v>
      </c>
      <c r="J49" s="17">
        <v>2</v>
      </c>
      <c r="K49" s="17" t="s">
        <v>72</v>
      </c>
      <c r="L49" s="17" t="s">
        <v>73</v>
      </c>
      <c r="M49" s="17" t="s">
        <v>160</v>
      </c>
      <c r="N49" s="17" t="s">
        <v>168</v>
      </c>
      <c r="O49" s="17" t="s">
        <v>73</v>
      </c>
      <c r="P49" s="17" t="s">
        <v>73</v>
      </c>
      <c r="Q49" s="19" t="s">
        <v>548</v>
      </c>
      <c r="R49" s="17" t="s">
        <v>162</v>
      </c>
      <c r="S49" s="17" t="s">
        <v>73</v>
      </c>
      <c r="T49" s="17" t="s">
        <v>79</v>
      </c>
      <c r="U49" s="17" t="s">
        <v>80</v>
      </c>
      <c r="V49" s="19" t="s">
        <v>472</v>
      </c>
      <c r="X49" s="19" t="s">
        <v>82</v>
      </c>
      <c r="Y49" s="17">
        <v>3</v>
      </c>
      <c r="Z49" s="17" t="s">
        <v>73</v>
      </c>
      <c r="AA49" s="17" t="s">
        <v>73</v>
      </c>
      <c r="AB49" s="17" t="s">
        <v>73</v>
      </c>
      <c r="AC49" s="17" t="s">
        <v>934</v>
      </c>
      <c r="AD49" s="17" t="s">
        <v>84</v>
      </c>
      <c r="AE49" s="17" t="s">
        <v>85</v>
      </c>
      <c r="AF49" s="17" t="s">
        <v>86</v>
      </c>
      <c r="AG49" s="17">
        <v>0</v>
      </c>
      <c r="AH49" s="17">
        <v>3</v>
      </c>
      <c r="AI49" s="17" t="s">
        <v>87</v>
      </c>
      <c r="AJ49" s="17" t="s">
        <v>469</v>
      </c>
      <c r="AK49" s="17" t="s">
        <v>238</v>
      </c>
      <c r="AL49" s="17" t="s">
        <v>198</v>
      </c>
      <c r="AM49" s="17" t="s">
        <v>73</v>
      </c>
      <c r="AN49" s="17" t="s">
        <v>116</v>
      </c>
      <c r="AO49" s="17" t="s">
        <v>165</v>
      </c>
      <c r="AP49" s="19" t="s">
        <v>94</v>
      </c>
      <c r="AQ49" s="17" t="s">
        <v>95</v>
      </c>
      <c r="AR49" s="17" t="s">
        <v>935</v>
      </c>
      <c r="AS49" s="17" t="s">
        <v>73</v>
      </c>
      <c r="AT49" s="17" t="s">
        <v>73</v>
      </c>
      <c r="AU49" s="17" t="s">
        <v>97</v>
      </c>
      <c r="AV49" s="17" t="s">
        <v>98</v>
      </c>
      <c r="AW49" s="17" t="s">
        <v>99</v>
      </c>
      <c r="AX49" s="17" t="s">
        <v>73</v>
      </c>
      <c r="AY49" s="17" t="s">
        <v>120</v>
      </c>
      <c r="AZ49" s="17" t="s">
        <v>186</v>
      </c>
      <c r="BA49" s="17" t="s">
        <v>102</v>
      </c>
      <c r="BB49" s="17" t="s">
        <v>73</v>
      </c>
      <c r="BC49" s="17" t="s">
        <v>103</v>
      </c>
      <c r="BD49" s="17" t="s">
        <v>135</v>
      </c>
      <c r="BE49" s="17" t="s">
        <v>105</v>
      </c>
      <c r="BF49" s="17" t="s">
        <v>73</v>
      </c>
      <c r="BG49" s="17" t="s">
        <v>73</v>
      </c>
      <c r="BH49" s="17" t="s">
        <v>73</v>
      </c>
      <c r="BI49" s="17" t="s">
        <v>73</v>
      </c>
      <c r="BJ49" s="17" t="s">
        <v>73</v>
      </c>
      <c r="BK49" s="17" t="s">
        <v>73</v>
      </c>
      <c r="BL49" s="17" t="s">
        <v>73</v>
      </c>
      <c r="BM49" s="17">
        <v>175854.96520000001</v>
      </c>
      <c r="BN49" s="17">
        <v>887386.57709999999</v>
      </c>
      <c r="BO49" s="17">
        <v>42.236566639999999</v>
      </c>
      <c r="BP49" s="17">
        <v>-71.79252486</v>
      </c>
    </row>
    <row r="50" spans="1:68" x14ac:dyDescent="0.35">
      <c r="A50" s="17">
        <v>5014303</v>
      </c>
      <c r="B50" s="17" t="s">
        <v>95</v>
      </c>
      <c r="C50" s="18">
        <v>44426</v>
      </c>
      <c r="D50" s="17" t="s">
        <v>461</v>
      </c>
      <c r="E50" s="19" t="str" cm="1">
        <f t="array" ref="E50">_xlfn.SWITCH(D50,"Property damage only (none injured)","Property Damage","Non-fatal injury","Injury","Fatal injury","Fatality","Unknown","Not Reported","Not Reported","Not Reported")</f>
        <v>Injury</v>
      </c>
      <c r="F50" s="17" t="s">
        <v>190</v>
      </c>
      <c r="G50" s="30">
        <v>0.63541666666666663</v>
      </c>
      <c r="H50" s="19" t="s">
        <v>192</v>
      </c>
      <c r="I50" s="17" t="s">
        <v>193</v>
      </c>
      <c r="J50" s="17">
        <v>2</v>
      </c>
      <c r="K50" s="17" t="s">
        <v>72</v>
      </c>
      <c r="L50" s="17" t="s">
        <v>73</v>
      </c>
      <c r="M50" s="17" t="s">
        <v>74</v>
      </c>
      <c r="N50" s="17" t="s">
        <v>74</v>
      </c>
      <c r="O50" s="17" t="s">
        <v>73</v>
      </c>
      <c r="P50" s="17" t="s">
        <v>73</v>
      </c>
      <c r="Q50" s="19" t="s">
        <v>234</v>
      </c>
      <c r="R50" s="17" t="s">
        <v>262</v>
      </c>
      <c r="S50" s="17" t="s">
        <v>73</v>
      </c>
      <c r="T50" s="17" t="s">
        <v>79</v>
      </c>
      <c r="U50" s="17" t="s">
        <v>80</v>
      </c>
      <c r="V50" s="19" t="s">
        <v>111</v>
      </c>
      <c r="X50" s="19" t="s">
        <v>82</v>
      </c>
      <c r="Y50" s="17">
        <v>3</v>
      </c>
      <c r="Z50" s="17" t="s">
        <v>73</v>
      </c>
      <c r="AA50" s="17" t="s">
        <v>73</v>
      </c>
      <c r="AB50" s="17" t="s">
        <v>73</v>
      </c>
      <c r="AC50" s="17" t="s">
        <v>936</v>
      </c>
      <c r="AD50" s="17" t="s">
        <v>84</v>
      </c>
      <c r="AE50" s="17" t="s">
        <v>85</v>
      </c>
      <c r="AF50" s="17" t="s">
        <v>86</v>
      </c>
      <c r="AG50" s="17">
        <v>0</v>
      </c>
      <c r="AH50" s="17">
        <v>1</v>
      </c>
      <c r="AI50" s="17" t="s">
        <v>87</v>
      </c>
      <c r="AJ50" s="17" t="s">
        <v>469</v>
      </c>
      <c r="AK50" s="17" t="s">
        <v>205</v>
      </c>
      <c r="AL50" s="17" t="s">
        <v>937</v>
      </c>
      <c r="AM50" s="17" t="s">
        <v>115</v>
      </c>
      <c r="AN50" s="17" t="s">
        <v>365</v>
      </c>
      <c r="AO50" s="17" t="s">
        <v>230</v>
      </c>
      <c r="AP50" s="19" t="s">
        <v>94</v>
      </c>
      <c r="AQ50" s="17" t="s">
        <v>95</v>
      </c>
      <c r="AR50" s="17" t="s">
        <v>938</v>
      </c>
      <c r="AS50" s="17" t="s">
        <v>939</v>
      </c>
      <c r="AT50" s="17" t="s">
        <v>496</v>
      </c>
      <c r="AU50" s="17" t="s">
        <v>97</v>
      </c>
      <c r="AV50" s="17" t="s">
        <v>98</v>
      </c>
      <c r="AW50" s="17" t="s">
        <v>99</v>
      </c>
      <c r="AX50" s="17" t="s">
        <v>73</v>
      </c>
      <c r="AY50" s="17" t="s">
        <v>120</v>
      </c>
      <c r="AZ50" s="17" t="s">
        <v>101</v>
      </c>
      <c r="BA50" s="17" t="s">
        <v>102</v>
      </c>
      <c r="BB50" s="17" t="s">
        <v>73</v>
      </c>
      <c r="BC50" s="17" t="s">
        <v>103</v>
      </c>
      <c r="BD50" s="17" t="s">
        <v>135</v>
      </c>
      <c r="BE50" s="17" t="s">
        <v>105</v>
      </c>
      <c r="BF50" s="17" t="s">
        <v>73</v>
      </c>
      <c r="BG50" s="17" t="s">
        <v>73</v>
      </c>
      <c r="BH50" s="17" t="s">
        <v>73</v>
      </c>
      <c r="BI50" s="17" t="s">
        <v>73</v>
      </c>
      <c r="BJ50" s="17" t="s">
        <v>73</v>
      </c>
      <c r="BK50" s="17" t="s">
        <v>73</v>
      </c>
      <c r="BL50" s="17" t="s">
        <v>73</v>
      </c>
      <c r="BM50" s="17">
        <v>175854.96520000001</v>
      </c>
      <c r="BN50" s="17">
        <v>887386.57709999999</v>
      </c>
      <c r="BO50" s="17">
        <v>42.236566639999999</v>
      </c>
      <c r="BP50" s="17">
        <v>-71.79252486</v>
      </c>
    </row>
    <row r="51" spans="1:68" x14ac:dyDescent="0.35">
      <c r="A51" s="17">
        <v>5009552</v>
      </c>
      <c r="B51" s="17" t="s">
        <v>95</v>
      </c>
      <c r="C51" s="18">
        <v>44429</v>
      </c>
      <c r="D51" s="17" t="s">
        <v>461</v>
      </c>
      <c r="E51" s="19" t="str" cm="1">
        <f t="array" ref="E51">_xlfn.SWITCH(D51,"Property damage only (none injured)","Property Damage","Non-fatal injury","Injury","Fatal injury","Fatality","Unknown","Not Reported","Not Reported","Not Reported")</f>
        <v>Injury</v>
      </c>
      <c r="F51" s="17" t="s">
        <v>190</v>
      </c>
      <c r="G51" s="30">
        <v>0.47916666666666669</v>
      </c>
      <c r="H51" s="19" t="s">
        <v>192</v>
      </c>
      <c r="I51" s="17" t="s">
        <v>193</v>
      </c>
      <c r="J51" s="17">
        <v>2</v>
      </c>
      <c r="K51" s="17" t="s">
        <v>72</v>
      </c>
      <c r="L51" s="17" t="s">
        <v>73</v>
      </c>
      <c r="M51" s="17" t="s">
        <v>139</v>
      </c>
      <c r="N51" s="17" t="s">
        <v>74</v>
      </c>
      <c r="O51" s="17" t="s">
        <v>73</v>
      </c>
      <c r="P51" s="17" t="s">
        <v>73</v>
      </c>
      <c r="Q51" s="19" t="s">
        <v>598</v>
      </c>
      <c r="R51" s="17" t="s">
        <v>390</v>
      </c>
      <c r="S51" s="17" t="s">
        <v>236</v>
      </c>
      <c r="T51" s="17" t="s">
        <v>79</v>
      </c>
      <c r="U51" s="17" t="s">
        <v>80</v>
      </c>
      <c r="V51" s="19" t="s">
        <v>111</v>
      </c>
      <c r="X51" s="19" t="s">
        <v>498</v>
      </c>
      <c r="Y51" s="17">
        <v>3</v>
      </c>
      <c r="Z51" s="17" t="s">
        <v>73</v>
      </c>
      <c r="AA51" s="17" t="s">
        <v>73</v>
      </c>
      <c r="AB51" s="17" t="s">
        <v>73</v>
      </c>
      <c r="AC51" s="17" t="s">
        <v>940</v>
      </c>
      <c r="AD51" s="17" t="s">
        <v>84</v>
      </c>
      <c r="AE51" s="17" t="s">
        <v>85</v>
      </c>
      <c r="AF51" s="17" t="s">
        <v>86</v>
      </c>
      <c r="AG51" s="17">
        <v>0</v>
      </c>
      <c r="AH51" s="17">
        <v>3</v>
      </c>
      <c r="AI51" s="17" t="s">
        <v>87</v>
      </c>
      <c r="AJ51" s="17" t="s">
        <v>322</v>
      </c>
      <c r="AK51" s="17" t="s">
        <v>238</v>
      </c>
      <c r="AL51" s="17" t="s">
        <v>132</v>
      </c>
      <c r="AM51" s="17" t="s">
        <v>73</v>
      </c>
      <c r="AN51" s="17" t="s">
        <v>116</v>
      </c>
      <c r="AO51" s="17" t="s">
        <v>337</v>
      </c>
      <c r="AP51" s="19" t="s">
        <v>94</v>
      </c>
      <c r="AQ51" s="17" t="s">
        <v>95</v>
      </c>
      <c r="AR51" s="17" t="s">
        <v>941</v>
      </c>
      <c r="AS51" s="17" t="s">
        <v>73</v>
      </c>
      <c r="AT51" s="17" t="s">
        <v>73</v>
      </c>
      <c r="AU51" s="17" t="s">
        <v>97</v>
      </c>
      <c r="AV51" s="17" t="s">
        <v>98</v>
      </c>
      <c r="AW51" s="17" t="s">
        <v>99</v>
      </c>
      <c r="AX51" s="17" t="s">
        <v>73</v>
      </c>
      <c r="AY51" s="17" t="s">
        <v>120</v>
      </c>
      <c r="AZ51" s="17" t="s">
        <v>101</v>
      </c>
      <c r="BA51" s="17" t="s">
        <v>102</v>
      </c>
      <c r="BB51" s="17" t="s">
        <v>73</v>
      </c>
      <c r="BC51" s="17" t="s">
        <v>103</v>
      </c>
      <c r="BD51" s="17" t="s">
        <v>135</v>
      </c>
      <c r="BE51" s="17" t="s">
        <v>105</v>
      </c>
      <c r="BF51" s="17" t="s">
        <v>73</v>
      </c>
      <c r="BG51" s="17" t="s">
        <v>73</v>
      </c>
      <c r="BH51" s="17" t="s">
        <v>73</v>
      </c>
      <c r="BI51" s="17" t="s">
        <v>73</v>
      </c>
      <c r="BJ51" s="17" t="s">
        <v>73</v>
      </c>
      <c r="BK51" s="17" t="s">
        <v>73</v>
      </c>
      <c r="BL51" s="17" t="s">
        <v>73</v>
      </c>
      <c r="BM51" s="17">
        <v>175854.96520000001</v>
      </c>
      <c r="BN51" s="17">
        <v>887386.57709999999</v>
      </c>
      <c r="BO51" s="17">
        <v>42.236566639999999</v>
      </c>
      <c r="BP51" s="17">
        <v>-71.79252486</v>
      </c>
    </row>
    <row r="52" spans="1:68" x14ac:dyDescent="0.35">
      <c r="A52" s="17">
        <v>4999047</v>
      </c>
      <c r="B52" s="17" t="s">
        <v>95</v>
      </c>
      <c r="C52" s="18">
        <v>44400</v>
      </c>
      <c r="D52" s="17" t="s">
        <v>461</v>
      </c>
      <c r="E52" s="19" t="str" cm="1">
        <f t="array" ref="E52">_xlfn.SWITCH(D52,"Property damage only (none injured)","Property Damage","Non-fatal injury","Injury","Fatal injury","Fatality","Unknown","Not Reported","Not Reported","Not Reported")</f>
        <v>Injury</v>
      </c>
      <c r="F52" s="17" t="s">
        <v>190</v>
      </c>
      <c r="G52" s="30">
        <v>0.43333333333333335</v>
      </c>
      <c r="H52" s="19" t="s">
        <v>192</v>
      </c>
      <c r="I52" s="17" t="s">
        <v>123</v>
      </c>
      <c r="J52" s="17">
        <v>3</v>
      </c>
      <c r="K52" s="17" t="s">
        <v>72</v>
      </c>
      <c r="L52" s="17" t="s">
        <v>73</v>
      </c>
      <c r="M52" s="17" t="s">
        <v>74</v>
      </c>
      <c r="N52" s="17" t="s">
        <v>75</v>
      </c>
      <c r="O52" s="17" t="s">
        <v>73</v>
      </c>
      <c r="P52" s="17" t="s">
        <v>73</v>
      </c>
      <c r="Q52" s="19" t="s">
        <v>300</v>
      </c>
      <c r="R52" s="17" t="s">
        <v>942</v>
      </c>
      <c r="S52" s="17" t="s">
        <v>943</v>
      </c>
      <c r="T52" s="17" t="s">
        <v>79</v>
      </c>
      <c r="U52" s="17" t="s">
        <v>80</v>
      </c>
      <c r="V52" s="19" t="s">
        <v>111</v>
      </c>
      <c r="X52" s="19" t="s">
        <v>82</v>
      </c>
      <c r="Y52" s="17">
        <v>3</v>
      </c>
      <c r="Z52" s="17" t="s">
        <v>73</v>
      </c>
      <c r="AA52" s="17" t="s">
        <v>73</v>
      </c>
      <c r="AB52" s="17" t="s">
        <v>73</v>
      </c>
      <c r="AC52" s="17" t="s">
        <v>944</v>
      </c>
      <c r="AD52" s="17" t="s">
        <v>84</v>
      </c>
      <c r="AE52" s="17" t="s">
        <v>85</v>
      </c>
      <c r="AF52" s="17" t="s">
        <v>86</v>
      </c>
      <c r="AG52" s="17">
        <v>0</v>
      </c>
      <c r="AH52" s="17">
        <v>1</v>
      </c>
      <c r="AI52" s="17" t="s">
        <v>87</v>
      </c>
      <c r="AJ52" s="17" t="s">
        <v>88</v>
      </c>
      <c r="AK52" s="17" t="s">
        <v>945</v>
      </c>
      <c r="AL52" s="17" t="s">
        <v>946</v>
      </c>
      <c r="AM52" s="17" t="s">
        <v>206</v>
      </c>
      <c r="AN52" s="17" t="s">
        <v>92</v>
      </c>
      <c r="AO52" s="17" t="s">
        <v>524</v>
      </c>
      <c r="AP52" s="19" t="s">
        <v>94</v>
      </c>
      <c r="AQ52" s="17" t="s">
        <v>95</v>
      </c>
      <c r="AR52" s="17" t="s">
        <v>947</v>
      </c>
      <c r="AS52" s="17" t="s">
        <v>948</v>
      </c>
      <c r="AT52" s="17" t="s">
        <v>257</v>
      </c>
      <c r="AU52" s="17" t="s">
        <v>97</v>
      </c>
      <c r="AV52" s="17" t="s">
        <v>98</v>
      </c>
      <c r="AW52" s="17" t="s">
        <v>99</v>
      </c>
      <c r="AX52" s="17" t="s">
        <v>73</v>
      </c>
      <c r="AY52" s="17" t="s">
        <v>100</v>
      </c>
      <c r="AZ52" s="17" t="s">
        <v>101</v>
      </c>
      <c r="BA52" s="17" t="s">
        <v>102</v>
      </c>
      <c r="BB52" s="17" t="s">
        <v>73</v>
      </c>
      <c r="BC52" s="17" t="s">
        <v>103</v>
      </c>
      <c r="BD52" s="17" t="s">
        <v>104</v>
      </c>
      <c r="BE52" s="17" t="s">
        <v>105</v>
      </c>
      <c r="BF52" s="17" t="s">
        <v>73</v>
      </c>
      <c r="BG52" s="17" t="s">
        <v>73</v>
      </c>
      <c r="BH52" s="17" t="s">
        <v>73</v>
      </c>
      <c r="BI52" s="17" t="s">
        <v>73</v>
      </c>
      <c r="BJ52" s="17" t="s">
        <v>73</v>
      </c>
      <c r="BK52" s="17" t="s">
        <v>73</v>
      </c>
      <c r="BL52" s="17" t="s">
        <v>73</v>
      </c>
      <c r="BM52" s="17">
        <v>175854.96520000001</v>
      </c>
      <c r="BN52" s="17">
        <v>887386.57709999999</v>
      </c>
      <c r="BO52" s="17">
        <v>42.236566639999999</v>
      </c>
      <c r="BP52" s="17">
        <v>-71.79252486</v>
      </c>
    </row>
    <row r="53" spans="1:68" x14ac:dyDescent="0.35">
      <c r="A53" s="17">
        <v>4963101</v>
      </c>
      <c r="B53" s="17" t="s">
        <v>95</v>
      </c>
      <c r="C53" s="18">
        <v>44250</v>
      </c>
      <c r="D53" s="17" t="s">
        <v>456</v>
      </c>
      <c r="E53" s="19" t="str" cm="1">
        <f t="array" ref="E53">_xlfn.SWITCH(D53,"Property damage only (none injured)","Property Damage","Non-fatal injury","Injury","Fatal injury","Fatality","Unknown","Not Reported","Not Reported","Not Reported")</f>
        <v>Property Damage</v>
      </c>
      <c r="F53" s="17" t="s">
        <v>190</v>
      </c>
      <c r="G53" s="30">
        <v>0.49861111111111112</v>
      </c>
      <c r="H53" s="19" t="s">
        <v>192</v>
      </c>
      <c r="I53" s="17" t="s">
        <v>138</v>
      </c>
      <c r="J53" s="17">
        <v>2</v>
      </c>
      <c r="K53" s="17" t="s">
        <v>72</v>
      </c>
      <c r="L53" s="17" t="s">
        <v>73</v>
      </c>
      <c r="M53" s="17" t="s">
        <v>168</v>
      </c>
      <c r="N53" s="17" t="s">
        <v>168</v>
      </c>
      <c r="O53" s="17" t="s">
        <v>73</v>
      </c>
      <c r="P53" s="17" t="s">
        <v>73</v>
      </c>
      <c r="Q53" s="19" t="s">
        <v>598</v>
      </c>
      <c r="R53" s="17" t="s">
        <v>162</v>
      </c>
      <c r="S53" s="17" t="s">
        <v>73</v>
      </c>
      <c r="T53" s="17" t="s">
        <v>79</v>
      </c>
      <c r="U53" s="17" t="s">
        <v>80</v>
      </c>
      <c r="V53" s="19" t="s">
        <v>111</v>
      </c>
      <c r="X53" s="19" t="s">
        <v>485</v>
      </c>
      <c r="Y53" s="17">
        <v>3</v>
      </c>
      <c r="Z53" s="17" t="s">
        <v>73</v>
      </c>
      <c r="AA53" s="17" t="s">
        <v>73</v>
      </c>
      <c r="AB53" s="17" t="s">
        <v>73</v>
      </c>
      <c r="AC53" s="17" t="s">
        <v>949</v>
      </c>
      <c r="AD53" s="17" t="s">
        <v>334</v>
      </c>
      <c r="AE53" s="17" t="s">
        <v>85</v>
      </c>
      <c r="AF53" s="17" t="s">
        <v>86</v>
      </c>
      <c r="AG53" s="17">
        <v>0</v>
      </c>
      <c r="AH53" s="17">
        <v>0</v>
      </c>
      <c r="AI53" s="17" t="s">
        <v>87</v>
      </c>
      <c r="AJ53" s="17" t="s">
        <v>322</v>
      </c>
      <c r="AK53" s="17" t="s">
        <v>950</v>
      </c>
      <c r="AL53" s="17" t="s">
        <v>114</v>
      </c>
      <c r="AM53" s="17" t="s">
        <v>206</v>
      </c>
      <c r="AN53" s="17" t="s">
        <v>115</v>
      </c>
      <c r="AO53" s="17" t="s">
        <v>493</v>
      </c>
      <c r="AP53" s="19" t="s">
        <v>94</v>
      </c>
      <c r="AQ53" s="17" t="s">
        <v>95</v>
      </c>
      <c r="AR53" s="17" t="s">
        <v>951</v>
      </c>
      <c r="AS53" s="17" t="s">
        <v>73</v>
      </c>
      <c r="AT53" s="17" t="s">
        <v>73</v>
      </c>
      <c r="AU53" s="17" t="s">
        <v>97</v>
      </c>
      <c r="AV53" s="17" t="s">
        <v>98</v>
      </c>
      <c r="AW53" s="17" t="s">
        <v>99</v>
      </c>
      <c r="AX53" s="17" t="s">
        <v>73</v>
      </c>
      <c r="AY53" s="17" t="s">
        <v>73</v>
      </c>
      <c r="AZ53" s="17" t="s">
        <v>101</v>
      </c>
      <c r="BA53" s="17" t="s">
        <v>102</v>
      </c>
      <c r="BB53" s="17" t="s">
        <v>73</v>
      </c>
      <c r="BC53" s="17" t="s">
        <v>103</v>
      </c>
      <c r="BD53" s="17" t="s">
        <v>135</v>
      </c>
      <c r="BE53" s="17" t="s">
        <v>105</v>
      </c>
      <c r="BF53" s="17" t="s">
        <v>73</v>
      </c>
      <c r="BG53" s="17" t="s">
        <v>73</v>
      </c>
      <c r="BH53" s="17" t="s">
        <v>73</v>
      </c>
      <c r="BI53" s="17" t="s">
        <v>73</v>
      </c>
      <c r="BJ53" s="17" t="s">
        <v>73</v>
      </c>
      <c r="BK53" s="17" t="s">
        <v>73</v>
      </c>
      <c r="BL53" s="17" t="s">
        <v>73</v>
      </c>
      <c r="BM53" s="17">
        <v>175854.96520000001</v>
      </c>
      <c r="BN53" s="17">
        <v>887386.57709999999</v>
      </c>
      <c r="BO53" s="17">
        <v>42.236566639999999</v>
      </c>
      <c r="BP53" s="17">
        <v>-71.79252486</v>
      </c>
    </row>
    <row r="54" spans="1:68" x14ac:dyDescent="0.35">
      <c r="A54" s="17">
        <v>4950242</v>
      </c>
      <c r="B54" s="17" t="s">
        <v>95</v>
      </c>
      <c r="C54" s="18">
        <v>44272</v>
      </c>
      <c r="D54" s="17" t="s">
        <v>456</v>
      </c>
      <c r="E54" s="19" t="str" cm="1">
        <f t="array" ref="E54">_xlfn.SWITCH(D54,"Property damage only (none injured)","Property Damage","Non-fatal injury","Injury","Fatal injury","Fatality","Unknown","Not Reported","Not Reported","Not Reported")</f>
        <v>Property Damage</v>
      </c>
      <c r="F54" s="17" t="s">
        <v>190</v>
      </c>
      <c r="G54" s="30">
        <v>0.57847222222222228</v>
      </c>
      <c r="H54" s="19" t="s">
        <v>192</v>
      </c>
      <c r="I54" s="17" t="s">
        <v>138</v>
      </c>
      <c r="J54" s="17">
        <v>2</v>
      </c>
      <c r="K54" s="17" t="s">
        <v>72</v>
      </c>
      <c r="L54" s="17" t="s">
        <v>73</v>
      </c>
      <c r="M54" s="17" t="s">
        <v>124</v>
      </c>
      <c r="N54" s="17" t="s">
        <v>124</v>
      </c>
      <c r="O54" s="17" t="s">
        <v>73</v>
      </c>
      <c r="P54" s="17" t="s">
        <v>73</v>
      </c>
      <c r="Q54" s="19" t="s">
        <v>245</v>
      </c>
      <c r="R54" s="17" t="s">
        <v>425</v>
      </c>
      <c r="S54" s="17" t="s">
        <v>110</v>
      </c>
      <c r="T54" s="17" t="s">
        <v>79</v>
      </c>
      <c r="U54" s="17" t="s">
        <v>80</v>
      </c>
      <c r="V54" s="19" t="s">
        <v>111</v>
      </c>
      <c r="X54" s="19" t="s">
        <v>82</v>
      </c>
      <c r="Y54" s="17">
        <v>3</v>
      </c>
      <c r="Z54" s="17" t="s">
        <v>73</v>
      </c>
      <c r="AA54" s="17" t="s">
        <v>73</v>
      </c>
      <c r="AB54" s="17" t="s">
        <v>73</v>
      </c>
      <c r="AC54" s="17" t="s">
        <v>952</v>
      </c>
      <c r="AD54" s="17" t="s">
        <v>84</v>
      </c>
      <c r="AE54" s="17" t="s">
        <v>85</v>
      </c>
      <c r="AF54" s="17" t="s">
        <v>86</v>
      </c>
      <c r="AG54" s="17">
        <v>0</v>
      </c>
      <c r="AH54" s="17">
        <v>0</v>
      </c>
      <c r="AI54" s="17" t="s">
        <v>87</v>
      </c>
      <c r="AJ54" s="17" t="s">
        <v>322</v>
      </c>
      <c r="AK54" s="17" t="s">
        <v>953</v>
      </c>
      <c r="AL54" s="17" t="s">
        <v>219</v>
      </c>
      <c r="AM54" s="17" t="s">
        <v>206</v>
      </c>
      <c r="AN54" s="17" t="s">
        <v>206</v>
      </c>
      <c r="AO54" s="17" t="s">
        <v>604</v>
      </c>
      <c r="AP54" s="19" t="s">
        <v>94</v>
      </c>
      <c r="AQ54" s="17" t="s">
        <v>95</v>
      </c>
      <c r="AR54" s="17" t="s">
        <v>954</v>
      </c>
      <c r="AS54" s="17" t="s">
        <v>73</v>
      </c>
      <c r="AT54" s="17" t="s">
        <v>73</v>
      </c>
      <c r="AU54" s="17" t="s">
        <v>97</v>
      </c>
      <c r="AV54" s="17" t="s">
        <v>98</v>
      </c>
      <c r="AW54" s="17" t="s">
        <v>209</v>
      </c>
      <c r="AX54" s="17" t="s">
        <v>73</v>
      </c>
      <c r="AY54" s="17" t="s">
        <v>537</v>
      </c>
      <c r="AZ54" s="17" t="s">
        <v>186</v>
      </c>
      <c r="BA54" s="17" t="s">
        <v>102</v>
      </c>
      <c r="BB54" s="17" t="s">
        <v>73</v>
      </c>
      <c r="BC54" s="17" t="s">
        <v>103</v>
      </c>
      <c r="BD54" s="17" t="s">
        <v>538</v>
      </c>
      <c r="BE54" s="17" t="s">
        <v>105</v>
      </c>
      <c r="BF54" s="17" t="s">
        <v>73</v>
      </c>
      <c r="BG54" s="17" t="s">
        <v>73</v>
      </c>
      <c r="BH54" s="17" t="s">
        <v>73</v>
      </c>
      <c r="BI54" s="17" t="s">
        <v>73</v>
      </c>
      <c r="BJ54" s="17" t="s">
        <v>73</v>
      </c>
      <c r="BK54" s="17" t="s">
        <v>73</v>
      </c>
      <c r="BL54" s="17" t="s">
        <v>73</v>
      </c>
      <c r="BM54" s="17">
        <v>175854.96520000001</v>
      </c>
      <c r="BN54" s="17">
        <v>887386.57709999999</v>
      </c>
      <c r="BO54" s="17">
        <v>42.236566639999999</v>
      </c>
      <c r="BP54" s="17">
        <v>-71.79252486</v>
      </c>
    </row>
    <row r="55" spans="1:68" x14ac:dyDescent="0.35">
      <c r="A55" s="17">
        <v>4949150</v>
      </c>
      <c r="B55" s="17" t="s">
        <v>95</v>
      </c>
      <c r="C55" s="18">
        <v>44272</v>
      </c>
      <c r="D55" s="17" t="s">
        <v>456</v>
      </c>
      <c r="E55" s="19" t="str" cm="1">
        <f t="array" ref="E55">_xlfn.SWITCH(D55,"Property damage only (none injured)","Property Damage","Non-fatal injury","Injury","Fatal injury","Fatality","Unknown","Not Reported","Not Reported","Not Reported")</f>
        <v>Property Damage</v>
      </c>
      <c r="F55" s="17" t="s">
        <v>190</v>
      </c>
      <c r="G55" s="30">
        <v>0.95347222222222228</v>
      </c>
      <c r="H55" s="19" t="s">
        <v>192</v>
      </c>
      <c r="I55" s="17" t="s">
        <v>138</v>
      </c>
      <c r="J55" s="17">
        <v>2</v>
      </c>
      <c r="K55" s="17" t="s">
        <v>72</v>
      </c>
      <c r="L55" s="17" t="s">
        <v>73</v>
      </c>
      <c r="M55" s="17" t="s">
        <v>74</v>
      </c>
      <c r="N55" s="17" t="s">
        <v>124</v>
      </c>
      <c r="O55" s="17" t="s">
        <v>73</v>
      </c>
      <c r="P55" s="17" t="s">
        <v>73</v>
      </c>
      <c r="Q55" s="19" t="s">
        <v>353</v>
      </c>
      <c r="R55" s="17" t="s">
        <v>241</v>
      </c>
      <c r="S55" s="17" t="s">
        <v>127</v>
      </c>
      <c r="T55" s="17" t="s">
        <v>79</v>
      </c>
      <c r="U55" s="17" t="s">
        <v>80</v>
      </c>
      <c r="V55" s="19" t="s">
        <v>472</v>
      </c>
      <c r="X55" s="19" t="s">
        <v>82</v>
      </c>
      <c r="Y55" s="17">
        <v>3</v>
      </c>
      <c r="Z55" s="17" t="s">
        <v>73</v>
      </c>
      <c r="AA55" s="17" t="s">
        <v>73</v>
      </c>
      <c r="AB55" s="17" t="s">
        <v>73</v>
      </c>
      <c r="AC55" s="17" t="s">
        <v>955</v>
      </c>
      <c r="AD55" s="17" t="s">
        <v>84</v>
      </c>
      <c r="AE55" s="17" t="s">
        <v>85</v>
      </c>
      <c r="AF55" s="17" t="s">
        <v>86</v>
      </c>
      <c r="AG55" s="17">
        <v>0</v>
      </c>
      <c r="AH55" s="17">
        <v>0</v>
      </c>
      <c r="AI55" s="17" t="s">
        <v>87</v>
      </c>
      <c r="AJ55" s="17" t="s">
        <v>322</v>
      </c>
      <c r="AK55" s="17" t="s">
        <v>238</v>
      </c>
      <c r="AL55" s="17" t="s">
        <v>114</v>
      </c>
      <c r="AM55" s="17" t="s">
        <v>323</v>
      </c>
      <c r="AN55" s="17" t="s">
        <v>116</v>
      </c>
      <c r="AO55" s="17" t="s">
        <v>493</v>
      </c>
      <c r="AP55" s="19" t="s">
        <v>94</v>
      </c>
      <c r="AQ55" s="17" t="s">
        <v>95</v>
      </c>
      <c r="AR55" s="17" t="s">
        <v>956</v>
      </c>
      <c r="AS55" s="17" t="s">
        <v>73</v>
      </c>
      <c r="AT55" s="17" t="s">
        <v>73</v>
      </c>
      <c r="AU55" s="17" t="s">
        <v>97</v>
      </c>
      <c r="AV55" s="17" t="s">
        <v>98</v>
      </c>
      <c r="AW55" s="17" t="s">
        <v>99</v>
      </c>
      <c r="AX55" s="17" t="s">
        <v>73</v>
      </c>
      <c r="AY55" s="17" t="s">
        <v>120</v>
      </c>
      <c r="AZ55" s="17" t="s">
        <v>101</v>
      </c>
      <c r="BA55" s="17" t="s">
        <v>102</v>
      </c>
      <c r="BB55" s="17" t="s">
        <v>73</v>
      </c>
      <c r="BC55" s="17" t="s">
        <v>103</v>
      </c>
      <c r="BD55" s="17" t="s">
        <v>135</v>
      </c>
      <c r="BE55" s="17" t="s">
        <v>105</v>
      </c>
      <c r="BF55" s="17" t="s">
        <v>73</v>
      </c>
      <c r="BG55" s="17" t="s">
        <v>73</v>
      </c>
      <c r="BH55" s="17" t="s">
        <v>73</v>
      </c>
      <c r="BI55" s="17" t="s">
        <v>73</v>
      </c>
      <c r="BJ55" s="17" t="s">
        <v>73</v>
      </c>
      <c r="BK55" s="17" t="s">
        <v>73</v>
      </c>
      <c r="BL55" s="17" t="s">
        <v>73</v>
      </c>
      <c r="BM55" s="17">
        <v>175854.96520000001</v>
      </c>
      <c r="BN55" s="17">
        <v>887386.57709999999</v>
      </c>
      <c r="BO55" s="17">
        <v>42.236566639999999</v>
      </c>
      <c r="BP55" s="17">
        <v>-71.79252486</v>
      </c>
    </row>
    <row r="56" spans="1:68" x14ac:dyDescent="0.35">
      <c r="A56" s="17">
        <v>4927947</v>
      </c>
      <c r="B56" s="17" t="s">
        <v>95</v>
      </c>
      <c r="C56" s="18">
        <v>44193</v>
      </c>
      <c r="D56" s="17" t="s">
        <v>456</v>
      </c>
      <c r="E56" s="19" t="str" cm="1">
        <f t="array" ref="E56">_xlfn.SWITCH(D56,"Property damage only (none injured)","Property Damage","Non-fatal injury","Injury","Fatal injury","Fatality","Unknown","Not Reported","Not Reported","Not Reported")</f>
        <v>Property Damage</v>
      </c>
      <c r="F56" s="17" t="s">
        <v>68</v>
      </c>
      <c r="G56" s="30">
        <v>0.55625000000000002</v>
      </c>
      <c r="H56" s="19" t="s">
        <v>151</v>
      </c>
      <c r="I56" s="17" t="s">
        <v>138</v>
      </c>
      <c r="J56" s="17">
        <v>2</v>
      </c>
      <c r="K56" s="17" t="s">
        <v>72</v>
      </c>
      <c r="L56" s="17" t="s">
        <v>73</v>
      </c>
      <c r="M56" s="17" t="s">
        <v>74</v>
      </c>
      <c r="N56" s="17" t="s">
        <v>168</v>
      </c>
      <c r="O56" s="17" t="s">
        <v>73</v>
      </c>
      <c r="P56" s="17" t="s">
        <v>73</v>
      </c>
      <c r="Q56" s="19" t="s">
        <v>245</v>
      </c>
      <c r="R56" s="17" t="s">
        <v>581</v>
      </c>
      <c r="S56" s="17" t="s">
        <v>236</v>
      </c>
      <c r="T56" s="17" t="s">
        <v>426</v>
      </c>
      <c r="U56" s="17" t="s">
        <v>80</v>
      </c>
      <c r="V56" s="19" t="s">
        <v>111</v>
      </c>
      <c r="X56" s="19" t="s">
        <v>485</v>
      </c>
      <c r="Y56" s="17">
        <v>3</v>
      </c>
      <c r="Z56" s="17" t="s">
        <v>73</v>
      </c>
      <c r="AA56" s="17" t="s">
        <v>73</v>
      </c>
      <c r="AB56" s="17" t="s">
        <v>73</v>
      </c>
      <c r="AC56" s="17" t="s">
        <v>957</v>
      </c>
      <c r="AD56" s="17" t="s">
        <v>84</v>
      </c>
      <c r="AE56" s="17" t="s">
        <v>481</v>
      </c>
      <c r="AF56" s="17" t="s">
        <v>86</v>
      </c>
      <c r="AG56" s="17">
        <v>0</v>
      </c>
      <c r="AH56" s="17">
        <v>0</v>
      </c>
      <c r="AI56" s="17" t="s">
        <v>87</v>
      </c>
      <c r="AJ56" s="17" t="s">
        <v>88</v>
      </c>
      <c r="AK56" s="17" t="s">
        <v>280</v>
      </c>
      <c r="AL56" s="17" t="s">
        <v>146</v>
      </c>
      <c r="AM56" s="17" t="s">
        <v>73</v>
      </c>
      <c r="AN56" s="17" t="s">
        <v>116</v>
      </c>
      <c r="AO56" s="17" t="s">
        <v>493</v>
      </c>
      <c r="AP56" s="19" t="s">
        <v>94</v>
      </c>
      <c r="AQ56" s="17" t="s">
        <v>95</v>
      </c>
      <c r="AR56" s="17" t="s">
        <v>958</v>
      </c>
      <c r="AS56" s="17" t="s">
        <v>73</v>
      </c>
      <c r="AT56" s="17" t="s">
        <v>73</v>
      </c>
      <c r="AU56" s="17" t="s">
        <v>97</v>
      </c>
      <c r="AV56" s="17" t="s">
        <v>174</v>
      </c>
      <c r="AW56" s="17" t="s">
        <v>99</v>
      </c>
      <c r="AX56" s="17" t="s">
        <v>73</v>
      </c>
      <c r="AY56" s="17" t="s">
        <v>120</v>
      </c>
      <c r="AZ56" s="17" t="s">
        <v>101</v>
      </c>
      <c r="BA56" s="17" t="s">
        <v>102</v>
      </c>
      <c r="BB56" s="17" t="s">
        <v>73</v>
      </c>
      <c r="BC56" s="17" t="s">
        <v>103</v>
      </c>
      <c r="BD56" s="17" t="s">
        <v>135</v>
      </c>
      <c r="BE56" s="17" t="s">
        <v>105</v>
      </c>
      <c r="BF56" s="17" t="s">
        <v>73</v>
      </c>
      <c r="BG56" s="17" t="s">
        <v>73</v>
      </c>
      <c r="BH56" s="17" t="s">
        <v>73</v>
      </c>
      <c r="BI56" s="17" t="s">
        <v>73</v>
      </c>
      <c r="BJ56" s="17" t="s">
        <v>73</v>
      </c>
      <c r="BK56" s="17" t="s">
        <v>73</v>
      </c>
      <c r="BL56" s="17" t="s">
        <v>73</v>
      </c>
      <c r="BM56" s="17">
        <v>175866.27809035001</v>
      </c>
      <c r="BN56" s="17">
        <v>887380.95631438005</v>
      </c>
      <c r="BO56" s="17">
        <v>42.236516389999998</v>
      </c>
      <c r="BP56" s="17">
        <v>-71.792387570000002</v>
      </c>
    </row>
    <row r="57" spans="1:68" x14ac:dyDescent="0.35">
      <c r="A57" s="17">
        <v>4927321</v>
      </c>
      <c r="B57" s="17" t="s">
        <v>95</v>
      </c>
      <c r="C57" s="18">
        <v>44190</v>
      </c>
      <c r="D57" s="17" t="s">
        <v>461</v>
      </c>
      <c r="E57" s="19" t="str" cm="1">
        <f t="array" ref="E57">_xlfn.SWITCH(D57,"Property damage only (none injured)","Property Damage","Non-fatal injury","Injury","Fatal injury","Fatality","Unknown","Not Reported","Not Reported","Not Reported")</f>
        <v>Injury</v>
      </c>
      <c r="F57" s="17" t="s">
        <v>68</v>
      </c>
      <c r="G57" s="30">
        <v>0.73263888888888884</v>
      </c>
      <c r="H57" s="19" t="s">
        <v>151</v>
      </c>
      <c r="I57" s="17" t="s">
        <v>123</v>
      </c>
      <c r="J57" s="17">
        <v>2</v>
      </c>
      <c r="K57" s="17" t="s">
        <v>72</v>
      </c>
      <c r="L57" s="17" t="s">
        <v>73</v>
      </c>
      <c r="M57" s="17" t="s">
        <v>368</v>
      </c>
      <c r="N57" s="17" t="s">
        <v>368</v>
      </c>
      <c r="O57" s="17" t="s">
        <v>73</v>
      </c>
      <c r="P57" s="17" t="s">
        <v>73</v>
      </c>
      <c r="Q57" s="19" t="s">
        <v>125</v>
      </c>
      <c r="R57" s="17" t="s">
        <v>959</v>
      </c>
      <c r="S57" s="17" t="s">
        <v>236</v>
      </c>
      <c r="T57" s="17" t="s">
        <v>79</v>
      </c>
      <c r="U57" s="17" t="s">
        <v>80</v>
      </c>
      <c r="V57" s="19" t="s">
        <v>472</v>
      </c>
      <c r="X57" s="19" t="s">
        <v>82</v>
      </c>
      <c r="Y57" s="17">
        <v>3</v>
      </c>
      <c r="Z57" s="17" t="s">
        <v>73</v>
      </c>
      <c r="AA57" s="17" t="s">
        <v>73</v>
      </c>
      <c r="AB57" s="17" t="s">
        <v>73</v>
      </c>
      <c r="AC57" s="17" t="s">
        <v>960</v>
      </c>
      <c r="AD57" s="17" t="s">
        <v>334</v>
      </c>
      <c r="AE57" s="17" t="s">
        <v>85</v>
      </c>
      <c r="AF57" s="17" t="s">
        <v>86</v>
      </c>
      <c r="AG57" s="17">
        <v>0</v>
      </c>
      <c r="AH57" s="17">
        <v>1</v>
      </c>
      <c r="AI57" s="17" t="s">
        <v>87</v>
      </c>
      <c r="AJ57" s="17" t="s">
        <v>469</v>
      </c>
      <c r="AK57" s="17" t="s">
        <v>238</v>
      </c>
      <c r="AL57" s="17" t="s">
        <v>132</v>
      </c>
      <c r="AM57" s="17" t="s">
        <v>73</v>
      </c>
      <c r="AN57" s="17" t="s">
        <v>116</v>
      </c>
      <c r="AO57" s="17" t="s">
        <v>493</v>
      </c>
      <c r="AP57" s="19" t="s">
        <v>130</v>
      </c>
      <c r="AQ57" s="17" t="s">
        <v>95</v>
      </c>
      <c r="AR57" s="17" t="s">
        <v>961</v>
      </c>
      <c r="AS57" s="17" t="s">
        <v>73</v>
      </c>
      <c r="AT57" s="17" t="s">
        <v>73</v>
      </c>
      <c r="AU57" s="17" t="s">
        <v>97</v>
      </c>
      <c r="AV57" s="17" t="s">
        <v>98</v>
      </c>
      <c r="AW57" s="17" t="s">
        <v>99</v>
      </c>
      <c r="AX57" s="17" t="s">
        <v>73</v>
      </c>
      <c r="AY57" s="17" t="s">
        <v>120</v>
      </c>
      <c r="AZ57" s="17" t="s">
        <v>101</v>
      </c>
      <c r="BA57" s="17" t="s">
        <v>102</v>
      </c>
      <c r="BB57" s="17" t="s">
        <v>73</v>
      </c>
      <c r="BC57" s="17" t="s">
        <v>103</v>
      </c>
      <c r="BD57" s="17" t="s">
        <v>135</v>
      </c>
      <c r="BE57" s="17" t="s">
        <v>105</v>
      </c>
      <c r="BF57" s="17" t="s">
        <v>73</v>
      </c>
      <c r="BG57" s="17" t="s">
        <v>73</v>
      </c>
      <c r="BH57" s="17" t="s">
        <v>73</v>
      </c>
      <c r="BI57" s="17" t="s">
        <v>73</v>
      </c>
      <c r="BJ57" s="17" t="s">
        <v>73</v>
      </c>
      <c r="BK57" s="17" t="s">
        <v>73</v>
      </c>
      <c r="BL57" s="17" t="s">
        <v>73</v>
      </c>
      <c r="BM57" s="17">
        <v>175854.96520000001</v>
      </c>
      <c r="BN57" s="17">
        <v>887386.57709999999</v>
      </c>
      <c r="BO57" s="17">
        <v>42.236566639999999</v>
      </c>
      <c r="BP57" s="17">
        <v>-71.79252486</v>
      </c>
    </row>
    <row r="58" spans="1:68" x14ac:dyDescent="0.35">
      <c r="A58" s="17">
        <v>4906360</v>
      </c>
      <c r="B58" s="17" t="s">
        <v>95</v>
      </c>
      <c r="C58" s="18">
        <v>43985</v>
      </c>
      <c r="D58" s="17" t="s">
        <v>461</v>
      </c>
      <c r="E58" s="19" t="str" cm="1">
        <f t="array" ref="E58">_xlfn.SWITCH(D58,"Property damage only (none injured)","Property Damage","Non-fatal injury","Injury","Fatal injury","Fatality","Unknown","Not Reported","Not Reported","Not Reported")</f>
        <v>Injury</v>
      </c>
      <c r="F58" s="17" t="s">
        <v>68</v>
      </c>
      <c r="G58" s="30">
        <v>0.45833333333333331</v>
      </c>
      <c r="H58" s="19" t="s">
        <v>151</v>
      </c>
      <c r="I58" s="17" t="s">
        <v>71</v>
      </c>
      <c r="J58" s="17">
        <v>2</v>
      </c>
      <c r="K58" s="17" t="s">
        <v>72</v>
      </c>
      <c r="L58" s="17" t="s">
        <v>73</v>
      </c>
      <c r="M58" s="17" t="s">
        <v>74</v>
      </c>
      <c r="N58" s="17" t="s">
        <v>140</v>
      </c>
      <c r="O58" s="17" t="s">
        <v>73</v>
      </c>
      <c r="P58" s="17" t="s">
        <v>73</v>
      </c>
      <c r="Q58" s="19" t="s">
        <v>598</v>
      </c>
      <c r="R58" s="17" t="s">
        <v>162</v>
      </c>
      <c r="S58" s="17" t="s">
        <v>73</v>
      </c>
      <c r="T58" s="17" t="s">
        <v>79</v>
      </c>
      <c r="U58" s="17" t="s">
        <v>80</v>
      </c>
      <c r="V58" s="19" t="s">
        <v>111</v>
      </c>
      <c r="X58" s="19" t="s">
        <v>485</v>
      </c>
      <c r="Y58" s="17">
        <v>3</v>
      </c>
      <c r="Z58" s="17" t="s">
        <v>73</v>
      </c>
      <c r="AA58" s="17" t="s">
        <v>73</v>
      </c>
      <c r="AB58" s="17" t="s">
        <v>73</v>
      </c>
      <c r="AC58" s="17" t="s">
        <v>962</v>
      </c>
      <c r="AD58" s="17" t="s">
        <v>84</v>
      </c>
      <c r="AE58" s="17" t="s">
        <v>85</v>
      </c>
      <c r="AF58" s="17" t="s">
        <v>86</v>
      </c>
      <c r="AG58" s="17">
        <v>0</v>
      </c>
      <c r="AH58" s="17">
        <v>1</v>
      </c>
      <c r="AI58" s="17" t="s">
        <v>87</v>
      </c>
      <c r="AJ58" s="17" t="s">
        <v>322</v>
      </c>
      <c r="AK58" s="17" t="s">
        <v>280</v>
      </c>
      <c r="AL58" s="17" t="s">
        <v>132</v>
      </c>
      <c r="AM58" s="17" t="s">
        <v>115</v>
      </c>
      <c r="AN58" s="17" t="s">
        <v>365</v>
      </c>
      <c r="AO58" s="17" t="s">
        <v>147</v>
      </c>
      <c r="AP58" s="19" t="s">
        <v>94</v>
      </c>
      <c r="AQ58" s="17" t="s">
        <v>95</v>
      </c>
      <c r="AR58" s="17" t="s">
        <v>963</v>
      </c>
      <c r="AS58" s="17" t="s">
        <v>73</v>
      </c>
      <c r="AT58" s="17" t="s">
        <v>73</v>
      </c>
      <c r="AU58" s="17" t="s">
        <v>97</v>
      </c>
      <c r="AV58" s="17" t="s">
        <v>98</v>
      </c>
      <c r="AW58" s="17" t="s">
        <v>99</v>
      </c>
      <c r="AX58" s="17" t="s">
        <v>73</v>
      </c>
      <c r="AY58" s="17" t="s">
        <v>120</v>
      </c>
      <c r="AZ58" s="17" t="s">
        <v>101</v>
      </c>
      <c r="BA58" s="17" t="s">
        <v>102</v>
      </c>
      <c r="BB58" s="17">
        <v>30</v>
      </c>
      <c r="BC58" s="17" t="s">
        <v>103</v>
      </c>
      <c r="BD58" s="17" t="s">
        <v>135</v>
      </c>
      <c r="BE58" s="17" t="s">
        <v>105</v>
      </c>
      <c r="BF58" s="17" t="s">
        <v>73</v>
      </c>
      <c r="BG58" s="17" t="s">
        <v>73</v>
      </c>
      <c r="BH58" s="17" t="s">
        <v>73</v>
      </c>
      <c r="BI58" s="17" t="s">
        <v>73</v>
      </c>
      <c r="BJ58" s="17" t="s">
        <v>73</v>
      </c>
      <c r="BK58" s="17" t="s">
        <v>73</v>
      </c>
      <c r="BL58" s="17" t="s">
        <v>73</v>
      </c>
      <c r="BM58" s="17">
        <v>175854.96520000001</v>
      </c>
      <c r="BN58" s="17">
        <v>887386.57709999999</v>
      </c>
      <c r="BO58" s="17">
        <v>42.236566639999999</v>
      </c>
      <c r="BP58" s="17">
        <v>-71.79252486</v>
      </c>
    </row>
    <row r="59" spans="1:68" x14ac:dyDescent="0.35">
      <c r="A59" s="17">
        <v>4901365</v>
      </c>
      <c r="B59" s="17" t="s">
        <v>95</v>
      </c>
      <c r="C59" s="18">
        <v>43913</v>
      </c>
      <c r="D59" s="17" t="s">
        <v>186</v>
      </c>
      <c r="E59" s="19" t="str" cm="1">
        <f t="array" ref="E59">_xlfn.SWITCH(D59,"Property damage only (none injured)","Property Damage","Non-fatal injury","Injury","Fatal injury","Fatality","Unknown","Not Reported","Not Reported","Not Reported")</f>
        <v>Not Reported</v>
      </c>
      <c r="F59" s="17" t="s">
        <v>68</v>
      </c>
      <c r="G59" s="30">
        <v>0.58333333333333337</v>
      </c>
      <c r="H59" s="19" t="s">
        <v>151</v>
      </c>
      <c r="I59" s="17" t="s">
        <v>298</v>
      </c>
      <c r="J59" s="17">
        <v>2</v>
      </c>
      <c r="K59" s="17" t="s">
        <v>72</v>
      </c>
      <c r="L59" s="17" t="s">
        <v>73</v>
      </c>
      <c r="M59" s="17" t="s">
        <v>368</v>
      </c>
      <c r="N59" s="17" t="s">
        <v>75</v>
      </c>
      <c r="O59" s="17" t="s">
        <v>73</v>
      </c>
      <c r="P59" s="17" t="s">
        <v>73</v>
      </c>
      <c r="Q59" s="19" t="s">
        <v>315</v>
      </c>
      <c r="R59" s="17" t="s">
        <v>162</v>
      </c>
      <c r="S59" s="17" t="s">
        <v>73</v>
      </c>
      <c r="T59" s="17" t="s">
        <v>79</v>
      </c>
      <c r="U59" s="17" t="s">
        <v>80</v>
      </c>
      <c r="V59" s="19" t="s">
        <v>111</v>
      </c>
      <c r="X59" s="19" t="s">
        <v>82</v>
      </c>
      <c r="Y59" s="17">
        <v>3</v>
      </c>
      <c r="Z59" s="17" t="s">
        <v>73</v>
      </c>
      <c r="AA59" s="17" t="s">
        <v>73</v>
      </c>
      <c r="AB59" s="17" t="s">
        <v>73</v>
      </c>
      <c r="AC59" s="17" t="s">
        <v>964</v>
      </c>
      <c r="AD59" s="17" t="s">
        <v>334</v>
      </c>
      <c r="AE59" s="17" t="s">
        <v>85</v>
      </c>
      <c r="AF59" s="17" t="s">
        <v>86</v>
      </c>
      <c r="AG59" s="17">
        <v>0</v>
      </c>
      <c r="AH59" s="17">
        <v>0</v>
      </c>
      <c r="AI59" s="17" t="s">
        <v>87</v>
      </c>
      <c r="AJ59" s="17" t="s">
        <v>322</v>
      </c>
      <c r="AK59" s="17" t="s">
        <v>238</v>
      </c>
      <c r="AL59" s="17" t="s">
        <v>132</v>
      </c>
      <c r="AM59" s="17" t="s">
        <v>73</v>
      </c>
      <c r="AN59" s="17" t="s">
        <v>116</v>
      </c>
      <c r="AO59" s="17" t="s">
        <v>147</v>
      </c>
      <c r="AP59" s="19" t="s">
        <v>965</v>
      </c>
      <c r="AQ59" s="17" t="s">
        <v>95</v>
      </c>
      <c r="AR59" s="17" t="s">
        <v>966</v>
      </c>
      <c r="AS59" s="17" t="s">
        <v>73</v>
      </c>
      <c r="AT59" s="17" t="s">
        <v>73</v>
      </c>
      <c r="AU59" s="17" t="s">
        <v>97</v>
      </c>
      <c r="AV59" s="17" t="s">
        <v>98</v>
      </c>
      <c r="AW59" s="17" t="s">
        <v>99</v>
      </c>
      <c r="AX59" s="17" t="s">
        <v>73</v>
      </c>
      <c r="AY59" s="17" t="s">
        <v>120</v>
      </c>
      <c r="AZ59" s="17" t="s">
        <v>101</v>
      </c>
      <c r="BA59" s="17" t="s">
        <v>102</v>
      </c>
      <c r="BB59" s="17">
        <v>30</v>
      </c>
      <c r="BC59" s="17" t="s">
        <v>103</v>
      </c>
      <c r="BD59" s="17" t="s">
        <v>135</v>
      </c>
      <c r="BE59" s="17" t="s">
        <v>105</v>
      </c>
      <c r="BF59" s="17" t="s">
        <v>73</v>
      </c>
      <c r="BG59" s="17" t="s">
        <v>73</v>
      </c>
      <c r="BH59" s="17" t="s">
        <v>73</v>
      </c>
      <c r="BI59" s="17" t="s">
        <v>73</v>
      </c>
      <c r="BJ59" s="17" t="s">
        <v>73</v>
      </c>
      <c r="BK59" s="17" t="s">
        <v>73</v>
      </c>
      <c r="BL59" s="17" t="s">
        <v>73</v>
      </c>
      <c r="BM59" s="17">
        <v>175854.96520000001</v>
      </c>
      <c r="BN59" s="17">
        <v>887386.57709999999</v>
      </c>
      <c r="BO59" s="17">
        <v>42.236566639999999</v>
      </c>
      <c r="BP59" s="17">
        <v>-71.79252486</v>
      </c>
    </row>
    <row r="60" spans="1:68" x14ac:dyDescent="0.35">
      <c r="A60" s="17">
        <v>4901349</v>
      </c>
      <c r="B60" s="17" t="s">
        <v>95</v>
      </c>
      <c r="C60" s="18">
        <v>43997</v>
      </c>
      <c r="D60" s="17" t="s">
        <v>456</v>
      </c>
      <c r="E60" s="19" t="str" cm="1">
        <f t="array" ref="E60">_xlfn.SWITCH(D60,"Property damage only (none injured)","Property Damage","Non-fatal injury","Injury","Fatal injury","Fatality","Unknown","Not Reported","Not Reported","Not Reported")</f>
        <v>Property Damage</v>
      </c>
      <c r="F60" s="17" t="s">
        <v>68</v>
      </c>
      <c r="G60" s="30">
        <v>0.82291666666666663</v>
      </c>
      <c r="H60" s="19" t="s">
        <v>151</v>
      </c>
      <c r="I60" s="17" t="s">
        <v>138</v>
      </c>
      <c r="J60" s="17">
        <v>2</v>
      </c>
      <c r="K60" s="17" t="s">
        <v>72</v>
      </c>
      <c r="L60" s="17" t="s">
        <v>73</v>
      </c>
      <c r="M60" s="17" t="s">
        <v>74</v>
      </c>
      <c r="N60" s="17" t="s">
        <v>74</v>
      </c>
      <c r="O60" s="17" t="s">
        <v>73</v>
      </c>
      <c r="P60" s="17" t="s">
        <v>73</v>
      </c>
      <c r="Q60" s="19" t="s">
        <v>201</v>
      </c>
      <c r="R60" s="17" t="s">
        <v>967</v>
      </c>
      <c r="S60" s="17" t="s">
        <v>110</v>
      </c>
      <c r="T60" s="17" t="s">
        <v>800</v>
      </c>
      <c r="U60" s="17" t="s">
        <v>80</v>
      </c>
      <c r="V60" s="19" t="s">
        <v>111</v>
      </c>
      <c r="X60" s="19" t="s">
        <v>82</v>
      </c>
      <c r="Y60" s="17">
        <v>3</v>
      </c>
      <c r="Z60" s="17" t="s">
        <v>73</v>
      </c>
      <c r="AA60" s="17" t="s">
        <v>73</v>
      </c>
      <c r="AB60" s="17" t="s">
        <v>73</v>
      </c>
      <c r="AC60" s="17" t="s">
        <v>968</v>
      </c>
      <c r="AD60" s="17" t="s">
        <v>84</v>
      </c>
      <c r="AE60" s="17" t="s">
        <v>85</v>
      </c>
      <c r="AF60" s="17" t="s">
        <v>86</v>
      </c>
      <c r="AG60" s="17">
        <v>0</v>
      </c>
      <c r="AH60" s="17">
        <v>0</v>
      </c>
      <c r="AI60" s="17" t="s">
        <v>87</v>
      </c>
      <c r="AJ60" s="17" t="s">
        <v>322</v>
      </c>
      <c r="AK60" s="17" t="s">
        <v>969</v>
      </c>
      <c r="AL60" s="17" t="s">
        <v>970</v>
      </c>
      <c r="AM60" s="17" t="s">
        <v>115</v>
      </c>
      <c r="AN60" s="17" t="s">
        <v>206</v>
      </c>
      <c r="AO60" s="17" t="s">
        <v>493</v>
      </c>
      <c r="AP60" s="19" t="s">
        <v>94</v>
      </c>
      <c r="AQ60" s="17" t="s">
        <v>95</v>
      </c>
      <c r="AR60" s="17" t="s">
        <v>971</v>
      </c>
      <c r="AS60" s="17" t="s">
        <v>73</v>
      </c>
      <c r="AT60" s="17" t="s">
        <v>73</v>
      </c>
      <c r="AU60" s="17" t="s">
        <v>97</v>
      </c>
      <c r="AV60" s="17" t="s">
        <v>98</v>
      </c>
      <c r="AW60" s="17" t="s">
        <v>209</v>
      </c>
      <c r="AX60" s="17" t="s">
        <v>73</v>
      </c>
      <c r="AY60" s="17" t="s">
        <v>804</v>
      </c>
      <c r="AZ60" s="17" t="s">
        <v>101</v>
      </c>
      <c r="BA60" s="17" t="s">
        <v>102</v>
      </c>
      <c r="BB60" s="17" t="s">
        <v>73</v>
      </c>
      <c r="BC60" s="17" t="s">
        <v>103</v>
      </c>
      <c r="BD60" s="17" t="s">
        <v>805</v>
      </c>
      <c r="BE60" s="17" t="s">
        <v>105</v>
      </c>
      <c r="BF60" s="17" t="s">
        <v>73</v>
      </c>
      <c r="BG60" s="17" t="s">
        <v>73</v>
      </c>
      <c r="BH60" s="17" t="s">
        <v>73</v>
      </c>
      <c r="BI60" s="17" t="s">
        <v>73</v>
      </c>
      <c r="BJ60" s="17" t="s">
        <v>73</v>
      </c>
      <c r="BK60" s="17" t="s">
        <v>73</v>
      </c>
      <c r="BL60" s="17" t="s">
        <v>73</v>
      </c>
      <c r="BM60" s="17">
        <v>175854.96520000001</v>
      </c>
      <c r="BN60" s="17">
        <v>887386.57709999999</v>
      </c>
      <c r="BO60" s="17">
        <v>42.236566639999999</v>
      </c>
      <c r="BP60" s="17">
        <v>-71.79252486</v>
      </c>
    </row>
    <row r="61" spans="1:68" x14ac:dyDescent="0.35">
      <c r="A61" s="17">
        <v>4900885</v>
      </c>
      <c r="B61" s="17" t="s">
        <v>95</v>
      </c>
      <c r="C61" s="18">
        <v>43902</v>
      </c>
      <c r="D61" s="17" t="s">
        <v>456</v>
      </c>
      <c r="E61" s="19" t="str" cm="1">
        <f t="array" ref="E61">_xlfn.SWITCH(D61,"Property damage only (none injured)","Property Damage","Non-fatal injury","Injury","Fatal injury","Fatality","Unknown","Not Reported","Not Reported","Not Reported")</f>
        <v>Property Damage</v>
      </c>
      <c r="F61" s="17" t="s">
        <v>68</v>
      </c>
      <c r="G61" s="30">
        <v>0.63888888888888884</v>
      </c>
      <c r="H61" s="19" t="s">
        <v>151</v>
      </c>
      <c r="I61" s="17" t="s">
        <v>138</v>
      </c>
      <c r="J61" s="17">
        <v>2</v>
      </c>
      <c r="K61" s="17" t="s">
        <v>72</v>
      </c>
      <c r="L61" s="17" t="s">
        <v>73</v>
      </c>
      <c r="M61" s="17" t="s">
        <v>74</v>
      </c>
      <c r="N61" s="17" t="s">
        <v>168</v>
      </c>
      <c r="O61" s="17" t="s">
        <v>73</v>
      </c>
      <c r="P61" s="17" t="s">
        <v>73</v>
      </c>
      <c r="Q61" s="19" t="s">
        <v>234</v>
      </c>
      <c r="R61" s="17" t="s">
        <v>162</v>
      </c>
      <c r="S61" s="17" t="s">
        <v>127</v>
      </c>
      <c r="T61" s="17" t="s">
        <v>79</v>
      </c>
      <c r="U61" s="17" t="s">
        <v>80</v>
      </c>
      <c r="V61" s="19" t="s">
        <v>111</v>
      </c>
      <c r="X61" s="19" t="s">
        <v>498</v>
      </c>
      <c r="Y61" s="17">
        <v>3</v>
      </c>
      <c r="Z61" s="17" t="s">
        <v>73</v>
      </c>
      <c r="AA61" s="17" t="s">
        <v>73</v>
      </c>
      <c r="AB61" s="17" t="s">
        <v>73</v>
      </c>
      <c r="AC61" s="17" t="s">
        <v>972</v>
      </c>
      <c r="AD61" s="17" t="s">
        <v>84</v>
      </c>
      <c r="AE61" s="17" t="s">
        <v>85</v>
      </c>
      <c r="AF61" s="17" t="s">
        <v>86</v>
      </c>
      <c r="AG61" s="17">
        <v>0</v>
      </c>
      <c r="AH61" s="17">
        <v>0</v>
      </c>
      <c r="AI61" s="17" t="s">
        <v>87</v>
      </c>
      <c r="AJ61" s="17" t="s">
        <v>88</v>
      </c>
      <c r="AK61" s="17" t="s">
        <v>205</v>
      </c>
      <c r="AL61" s="17" t="s">
        <v>146</v>
      </c>
      <c r="AM61" s="17" t="s">
        <v>73</v>
      </c>
      <c r="AN61" s="17" t="s">
        <v>973</v>
      </c>
      <c r="AO61" s="17" t="s">
        <v>493</v>
      </c>
      <c r="AP61" s="19" t="s">
        <v>94</v>
      </c>
      <c r="AQ61" s="17" t="s">
        <v>95</v>
      </c>
      <c r="AR61" s="17" t="s">
        <v>974</v>
      </c>
      <c r="AS61" s="17" t="s">
        <v>73</v>
      </c>
      <c r="AT61" s="17" t="s">
        <v>73</v>
      </c>
      <c r="AU61" s="17" t="s">
        <v>97</v>
      </c>
      <c r="AV61" s="17" t="s">
        <v>98</v>
      </c>
      <c r="AW61" s="17" t="s">
        <v>99</v>
      </c>
      <c r="AX61" s="17" t="s">
        <v>73</v>
      </c>
      <c r="AY61" s="17" t="s">
        <v>120</v>
      </c>
      <c r="AZ61" s="17" t="s">
        <v>101</v>
      </c>
      <c r="BA61" s="17" t="s">
        <v>102</v>
      </c>
      <c r="BB61" s="17" t="s">
        <v>73</v>
      </c>
      <c r="BC61" s="17" t="s">
        <v>103</v>
      </c>
      <c r="BD61" s="17" t="s">
        <v>135</v>
      </c>
      <c r="BE61" s="17" t="s">
        <v>105</v>
      </c>
      <c r="BF61" s="17" t="s">
        <v>73</v>
      </c>
      <c r="BG61" s="17" t="s">
        <v>73</v>
      </c>
      <c r="BH61" s="17" t="s">
        <v>73</v>
      </c>
      <c r="BI61" s="17" t="s">
        <v>73</v>
      </c>
      <c r="BJ61" s="17" t="s">
        <v>73</v>
      </c>
      <c r="BK61" s="17" t="s">
        <v>73</v>
      </c>
      <c r="BL61" s="17" t="s">
        <v>73</v>
      </c>
      <c r="BM61" s="17">
        <v>175854.96520000001</v>
      </c>
      <c r="BN61" s="17">
        <v>887386.57709999999</v>
      </c>
      <c r="BO61" s="17">
        <v>42.236566639999999</v>
      </c>
      <c r="BP61" s="17">
        <v>-71.79252486</v>
      </c>
    </row>
    <row r="62" spans="1:68" x14ac:dyDescent="0.35">
      <c r="A62" s="17">
        <v>4890752</v>
      </c>
      <c r="B62" s="17" t="s">
        <v>95</v>
      </c>
      <c r="C62" s="18">
        <v>43836</v>
      </c>
      <c r="D62" s="17" t="s">
        <v>456</v>
      </c>
      <c r="E62" s="19" t="str" cm="1">
        <f t="array" ref="E62">_xlfn.SWITCH(D62,"Property damage only (none injured)","Property Damage","Non-fatal injury","Injury","Fatal injury","Fatality","Unknown","Not Reported","Not Reported","Not Reported")</f>
        <v>Property Damage</v>
      </c>
      <c r="F62" s="17" t="s">
        <v>68</v>
      </c>
      <c r="G62" s="30">
        <v>0.59930555555555554</v>
      </c>
      <c r="H62" s="19" t="s">
        <v>151</v>
      </c>
      <c r="I62" s="17" t="s">
        <v>138</v>
      </c>
      <c r="J62" s="17">
        <v>1</v>
      </c>
      <c r="K62" s="17" t="s">
        <v>72</v>
      </c>
      <c r="L62" s="17" t="s">
        <v>73</v>
      </c>
      <c r="M62" s="17" t="s">
        <v>74</v>
      </c>
      <c r="N62" s="17" t="s">
        <v>74</v>
      </c>
      <c r="O62" s="17" t="s">
        <v>73</v>
      </c>
      <c r="P62" s="17" t="s">
        <v>73</v>
      </c>
      <c r="Q62" s="19" t="s">
        <v>315</v>
      </c>
      <c r="R62" s="17" t="s">
        <v>425</v>
      </c>
      <c r="S62" s="17" t="s">
        <v>110</v>
      </c>
      <c r="T62" s="17" t="s">
        <v>644</v>
      </c>
      <c r="U62" s="17" t="s">
        <v>80</v>
      </c>
      <c r="V62" s="19" t="s">
        <v>472</v>
      </c>
      <c r="X62" s="19" t="s">
        <v>409</v>
      </c>
      <c r="Y62" s="17">
        <v>3</v>
      </c>
      <c r="Z62" s="17" t="s">
        <v>73</v>
      </c>
      <c r="AA62" s="17" t="s">
        <v>73</v>
      </c>
      <c r="AB62" s="17" t="s">
        <v>73</v>
      </c>
      <c r="AC62" s="17" t="s">
        <v>975</v>
      </c>
      <c r="AD62" s="17" t="s">
        <v>84</v>
      </c>
      <c r="AE62" s="17" t="s">
        <v>85</v>
      </c>
      <c r="AF62" s="17" t="s">
        <v>86</v>
      </c>
      <c r="AG62" s="17">
        <v>0</v>
      </c>
      <c r="AH62" s="17">
        <v>0</v>
      </c>
      <c r="AI62" s="17" t="s">
        <v>87</v>
      </c>
      <c r="AJ62" s="17" t="s">
        <v>88</v>
      </c>
      <c r="AK62" s="17" t="s">
        <v>412</v>
      </c>
      <c r="AL62" s="17" t="s">
        <v>219</v>
      </c>
      <c r="AM62" s="17" t="s">
        <v>206</v>
      </c>
      <c r="AN62" s="17" t="s">
        <v>413</v>
      </c>
      <c r="AO62" s="17" t="s">
        <v>220</v>
      </c>
      <c r="AP62" s="19" t="s">
        <v>94</v>
      </c>
      <c r="AQ62" s="17" t="s">
        <v>95</v>
      </c>
      <c r="AR62" s="17" t="s">
        <v>976</v>
      </c>
      <c r="AS62" s="17" t="s">
        <v>73</v>
      </c>
      <c r="AT62" s="17" t="s">
        <v>73</v>
      </c>
      <c r="AU62" s="17" t="s">
        <v>415</v>
      </c>
      <c r="AV62" s="17" t="s">
        <v>232</v>
      </c>
      <c r="AW62" s="17" t="s">
        <v>99</v>
      </c>
      <c r="AX62" s="17" t="s">
        <v>73</v>
      </c>
      <c r="AY62" s="17" t="s">
        <v>649</v>
      </c>
      <c r="AZ62" s="17" t="s">
        <v>101</v>
      </c>
      <c r="BA62" s="17" t="s">
        <v>102</v>
      </c>
      <c r="BB62" s="17" t="s">
        <v>73</v>
      </c>
      <c r="BC62" s="17" t="s">
        <v>103</v>
      </c>
      <c r="BD62" s="17" t="s">
        <v>650</v>
      </c>
      <c r="BE62" s="17" t="s">
        <v>105</v>
      </c>
      <c r="BF62" s="17" t="s">
        <v>73</v>
      </c>
      <c r="BG62" s="17" t="s">
        <v>73</v>
      </c>
      <c r="BH62" s="17" t="s">
        <v>73</v>
      </c>
      <c r="BI62" s="17" t="s">
        <v>73</v>
      </c>
      <c r="BJ62" s="17" t="s">
        <v>73</v>
      </c>
      <c r="BK62" s="17" t="s">
        <v>73</v>
      </c>
      <c r="BL62" s="17" t="s">
        <v>73</v>
      </c>
      <c r="BM62" s="17">
        <v>175854.90047885</v>
      </c>
      <c r="BN62" s="17">
        <v>887387.53546249005</v>
      </c>
      <c r="BO62" s="17">
        <v>42.236575270000003</v>
      </c>
      <c r="BP62" s="17">
        <v>-71.792525679999997</v>
      </c>
    </row>
    <row r="63" spans="1:68" x14ac:dyDescent="0.35">
      <c r="A63" s="17">
        <v>5383129</v>
      </c>
      <c r="B63" s="17" t="s">
        <v>95</v>
      </c>
      <c r="C63" s="18">
        <v>45276</v>
      </c>
      <c r="D63" s="17" t="s">
        <v>461</v>
      </c>
      <c r="E63" s="19" t="str" cm="1">
        <f t="array" ref="E63">_xlfn.SWITCH(D63,"Property damage only (none injured)","Property Damage","Non-fatal injury","Injury","Fatal injury","Fatality","Unknown","Not Reported","Not Reported","Not Reported")</f>
        <v>Injury</v>
      </c>
      <c r="F63" s="17" t="s">
        <v>190</v>
      </c>
      <c r="G63" s="30">
        <v>0.66249999999999998</v>
      </c>
      <c r="H63" s="19" t="s">
        <v>266</v>
      </c>
      <c r="I63" s="17" t="s">
        <v>193</v>
      </c>
      <c r="J63" s="17">
        <v>2</v>
      </c>
      <c r="K63" s="17" t="s">
        <v>72</v>
      </c>
      <c r="L63" s="17" t="s">
        <v>73</v>
      </c>
      <c r="M63" s="17" t="s">
        <v>152</v>
      </c>
      <c r="N63" s="17" t="s">
        <v>152</v>
      </c>
      <c r="O63" s="17" t="s">
        <v>73</v>
      </c>
      <c r="P63" s="17" t="s">
        <v>73</v>
      </c>
      <c r="Q63" s="19" t="s">
        <v>234</v>
      </c>
      <c r="R63" s="17" t="s">
        <v>162</v>
      </c>
      <c r="S63" s="17" t="s">
        <v>73</v>
      </c>
      <c r="T63" s="17" t="s">
        <v>79</v>
      </c>
      <c r="U63" s="17" t="s">
        <v>80</v>
      </c>
      <c r="V63" s="19" t="s">
        <v>111</v>
      </c>
      <c r="X63" s="19" t="s">
        <v>82</v>
      </c>
      <c r="Y63" s="17">
        <v>3</v>
      </c>
      <c r="Z63" s="17" t="s">
        <v>73</v>
      </c>
      <c r="AA63" s="17" t="s">
        <v>73</v>
      </c>
      <c r="AB63" s="17" t="s">
        <v>73</v>
      </c>
      <c r="AC63" s="17" t="s">
        <v>977</v>
      </c>
      <c r="AD63" s="17" t="s">
        <v>84</v>
      </c>
      <c r="AE63" s="17" t="s">
        <v>85</v>
      </c>
      <c r="AF63" s="17" t="s">
        <v>86</v>
      </c>
      <c r="AG63" s="17">
        <v>0</v>
      </c>
      <c r="AH63" s="17">
        <v>2</v>
      </c>
      <c r="AI63" s="17" t="s">
        <v>87</v>
      </c>
      <c r="AJ63" s="17" t="s">
        <v>322</v>
      </c>
      <c r="AK63" s="17" t="s">
        <v>238</v>
      </c>
      <c r="AL63" s="17" t="s">
        <v>132</v>
      </c>
      <c r="AM63" s="17" t="s">
        <v>115</v>
      </c>
      <c r="AN63" s="17" t="s">
        <v>116</v>
      </c>
      <c r="AO63" s="17" t="s">
        <v>337</v>
      </c>
      <c r="AP63" s="19" t="s">
        <v>94</v>
      </c>
      <c r="AQ63" s="17" t="s">
        <v>95</v>
      </c>
      <c r="AR63" s="17" t="s">
        <v>978</v>
      </c>
      <c r="AS63" s="17" t="s">
        <v>273</v>
      </c>
      <c r="AT63" s="17" t="s">
        <v>257</v>
      </c>
      <c r="AU63" s="17" t="s">
        <v>97</v>
      </c>
      <c r="AV63" s="17" t="s">
        <v>232</v>
      </c>
      <c r="AW63" s="17" t="s">
        <v>99</v>
      </c>
      <c r="AX63" s="17" t="s">
        <v>73</v>
      </c>
      <c r="AY63" s="17" t="s">
        <v>979</v>
      </c>
      <c r="AZ63" s="17" t="s">
        <v>186</v>
      </c>
      <c r="BA63" s="17" t="s">
        <v>102</v>
      </c>
      <c r="BB63" s="17">
        <v>30</v>
      </c>
      <c r="BC63" s="17" t="s">
        <v>103</v>
      </c>
      <c r="BD63" s="17" t="s">
        <v>135</v>
      </c>
      <c r="BE63" s="17" t="s">
        <v>105</v>
      </c>
      <c r="BF63" s="17" t="s">
        <v>73</v>
      </c>
      <c r="BG63" s="17" t="s">
        <v>73</v>
      </c>
      <c r="BH63" s="17" t="s">
        <v>73</v>
      </c>
      <c r="BI63" s="17" t="s">
        <v>73</v>
      </c>
      <c r="BJ63" s="17" t="s">
        <v>73</v>
      </c>
      <c r="BK63" s="17" t="s">
        <v>73</v>
      </c>
      <c r="BL63" s="17" t="s">
        <v>73</v>
      </c>
      <c r="BM63" s="17">
        <v>175854.96520000001</v>
      </c>
      <c r="BN63" s="17">
        <v>887386.57709999999</v>
      </c>
      <c r="BO63" s="17">
        <v>42.236566639999999</v>
      </c>
      <c r="BP63" s="17">
        <v>-71.79252486</v>
      </c>
    </row>
    <row r="64" spans="1:68" x14ac:dyDescent="0.35">
      <c r="A64" s="17">
        <v>5331452</v>
      </c>
      <c r="B64" s="17" t="s">
        <v>95</v>
      </c>
      <c r="C64" s="18">
        <v>45228</v>
      </c>
      <c r="D64" s="17" t="s">
        <v>456</v>
      </c>
      <c r="E64" s="19" t="str" cm="1">
        <f t="array" ref="E64">_xlfn.SWITCH(D64,"Property damage only (none injured)","Property Damage","Non-fatal injury","Injury","Fatal injury","Fatality","Unknown","Not Reported","Not Reported","Not Reported")</f>
        <v>Property Damage</v>
      </c>
      <c r="F64" s="17" t="s">
        <v>190</v>
      </c>
      <c r="G64" s="30">
        <v>0.86388888888888893</v>
      </c>
      <c r="H64" s="19" t="s">
        <v>266</v>
      </c>
      <c r="I64" s="17" t="s">
        <v>138</v>
      </c>
      <c r="J64" s="17">
        <v>2</v>
      </c>
      <c r="K64" s="17" t="s">
        <v>72</v>
      </c>
      <c r="L64" s="17" t="s">
        <v>73</v>
      </c>
      <c r="M64" s="17" t="s">
        <v>74</v>
      </c>
      <c r="N64" s="17" t="s">
        <v>75</v>
      </c>
      <c r="O64" s="17" t="s">
        <v>73</v>
      </c>
      <c r="P64" s="17" t="s">
        <v>73</v>
      </c>
      <c r="Q64" s="19" t="s">
        <v>169</v>
      </c>
      <c r="R64" s="17" t="s">
        <v>162</v>
      </c>
      <c r="S64" s="17" t="s">
        <v>73</v>
      </c>
      <c r="T64" s="17" t="s">
        <v>79</v>
      </c>
      <c r="U64" s="17" t="s">
        <v>80</v>
      </c>
      <c r="V64" s="19" t="s">
        <v>472</v>
      </c>
      <c r="X64" s="19" t="s">
        <v>82</v>
      </c>
      <c r="Y64" s="17">
        <v>3</v>
      </c>
      <c r="Z64" s="17" t="s">
        <v>73</v>
      </c>
      <c r="AA64" s="17" t="s">
        <v>73</v>
      </c>
      <c r="AB64" s="17" t="s">
        <v>73</v>
      </c>
      <c r="AC64" s="17" t="s">
        <v>980</v>
      </c>
      <c r="AD64" s="17" t="s">
        <v>334</v>
      </c>
      <c r="AE64" s="17" t="s">
        <v>85</v>
      </c>
      <c r="AF64" s="17" t="s">
        <v>86</v>
      </c>
      <c r="AG64" s="17">
        <v>0</v>
      </c>
      <c r="AH64" s="17">
        <v>0</v>
      </c>
      <c r="AI64" s="17" t="s">
        <v>87</v>
      </c>
      <c r="AJ64" s="17" t="s">
        <v>322</v>
      </c>
      <c r="AK64" s="17" t="s">
        <v>205</v>
      </c>
      <c r="AL64" s="17" t="s">
        <v>146</v>
      </c>
      <c r="AM64" s="17" t="s">
        <v>115</v>
      </c>
      <c r="AN64" s="17" t="s">
        <v>356</v>
      </c>
      <c r="AO64" s="17" t="s">
        <v>230</v>
      </c>
      <c r="AP64" s="19" t="s">
        <v>130</v>
      </c>
      <c r="AQ64" s="17" t="s">
        <v>95</v>
      </c>
      <c r="AR64" s="17" t="s">
        <v>981</v>
      </c>
      <c r="AS64" s="17" t="s">
        <v>273</v>
      </c>
      <c r="AT64" s="17" t="s">
        <v>257</v>
      </c>
      <c r="AU64" s="17" t="s">
        <v>97</v>
      </c>
      <c r="AV64" s="17" t="s">
        <v>232</v>
      </c>
      <c r="AW64" s="17" t="s">
        <v>209</v>
      </c>
      <c r="AX64" s="17" t="s">
        <v>73</v>
      </c>
      <c r="AY64" s="17" t="s">
        <v>120</v>
      </c>
      <c r="AZ64" s="17" t="s">
        <v>186</v>
      </c>
      <c r="BA64" s="17" t="s">
        <v>102</v>
      </c>
      <c r="BB64" s="17">
        <v>30</v>
      </c>
      <c r="BC64" s="17" t="s">
        <v>103</v>
      </c>
      <c r="BD64" s="17" t="s">
        <v>135</v>
      </c>
      <c r="BE64" s="17" t="s">
        <v>105</v>
      </c>
      <c r="BF64" s="17" t="s">
        <v>73</v>
      </c>
      <c r="BG64" s="17" t="s">
        <v>73</v>
      </c>
      <c r="BH64" s="17" t="s">
        <v>73</v>
      </c>
      <c r="BI64" s="17" t="s">
        <v>73</v>
      </c>
      <c r="BJ64" s="17" t="s">
        <v>73</v>
      </c>
      <c r="BK64" s="17" t="s">
        <v>73</v>
      </c>
      <c r="BL64" s="17" t="s">
        <v>73</v>
      </c>
      <c r="BM64" s="17">
        <v>175854.96520000001</v>
      </c>
      <c r="BN64" s="17">
        <v>887386.57709999999</v>
      </c>
      <c r="BO64" s="17">
        <v>42.236566600000003</v>
      </c>
      <c r="BP64" s="17">
        <v>-71.792524889999996</v>
      </c>
    </row>
    <row r="65" spans="1:68" x14ac:dyDescent="0.35">
      <c r="A65" s="17">
        <v>5102647</v>
      </c>
      <c r="B65" s="17" t="s">
        <v>95</v>
      </c>
      <c r="C65" s="18">
        <v>44681</v>
      </c>
      <c r="D65" s="17" t="s">
        <v>456</v>
      </c>
      <c r="E65" s="19" t="str" cm="1">
        <f t="array" ref="E65">_xlfn.SWITCH(D65,"Property damage only (none injured)","Property Damage","Non-fatal injury","Injury","Fatal injury","Fatality","Unknown","Not Reported","Not Reported","Not Reported")</f>
        <v>Property Damage</v>
      </c>
      <c r="F65" s="17" t="s">
        <v>190</v>
      </c>
      <c r="G65" s="30">
        <v>0.68680555555555556</v>
      </c>
      <c r="H65" s="19" t="s">
        <v>225</v>
      </c>
      <c r="I65" s="17" t="s">
        <v>138</v>
      </c>
      <c r="J65" s="17">
        <v>2</v>
      </c>
      <c r="K65" s="17" t="s">
        <v>72</v>
      </c>
      <c r="L65" s="17" t="s">
        <v>73</v>
      </c>
      <c r="M65" s="17" t="s">
        <v>139</v>
      </c>
      <c r="N65" s="17" t="s">
        <v>124</v>
      </c>
      <c r="O65" s="17" t="s">
        <v>73</v>
      </c>
      <c r="P65" s="17" t="s">
        <v>73</v>
      </c>
      <c r="Q65" s="19" t="s">
        <v>161</v>
      </c>
      <c r="R65" s="17" t="s">
        <v>162</v>
      </c>
      <c r="S65" s="17" t="s">
        <v>73</v>
      </c>
      <c r="T65" s="17" t="s">
        <v>79</v>
      </c>
      <c r="U65" s="17" t="s">
        <v>80</v>
      </c>
      <c r="V65" s="19" t="s">
        <v>111</v>
      </c>
      <c r="X65" s="19" t="s">
        <v>498</v>
      </c>
      <c r="Y65" s="17">
        <v>3</v>
      </c>
      <c r="Z65" s="17" t="s">
        <v>73</v>
      </c>
      <c r="AA65" s="17" t="s">
        <v>73</v>
      </c>
      <c r="AB65" s="17" t="s">
        <v>73</v>
      </c>
      <c r="AC65" s="17" t="s">
        <v>982</v>
      </c>
      <c r="AD65" s="17" t="s">
        <v>84</v>
      </c>
      <c r="AE65" s="17" t="s">
        <v>85</v>
      </c>
      <c r="AF65" s="17" t="s">
        <v>86</v>
      </c>
      <c r="AG65" s="17">
        <v>0</v>
      </c>
      <c r="AH65" s="17">
        <v>0</v>
      </c>
      <c r="AI65" s="17" t="s">
        <v>87</v>
      </c>
      <c r="AJ65" s="17" t="s">
        <v>469</v>
      </c>
      <c r="AK65" s="17" t="s">
        <v>238</v>
      </c>
      <c r="AL65" s="17" t="s">
        <v>114</v>
      </c>
      <c r="AM65" s="17" t="s">
        <v>73</v>
      </c>
      <c r="AN65" s="17" t="s">
        <v>116</v>
      </c>
      <c r="AO65" s="17" t="s">
        <v>165</v>
      </c>
      <c r="AP65" s="19" t="s">
        <v>94</v>
      </c>
      <c r="AQ65" s="17" t="s">
        <v>95</v>
      </c>
      <c r="AR65" s="17" t="s">
        <v>983</v>
      </c>
      <c r="AS65" s="17" t="s">
        <v>73</v>
      </c>
      <c r="AT65" s="17" t="s">
        <v>73</v>
      </c>
      <c r="AU65" s="17" t="s">
        <v>97</v>
      </c>
      <c r="AV65" s="17" t="s">
        <v>98</v>
      </c>
      <c r="AW65" s="17" t="s">
        <v>99</v>
      </c>
      <c r="AX65" s="17" t="s">
        <v>73</v>
      </c>
      <c r="AY65" s="17" t="s">
        <v>120</v>
      </c>
      <c r="AZ65" s="17" t="s">
        <v>186</v>
      </c>
      <c r="BA65" s="17" t="s">
        <v>102</v>
      </c>
      <c r="BB65" s="17">
        <v>30</v>
      </c>
      <c r="BC65" s="17" t="s">
        <v>103</v>
      </c>
      <c r="BD65" s="17" t="s">
        <v>135</v>
      </c>
      <c r="BE65" s="17" t="s">
        <v>105</v>
      </c>
      <c r="BF65" s="17" t="s">
        <v>73</v>
      </c>
      <c r="BG65" s="17" t="s">
        <v>73</v>
      </c>
      <c r="BH65" s="17" t="s">
        <v>73</v>
      </c>
      <c r="BI65" s="17" t="s">
        <v>73</v>
      </c>
      <c r="BJ65" s="17" t="s">
        <v>73</v>
      </c>
      <c r="BK65" s="17" t="s">
        <v>73</v>
      </c>
      <c r="BL65" s="17" t="s">
        <v>73</v>
      </c>
      <c r="BM65" s="17">
        <v>175854.96520000001</v>
      </c>
      <c r="BN65" s="17">
        <v>887386.57709999999</v>
      </c>
      <c r="BO65" s="17">
        <v>42.236566639999999</v>
      </c>
      <c r="BP65" s="17">
        <v>-71.79252486</v>
      </c>
    </row>
    <row r="66" spans="1:68" x14ac:dyDescent="0.35">
      <c r="A66" s="17">
        <v>5083884</v>
      </c>
      <c r="B66" s="17" t="s">
        <v>95</v>
      </c>
      <c r="C66" s="18">
        <v>44629</v>
      </c>
      <c r="D66" s="17" t="s">
        <v>456</v>
      </c>
      <c r="E66" s="19" t="str" cm="1">
        <f t="array" ref="E66">_xlfn.SWITCH(D66,"Property damage only (none injured)","Property Damage","Non-fatal injury","Injury","Fatal injury","Fatality","Unknown","Not Reported","Not Reported","Not Reported")</f>
        <v>Property Damage</v>
      </c>
      <c r="F66" s="17" t="s">
        <v>190</v>
      </c>
      <c r="G66" s="30">
        <v>0.66041666666666665</v>
      </c>
      <c r="H66" s="19" t="s">
        <v>225</v>
      </c>
      <c r="I66" s="17" t="s">
        <v>138</v>
      </c>
      <c r="J66" s="17">
        <v>2</v>
      </c>
      <c r="K66" s="17" t="s">
        <v>72</v>
      </c>
      <c r="L66" s="17" t="s">
        <v>73</v>
      </c>
      <c r="M66" s="17" t="s">
        <v>74</v>
      </c>
      <c r="N66" s="17" t="s">
        <v>168</v>
      </c>
      <c r="O66" s="17" t="s">
        <v>73</v>
      </c>
      <c r="P66" s="17" t="s">
        <v>73</v>
      </c>
      <c r="Q66" s="19" t="s">
        <v>234</v>
      </c>
      <c r="R66" s="17" t="s">
        <v>241</v>
      </c>
      <c r="S66" s="17" t="s">
        <v>127</v>
      </c>
      <c r="T66" s="17" t="s">
        <v>79</v>
      </c>
      <c r="U66" s="17" t="s">
        <v>80</v>
      </c>
      <c r="V66" s="19" t="s">
        <v>111</v>
      </c>
      <c r="X66" s="19" t="s">
        <v>479</v>
      </c>
      <c r="Y66" s="17">
        <v>3</v>
      </c>
      <c r="Z66" s="17" t="s">
        <v>73</v>
      </c>
      <c r="AA66" s="17" t="s">
        <v>73</v>
      </c>
      <c r="AB66" s="17" t="s">
        <v>73</v>
      </c>
      <c r="AC66" s="17" t="s">
        <v>984</v>
      </c>
      <c r="AD66" s="17" t="s">
        <v>179</v>
      </c>
      <c r="AE66" s="17" t="s">
        <v>85</v>
      </c>
      <c r="AF66" s="17" t="s">
        <v>86</v>
      </c>
      <c r="AG66" s="17">
        <v>0</v>
      </c>
      <c r="AH66" s="17">
        <v>0</v>
      </c>
      <c r="AI66" s="17" t="s">
        <v>87</v>
      </c>
      <c r="AJ66" s="17" t="s">
        <v>469</v>
      </c>
      <c r="AK66" s="17" t="s">
        <v>985</v>
      </c>
      <c r="AL66" s="17" t="s">
        <v>986</v>
      </c>
      <c r="AM66" s="17" t="s">
        <v>182</v>
      </c>
      <c r="AN66" s="17" t="s">
        <v>610</v>
      </c>
      <c r="AO66" s="17" t="s">
        <v>987</v>
      </c>
      <c r="AP66" s="19" t="s">
        <v>965</v>
      </c>
      <c r="AQ66" s="17" t="s">
        <v>95</v>
      </c>
      <c r="AR66" s="17" t="s">
        <v>988</v>
      </c>
      <c r="AS66" s="17" t="s">
        <v>495</v>
      </c>
      <c r="AT66" s="17" t="s">
        <v>496</v>
      </c>
      <c r="AU66" s="17" t="s">
        <v>97</v>
      </c>
      <c r="AV66" s="17" t="s">
        <v>98</v>
      </c>
      <c r="AW66" s="17" t="s">
        <v>99</v>
      </c>
      <c r="AX66" s="17" t="s">
        <v>73</v>
      </c>
      <c r="AY66" s="17" t="s">
        <v>307</v>
      </c>
      <c r="AZ66" s="17" t="s">
        <v>101</v>
      </c>
      <c r="BA66" s="17" t="s">
        <v>626</v>
      </c>
      <c r="BB66" s="17" t="s">
        <v>73</v>
      </c>
      <c r="BC66" s="17" t="s">
        <v>103</v>
      </c>
      <c r="BD66" s="17" t="s">
        <v>308</v>
      </c>
      <c r="BE66" s="17" t="s">
        <v>105</v>
      </c>
      <c r="BF66" s="17" t="s">
        <v>73</v>
      </c>
      <c r="BG66" s="17" t="s">
        <v>73</v>
      </c>
      <c r="BH66" s="17" t="s">
        <v>73</v>
      </c>
      <c r="BI66" s="17" t="s">
        <v>73</v>
      </c>
      <c r="BJ66" s="17" t="s">
        <v>73</v>
      </c>
      <c r="BK66" s="17" t="s">
        <v>73</v>
      </c>
      <c r="BL66" s="17" t="s">
        <v>73</v>
      </c>
      <c r="BM66" s="17">
        <v>175854.96520000001</v>
      </c>
      <c r="BN66" s="17">
        <v>887386.57709999999</v>
      </c>
      <c r="BO66" s="17">
        <v>42.236566639999999</v>
      </c>
      <c r="BP66" s="17">
        <v>-71.79252486</v>
      </c>
    </row>
    <row r="67" spans="1:68" x14ac:dyDescent="0.35">
      <c r="A67" s="17">
        <v>5079382</v>
      </c>
      <c r="B67" s="17" t="s">
        <v>95</v>
      </c>
      <c r="C67" s="18">
        <v>44508</v>
      </c>
      <c r="D67" s="17" t="s">
        <v>456</v>
      </c>
      <c r="E67" s="19" t="str" cm="1">
        <f t="array" ref="E67">_xlfn.SWITCH(D67,"Property damage only (none injured)","Property Damage","Non-fatal injury","Injury","Fatal injury","Fatality","Unknown","Not Reported","Not Reported","Not Reported")</f>
        <v>Property Damage</v>
      </c>
      <c r="F67" s="17" t="s">
        <v>190</v>
      </c>
      <c r="G67" s="30">
        <v>0.76666666666666672</v>
      </c>
      <c r="H67" s="19" t="s">
        <v>192</v>
      </c>
      <c r="I67" s="17" t="s">
        <v>138</v>
      </c>
      <c r="J67" s="17">
        <v>2</v>
      </c>
      <c r="K67" s="17" t="s">
        <v>72</v>
      </c>
      <c r="L67" s="17" t="s">
        <v>73</v>
      </c>
      <c r="M67" s="17" t="s">
        <v>139</v>
      </c>
      <c r="N67" s="17" t="s">
        <v>75</v>
      </c>
      <c r="O67" s="17" t="s">
        <v>73</v>
      </c>
      <c r="P67" s="17" t="s">
        <v>73</v>
      </c>
      <c r="Q67" s="19" t="s">
        <v>76</v>
      </c>
      <c r="R67" s="17" t="s">
        <v>162</v>
      </c>
      <c r="S67" s="17" t="s">
        <v>73</v>
      </c>
      <c r="T67" s="17" t="s">
        <v>79</v>
      </c>
      <c r="U67" s="17" t="s">
        <v>80</v>
      </c>
      <c r="V67" s="19" t="s">
        <v>472</v>
      </c>
      <c r="X67" s="19" t="s">
        <v>479</v>
      </c>
      <c r="Y67" s="17">
        <v>3</v>
      </c>
      <c r="Z67" s="17" t="s">
        <v>73</v>
      </c>
      <c r="AA67" s="17" t="s">
        <v>73</v>
      </c>
      <c r="AB67" s="17" t="s">
        <v>73</v>
      </c>
      <c r="AC67" s="17" t="s">
        <v>989</v>
      </c>
      <c r="AD67" s="17" t="s">
        <v>84</v>
      </c>
      <c r="AE67" s="17" t="s">
        <v>85</v>
      </c>
      <c r="AF67" s="17" t="s">
        <v>86</v>
      </c>
      <c r="AG67" s="17">
        <v>0</v>
      </c>
      <c r="AH67" s="17">
        <v>0</v>
      </c>
      <c r="AI67" s="17" t="s">
        <v>87</v>
      </c>
      <c r="AJ67" s="17" t="s">
        <v>469</v>
      </c>
      <c r="AK67" s="17" t="s">
        <v>518</v>
      </c>
      <c r="AL67" s="17" t="s">
        <v>114</v>
      </c>
      <c r="AM67" s="17" t="s">
        <v>73</v>
      </c>
      <c r="AN67" s="17" t="s">
        <v>115</v>
      </c>
      <c r="AO67" s="17" t="s">
        <v>147</v>
      </c>
      <c r="AP67" s="19" t="s">
        <v>94</v>
      </c>
      <c r="AQ67" s="17" t="s">
        <v>95</v>
      </c>
      <c r="AR67" s="17" t="s">
        <v>990</v>
      </c>
      <c r="AS67" s="17" t="s">
        <v>73</v>
      </c>
      <c r="AT67" s="17" t="s">
        <v>73</v>
      </c>
      <c r="AU67" s="17" t="s">
        <v>97</v>
      </c>
      <c r="AV67" s="17" t="s">
        <v>98</v>
      </c>
      <c r="AW67" s="17" t="s">
        <v>99</v>
      </c>
      <c r="AX67" s="17" t="s">
        <v>73</v>
      </c>
      <c r="AY67" s="17" t="s">
        <v>120</v>
      </c>
      <c r="AZ67" s="17" t="s">
        <v>186</v>
      </c>
      <c r="BA67" s="17" t="s">
        <v>102</v>
      </c>
      <c r="BB67" s="17">
        <v>30</v>
      </c>
      <c r="BC67" s="17" t="s">
        <v>103</v>
      </c>
      <c r="BD67" s="17" t="s">
        <v>135</v>
      </c>
      <c r="BE67" s="17" t="s">
        <v>105</v>
      </c>
      <c r="BF67" s="17" t="s">
        <v>73</v>
      </c>
      <c r="BG67" s="17" t="s">
        <v>73</v>
      </c>
      <c r="BH67" s="17" t="s">
        <v>73</v>
      </c>
      <c r="BI67" s="17" t="s">
        <v>73</v>
      </c>
      <c r="BJ67" s="17" t="s">
        <v>73</v>
      </c>
      <c r="BK67" s="17" t="s">
        <v>73</v>
      </c>
      <c r="BL67" s="17" t="s">
        <v>73</v>
      </c>
      <c r="BM67" s="17">
        <v>175854.96520000001</v>
      </c>
      <c r="BN67" s="17">
        <v>887386.57709999999</v>
      </c>
      <c r="BO67" s="17">
        <v>42.236566639999999</v>
      </c>
      <c r="BP67" s="17">
        <v>-71.79252486</v>
      </c>
    </row>
    <row r="69" spans="1:68" x14ac:dyDescent="0.35">
      <c r="A69" s="17" t="s">
        <v>286</v>
      </c>
      <c r="B69" s="17" t="s">
        <v>287</v>
      </c>
    </row>
    <row r="70" spans="1:68" x14ac:dyDescent="0.35">
      <c r="A70" s="17" t="s">
        <v>288</v>
      </c>
      <c r="B70" s="17" t="s">
        <v>289</v>
      </c>
    </row>
    <row r="71" spans="1:68" x14ac:dyDescent="0.35">
      <c r="A71" s="17" t="s">
        <v>290</v>
      </c>
      <c r="B71" s="17" t="s">
        <v>291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E4F1-9BC0-412B-8353-7C4A465444C9}">
  <sheetPr codeName="Sheet8"/>
  <dimension ref="A1:BR15"/>
  <sheetViews>
    <sheetView topLeftCell="AP1" zoomScale="78" zoomScaleNormal="78" workbookViewId="0">
      <selection activeCell="W5" sqref="W5"/>
    </sheetView>
  </sheetViews>
  <sheetFormatPr defaultColWidth="8.7265625" defaultRowHeight="14.5" x14ac:dyDescent="0.35"/>
  <cols>
    <col min="1" max="1" width="14.7265625" style="17" customWidth="1"/>
    <col min="2" max="2" width="16.1796875" style="17" customWidth="1"/>
    <col min="3" max="3" width="12" style="17" customWidth="1"/>
    <col min="4" max="4" width="14.7265625" style="17" customWidth="1"/>
    <col min="5" max="5" width="21.81640625" style="19" customWidth="1"/>
    <col min="6" max="6" width="13.26953125" style="17" customWidth="1"/>
    <col min="7" max="7" width="12" style="17" customWidth="1"/>
    <col min="8" max="8" width="11.7265625" style="19" customWidth="1"/>
    <col min="9" max="9" width="26.54296875" style="17" customWidth="1"/>
    <col min="10" max="10" width="18.81640625" style="17" customWidth="1"/>
    <col min="11" max="11" width="18.453125" style="17" customWidth="1"/>
    <col min="12" max="12" width="17.81640625" style="17" customWidth="1"/>
    <col min="13" max="13" width="28" style="17" customWidth="1"/>
    <col min="14" max="14" width="25.81640625" style="17" customWidth="1"/>
    <col min="15" max="15" width="36.1796875" style="17" customWidth="1"/>
    <col min="16" max="16" width="34.1796875" style="17" customWidth="1"/>
    <col min="17" max="17" width="12" style="19" customWidth="1"/>
    <col min="18" max="18" width="8.7265625" style="19"/>
    <col min="19" max="19" width="41.1796875" style="17" customWidth="1"/>
    <col min="20" max="20" width="30.26953125" style="17" customWidth="1"/>
    <col min="21" max="21" width="18.54296875" style="17" customWidth="1"/>
    <col min="22" max="22" width="13.1796875" style="17" customWidth="1"/>
    <col min="23" max="23" width="16.26953125" style="19" customWidth="1"/>
    <col min="24" max="24" width="18.1796875" style="19" customWidth="1"/>
    <col min="25" max="25" width="18.81640625" style="19" customWidth="1"/>
    <col min="26" max="26" width="18.26953125" style="17" customWidth="1"/>
    <col min="27" max="27" width="17.1796875" style="17" customWidth="1"/>
    <col min="28" max="28" width="32.453125" style="17" customWidth="1"/>
    <col min="29" max="29" width="34.26953125" style="17" customWidth="1"/>
    <col min="30" max="30" width="31" style="17" customWidth="1"/>
    <col min="31" max="31" width="23.453125" style="17" customWidth="1"/>
    <col min="32" max="33" width="22.1796875" style="17" customWidth="1"/>
    <col min="34" max="34" width="17.1796875" style="17" customWidth="1"/>
    <col min="35" max="35" width="15.453125" style="17" customWidth="1"/>
    <col min="36" max="36" width="22.26953125" style="17" customWidth="1"/>
    <col min="37" max="37" width="24.7265625" style="17" customWidth="1"/>
    <col min="38" max="38" width="21.26953125" style="17" customWidth="1"/>
    <col min="39" max="39" width="37.81640625" style="17" customWidth="1"/>
    <col min="40" max="40" width="31.54296875" style="17" customWidth="1"/>
    <col min="41" max="41" width="32.7265625" style="17" customWidth="1"/>
    <col min="42" max="42" width="35.453125" style="17" customWidth="1"/>
    <col min="43" max="43" width="34.26953125" style="17" customWidth="1"/>
    <col min="44" max="44" width="19.54296875" style="17" customWidth="1"/>
    <col min="45" max="45" width="14.1796875" style="17" customWidth="1"/>
    <col min="46" max="46" width="16.54296875" style="17" customWidth="1"/>
    <col min="47" max="47" width="28.81640625" style="17" customWidth="1"/>
    <col min="48" max="48" width="24.1796875" style="17" customWidth="1"/>
    <col min="49" max="49" width="26.1796875" style="17" customWidth="1"/>
    <col min="50" max="50" width="18.54296875" style="17" customWidth="1"/>
    <col min="51" max="51" width="12.453125" style="17" customWidth="1"/>
    <col min="52" max="52" width="9.453125" style="17" customWidth="1"/>
    <col min="53" max="53" width="29.81640625" style="17" customWidth="1"/>
    <col min="54" max="54" width="29.54296875" style="17" customWidth="1"/>
    <col min="55" max="55" width="18.54296875" style="17" customWidth="1"/>
    <col min="56" max="56" width="12.54296875" style="17" customWidth="1"/>
    <col min="57" max="57" width="28" style="17" customWidth="1"/>
    <col min="58" max="58" width="36" style="17" customWidth="1"/>
    <col min="59" max="59" width="18.54296875" style="17" customWidth="1"/>
    <col min="60" max="60" width="42.81640625" style="17" customWidth="1"/>
    <col min="61" max="61" width="38.1796875" style="17" customWidth="1"/>
    <col min="62" max="62" width="42.81640625" style="17" customWidth="1"/>
    <col min="63" max="63" width="42.1796875" style="17" customWidth="1"/>
    <col min="64" max="64" width="50.1796875" style="17" customWidth="1"/>
    <col min="65" max="65" width="46.453125" style="17" customWidth="1"/>
    <col min="66" max="66" width="44.1796875" style="17" customWidth="1"/>
    <col min="67" max="68" width="8.7265625" style="17"/>
    <col min="69" max="69" width="10" style="17" customWidth="1"/>
    <col min="70" max="70" width="11.1796875" style="17" customWidth="1"/>
    <col min="71" max="16384" width="8.7265625" style="17"/>
  </cols>
  <sheetData>
    <row r="1" spans="1:70" s="23" customFormat="1" x14ac:dyDescent="0.35">
      <c r="A1" s="23" t="s">
        <v>0</v>
      </c>
      <c r="B1" s="23" t="s">
        <v>1</v>
      </c>
      <c r="C1" s="23" t="s">
        <v>2</v>
      </c>
      <c r="D1" s="23" t="s">
        <v>3</v>
      </c>
      <c r="E1" s="24" t="s">
        <v>454</v>
      </c>
      <c r="F1" s="23" t="s">
        <v>4</v>
      </c>
      <c r="G1" s="23" t="s">
        <v>5</v>
      </c>
      <c r="H1" s="24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3" t="s">
        <v>13</v>
      </c>
      <c r="P1" s="23" t="s">
        <v>14</v>
      </c>
      <c r="Q1" s="24" t="s">
        <v>15</v>
      </c>
      <c r="R1" s="24" t="s">
        <v>991</v>
      </c>
      <c r="S1" s="23" t="s">
        <v>16</v>
      </c>
      <c r="T1" s="23" t="s">
        <v>17</v>
      </c>
      <c r="U1" s="23" t="s">
        <v>18</v>
      </c>
      <c r="V1" s="23" t="s">
        <v>19</v>
      </c>
      <c r="W1" s="24" t="s">
        <v>20</v>
      </c>
      <c r="X1" s="24" t="s">
        <v>455</v>
      </c>
      <c r="Y1" s="24" t="s">
        <v>21</v>
      </c>
      <c r="Z1" s="23" t="s">
        <v>992</v>
      </c>
      <c r="AA1" s="23" t="s">
        <v>22</v>
      </c>
      <c r="AB1" s="23" t="s">
        <v>23</v>
      </c>
      <c r="AC1" s="23" t="s">
        <v>24</v>
      </c>
      <c r="AD1" s="23" t="s">
        <v>25</v>
      </c>
      <c r="AE1" s="23" t="s">
        <v>26</v>
      </c>
      <c r="AF1" s="23" t="s">
        <v>27</v>
      </c>
      <c r="AG1" s="23" t="s">
        <v>28</v>
      </c>
      <c r="AH1" s="23" t="s">
        <v>29</v>
      </c>
      <c r="AI1" s="23" t="s">
        <v>30</v>
      </c>
      <c r="AJ1" s="23" t="s">
        <v>31</v>
      </c>
      <c r="AK1" s="23" t="s">
        <v>32</v>
      </c>
      <c r="AL1" s="23" t="s">
        <v>33</v>
      </c>
      <c r="AM1" s="23" t="s">
        <v>34</v>
      </c>
      <c r="AN1" s="23" t="s">
        <v>35</v>
      </c>
      <c r="AO1" s="23" t="s">
        <v>36</v>
      </c>
      <c r="AP1" s="23" t="s">
        <v>37</v>
      </c>
      <c r="AQ1" s="23" t="s">
        <v>38</v>
      </c>
      <c r="AR1" s="23" t="s">
        <v>39</v>
      </c>
      <c r="AS1" s="23" t="s">
        <v>40</v>
      </c>
      <c r="AT1" s="23" t="s">
        <v>41</v>
      </c>
      <c r="AU1" s="23" t="s">
        <v>42</v>
      </c>
      <c r="AV1" s="23" t="s">
        <v>43</v>
      </c>
      <c r="AW1" s="23" t="s">
        <v>44</v>
      </c>
      <c r="AX1" s="23" t="s">
        <v>45</v>
      </c>
      <c r="AY1" s="23" t="s">
        <v>46</v>
      </c>
      <c r="AZ1" s="23" t="s">
        <v>47</v>
      </c>
      <c r="BA1" s="23" t="s">
        <v>48</v>
      </c>
      <c r="BB1" s="23" t="s">
        <v>49</v>
      </c>
      <c r="BC1" s="23" t="s">
        <v>50</v>
      </c>
      <c r="BD1" s="23" t="s">
        <v>51</v>
      </c>
      <c r="BE1" s="23" t="s">
        <v>52</v>
      </c>
      <c r="BF1" s="23" t="s">
        <v>53</v>
      </c>
      <c r="BG1" s="23" t="s">
        <v>54</v>
      </c>
      <c r="BH1" s="23" t="s">
        <v>55</v>
      </c>
      <c r="BI1" s="23" t="s">
        <v>56</v>
      </c>
      <c r="BJ1" s="23" t="s">
        <v>57</v>
      </c>
      <c r="BK1" s="23" t="s">
        <v>58</v>
      </c>
      <c r="BL1" s="23" t="s">
        <v>59</v>
      </c>
      <c r="BM1" s="23" t="s">
        <v>60</v>
      </c>
      <c r="BN1" s="23" t="s">
        <v>61</v>
      </c>
      <c r="BO1" s="23" t="s">
        <v>62</v>
      </c>
      <c r="BP1" s="23" t="s">
        <v>63</v>
      </c>
      <c r="BQ1" s="23" t="s">
        <v>64</v>
      </c>
      <c r="BR1" s="23" t="s">
        <v>65</v>
      </c>
    </row>
    <row r="2" spans="1:70" x14ac:dyDescent="0.35">
      <c r="A2" s="17">
        <v>4582139</v>
      </c>
      <c r="B2" s="17" t="s">
        <v>95</v>
      </c>
      <c r="C2" s="18">
        <v>43287</v>
      </c>
      <c r="D2" s="17" t="s">
        <v>461</v>
      </c>
      <c r="E2" s="19" t="str" cm="1">
        <f t="array" ref="E2">_xlfn.SWITCH(D2,"Property damage only (none injured)","Property Damage","Non-fatal injury","Injury","Fatal injury","Fatality","Unknown","Not Reported","Not Reported","Not Reported")</f>
        <v>Injury</v>
      </c>
      <c r="F2" s="17" t="s">
        <v>68</v>
      </c>
      <c r="G2" s="21">
        <v>0.6479166666666667</v>
      </c>
      <c r="H2" s="19" t="s">
        <v>457</v>
      </c>
      <c r="I2" s="17" t="s">
        <v>462</v>
      </c>
      <c r="J2" s="17">
        <v>2</v>
      </c>
      <c r="K2" s="17" t="s">
        <v>72</v>
      </c>
      <c r="L2" s="17" t="s">
        <v>73</v>
      </c>
      <c r="M2" s="17" t="s">
        <v>368</v>
      </c>
      <c r="N2" s="17" t="s">
        <v>74</v>
      </c>
      <c r="O2" s="17" t="s">
        <v>73</v>
      </c>
      <c r="P2" s="17" t="s">
        <v>73</v>
      </c>
      <c r="Q2" s="19" t="s">
        <v>234</v>
      </c>
      <c r="S2" s="17" t="s">
        <v>267</v>
      </c>
      <c r="T2" s="17" t="s">
        <v>993</v>
      </c>
      <c r="U2" s="17" t="s">
        <v>79</v>
      </c>
      <c r="V2" s="17" t="s">
        <v>80</v>
      </c>
      <c r="W2" s="19" t="s">
        <v>111</v>
      </c>
      <c r="Y2" s="19" t="s">
        <v>82</v>
      </c>
      <c r="Z2" s="17" t="str">
        <f>IF(ISNUMBER(SEARCH("specific phrase", A1)), "replacement", A1)</f>
        <v>Crash Number</v>
      </c>
      <c r="AA2" s="17">
        <v>3</v>
      </c>
      <c r="AB2" s="17" t="s">
        <v>73</v>
      </c>
      <c r="AC2" s="17" t="s">
        <v>73</v>
      </c>
      <c r="AD2" s="17" t="s">
        <v>73</v>
      </c>
      <c r="AE2" s="17" t="s">
        <v>994</v>
      </c>
      <c r="AF2" s="17" t="s">
        <v>84</v>
      </c>
      <c r="AG2" s="17" t="s">
        <v>514</v>
      </c>
      <c r="AH2" s="17" t="s">
        <v>86</v>
      </c>
      <c r="AI2" s="17">
        <v>0</v>
      </c>
      <c r="AJ2" s="17">
        <v>1</v>
      </c>
      <c r="AK2" s="17" t="s">
        <v>87</v>
      </c>
      <c r="AL2" s="17" t="s">
        <v>88</v>
      </c>
      <c r="AM2" s="17" t="s">
        <v>238</v>
      </c>
      <c r="AN2" s="17" t="s">
        <v>132</v>
      </c>
      <c r="AO2" s="17" t="s">
        <v>73</v>
      </c>
      <c r="AP2" s="17" t="s">
        <v>116</v>
      </c>
      <c r="AQ2" s="17" t="s">
        <v>165</v>
      </c>
      <c r="AR2" s="17" t="s">
        <v>94</v>
      </c>
      <c r="AS2" s="17" t="s">
        <v>95</v>
      </c>
      <c r="AT2" s="17" t="s">
        <v>995</v>
      </c>
      <c r="AU2" s="17" t="s">
        <v>73</v>
      </c>
      <c r="AV2" s="17" t="s">
        <v>73</v>
      </c>
      <c r="AW2" s="17" t="s">
        <v>97</v>
      </c>
      <c r="AX2" s="17" t="s">
        <v>98</v>
      </c>
      <c r="AY2" s="17" t="s">
        <v>99</v>
      </c>
      <c r="AZ2" s="17" t="s">
        <v>73</v>
      </c>
      <c r="BA2" s="17" t="s">
        <v>120</v>
      </c>
      <c r="BB2" s="17" t="s">
        <v>101</v>
      </c>
      <c r="BC2" s="17" t="s">
        <v>102</v>
      </c>
      <c r="BD2" s="17" t="s">
        <v>73</v>
      </c>
      <c r="BE2" s="17" t="s">
        <v>103</v>
      </c>
      <c r="BF2" s="17" t="s">
        <v>135</v>
      </c>
      <c r="BG2" s="17" t="s">
        <v>105</v>
      </c>
      <c r="BH2" s="17" t="s">
        <v>73</v>
      </c>
      <c r="BI2" s="17" t="s">
        <v>73</v>
      </c>
      <c r="BJ2" s="17" t="s">
        <v>73</v>
      </c>
      <c r="BK2" s="17" t="s">
        <v>73</v>
      </c>
      <c r="BL2" s="17" t="s">
        <v>73</v>
      </c>
      <c r="BM2" s="17" t="s">
        <v>73</v>
      </c>
      <c r="BN2" s="17" t="s">
        <v>73</v>
      </c>
      <c r="BO2" s="17">
        <v>175980.73282686999</v>
      </c>
      <c r="BP2" s="17">
        <v>887304.08419531002</v>
      </c>
      <c r="BQ2" s="17">
        <v>42.235827839999999</v>
      </c>
      <c r="BR2" s="17">
        <v>-71.790997739999995</v>
      </c>
    </row>
    <row r="3" spans="1:70" x14ac:dyDescent="0.35">
      <c r="A3" s="17">
        <v>4664543</v>
      </c>
      <c r="B3" s="17" t="s">
        <v>95</v>
      </c>
      <c r="C3" s="18">
        <v>43508</v>
      </c>
      <c r="D3" s="17" t="s">
        <v>456</v>
      </c>
      <c r="E3" s="19" t="str" cm="1">
        <f t="array" ref="E3">_xlfn.SWITCH(D3,"Property damage only (none injured)","Property Damage","Non-fatal injury","Injury","Fatal injury","Fatality","Unknown","Not Reported","Not Reported","Not Reported")</f>
        <v>Property Damage</v>
      </c>
      <c r="F3" s="17" t="s">
        <v>68</v>
      </c>
      <c r="G3" s="29">
        <v>0.55208333333333337</v>
      </c>
      <c r="H3" s="19" t="s">
        <v>70</v>
      </c>
      <c r="I3" s="17" t="s">
        <v>107</v>
      </c>
      <c r="J3" s="17">
        <v>1</v>
      </c>
      <c r="K3" s="17" t="s">
        <v>476</v>
      </c>
      <c r="L3" s="17" t="s">
        <v>477</v>
      </c>
      <c r="M3" s="17" t="s">
        <v>140</v>
      </c>
      <c r="N3" s="17" t="s">
        <v>140</v>
      </c>
      <c r="O3" s="17" t="s">
        <v>73</v>
      </c>
      <c r="P3" s="17" t="s">
        <v>73</v>
      </c>
      <c r="Q3" s="19" t="s">
        <v>245</v>
      </c>
      <c r="S3" s="17" t="s">
        <v>590</v>
      </c>
      <c r="T3" s="17" t="s">
        <v>73</v>
      </c>
      <c r="U3" s="17" t="s">
        <v>644</v>
      </c>
      <c r="V3" s="17" t="s">
        <v>80</v>
      </c>
      <c r="W3" s="19" t="s">
        <v>111</v>
      </c>
      <c r="Y3" s="19" t="s">
        <v>409</v>
      </c>
      <c r="AA3" s="17">
        <v>3</v>
      </c>
      <c r="AB3" s="17" t="s">
        <v>73</v>
      </c>
      <c r="AC3" s="17" t="s">
        <v>73</v>
      </c>
      <c r="AD3" s="17" t="s">
        <v>73</v>
      </c>
      <c r="AE3" s="17" t="s">
        <v>996</v>
      </c>
      <c r="AF3" s="17" t="s">
        <v>179</v>
      </c>
      <c r="AG3" s="17" t="s">
        <v>514</v>
      </c>
      <c r="AH3" s="17" t="s">
        <v>86</v>
      </c>
      <c r="AI3" s="17">
        <v>0</v>
      </c>
      <c r="AJ3" s="17">
        <v>0</v>
      </c>
      <c r="AK3" s="17" t="s">
        <v>87</v>
      </c>
      <c r="AL3" s="17" t="s">
        <v>469</v>
      </c>
      <c r="AM3" s="17" t="s">
        <v>760</v>
      </c>
      <c r="AN3" s="17" t="s">
        <v>219</v>
      </c>
      <c r="AO3" s="17" t="s">
        <v>206</v>
      </c>
      <c r="AP3" s="17" t="s">
        <v>653</v>
      </c>
      <c r="AQ3" s="17" t="s">
        <v>254</v>
      </c>
      <c r="AR3" s="17" t="s">
        <v>179</v>
      </c>
      <c r="AS3" s="17" t="s">
        <v>95</v>
      </c>
      <c r="AT3" s="17" t="s">
        <v>997</v>
      </c>
      <c r="AU3" s="17" t="s">
        <v>73</v>
      </c>
      <c r="AV3" s="17" t="s">
        <v>73</v>
      </c>
      <c r="AW3" s="17" t="s">
        <v>415</v>
      </c>
      <c r="AX3" s="17" t="s">
        <v>232</v>
      </c>
      <c r="AY3" s="17" t="s">
        <v>99</v>
      </c>
      <c r="AZ3" s="17" t="s">
        <v>73</v>
      </c>
      <c r="BA3" s="17" t="s">
        <v>649</v>
      </c>
      <c r="BB3" s="17" t="s">
        <v>188</v>
      </c>
      <c r="BC3" s="17" t="s">
        <v>102</v>
      </c>
      <c r="BD3" s="17" t="s">
        <v>73</v>
      </c>
      <c r="BE3" s="17" t="s">
        <v>103</v>
      </c>
      <c r="BF3" s="17" t="s">
        <v>650</v>
      </c>
      <c r="BG3" s="17" t="s">
        <v>105</v>
      </c>
      <c r="BH3" s="17" t="s">
        <v>73</v>
      </c>
      <c r="BI3" s="17" t="s">
        <v>73</v>
      </c>
      <c r="BJ3" s="17" t="s">
        <v>73</v>
      </c>
      <c r="BK3" s="17" t="s">
        <v>73</v>
      </c>
      <c r="BL3" s="17" t="s">
        <v>73</v>
      </c>
      <c r="BM3" s="17" t="s">
        <v>73</v>
      </c>
      <c r="BN3" s="17" t="s">
        <v>73</v>
      </c>
      <c r="BO3" s="17">
        <v>175980.65810666999</v>
      </c>
      <c r="BP3" s="17">
        <v>887267.56737873005</v>
      </c>
      <c r="BQ3" s="17">
        <v>42.235499070000003</v>
      </c>
      <c r="BR3" s="17">
        <v>-71.790997140000002</v>
      </c>
    </row>
    <row r="4" spans="1:70" x14ac:dyDescent="0.35">
      <c r="A4" s="17">
        <v>4675696</v>
      </c>
      <c r="B4" s="17" t="s">
        <v>95</v>
      </c>
      <c r="C4" s="18">
        <v>43525</v>
      </c>
      <c r="D4" s="17" t="s">
        <v>456</v>
      </c>
      <c r="E4" s="19" t="str" cm="1">
        <f t="array" ref="E4">_xlfn.SWITCH(D4,"Property damage only (none injured)","Property Damage","Non-fatal injury","Injury","Fatal injury","Fatality","Unknown","Not Reported","Not Reported","Not Reported")</f>
        <v>Property Damage</v>
      </c>
      <c r="F4" s="17" t="s">
        <v>68</v>
      </c>
      <c r="G4" s="21">
        <v>0.67708333333333337</v>
      </c>
      <c r="H4" s="19" t="s">
        <v>70</v>
      </c>
      <c r="I4" s="17" t="s">
        <v>107</v>
      </c>
      <c r="J4" s="17">
        <v>3</v>
      </c>
      <c r="K4" s="17" t="s">
        <v>476</v>
      </c>
      <c r="L4" s="17" t="s">
        <v>477</v>
      </c>
      <c r="M4" s="17" t="s">
        <v>74</v>
      </c>
      <c r="N4" s="17" t="s">
        <v>124</v>
      </c>
      <c r="O4" s="17" t="s">
        <v>73</v>
      </c>
      <c r="P4" s="17" t="s">
        <v>73</v>
      </c>
      <c r="Q4" s="19" t="s">
        <v>161</v>
      </c>
      <c r="S4" s="17" t="s">
        <v>998</v>
      </c>
      <c r="T4" s="17" t="s">
        <v>378</v>
      </c>
      <c r="U4" s="17" t="s">
        <v>79</v>
      </c>
      <c r="V4" s="17" t="s">
        <v>80</v>
      </c>
      <c r="W4" s="19" t="s">
        <v>478</v>
      </c>
      <c r="Y4" s="19" t="s">
        <v>82</v>
      </c>
      <c r="AA4" s="17">
        <v>3</v>
      </c>
      <c r="AB4" s="17" t="s">
        <v>73</v>
      </c>
      <c r="AC4" s="17" t="s">
        <v>73</v>
      </c>
      <c r="AD4" s="17" t="s">
        <v>73</v>
      </c>
      <c r="AE4" s="17" t="s">
        <v>999</v>
      </c>
      <c r="AF4" s="17" t="s">
        <v>84</v>
      </c>
      <c r="AG4" s="17" t="s">
        <v>514</v>
      </c>
      <c r="AH4" s="17" t="s">
        <v>86</v>
      </c>
      <c r="AI4" s="17">
        <v>0</v>
      </c>
      <c r="AJ4" s="17">
        <v>0</v>
      </c>
      <c r="AK4" s="17" t="s">
        <v>87</v>
      </c>
      <c r="AL4" s="17" t="s">
        <v>500</v>
      </c>
      <c r="AM4" s="17" t="s">
        <v>1000</v>
      </c>
      <c r="AN4" s="17" t="s">
        <v>1001</v>
      </c>
      <c r="AO4" s="17" t="s">
        <v>91</v>
      </c>
      <c r="AP4" s="17" t="s">
        <v>386</v>
      </c>
      <c r="AQ4" s="17" t="s">
        <v>1002</v>
      </c>
      <c r="AR4" s="17" t="s">
        <v>94</v>
      </c>
      <c r="AS4" s="17" t="s">
        <v>95</v>
      </c>
      <c r="AT4" s="17" t="s">
        <v>1003</v>
      </c>
      <c r="AU4" s="17" t="s">
        <v>73</v>
      </c>
      <c r="AV4" s="17" t="s">
        <v>73</v>
      </c>
      <c r="AW4" s="17" t="s">
        <v>97</v>
      </c>
      <c r="AX4" s="17" t="s">
        <v>232</v>
      </c>
      <c r="AY4" s="17" t="s">
        <v>209</v>
      </c>
      <c r="AZ4" s="17" t="s">
        <v>73</v>
      </c>
      <c r="BA4" s="17" t="s">
        <v>100</v>
      </c>
      <c r="BB4" s="17" t="s">
        <v>73</v>
      </c>
      <c r="BC4" s="17" t="s">
        <v>102</v>
      </c>
      <c r="BD4" s="17" t="s">
        <v>73</v>
      </c>
      <c r="BE4" s="17" t="s">
        <v>103</v>
      </c>
      <c r="BF4" s="17" t="s">
        <v>104</v>
      </c>
      <c r="BG4" s="17" t="s">
        <v>105</v>
      </c>
      <c r="BH4" s="17" t="s">
        <v>73</v>
      </c>
      <c r="BI4" s="17" t="s">
        <v>73</v>
      </c>
      <c r="BJ4" s="17" t="s">
        <v>73</v>
      </c>
      <c r="BK4" s="17" t="s">
        <v>73</v>
      </c>
      <c r="BL4" s="17" t="s">
        <v>73</v>
      </c>
      <c r="BM4" s="17" t="s">
        <v>73</v>
      </c>
      <c r="BN4" s="17" t="s">
        <v>73</v>
      </c>
      <c r="BO4" s="17">
        <v>175980.66820575</v>
      </c>
      <c r="BP4" s="17">
        <v>887305.04255103995</v>
      </c>
      <c r="BQ4" s="17">
        <v>42.235836460000002</v>
      </c>
      <c r="BR4" s="17">
        <v>-71.790998569999999</v>
      </c>
    </row>
    <row r="5" spans="1:70" x14ac:dyDescent="0.35">
      <c r="A5" s="17">
        <v>4714788</v>
      </c>
      <c r="B5" s="17" t="s">
        <v>95</v>
      </c>
      <c r="C5" s="18">
        <v>43631</v>
      </c>
      <c r="D5" s="17" t="s">
        <v>456</v>
      </c>
      <c r="E5" s="19" t="str" cm="1">
        <f t="array" ref="E5">_xlfn.SWITCH(D5,"Property damage only (none injured)","Property Damage","Non-fatal injury","Injury","Fatal injury","Fatality","Unknown","Not Reported","Not Reported","Not Reported")</f>
        <v>Property Damage</v>
      </c>
      <c r="F5" s="17" t="s">
        <v>68</v>
      </c>
      <c r="G5" s="21">
        <v>0.71875</v>
      </c>
      <c r="H5" s="19" t="s">
        <v>70</v>
      </c>
      <c r="I5" s="17" t="s">
        <v>138</v>
      </c>
      <c r="J5" s="17">
        <v>2</v>
      </c>
      <c r="K5" s="17" t="s">
        <v>476</v>
      </c>
      <c r="L5" s="17" t="s">
        <v>477</v>
      </c>
      <c r="M5" s="17" t="s">
        <v>168</v>
      </c>
      <c r="N5" s="17" t="s">
        <v>168</v>
      </c>
      <c r="O5" s="17" t="s">
        <v>73</v>
      </c>
      <c r="P5" s="17" t="s">
        <v>73</v>
      </c>
      <c r="Q5" s="19" t="s">
        <v>125</v>
      </c>
      <c r="S5" s="17" t="s">
        <v>425</v>
      </c>
      <c r="T5" s="17" t="s">
        <v>110</v>
      </c>
      <c r="U5" s="17" t="s">
        <v>79</v>
      </c>
      <c r="V5" s="17" t="s">
        <v>80</v>
      </c>
      <c r="W5" s="19" t="s">
        <v>111</v>
      </c>
      <c r="Y5" s="19" t="s">
        <v>485</v>
      </c>
      <c r="AA5" s="17">
        <v>3</v>
      </c>
      <c r="AB5" s="17" t="s">
        <v>73</v>
      </c>
      <c r="AC5" s="17" t="s">
        <v>73</v>
      </c>
      <c r="AD5" s="17" t="s">
        <v>73</v>
      </c>
      <c r="AE5" s="17" t="s">
        <v>1004</v>
      </c>
      <c r="AF5" s="17" t="s">
        <v>84</v>
      </c>
      <c r="AG5" s="17" t="s">
        <v>481</v>
      </c>
      <c r="AH5" s="17" t="s">
        <v>86</v>
      </c>
      <c r="AI5" s="17">
        <v>0</v>
      </c>
      <c r="AJ5" s="17">
        <v>0</v>
      </c>
      <c r="AK5" s="17" t="s">
        <v>295</v>
      </c>
      <c r="AL5" s="17" t="s">
        <v>469</v>
      </c>
      <c r="AM5" s="17" t="s">
        <v>482</v>
      </c>
      <c r="AN5" s="17" t="s">
        <v>1005</v>
      </c>
      <c r="AO5" s="17" t="s">
        <v>115</v>
      </c>
      <c r="AP5" s="17" t="s">
        <v>365</v>
      </c>
      <c r="AQ5" s="17" t="s">
        <v>133</v>
      </c>
      <c r="AR5" s="17" t="s">
        <v>489</v>
      </c>
      <c r="AS5" s="17" t="s">
        <v>95</v>
      </c>
      <c r="AT5" s="17" t="s">
        <v>1006</v>
      </c>
      <c r="AU5" s="17" t="s">
        <v>73</v>
      </c>
      <c r="AV5" s="17" t="s">
        <v>73</v>
      </c>
      <c r="AW5" s="17" t="s">
        <v>97</v>
      </c>
      <c r="AX5" s="17" t="s">
        <v>232</v>
      </c>
      <c r="AY5" s="17" t="s">
        <v>209</v>
      </c>
      <c r="AZ5" s="17" t="s">
        <v>73</v>
      </c>
      <c r="BA5" s="17" t="s">
        <v>120</v>
      </c>
      <c r="BB5" s="17" t="s">
        <v>101</v>
      </c>
      <c r="BC5" s="17" t="s">
        <v>102</v>
      </c>
      <c r="BD5" s="17" t="s">
        <v>73</v>
      </c>
      <c r="BE5" s="17" t="s">
        <v>298</v>
      </c>
      <c r="BF5" s="17" t="s">
        <v>135</v>
      </c>
      <c r="BG5" s="17" t="s">
        <v>105</v>
      </c>
      <c r="BH5" s="17" t="s">
        <v>73</v>
      </c>
      <c r="BI5" s="17" t="s">
        <v>73</v>
      </c>
      <c r="BJ5" s="17" t="s">
        <v>73</v>
      </c>
      <c r="BK5" s="17" t="s">
        <v>73</v>
      </c>
      <c r="BL5" s="17" t="s">
        <v>73</v>
      </c>
      <c r="BM5" s="17" t="s">
        <v>73</v>
      </c>
      <c r="BN5" s="17" t="s">
        <v>73</v>
      </c>
      <c r="BO5" s="17">
        <v>175963.52192796001</v>
      </c>
      <c r="BP5" s="17">
        <v>887310.56717294001</v>
      </c>
      <c r="BQ5" s="17">
        <v>42.235885670000002</v>
      </c>
      <c r="BR5" s="17">
        <v>-71.791206520000003</v>
      </c>
    </row>
    <row r="6" spans="1:70" x14ac:dyDescent="0.35">
      <c r="A6" s="17">
        <v>4756468</v>
      </c>
      <c r="B6" s="17" t="s">
        <v>95</v>
      </c>
      <c r="C6" s="18">
        <v>43727</v>
      </c>
      <c r="D6" s="17" t="s">
        <v>456</v>
      </c>
      <c r="E6" s="19" t="str" cm="1">
        <f t="array" ref="E6">_xlfn.SWITCH(D6,"Property damage only (none injured)","Property Damage","Non-fatal injury","Injury","Fatal injury","Fatality","Unknown","Not Reported","Not Reported","Not Reported")</f>
        <v>Property Damage</v>
      </c>
      <c r="F6" s="17" t="s">
        <v>68</v>
      </c>
      <c r="G6" s="21">
        <v>0.5756944444444444</v>
      </c>
      <c r="H6" s="19" t="s">
        <v>70</v>
      </c>
      <c r="I6" s="17" t="s">
        <v>138</v>
      </c>
      <c r="J6" s="17">
        <v>2</v>
      </c>
      <c r="K6" s="17" t="s">
        <v>476</v>
      </c>
      <c r="L6" s="17" t="s">
        <v>477</v>
      </c>
      <c r="M6" s="17" t="s">
        <v>124</v>
      </c>
      <c r="N6" s="17" t="s">
        <v>124</v>
      </c>
      <c r="O6" s="17" t="s">
        <v>73</v>
      </c>
      <c r="P6" s="17" t="s">
        <v>73</v>
      </c>
      <c r="Q6" s="19" t="s">
        <v>245</v>
      </c>
      <c r="S6" s="17" t="s">
        <v>425</v>
      </c>
      <c r="T6" s="17" t="s">
        <v>110</v>
      </c>
      <c r="U6" s="17" t="s">
        <v>644</v>
      </c>
      <c r="V6" s="17" t="s">
        <v>80</v>
      </c>
      <c r="W6" s="19" t="s">
        <v>111</v>
      </c>
      <c r="Y6" s="19" t="s">
        <v>409</v>
      </c>
      <c r="AA6" s="17">
        <v>3</v>
      </c>
      <c r="AB6" s="17" t="s">
        <v>73</v>
      </c>
      <c r="AC6" s="17" t="s">
        <v>73</v>
      </c>
      <c r="AD6" s="17" t="s">
        <v>73</v>
      </c>
      <c r="AE6" s="17" t="s">
        <v>1007</v>
      </c>
      <c r="AF6" s="17" t="s">
        <v>84</v>
      </c>
      <c r="AG6" s="17" t="s">
        <v>317</v>
      </c>
      <c r="AH6" s="17" t="s">
        <v>86</v>
      </c>
      <c r="AI6" s="17">
        <v>0</v>
      </c>
      <c r="AJ6" s="17">
        <v>0</v>
      </c>
      <c r="AK6" s="17" t="s">
        <v>87</v>
      </c>
      <c r="AL6" s="17" t="s">
        <v>88</v>
      </c>
      <c r="AM6" s="17" t="s">
        <v>1008</v>
      </c>
      <c r="AN6" s="17" t="s">
        <v>146</v>
      </c>
      <c r="AO6" s="17" t="s">
        <v>115</v>
      </c>
      <c r="AP6" s="17" t="s">
        <v>682</v>
      </c>
      <c r="AQ6" s="17" t="s">
        <v>604</v>
      </c>
      <c r="AR6" s="17" t="s">
        <v>94</v>
      </c>
      <c r="AS6" s="17" t="s">
        <v>95</v>
      </c>
      <c r="AT6" s="17" t="s">
        <v>1009</v>
      </c>
      <c r="AU6" s="17" t="s">
        <v>73</v>
      </c>
      <c r="AV6" s="17" t="s">
        <v>73</v>
      </c>
      <c r="AW6" s="17" t="s">
        <v>97</v>
      </c>
      <c r="AX6" s="17" t="s">
        <v>232</v>
      </c>
      <c r="AY6" s="17" t="s">
        <v>99</v>
      </c>
      <c r="AZ6" s="17" t="s">
        <v>73</v>
      </c>
      <c r="BA6" s="17" t="s">
        <v>649</v>
      </c>
      <c r="BB6" s="17" t="s">
        <v>101</v>
      </c>
      <c r="BC6" s="17" t="s">
        <v>102</v>
      </c>
      <c r="BD6" s="17" t="s">
        <v>73</v>
      </c>
      <c r="BE6" s="17" t="s">
        <v>103</v>
      </c>
      <c r="BF6" s="17" t="s">
        <v>1010</v>
      </c>
      <c r="BG6" s="17" t="s">
        <v>105</v>
      </c>
      <c r="BH6" s="17" t="s">
        <v>73</v>
      </c>
      <c r="BI6" s="17" t="s">
        <v>73</v>
      </c>
      <c r="BJ6" s="17" t="s">
        <v>73</v>
      </c>
      <c r="BK6" s="17" t="s">
        <v>73</v>
      </c>
      <c r="BL6" s="17" t="s">
        <v>73</v>
      </c>
      <c r="BM6" s="17" t="s">
        <v>73</v>
      </c>
      <c r="BN6" s="17" t="s">
        <v>73</v>
      </c>
      <c r="BO6" s="17">
        <v>175969.85666434001</v>
      </c>
      <c r="BP6" s="17">
        <v>887315.17002285004</v>
      </c>
      <c r="BQ6" s="17">
        <v>42.235927310000001</v>
      </c>
      <c r="BR6" s="17">
        <v>-71.79112997</v>
      </c>
    </row>
    <row r="7" spans="1:70" x14ac:dyDescent="0.35">
      <c r="A7" s="17">
        <v>4798648</v>
      </c>
      <c r="B7" s="17" t="s">
        <v>95</v>
      </c>
      <c r="C7" s="18">
        <v>43830</v>
      </c>
      <c r="D7" s="17" t="s">
        <v>456</v>
      </c>
      <c r="E7" s="19" t="str" cm="1">
        <f t="array" ref="E7">_xlfn.SWITCH(D7,"Property damage only (none injured)","Property Damage","Non-fatal injury","Injury","Fatal injury","Fatality","Unknown","Not Reported","Not Reported","Not Reported")</f>
        <v>Property Damage</v>
      </c>
      <c r="F7" s="17" t="s">
        <v>68</v>
      </c>
      <c r="G7" s="21">
        <v>0.86458333333333337</v>
      </c>
      <c r="H7" s="19" t="s">
        <v>70</v>
      </c>
      <c r="I7" s="17" t="s">
        <v>138</v>
      </c>
      <c r="J7" s="17">
        <v>1</v>
      </c>
      <c r="K7" s="17" t="s">
        <v>476</v>
      </c>
      <c r="L7" s="17" t="s">
        <v>477</v>
      </c>
      <c r="M7" s="17" t="s">
        <v>168</v>
      </c>
      <c r="N7" s="17" t="s">
        <v>168</v>
      </c>
      <c r="O7" s="17" t="s">
        <v>73</v>
      </c>
      <c r="P7" s="17" t="s">
        <v>73</v>
      </c>
      <c r="Q7" s="19" t="s">
        <v>169</v>
      </c>
      <c r="S7" s="17" t="s">
        <v>250</v>
      </c>
      <c r="T7" s="17" t="s">
        <v>110</v>
      </c>
      <c r="U7" s="17" t="s">
        <v>644</v>
      </c>
      <c r="V7" s="17" t="s">
        <v>80</v>
      </c>
      <c r="W7" s="19" t="s">
        <v>472</v>
      </c>
      <c r="Y7" s="19" t="s">
        <v>409</v>
      </c>
      <c r="AA7" s="17">
        <v>3</v>
      </c>
      <c r="AB7" s="17" t="s">
        <v>73</v>
      </c>
      <c r="AC7" s="17" t="s">
        <v>73</v>
      </c>
      <c r="AD7" s="17" t="s">
        <v>73</v>
      </c>
      <c r="AE7" s="17" t="s">
        <v>1011</v>
      </c>
      <c r="AF7" s="17" t="s">
        <v>179</v>
      </c>
      <c r="AG7" s="17" t="s">
        <v>514</v>
      </c>
      <c r="AH7" s="17" t="s">
        <v>86</v>
      </c>
      <c r="AI7" s="17">
        <v>0</v>
      </c>
      <c r="AJ7" s="17">
        <v>0</v>
      </c>
      <c r="AK7" s="17" t="s">
        <v>295</v>
      </c>
      <c r="AL7" s="17" t="s">
        <v>500</v>
      </c>
      <c r="AM7" s="17" t="s">
        <v>412</v>
      </c>
      <c r="AN7" s="17" t="s">
        <v>219</v>
      </c>
      <c r="AO7" s="17" t="s">
        <v>206</v>
      </c>
      <c r="AP7" s="17" t="s">
        <v>206</v>
      </c>
      <c r="AQ7" s="17" t="s">
        <v>220</v>
      </c>
      <c r="AR7" s="17" t="s">
        <v>94</v>
      </c>
      <c r="AS7" s="17" t="s">
        <v>95</v>
      </c>
      <c r="AT7" s="17" t="s">
        <v>1012</v>
      </c>
      <c r="AU7" s="17" t="s">
        <v>73</v>
      </c>
      <c r="AV7" s="17" t="s">
        <v>73</v>
      </c>
      <c r="AW7" s="17" t="s">
        <v>415</v>
      </c>
      <c r="AX7" s="17" t="s">
        <v>232</v>
      </c>
      <c r="AY7" s="17" t="s">
        <v>99</v>
      </c>
      <c r="AZ7" s="17" t="s">
        <v>73</v>
      </c>
      <c r="BA7" s="17" t="s">
        <v>649</v>
      </c>
      <c r="BB7" s="17" t="s">
        <v>188</v>
      </c>
      <c r="BC7" s="17" t="s">
        <v>102</v>
      </c>
      <c r="BD7" s="17">
        <v>30</v>
      </c>
      <c r="BE7" s="17" t="s">
        <v>298</v>
      </c>
      <c r="BF7" s="17" t="s">
        <v>650</v>
      </c>
      <c r="BG7" s="17" t="s">
        <v>105</v>
      </c>
      <c r="BH7" s="17" t="s">
        <v>73</v>
      </c>
      <c r="BI7" s="17" t="s">
        <v>73</v>
      </c>
      <c r="BJ7" s="17" t="s">
        <v>73</v>
      </c>
      <c r="BK7" s="17" t="s">
        <v>73</v>
      </c>
      <c r="BL7" s="17" t="s">
        <v>73</v>
      </c>
      <c r="BM7" s="17" t="s">
        <v>73</v>
      </c>
      <c r="BN7" s="17" t="s">
        <v>73</v>
      </c>
      <c r="BO7" s="17">
        <v>175966.32022882</v>
      </c>
      <c r="BP7" s="17">
        <v>887281.59419843997</v>
      </c>
      <c r="BQ7" s="17">
        <v>42.235624919999999</v>
      </c>
      <c r="BR7" s="17">
        <v>-71.791171419999998</v>
      </c>
    </row>
    <row r="8" spans="1:70" x14ac:dyDescent="0.35">
      <c r="A8" s="17">
        <v>4982809</v>
      </c>
      <c r="B8" s="17" t="s">
        <v>95</v>
      </c>
      <c r="C8" s="18">
        <v>44322</v>
      </c>
      <c r="D8" s="17" t="s">
        <v>456</v>
      </c>
      <c r="E8" s="19" t="str" cm="1">
        <f t="array" ref="E8">_xlfn.SWITCH(D8,"Property damage only (none injured)","Property Damage","Non-fatal injury","Injury","Fatal injury","Fatality","Unknown","Not Reported","Not Reported","Not Reported")</f>
        <v>Property Damage</v>
      </c>
      <c r="F8" s="17" t="s">
        <v>190</v>
      </c>
      <c r="G8" s="21">
        <v>0.49791666666666667</v>
      </c>
      <c r="H8" s="19" t="s">
        <v>192</v>
      </c>
      <c r="I8" s="17" t="s">
        <v>138</v>
      </c>
      <c r="J8" s="17">
        <v>2</v>
      </c>
      <c r="K8" s="17" t="s">
        <v>72</v>
      </c>
      <c r="L8" s="17" t="s">
        <v>73</v>
      </c>
      <c r="M8" s="17" t="s">
        <v>75</v>
      </c>
      <c r="N8" s="17" t="s">
        <v>140</v>
      </c>
      <c r="O8" s="17" t="s">
        <v>73</v>
      </c>
      <c r="P8" s="17" t="s">
        <v>73</v>
      </c>
      <c r="Q8" s="19" t="s">
        <v>598</v>
      </c>
      <c r="S8" s="17" t="s">
        <v>390</v>
      </c>
      <c r="T8" s="17" t="s">
        <v>670</v>
      </c>
      <c r="U8" s="17" t="s">
        <v>79</v>
      </c>
      <c r="V8" s="17" t="s">
        <v>80</v>
      </c>
      <c r="W8" s="19" t="s">
        <v>111</v>
      </c>
      <c r="Y8" s="19" t="s">
        <v>485</v>
      </c>
      <c r="AA8" s="17">
        <v>3</v>
      </c>
      <c r="AB8" s="17" t="s">
        <v>73</v>
      </c>
      <c r="AC8" s="17" t="s">
        <v>73</v>
      </c>
      <c r="AD8" s="17" t="s">
        <v>73</v>
      </c>
      <c r="AE8" s="17" t="s">
        <v>1013</v>
      </c>
      <c r="AF8" s="17" t="s">
        <v>298</v>
      </c>
      <c r="AG8" s="17" t="s">
        <v>317</v>
      </c>
      <c r="AH8" s="17" t="s">
        <v>86</v>
      </c>
      <c r="AI8" s="17">
        <v>0</v>
      </c>
      <c r="AJ8" s="17">
        <v>0</v>
      </c>
      <c r="AK8" s="17" t="s">
        <v>87</v>
      </c>
      <c r="AL8" s="17" t="s">
        <v>88</v>
      </c>
      <c r="AM8" s="17" t="s">
        <v>280</v>
      </c>
      <c r="AN8" s="17" t="s">
        <v>132</v>
      </c>
      <c r="AO8" s="17" t="s">
        <v>323</v>
      </c>
      <c r="AP8" s="17" t="s">
        <v>116</v>
      </c>
      <c r="AQ8" s="17" t="s">
        <v>493</v>
      </c>
      <c r="AR8" s="17" t="s">
        <v>94</v>
      </c>
      <c r="AS8" s="17" t="s">
        <v>95</v>
      </c>
      <c r="AT8" s="17" t="s">
        <v>1014</v>
      </c>
      <c r="AU8" s="17" t="s">
        <v>73</v>
      </c>
      <c r="AV8" s="17" t="s">
        <v>73</v>
      </c>
      <c r="AW8" s="17" t="s">
        <v>97</v>
      </c>
      <c r="AX8" s="17" t="s">
        <v>174</v>
      </c>
      <c r="AY8" s="17" t="s">
        <v>99</v>
      </c>
      <c r="AZ8" s="17" t="s">
        <v>73</v>
      </c>
      <c r="BA8" s="17" t="s">
        <v>120</v>
      </c>
      <c r="BB8" s="17" t="s">
        <v>101</v>
      </c>
      <c r="BC8" s="17" t="s">
        <v>102</v>
      </c>
      <c r="BD8" s="17" t="s">
        <v>73</v>
      </c>
      <c r="BE8" s="17" t="s">
        <v>103</v>
      </c>
      <c r="BF8" s="17" t="s">
        <v>135</v>
      </c>
      <c r="BG8" s="17" t="s">
        <v>105</v>
      </c>
      <c r="BH8" s="17" t="s">
        <v>73</v>
      </c>
      <c r="BI8" s="17" t="s">
        <v>73</v>
      </c>
      <c r="BJ8" s="17" t="s">
        <v>73</v>
      </c>
      <c r="BK8" s="17" t="s">
        <v>73</v>
      </c>
      <c r="BL8" s="17" t="s">
        <v>73</v>
      </c>
      <c r="BM8" s="17" t="s">
        <v>73</v>
      </c>
      <c r="BN8" s="17" t="s">
        <v>73</v>
      </c>
      <c r="BO8" s="17">
        <v>176012.21923051999</v>
      </c>
      <c r="BP8" s="17">
        <v>887256.03178187995</v>
      </c>
      <c r="BQ8" s="17">
        <v>42.235396190000003</v>
      </c>
      <c r="BR8" s="17">
        <v>-71.790614300000001</v>
      </c>
    </row>
    <row r="9" spans="1:70" x14ac:dyDescent="0.35">
      <c r="A9" s="17">
        <v>5066749</v>
      </c>
      <c r="B9" s="17" t="s">
        <v>95</v>
      </c>
      <c r="C9" s="18">
        <v>44596</v>
      </c>
      <c r="D9" s="17" t="s">
        <v>456</v>
      </c>
      <c r="E9" s="19" t="str" cm="1">
        <f t="array" ref="E9">_xlfn.SWITCH(D9,"Property damage only (none injured)","Property Damage","Non-fatal injury","Injury","Fatal injury","Fatality","Unknown","Not Reported","Not Reported","Not Reported")</f>
        <v>Property Damage</v>
      </c>
      <c r="F9" s="17" t="s">
        <v>190</v>
      </c>
      <c r="G9" s="21">
        <v>0.94513888888888886</v>
      </c>
      <c r="H9" s="19" t="s">
        <v>225</v>
      </c>
      <c r="I9" s="17" t="s">
        <v>138</v>
      </c>
      <c r="J9" s="17">
        <v>2</v>
      </c>
      <c r="K9" s="17" t="s">
        <v>476</v>
      </c>
      <c r="L9" s="17" t="s">
        <v>477</v>
      </c>
      <c r="M9" s="17" t="s">
        <v>74</v>
      </c>
      <c r="N9" s="17" t="s">
        <v>74</v>
      </c>
      <c r="O9" s="17" t="s">
        <v>73</v>
      </c>
      <c r="P9" s="17" t="s">
        <v>73</v>
      </c>
      <c r="Q9" s="19" t="s">
        <v>353</v>
      </c>
      <c r="S9" s="17" t="s">
        <v>590</v>
      </c>
      <c r="T9" s="17" t="s">
        <v>73</v>
      </c>
      <c r="U9" s="17" t="s">
        <v>79</v>
      </c>
      <c r="V9" s="17" t="s">
        <v>80</v>
      </c>
      <c r="W9" s="19" t="s">
        <v>472</v>
      </c>
      <c r="Y9" s="19" t="s">
        <v>485</v>
      </c>
      <c r="AA9" s="17">
        <v>3</v>
      </c>
      <c r="AB9" s="17" t="s">
        <v>73</v>
      </c>
      <c r="AC9" s="17" t="s">
        <v>73</v>
      </c>
      <c r="AD9" s="17" t="s">
        <v>73</v>
      </c>
      <c r="AE9" s="17" t="s">
        <v>1015</v>
      </c>
      <c r="AF9" s="17" t="s">
        <v>334</v>
      </c>
      <c r="AG9" s="17" t="s">
        <v>172</v>
      </c>
      <c r="AH9" s="17" t="s">
        <v>86</v>
      </c>
      <c r="AI9" s="17">
        <v>0</v>
      </c>
      <c r="AJ9" s="17">
        <v>0</v>
      </c>
      <c r="AK9" s="17" t="s">
        <v>295</v>
      </c>
      <c r="AL9" s="17" t="s">
        <v>500</v>
      </c>
      <c r="AM9" s="17" t="s">
        <v>269</v>
      </c>
      <c r="AN9" s="17" t="s">
        <v>132</v>
      </c>
      <c r="AO9" s="17" t="s">
        <v>115</v>
      </c>
      <c r="AP9" s="17" t="s">
        <v>115</v>
      </c>
      <c r="AQ9" s="17" t="s">
        <v>147</v>
      </c>
      <c r="AR9" s="17" t="s">
        <v>1016</v>
      </c>
      <c r="AS9" s="17" t="s">
        <v>95</v>
      </c>
      <c r="AT9" s="17" t="s">
        <v>1017</v>
      </c>
      <c r="AU9" s="17" t="s">
        <v>73</v>
      </c>
      <c r="AV9" s="17" t="s">
        <v>73</v>
      </c>
      <c r="AW9" s="17" t="s">
        <v>97</v>
      </c>
      <c r="AX9" s="17" t="s">
        <v>232</v>
      </c>
      <c r="AY9" s="17" t="s">
        <v>99</v>
      </c>
      <c r="AZ9" s="17" t="s">
        <v>73</v>
      </c>
      <c r="BA9" s="17" t="s">
        <v>120</v>
      </c>
      <c r="BB9" s="17" t="s">
        <v>188</v>
      </c>
      <c r="BC9" s="17" t="s">
        <v>102</v>
      </c>
      <c r="BD9" s="17">
        <v>65</v>
      </c>
      <c r="BE9" s="17" t="s">
        <v>158</v>
      </c>
      <c r="BF9" s="17" t="s">
        <v>135</v>
      </c>
      <c r="BG9" s="17" t="s">
        <v>105</v>
      </c>
      <c r="BH9" s="17" t="s">
        <v>73</v>
      </c>
      <c r="BI9" s="17" t="s">
        <v>73</v>
      </c>
      <c r="BJ9" s="17" t="s">
        <v>73</v>
      </c>
      <c r="BK9" s="17" t="s">
        <v>73</v>
      </c>
      <c r="BL9" s="17" t="s">
        <v>73</v>
      </c>
      <c r="BM9" s="17" t="s">
        <v>73</v>
      </c>
      <c r="BN9" s="17" t="s">
        <v>73</v>
      </c>
      <c r="BO9" s="17">
        <v>175929.74173929001</v>
      </c>
      <c r="BP9" s="17">
        <v>887275.95975100005</v>
      </c>
      <c r="BQ9" s="17">
        <v>42.23557306</v>
      </c>
      <c r="BR9" s="17">
        <v>-71.791614339999995</v>
      </c>
    </row>
    <row r="10" spans="1:70" x14ac:dyDescent="0.35">
      <c r="A10" s="17">
        <v>5247913</v>
      </c>
      <c r="B10" s="17" t="s">
        <v>95</v>
      </c>
      <c r="C10" s="18">
        <v>44968</v>
      </c>
      <c r="D10" s="17" t="s">
        <v>456</v>
      </c>
      <c r="E10" s="19" t="str" cm="1">
        <f t="array" ref="E10">_xlfn.SWITCH(D10,"Property damage only (none injured)","Property Damage","Non-fatal injury","Injury","Fatal injury","Fatality","Unknown","Not Reported","Not Reported","Not Reported")</f>
        <v>Property Damage</v>
      </c>
      <c r="F10" s="17" t="s">
        <v>190</v>
      </c>
      <c r="G10" s="21">
        <v>0.53611111111111109</v>
      </c>
      <c r="H10" s="19" t="s">
        <v>266</v>
      </c>
      <c r="I10" s="17" t="s">
        <v>138</v>
      </c>
      <c r="J10" s="17">
        <v>2</v>
      </c>
      <c r="K10" s="17" t="s">
        <v>72</v>
      </c>
      <c r="L10" s="17" t="s">
        <v>73</v>
      </c>
      <c r="M10" s="17" t="s">
        <v>74</v>
      </c>
      <c r="N10" s="17" t="s">
        <v>74</v>
      </c>
      <c r="O10" s="17" t="s">
        <v>73</v>
      </c>
      <c r="P10" s="17" t="s">
        <v>73</v>
      </c>
      <c r="Q10" s="19" t="s">
        <v>108</v>
      </c>
      <c r="S10" s="17" t="s">
        <v>202</v>
      </c>
      <c r="T10" s="17" t="s">
        <v>110</v>
      </c>
      <c r="U10" s="17" t="s">
        <v>79</v>
      </c>
      <c r="V10" s="17" t="s">
        <v>80</v>
      </c>
      <c r="W10" s="19" t="s">
        <v>111</v>
      </c>
      <c r="Y10" s="19" t="s">
        <v>82</v>
      </c>
      <c r="AA10" s="17">
        <v>3</v>
      </c>
      <c r="AB10" s="17" t="s">
        <v>73</v>
      </c>
      <c r="AC10" s="17" t="s">
        <v>73</v>
      </c>
      <c r="AD10" s="17" t="s">
        <v>73</v>
      </c>
      <c r="AE10" s="17" t="s">
        <v>1018</v>
      </c>
      <c r="AF10" s="17" t="s">
        <v>84</v>
      </c>
      <c r="AG10" s="17" t="s">
        <v>317</v>
      </c>
      <c r="AH10" s="17" t="s">
        <v>86</v>
      </c>
      <c r="AI10" s="17">
        <v>0</v>
      </c>
      <c r="AJ10" s="17">
        <v>0</v>
      </c>
      <c r="AK10" s="17" t="s">
        <v>87</v>
      </c>
      <c r="AL10" s="17" t="s">
        <v>88</v>
      </c>
      <c r="AM10" s="17" t="s">
        <v>699</v>
      </c>
      <c r="AN10" s="17" t="s">
        <v>658</v>
      </c>
      <c r="AO10" s="17" t="s">
        <v>1019</v>
      </c>
      <c r="AP10" s="17" t="s">
        <v>206</v>
      </c>
      <c r="AQ10" s="17" t="s">
        <v>324</v>
      </c>
      <c r="AR10" s="17" t="s">
        <v>94</v>
      </c>
      <c r="AS10" s="17" t="s">
        <v>95</v>
      </c>
      <c r="AT10" s="17" t="s">
        <v>1020</v>
      </c>
      <c r="AU10" s="17" t="s">
        <v>273</v>
      </c>
      <c r="AV10" s="17" t="s">
        <v>257</v>
      </c>
      <c r="AW10" s="17" t="s">
        <v>97</v>
      </c>
      <c r="AX10" s="17" t="s">
        <v>149</v>
      </c>
      <c r="AY10" s="17" t="s">
        <v>209</v>
      </c>
      <c r="AZ10" s="17" t="s">
        <v>73</v>
      </c>
      <c r="BA10" s="17" t="s">
        <v>537</v>
      </c>
      <c r="BB10" s="17" t="s">
        <v>101</v>
      </c>
      <c r="BC10" s="17" t="s">
        <v>102</v>
      </c>
      <c r="BD10" s="17" t="s">
        <v>73</v>
      </c>
      <c r="BE10" s="17" t="s">
        <v>103</v>
      </c>
      <c r="BF10" s="17" t="s">
        <v>538</v>
      </c>
      <c r="BG10" s="17" t="s">
        <v>105</v>
      </c>
      <c r="BH10" s="17" t="s">
        <v>73</v>
      </c>
      <c r="BI10" s="17" t="s">
        <v>73</v>
      </c>
      <c r="BJ10" s="17" t="s">
        <v>73</v>
      </c>
      <c r="BK10" s="17" t="s">
        <v>73</v>
      </c>
      <c r="BL10" s="17" t="s">
        <v>73</v>
      </c>
      <c r="BM10" s="17" t="s">
        <v>73</v>
      </c>
      <c r="BN10" s="17" t="s">
        <v>73</v>
      </c>
      <c r="BO10" s="17">
        <v>175980.7329</v>
      </c>
      <c r="BP10" s="17">
        <v>887304.08420000004</v>
      </c>
      <c r="BQ10" s="17">
        <v>42.235827839999999</v>
      </c>
      <c r="BR10" s="17">
        <v>-71.790997739999995</v>
      </c>
    </row>
    <row r="11" spans="1:70" x14ac:dyDescent="0.35">
      <c r="A11" s="17">
        <v>5292617</v>
      </c>
      <c r="B11" s="17" t="s">
        <v>95</v>
      </c>
      <c r="C11" s="18">
        <v>45147</v>
      </c>
      <c r="D11" s="17" t="s">
        <v>456</v>
      </c>
      <c r="E11" s="19" t="str" cm="1">
        <f t="array" ref="E11">_xlfn.SWITCH(D11,"Property damage only (none injured)","Property Damage","Non-fatal injury","Injury","Fatal injury","Fatality","Unknown","Not Reported","Not Reported","Not Reported")</f>
        <v>Property Damage</v>
      </c>
      <c r="F11" s="17" t="s">
        <v>190</v>
      </c>
      <c r="G11" s="21">
        <v>0.74583333333333335</v>
      </c>
      <c r="H11" s="19" t="s">
        <v>266</v>
      </c>
      <c r="I11" s="17" t="s">
        <v>138</v>
      </c>
      <c r="J11" s="17">
        <v>2</v>
      </c>
      <c r="K11" s="17" t="s">
        <v>72</v>
      </c>
      <c r="L11" s="17" t="s">
        <v>73</v>
      </c>
      <c r="M11" s="17" t="s">
        <v>74</v>
      </c>
      <c r="N11" s="17" t="s">
        <v>74</v>
      </c>
      <c r="O11" s="17" t="s">
        <v>73</v>
      </c>
      <c r="P11" s="17" t="s">
        <v>73</v>
      </c>
      <c r="Q11" s="19" t="s">
        <v>125</v>
      </c>
      <c r="S11" s="17" t="s">
        <v>73</v>
      </c>
      <c r="T11" s="17" t="s">
        <v>73</v>
      </c>
      <c r="U11" s="17" t="s">
        <v>79</v>
      </c>
      <c r="V11" s="17" t="s">
        <v>80</v>
      </c>
      <c r="W11" s="19" t="s">
        <v>111</v>
      </c>
      <c r="Y11" s="19" t="s">
        <v>82</v>
      </c>
      <c r="AA11" s="17">
        <v>3</v>
      </c>
      <c r="AB11" s="17" t="s">
        <v>73</v>
      </c>
      <c r="AC11" s="17" t="s">
        <v>73</v>
      </c>
      <c r="AD11" s="17" t="s">
        <v>73</v>
      </c>
      <c r="AE11" s="17" t="s">
        <v>1021</v>
      </c>
      <c r="AF11" s="17" t="s">
        <v>84</v>
      </c>
      <c r="AG11" s="17" t="s">
        <v>85</v>
      </c>
      <c r="AH11" s="17" t="s">
        <v>86</v>
      </c>
      <c r="AI11" s="17">
        <v>0</v>
      </c>
      <c r="AJ11" s="17">
        <v>0</v>
      </c>
      <c r="AK11" s="17" t="s">
        <v>87</v>
      </c>
      <c r="AL11" s="17" t="s">
        <v>88</v>
      </c>
      <c r="AM11" s="17" t="s">
        <v>699</v>
      </c>
      <c r="AN11" s="17" t="s">
        <v>970</v>
      </c>
      <c r="AO11" s="17" t="s">
        <v>206</v>
      </c>
      <c r="AP11" s="17" t="s">
        <v>206</v>
      </c>
      <c r="AQ11" s="17" t="s">
        <v>641</v>
      </c>
      <c r="AR11" s="17" t="s">
        <v>94</v>
      </c>
      <c r="AS11" s="17" t="s">
        <v>95</v>
      </c>
      <c r="AT11" s="17" t="s">
        <v>1022</v>
      </c>
      <c r="AU11" s="17" t="s">
        <v>273</v>
      </c>
      <c r="AV11" s="17" t="s">
        <v>257</v>
      </c>
      <c r="AW11" s="17" t="s">
        <v>97</v>
      </c>
      <c r="AX11" s="17" t="s">
        <v>232</v>
      </c>
      <c r="AY11" s="17" t="s">
        <v>209</v>
      </c>
      <c r="AZ11" s="17" t="s">
        <v>73</v>
      </c>
      <c r="BA11" s="17" t="s">
        <v>537</v>
      </c>
      <c r="BB11" s="17" t="s">
        <v>101</v>
      </c>
      <c r="BC11" s="17" t="s">
        <v>102</v>
      </c>
      <c r="BD11" s="17" t="s">
        <v>73</v>
      </c>
      <c r="BE11" s="17" t="s">
        <v>298</v>
      </c>
      <c r="BF11" s="17" t="s">
        <v>538</v>
      </c>
      <c r="BG11" s="17" t="s">
        <v>105</v>
      </c>
      <c r="BH11" s="17" t="s">
        <v>73</v>
      </c>
      <c r="BI11" s="17" t="s">
        <v>73</v>
      </c>
      <c r="BJ11" s="17" t="s">
        <v>73</v>
      </c>
      <c r="BK11" s="17" t="s">
        <v>73</v>
      </c>
      <c r="BL11" s="17" t="s">
        <v>73</v>
      </c>
      <c r="BM11" s="17" t="s">
        <v>73</v>
      </c>
      <c r="BN11" s="17" t="s">
        <v>73</v>
      </c>
      <c r="BO11" s="17">
        <v>175980.7329</v>
      </c>
      <c r="BP11" s="17">
        <v>887304.08420000004</v>
      </c>
      <c r="BQ11" s="17">
        <v>42.235827790000002</v>
      </c>
      <c r="BR11" s="17">
        <v>-71.790997779999998</v>
      </c>
    </row>
    <row r="13" spans="1:70" x14ac:dyDescent="0.35">
      <c r="A13" s="17" t="s">
        <v>286</v>
      </c>
      <c r="B13" s="17" t="s">
        <v>287</v>
      </c>
    </row>
    <row r="14" spans="1:70" x14ac:dyDescent="0.35">
      <c r="A14" s="17" t="s">
        <v>288</v>
      </c>
      <c r="B14" s="17" t="s">
        <v>289</v>
      </c>
    </row>
    <row r="15" spans="1:70" x14ac:dyDescent="0.35">
      <c r="A15" s="17" t="s">
        <v>290</v>
      </c>
      <c r="B15" s="17" t="s">
        <v>291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FD76C-0732-440E-85DB-8CEA96095585}">
  <sheetPr codeName="Sheet9"/>
  <dimension ref="C1:G46"/>
  <sheetViews>
    <sheetView tabSelected="1" view="pageBreakPreview" topLeftCell="B1" zoomScale="108" zoomScaleNormal="178" workbookViewId="0">
      <selection activeCell="L4" sqref="L4"/>
    </sheetView>
  </sheetViews>
  <sheetFormatPr defaultRowHeight="14.5" x14ac:dyDescent="0.35"/>
  <cols>
    <col min="3" max="3" width="22.7265625" customWidth="1"/>
    <col min="4" max="7" width="16.7265625" customWidth="1"/>
  </cols>
  <sheetData>
    <row r="1" spans="3:7" ht="15" thickBot="1" x14ac:dyDescent="0.4"/>
    <row r="2" spans="3:7" ht="15" thickBot="1" x14ac:dyDescent="0.4">
      <c r="C2" s="35" t="s">
        <v>1023</v>
      </c>
      <c r="D2" s="36"/>
      <c r="E2" s="36"/>
      <c r="F2" s="36"/>
      <c r="G2" s="36"/>
    </row>
    <row r="3" spans="3:7" ht="53" thickTop="1" thickBot="1" x14ac:dyDescent="0.4">
      <c r="C3" s="2" t="s">
        <v>1024</v>
      </c>
      <c r="D3" s="3" t="s">
        <v>1025</v>
      </c>
      <c r="E3" s="3" t="s">
        <v>1026</v>
      </c>
      <c r="F3" s="3" t="s">
        <v>1027</v>
      </c>
      <c r="G3" s="3" t="s">
        <v>1028</v>
      </c>
    </row>
    <row r="4" spans="3:7" ht="27" thickTop="1" thickBot="1" x14ac:dyDescent="0.4">
      <c r="C4" s="4" t="s">
        <v>1029</v>
      </c>
      <c r="D4" s="9">
        <f>SUM(D5:D8)</f>
        <v>66</v>
      </c>
      <c r="E4" s="9">
        <f>SUM(E5:E8)</f>
        <v>10</v>
      </c>
      <c r="F4" s="9">
        <f>SUM(F5:F8)</f>
        <v>36</v>
      </c>
      <c r="G4" s="9">
        <f>SUM(G5:G8)</f>
        <v>55</v>
      </c>
    </row>
    <row r="5" spans="3:7" ht="15" thickBot="1" x14ac:dyDescent="0.4">
      <c r="C5" s="5" t="s">
        <v>1030</v>
      </c>
      <c r="D5" s="6">
        <f>COUNTIF('P_Millbury Street at Providence'!E:E,'2019-2023'!C5)</f>
        <v>44</v>
      </c>
      <c r="E5" s="6">
        <f>COUNTIF('P_Millbury Street at Route 146 '!$E$2:$E$11,'2019-2023'!C5)</f>
        <v>9</v>
      </c>
      <c r="F5" s="6">
        <f>COUNTIF('P_Providence &amp; Driveways'!$E$1:$E$37,'2019-2023'!C5)</f>
        <v>26</v>
      </c>
      <c r="G5" s="6">
        <f>COUNTIF('P_Route 146 Off Ramp @ McKeon'!E:E,'2019-2023'!C5)</f>
        <v>31</v>
      </c>
    </row>
    <row r="6" spans="3:7" ht="15" thickBot="1" x14ac:dyDescent="0.4">
      <c r="C6" s="5" t="s">
        <v>67</v>
      </c>
      <c r="D6" s="6">
        <f>COUNTIF('P_Millbury Street at Providence'!E:E,'2019-2023'!C6)</f>
        <v>17</v>
      </c>
      <c r="E6" s="6">
        <f>COUNTIF('P_Millbury Street at Route 146 '!$E$2:$E$11,'2019-2023'!C6)</f>
        <v>1</v>
      </c>
      <c r="F6" s="6">
        <f>COUNTIF('P_Providence &amp; Driveways'!$E$1:$E$37,'2019-2023'!C6)</f>
        <v>5</v>
      </c>
      <c r="G6" s="6">
        <f>COUNTIF('P_Route 146 Off Ramp @ McKeon'!E:E,'2019-2023'!C6)</f>
        <v>20</v>
      </c>
    </row>
    <row r="7" spans="3:7" ht="15" thickBot="1" x14ac:dyDescent="0.4">
      <c r="C7" s="5" t="s">
        <v>1031</v>
      </c>
      <c r="D7" s="6">
        <f>COUNTIF('P_Millbury Street at Providence'!E:E,'2019-2023'!C7)</f>
        <v>0</v>
      </c>
      <c r="E7" s="6">
        <f>COUNTIF('P_Millbury Street at Route 146 '!$E$2:$E$11,'2019-2023'!C7)</f>
        <v>0</v>
      </c>
      <c r="F7" s="31">
        <f>COUNTIF('P_Providence &amp; Driveways'!$E$1:$E$37,'2019-2023'!C7)</f>
        <v>1</v>
      </c>
      <c r="G7" s="6">
        <f>COUNTIF('P_Route 146 Off Ramp @ McKeon'!E:E,'2019-2023'!C7)</f>
        <v>0</v>
      </c>
    </row>
    <row r="8" spans="3:7" ht="15" thickBot="1" x14ac:dyDescent="0.4">
      <c r="C8" s="5" t="s">
        <v>489</v>
      </c>
      <c r="D8" s="6">
        <f>COUNTIF('P_Millbury Street at Providence'!E:E,'2019-2023'!C8)</f>
        <v>5</v>
      </c>
      <c r="E8" s="6">
        <f>COUNTIF('P_Millbury Street at Route 146 '!$E$2:$E$11,'2019-2023'!C8)</f>
        <v>0</v>
      </c>
      <c r="F8" s="6">
        <f>COUNTIF('P_Providence &amp; Driveways'!$E$1:$E$37,'2019-2023'!C8)</f>
        <v>4</v>
      </c>
      <c r="G8" s="6">
        <f>COUNTIF('P_Route 146 Off Ramp @ McKeon'!E:E,'2019-2023'!C8)</f>
        <v>4</v>
      </c>
    </row>
    <row r="9" spans="3:7" x14ac:dyDescent="0.35">
      <c r="C9" s="33" t="s">
        <v>21</v>
      </c>
      <c r="D9" s="34"/>
      <c r="E9" s="34"/>
      <c r="F9" s="34"/>
      <c r="G9" s="34"/>
    </row>
    <row r="10" spans="3:7" ht="15" thickBot="1" x14ac:dyDescent="0.4">
      <c r="C10" s="5" t="s">
        <v>128</v>
      </c>
      <c r="D10" s="6">
        <f>COUNTIF('P_Millbury Street at Providence'!X:X,"*Rear*")</f>
        <v>12</v>
      </c>
      <c r="E10" s="6">
        <f>COUNTIF('P_Millbury Street at Route 146 '!Y2:Y11,"*Rear*")</f>
        <v>3</v>
      </c>
      <c r="F10" s="6">
        <f>COUNTIF('P_Providence &amp; Driveways'!X1:X37,"*Rear*")</f>
        <v>10</v>
      </c>
      <c r="G10" s="6">
        <f>COUNTIF('P_Route 146 Off Ramp @ McKeon'!X:X,"*Rear*")</f>
        <v>7</v>
      </c>
    </row>
    <row r="11" spans="3:7" ht="15" thickBot="1" x14ac:dyDescent="0.4">
      <c r="C11" s="5" t="s">
        <v>82</v>
      </c>
      <c r="D11" s="6">
        <v>32</v>
      </c>
      <c r="E11" s="6">
        <f>COUNTIF('P_Millbury Street at Route 146 '!Y2:Y11,"Angle")</f>
        <v>4</v>
      </c>
      <c r="F11" s="6">
        <f>COUNTIF('P_Providence &amp; Driveways'!X1:X37,"Angle")</f>
        <v>14</v>
      </c>
      <c r="G11" s="6">
        <f>COUNTIF('P_Route 146 Off Ramp @ McKeon'!X:X,"Angle")-1</f>
        <v>32</v>
      </c>
    </row>
    <row r="12" spans="3:7" ht="15" thickBot="1" x14ac:dyDescent="0.4">
      <c r="C12" s="5" t="s">
        <v>155</v>
      </c>
      <c r="D12" s="6">
        <f>COUNTIF('P_Millbury Street at Providence'!X:X,"*Sideswipe*")</f>
        <v>10</v>
      </c>
      <c r="E12" s="6">
        <f>COUNTIF('P_Millbury Street at Route 146 '!Y2:Y11,"Sideswipe*")</f>
        <v>0</v>
      </c>
      <c r="F12" s="6">
        <f>COUNTIF('P_Providence &amp; Driveways'!X1:X37,"Sideswipe*")</f>
        <v>4</v>
      </c>
      <c r="G12" s="6">
        <f>COUNTIF('P_Route 146 Off Ramp @ McKeon'!X:X,"Sideswipe*")</f>
        <v>5</v>
      </c>
    </row>
    <row r="13" spans="3:7" ht="15" thickBot="1" x14ac:dyDescent="0.4">
      <c r="C13" s="5" t="s">
        <v>203</v>
      </c>
      <c r="D13" s="6">
        <f>COUNTIF('P_Millbury Street at Providence'!X:X,"*Head*")</f>
        <v>5</v>
      </c>
      <c r="E13" s="6">
        <f>COUNTIF('P_Millbury Street at Route 146 '!Y2:Y11,"Head*")</f>
        <v>0</v>
      </c>
      <c r="F13" s="6">
        <f>COUNTIF('P_Providence &amp; Driveways'!X1:X37,"Head*")+1</f>
        <v>4</v>
      </c>
      <c r="G13" s="6">
        <f>COUNTIF('P_Route 146 Off Ramp @ McKeon'!X:X,"Head*")</f>
        <v>2</v>
      </c>
    </row>
    <row r="14" spans="3:7" ht="15" thickBot="1" x14ac:dyDescent="0.4">
      <c r="C14" s="5" t="s">
        <v>213</v>
      </c>
      <c r="D14" s="6">
        <v>5</v>
      </c>
      <c r="E14" s="6">
        <f>COUNTIF('P_Millbury Street at Route 146 '!Y2:Y11,"Single*")</f>
        <v>3</v>
      </c>
      <c r="F14" s="6">
        <f>COUNTIF('P_Providence &amp; Driveways'!X1:X37,"Single*")</f>
        <v>4</v>
      </c>
      <c r="G14" s="6">
        <f>COUNTIF('P_Route 146 Off Ramp @ McKeon'!X:X,"Single*")-1</f>
        <v>7</v>
      </c>
    </row>
    <row r="15" spans="3:7" ht="15" thickBot="1" x14ac:dyDescent="0.4">
      <c r="C15" s="14" t="s">
        <v>1032</v>
      </c>
      <c r="D15" s="15">
        <v>1</v>
      </c>
      <c r="E15" s="15">
        <f>COUNTIF(Plaza!V$2:V$20,'2019-2023'!C15)</f>
        <v>0</v>
      </c>
      <c r="F15" s="15">
        <f>COUNTIF(Worcester!U$2:U$8,'2019-2023'!B15)</f>
        <v>0</v>
      </c>
      <c r="G15" s="15">
        <f>COUNTIF(Worcester!V$2:V$8,'2019-2023'!C15)</f>
        <v>0</v>
      </c>
    </row>
    <row r="16" spans="3:7" ht="15" thickBot="1" x14ac:dyDescent="0.4">
      <c r="C16" s="14" t="s">
        <v>1033</v>
      </c>
      <c r="D16" s="15">
        <v>1</v>
      </c>
      <c r="E16" s="15">
        <f>COUNTIF(Plaza!V$2:V$20,'2019-2023'!C16)</f>
        <v>0</v>
      </c>
      <c r="F16" s="15">
        <v>0</v>
      </c>
      <c r="G16" s="15">
        <v>2</v>
      </c>
    </row>
    <row r="17" spans="3:7" ht="15" thickBot="1" x14ac:dyDescent="0.4">
      <c r="C17" s="5" t="s">
        <v>186</v>
      </c>
      <c r="D17" s="6">
        <f t="shared" ref="D17:E17" si="0">D4-SUM(D10:D16)</f>
        <v>0</v>
      </c>
      <c r="E17" s="6">
        <f t="shared" si="0"/>
        <v>0</v>
      </c>
      <c r="F17" s="6">
        <f>F4-SUM(F10:F16)</f>
        <v>0</v>
      </c>
      <c r="G17" s="6">
        <f>G4-SUM(G10:G16)</f>
        <v>0</v>
      </c>
    </row>
    <row r="18" spans="3:7" x14ac:dyDescent="0.35">
      <c r="C18" s="33" t="s">
        <v>1034</v>
      </c>
      <c r="D18" s="34"/>
      <c r="E18" s="34"/>
      <c r="F18" s="34"/>
      <c r="G18" s="34"/>
    </row>
    <row r="19" spans="3:7" ht="15" thickBot="1" x14ac:dyDescent="0.4">
      <c r="C19" s="5" t="s">
        <v>1035</v>
      </c>
      <c r="D19" s="6">
        <f>COUNTIFS('P_Millbury Street at Providence'!G:G,"&gt;="&amp;TIMEVALUE("6:01 AM"),'P_Millbury Street at Providence'!G:G,"&lt;="&amp;TIMEVALUE("10:00 AM"))</f>
        <v>2</v>
      </c>
      <c r="E19" s="6">
        <f>COUNTIFS(Table3[Crash Time],"&gt;="&amp;TIMEVALUE("6:01 AM"),Table3[Crash Time],"&lt;="&amp;TIMEVALUE("10:00 AM"))</f>
        <v>0</v>
      </c>
      <c r="F19" s="6">
        <f>COUNTIFS(Table4[Crash Time],"&gt;="&amp;TIMEVALUE("6:01 AM"),Table4[Crash Time],"&lt;="&amp;TIMEVALUE("10:00 AM"))</f>
        <v>6</v>
      </c>
      <c r="G19" s="6">
        <f>COUNTIFS('P_Route 146 Off Ramp @ McKeon'!G:G,"&gt;="&amp;TIMEVALUE("6:01 AM"),'P_Route 146 Off Ramp @ McKeon'!G:G,"&lt;="&amp;TIMEVALUE("10:00 AM"))</f>
        <v>16</v>
      </c>
    </row>
    <row r="20" spans="3:7" ht="15" thickBot="1" x14ac:dyDescent="0.4">
      <c r="C20" s="5" t="s">
        <v>1036</v>
      </c>
      <c r="D20" s="6">
        <f>COUNTIFS('P_Millbury Street at Providence'!G:G,"&gt;="&amp;TIMEVALUE("10:01 AM"),'P_Millbury Street at Providence'!G:G,"&lt;="&amp;TIMEVALUE("4:00 PM"))</f>
        <v>32</v>
      </c>
      <c r="E20" s="6">
        <f>COUNTIFS(Table3[Crash Time],"&gt;="&amp;TIMEVALUE("10:01 AM"),Table3[Crash Time],"&lt;="&amp;TIMEVALUE("4:00 PM"))</f>
        <v>5</v>
      </c>
      <c r="F20" s="6">
        <f>COUNTIFS(Table4[Crash Time],"&gt;=10:01 AM",Table4[Crash Time],"&lt;=4:00 PM")</f>
        <v>15</v>
      </c>
      <c r="G20" s="6">
        <f>COUNTIFS('P_Route 146 Off Ramp @ McKeon'!G:G,"&gt;=10:01 AM",'P_Route 146 Off Ramp @ McKeon'!G:G,"&lt;=4:00 PM")</f>
        <v>10</v>
      </c>
    </row>
    <row r="21" spans="3:7" ht="15" thickBot="1" x14ac:dyDescent="0.4">
      <c r="C21" s="5" t="s">
        <v>1037</v>
      </c>
      <c r="D21" s="6">
        <f>COUNTIFS('P_Millbury Street at Providence'!G:G,"&gt;="&amp;TIMEVALUE("4:01 PM"),'P_Millbury Street at Providence'!G:G,"&lt;="&amp;TIMEVALUE("7:00 PM"))</f>
        <v>15</v>
      </c>
      <c r="E21" s="6">
        <f>COUNTIFS(Table3[Crash Time],"&gt;="&amp;TIMEVALUE("4:01 PM"),Table3[Crash Time],"&lt;="&amp;TIMEVALUE("7:00 PM"))</f>
        <v>3</v>
      </c>
      <c r="F21" s="6">
        <f>COUNTIFS(Table4[Crash Time],"&gt;=4:01 PM",Table4[Crash Time],"&lt;=7:00 PM")</f>
        <v>5</v>
      </c>
      <c r="G21" s="6">
        <f>COUNTIFS('P_Route 146 Off Ramp @ McKeon'!G:G,"&gt;=4:01 PM",'P_Route 146 Off Ramp @ McKeon'!G:G,"&lt;=7:00 PM")</f>
        <v>18</v>
      </c>
    </row>
    <row r="22" spans="3:7" ht="15" thickBot="1" x14ac:dyDescent="0.4">
      <c r="C22" s="5" t="s">
        <v>1038</v>
      </c>
      <c r="D22" s="6">
        <f t="shared" ref="D22:E22" si="1">D4-SUM(D19:D21)</f>
        <v>17</v>
      </c>
      <c r="E22" s="6">
        <f t="shared" si="1"/>
        <v>2</v>
      </c>
      <c r="F22" s="6">
        <f>F4-SUM(F19:F21)</f>
        <v>10</v>
      </c>
      <c r="G22" s="6">
        <f>G4-SUM(G19:G21)</f>
        <v>11</v>
      </c>
    </row>
    <row r="23" spans="3:7" x14ac:dyDescent="0.35">
      <c r="C23" s="33" t="s">
        <v>1039</v>
      </c>
      <c r="D23" s="34"/>
      <c r="E23" s="34"/>
      <c r="F23" s="34"/>
      <c r="G23" s="34"/>
    </row>
    <row r="24" spans="3:7" ht="15" thickBot="1" x14ac:dyDescent="0.4">
      <c r="C24" s="5">
        <v>2018</v>
      </c>
      <c r="D24" s="6">
        <f>COUNTIF('P_Millbury Street at Providence'!H:H, '2019-2023'!C24)</f>
        <v>13</v>
      </c>
      <c r="E24" s="6">
        <f>COUNTIF(Table3[Crash Year], '2019-2023'!C24)</f>
        <v>1</v>
      </c>
      <c r="F24" s="6">
        <f>COUNTIF('P_Providence &amp; Driveways'!H:H,'2019-2023'!C24)</f>
        <v>7</v>
      </c>
      <c r="G24" s="6">
        <f>COUNTIF('P_Route 146 Off Ramp @ McKeon'!H:H,'2019-2023'!C24)</f>
        <v>9</v>
      </c>
    </row>
    <row r="25" spans="3:7" ht="15" thickBot="1" x14ac:dyDescent="0.4">
      <c r="C25" s="5">
        <v>2019</v>
      </c>
      <c r="D25" s="6">
        <f>COUNTIF('P_Millbury Street at Providence'!H:H, '2019-2023'!C25)</f>
        <v>13</v>
      </c>
      <c r="E25" s="6">
        <f>COUNTIF(Table3[Crash Year], '2019-2023'!C25)</f>
        <v>5</v>
      </c>
      <c r="F25" s="6">
        <f>COUNTIF('P_Providence &amp; Driveways'!H:H,'2019-2023'!C25)</f>
        <v>5</v>
      </c>
      <c r="G25" s="6">
        <f>COUNTIF('P_Route 146 Off Ramp @ McKeon'!H:H,'2019-2023'!C25)</f>
        <v>9</v>
      </c>
    </row>
    <row r="26" spans="3:7" ht="15" thickBot="1" x14ac:dyDescent="0.4">
      <c r="C26" s="5">
        <v>2020</v>
      </c>
      <c r="D26" s="6">
        <f>COUNTIF('P_Millbury Street at Providence'!H:H, '2019-2023'!C26)</f>
        <v>12</v>
      </c>
      <c r="E26" s="6">
        <f>COUNTIF(Table3[Crash Year], '2019-2023'!C26)</f>
        <v>0</v>
      </c>
      <c r="F26" s="6">
        <f>COUNTIF('P_Providence &amp; Driveways'!H:H,'2019-2023'!C26)</f>
        <v>4</v>
      </c>
      <c r="G26" s="6">
        <f>COUNTIF('P_Route 146 Off Ramp @ McKeon'!H:H,'2019-2023'!C26)</f>
        <v>10</v>
      </c>
    </row>
    <row r="27" spans="3:7" ht="15" thickBot="1" x14ac:dyDescent="0.4">
      <c r="C27" s="5">
        <v>2021</v>
      </c>
      <c r="D27" s="6">
        <f>COUNTIF('P_Millbury Street at Providence'!H:H, '2019-2023'!C27)</f>
        <v>12</v>
      </c>
      <c r="E27" s="6">
        <f>COUNTIF(Table3[Crash Year], '2019-2023'!C27)</f>
        <v>1</v>
      </c>
      <c r="F27" s="6">
        <f>COUNTIF('P_Providence &amp; Driveways'!H:H,'2019-2023'!C27)</f>
        <v>3</v>
      </c>
      <c r="G27" s="6">
        <f>COUNTIF('P_Route 146 Off Ramp @ McKeon'!H:H,'2019-2023'!C27)</f>
        <v>8</v>
      </c>
    </row>
    <row r="28" spans="3:7" ht="15" thickBot="1" x14ac:dyDescent="0.4">
      <c r="C28" s="5">
        <v>2022</v>
      </c>
      <c r="D28" s="6">
        <f>COUNTIF('P_Millbury Street at Providence'!H:H, '2019-2023'!C28)</f>
        <v>10</v>
      </c>
      <c r="E28" s="6">
        <f>COUNTIF(Table3[Crash Year], '2019-2023'!C28)</f>
        <v>1</v>
      </c>
      <c r="F28" s="6">
        <f>COUNTIF('P_Providence &amp; Driveways'!H:H,'2019-2023'!C28)</f>
        <v>8</v>
      </c>
      <c r="G28" s="6">
        <f>COUNTIF('P_Route 146 Off Ramp @ McKeon'!H:H,'2019-2023'!C28)</f>
        <v>10</v>
      </c>
    </row>
    <row r="29" spans="3:7" ht="15" thickBot="1" x14ac:dyDescent="0.4">
      <c r="C29" s="5">
        <v>2023</v>
      </c>
      <c r="D29" s="6">
        <f>COUNTIF('P_Millbury Street at Providence'!H:H, '2019-2023'!C29)</f>
        <v>6</v>
      </c>
      <c r="E29" s="6">
        <f>COUNTIF(Table3[Crash Year], '2019-2023'!C29)</f>
        <v>2</v>
      </c>
      <c r="F29" s="6">
        <f>COUNTIF('P_Providence &amp; Driveways'!H:H,'2019-2023'!C29)</f>
        <v>9</v>
      </c>
      <c r="G29" s="6">
        <f>COUNTIF('P_Route 146 Off Ramp @ McKeon'!H:H,'2019-2023'!C29)</f>
        <v>9</v>
      </c>
    </row>
    <row r="30" spans="3:7" x14ac:dyDescent="0.35">
      <c r="C30" s="33" t="s">
        <v>39</v>
      </c>
      <c r="D30" s="34"/>
      <c r="E30" s="34"/>
      <c r="F30" s="34"/>
      <c r="G30" s="34"/>
    </row>
    <row r="31" spans="3:7" ht="15" thickBot="1" x14ac:dyDescent="0.4">
      <c r="C31" s="5" t="s">
        <v>94</v>
      </c>
      <c r="D31" s="6">
        <f>COUNTIF('P_Millbury Street at Providence'!AP:AP,"Clear*")</f>
        <v>51</v>
      </c>
      <c r="E31" s="6">
        <f>COUNTIF(Table3[Weather Conditions],"Clear*")</f>
        <v>7</v>
      </c>
      <c r="F31" s="6">
        <v>24</v>
      </c>
      <c r="G31" s="6">
        <f>COUNTIF('P_Route 146 Off Ramp @ McKeon'!$AP:$AP,"Clear*")</f>
        <v>47</v>
      </c>
    </row>
    <row r="32" spans="3:7" ht="15" thickBot="1" x14ac:dyDescent="0.4">
      <c r="C32" s="5" t="s">
        <v>118</v>
      </c>
      <c r="D32" s="6">
        <f>COUNTIF('P_Route 146 Off Ramp @ McKeon'!$AP:$AP,'2019-2023'!#REF!)</f>
        <v>0</v>
      </c>
      <c r="E32" s="6">
        <f>COUNTIF(Table3[Weather Conditions],"Cloud*")</f>
        <v>0</v>
      </c>
      <c r="F32" s="6">
        <v>2</v>
      </c>
      <c r="G32" s="6">
        <f>COUNTIF('P_Route 146 Off Ramp @ McKeon'!$AP:$AP,'2019-2023'!C32)</f>
        <v>3</v>
      </c>
    </row>
    <row r="33" spans="3:7" ht="15" thickBot="1" x14ac:dyDescent="0.4">
      <c r="C33" s="5" t="s">
        <v>334</v>
      </c>
      <c r="D33" s="6">
        <f>COUNTIF('P_Route 146 Off Ramp @ McKeon'!AM:AM,"Rain")</f>
        <v>0</v>
      </c>
      <c r="E33" s="6">
        <f>COUNTIF(Table3[Weather Conditions],"Rain*")</f>
        <v>1</v>
      </c>
      <c r="F33" s="6">
        <v>8</v>
      </c>
      <c r="G33" s="6">
        <f>COUNTIF('P_Route 146 Off Ramp @ McKeon'!AP:AP,"Rain")</f>
        <v>3</v>
      </c>
    </row>
    <row r="34" spans="3:7" ht="15" thickBot="1" x14ac:dyDescent="0.4">
      <c r="C34" s="5" t="s">
        <v>179</v>
      </c>
      <c r="D34" s="6">
        <f>COUNTIF('P_Route 146 Off Ramp @ McKeon'!AM:AM,'2019-2023'!#REF!)</f>
        <v>0</v>
      </c>
      <c r="E34" s="6">
        <f>COUNTIF(Table3[Weather Conditions],"Snow*")</f>
        <v>1</v>
      </c>
      <c r="F34" s="6">
        <v>2</v>
      </c>
      <c r="G34" s="6">
        <f>COUNTIF('P_Route 146 Off Ramp @ McKeon'!AP:AP,'2019-2023'!C34)</f>
        <v>0</v>
      </c>
    </row>
    <row r="35" spans="3:7" ht="15" thickBot="1" x14ac:dyDescent="0.4">
      <c r="C35" s="5" t="s">
        <v>1040</v>
      </c>
      <c r="D35" s="6">
        <f>COUNTIF('P_Route 146 Off Ramp @ McKeon'!AM2:AM56,"* *")</f>
        <v>34</v>
      </c>
      <c r="E35" s="6">
        <f>COUNTIF(Table3[Weather Conditions],"Not*")</f>
        <v>1</v>
      </c>
      <c r="F35" s="6">
        <v>0</v>
      </c>
      <c r="G35" s="6">
        <f>COUNTIF('P_Route 146 Off Ramp @ McKeon'!AP2:AP56,"* *")</f>
        <v>2</v>
      </c>
    </row>
    <row r="36" spans="3:7" x14ac:dyDescent="0.35">
      <c r="C36" s="33" t="s">
        <v>20</v>
      </c>
      <c r="D36" s="34"/>
      <c r="E36" s="34"/>
      <c r="F36" s="34"/>
      <c r="G36" s="34"/>
    </row>
    <row r="37" spans="3:7" ht="15" thickBot="1" x14ac:dyDescent="0.4">
      <c r="C37" s="5" t="s">
        <v>111</v>
      </c>
      <c r="D37" s="6">
        <f>COUNTIF('EXAMPLE Woodland'!U$2:U$22,C37)</f>
        <v>12</v>
      </c>
      <c r="E37" s="6">
        <f>COUNTIF(Table3[Light Conditions],'2019-2023'!C37)</f>
        <v>7</v>
      </c>
      <c r="F37" s="6">
        <f>COUNTIF(Table4[Light Conditions],'2019-2023'!$C37)</f>
        <v>21</v>
      </c>
      <c r="G37" s="6">
        <f>COUNTIF('P_Route 146 Off Ramp @ McKeon'!W:W,'2019-2023'!$C37)</f>
        <v>30</v>
      </c>
    </row>
    <row r="38" spans="3:7" ht="15" thickBot="1" x14ac:dyDescent="0.4">
      <c r="C38" s="5" t="s">
        <v>154</v>
      </c>
      <c r="D38" s="6">
        <f>COUNTIF('EXAMPLE Woodland'!U$2:U$22,C38)</f>
        <v>3</v>
      </c>
      <c r="E38" s="6">
        <f>COUNTIF(Table3[Light Conditions],"Dusk")</f>
        <v>1</v>
      </c>
      <c r="F38" s="6">
        <f>COUNTIF(Table4[Light Conditions],"Dusk")</f>
        <v>1</v>
      </c>
      <c r="G38" s="6">
        <f>COUNTIF('P_Route 146 Off Ramp @ McKeon'!W:W,'2019-2023'!$C38)</f>
        <v>2</v>
      </c>
    </row>
    <row r="39" spans="3:7" ht="15" thickBot="1" x14ac:dyDescent="0.4">
      <c r="C39" s="5" t="s">
        <v>630</v>
      </c>
      <c r="D39" s="6">
        <f>COUNTIF('EXAMPLE Woodland'!U$2:U$22,C39)</f>
        <v>0</v>
      </c>
      <c r="E39" s="6">
        <f>COUNTIF(Table3[Light Conditions],'2019-2023'!C39)</f>
        <v>0</v>
      </c>
      <c r="F39" s="6">
        <f>COUNTIF(Table4[Light Conditions],"*unlighted*")</f>
        <v>0</v>
      </c>
      <c r="G39" s="6">
        <f>COUNTIF('P_Route 146 Off Ramp @ McKeon'!W:W,'2019-2023'!$C39)</f>
        <v>1</v>
      </c>
    </row>
    <row r="40" spans="3:7" ht="15" thickBot="1" x14ac:dyDescent="0.4">
      <c r="C40" s="5" t="s">
        <v>81</v>
      </c>
      <c r="D40" s="6">
        <f>COUNTIF('EXAMPLE Woodland'!U$2:U$22,C40)</f>
        <v>6</v>
      </c>
      <c r="E40" s="6">
        <f>COUNTIF(Table3[Light Conditions],"*lighted*")</f>
        <v>2</v>
      </c>
      <c r="F40" s="6">
        <f>COUNTIF(Table4[Light Conditions],"*lighted*")</f>
        <v>14</v>
      </c>
      <c r="G40" s="6">
        <f>COUNTIF('P_Route 146 Off Ramp @ McKeon'!W:W,'2019-2023'!$C40)</f>
        <v>22</v>
      </c>
    </row>
    <row r="41" spans="3:7" ht="15" thickBot="1" x14ac:dyDescent="0.4">
      <c r="C41" s="5" t="s">
        <v>186</v>
      </c>
      <c r="D41" s="6">
        <f>COUNTIF('EXAMPLE Woodland'!U$2:U$22,C41)</f>
        <v>0</v>
      </c>
      <c r="E41" s="6">
        <f>COUNTIF(Table3[Light Conditions],'2019-2023'!C41)</f>
        <v>0</v>
      </c>
      <c r="F41" s="6">
        <f>COUNTIF(Table4[Light Conditions],'2019-2023'!$C41)</f>
        <v>0</v>
      </c>
      <c r="G41" s="6">
        <f>COUNTIF('P_Route 146 Off Ramp @ McKeon'!W:W,'2019-2023'!$C41)</f>
        <v>0</v>
      </c>
    </row>
    <row r="42" spans="3:7" ht="15" thickBot="1" x14ac:dyDescent="0.4">
      <c r="C42" s="4" t="s">
        <v>1041</v>
      </c>
      <c r="D42" s="10">
        <f>D4/6</f>
        <v>11</v>
      </c>
      <c r="E42" s="10">
        <f>E4/6</f>
        <v>1.6666666666666667</v>
      </c>
      <c r="F42" s="10">
        <f>F4/6</f>
        <v>6</v>
      </c>
      <c r="G42" s="10">
        <f>G4/6</f>
        <v>9.1666666666666661</v>
      </c>
    </row>
    <row r="43" spans="3:7" ht="15" thickBot="1" x14ac:dyDescent="0.4">
      <c r="C43" s="4" t="s">
        <v>1042</v>
      </c>
      <c r="D43" s="13">
        <v>2.04</v>
      </c>
      <c r="E43" s="11">
        <v>0.52</v>
      </c>
      <c r="F43" s="11">
        <v>1.84</v>
      </c>
      <c r="G43" s="32">
        <v>1.61</v>
      </c>
    </row>
    <row r="44" spans="3:7" ht="26.5" thickBot="1" x14ac:dyDescent="0.4">
      <c r="C44" s="4" t="s">
        <v>1043</v>
      </c>
      <c r="D44" s="12">
        <v>0.89</v>
      </c>
      <c r="E44" s="12">
        <v>0.89</v>
      </c>
      <c r="F44" s="12">
        <v>0.61</v>
      </c>
      <c r="G44" s="12">
        <v>0.89</v>
      </c>
    </row>
    <row r="45" spans="3:7" ht="15" thickBot="1" x14ac:dyDescent="0.4">
      <c r="C45" s="7" t="s">
        <v>1044</v>
      </c>
      <c r="D45" s="8" t="s">
        <v>1045</v>
      </c>
      <c r="E45" s="8" t="s">
        <v>1045</v>
      </c>
      <c r="F45" s="8" t="s">
        <v>1046</v>
      </c>
      <c r="G45" s="8" t="s">
        <v>1045</v>
      </c>
    </row>
    <row r="46" spans="3:7" ht="15" thickTop="1" x14ac:dyDescent="0.35"/>
  </sheetData>
  <mergeCells count="6">
    <mergeCell ref="C36:G36"/>
    <mergeCell ref="C2:G2"/>
    <mergeCell ref="C9:G9"/>
    <mergeCell ref="C18:G18"/>
    <mergeCell ref="C23:G23"/>
    <mergeCell ref="C30:G30"/>
  </mergeCells>
  <pageMargins left="0.7" right="0.7" top="0.75" bottom="0.75" header="0.3" footer="0.3"/>
  <pageSetup scale="84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EXAMPLE Woodland</vt:lpstr>
      <vt:lpstr>Plaza</vt:lpstr>
      <vt:lpstr>Pierce</vt:lpstr>
      <vt:lpstr>Worcester</vt:lpstr>
      <vt:lpstr>P_Route 146 Off Ramp @ McKeon</vt:lpstr>
      <vt:lpstr>P_Providence &amp; Driveways</vt:lpstr>
      <vt:lpstr>P_Millbury Street at Providence</vt:lpstr>
      <vt:lpstr>P_Millbury Street at Route 146 </vt:lpstr>
      <vt:lpstr>2019-2023</vt:lpstr>
      <vt:lpstr>'2019-2023'!Print_Area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Ly, Donna</dc:creator>
  <cp:keywords/>
  <dc:description/>
  <cp:lastModifiedBy>Hall, Brandon</cp:lastModifiedBy>
  <cp:revision/>
  <dcterms:created xsi:type="dcterms:W3CDTF">2024-05-20T20:02:47Z</dcterms:created>
  <dcterms:modified xsi:type="dcterms:W3CDTF">2025-04-16T16:39:48Z</dcterms:modified>
  <cp:category/>
  <cp:contentStatus/>
</cp:coreProperties>
</file>