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csdcloud-my.sharepoint.com/personal/e1liu_ucsd_edu/Documents/proj/sempro-model/"/>
    </mc:Choice>
  </mc:AlternateContent>
  <xr:revisionPtr revIDLastSave="3" documentId="13_ncr:1_{3C8DE51D-0322-46A0-B069-1C849A2F8C8E}" xr6:coauthVersionLast="47" xr6:coauthVersionMax="47" xr10:uidLastSave="{D3FC83AE-8349-4B35-A0A1-E5A94CE22345}"/>
  <bookViews>
    <workbookView xWindow="-120" yWindow="-120" windowWidth="38640" windowHeight="21240" xr2:uid="{AA37181D-07FD-4639-B639-EA87C285E66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76" i="1" l="1"/>
  <c r="G476" i="1"/>
  <c r="J45" i="1"/>
  <c r="J46" i="1"/>
  <c r="J47" i="1"/>
  <c r="J44" i="1"/>
  <c r="J906" i="1"/>
  <c r="J907" i="1"/>
  <c r="J908" i="1"/>
  <c r="J909" i="1"/>
  <c r="J905" i="1"/>
  <c r="H909" i="1"/>
  <c r="G909" i="1"/>
  <c r="H908" i="1"/>
  <c r="G908" i="1"/>
  <c r="H907" i="1"/>
  <c r="G907" i="1"/>
  <c r="H906" i="1"/>
  <c r="G906" i="1"/>
  <c r="H905" i="1"/>
  <c r="G905" i="1"/>
  <c r="H1529" i="1"/>
  <c r="G1529" i="1"/>
  <c r="H1528" i="1"/>
  <c r="G1528" i="1"/>
  <c r="H1527" i="1"/>
  <c r="G1527" i="1"/>
  <c r="H1517" i="1"/>
  <c r="G1517" i="1"/>
  <c r="H1516" i="1"/>
  <c r="G1516" i="1"/>
  <c r="H1515" i="1"/>
  <c r="G1515" i="1"/>
  <c r="H1514" i="1"/>
  <c r="G1514" i="1"/>
  <c r="H1422" i="1"/>
  <c r="G1422" i="1"/>
  <c r="H1421" i="1"/>
  <c r="G1421" i="1"/>
  <c r="H1420" i="1"/>
  <c r="G1420" i="1"/>
  <c r="J857" i="1"/>
  <c r="J859" i="1"/>
  <c r="H858" i="1"/>
  <c r="G858" i="1"/>
  <c r="H856" i="1"/>
  <c r="G856" i="1"/>
  <c r="H603" i="1"/>
  <c r="G603" i="1"/>
  <c r="H1604" i="1"/>
  <c r="G1604" i="1"/>
  <c r="H1603" i="1"/>
  <c r="G1603" i="1"/>
  <c r="H1602" i="1"/>
  <c r="G1602" i="1"/>
  <c r="H1601" i="1"/>
  <c r="G1601" i="1"/>
  <c r="H1600" i="1"/>
  <c r="G1600" i="1"/>
  <c r="H1599" i="1"/>
  <c r="G1599" i="1"/>
  <c r="H1598" i="1"/>
  <c r="G1598" i="1"/>
  <c r="H1597" i="1"/>
  <c r="G1597" i="1"/>
  <c r="H1596" i="1"/>
  <c r="G1596" i="1"/>
  <c r="H1595" i="1"/>
  <c r="G1595" i="1"/>
  <c r="H1594" i="1"/>
  <c r="G1594" i="1"/>
  <c r="H1593" i="1"/>
  <c r="G1593" i="1"/>
  <c r="H1592" i="1"/>
  <c r="G1592" i="1"/>
  <c r="H1591" i="1"/>
  <c r="G1591" i="1"/>
  <c r="H1590" i="1"/>
  <c r="G1590" i="1"/>
  <c r="H1589" i="1"/>
  <c r="G1589" i="1"/>
  <c r="H1588" i="1"/>
  <c r="G1588" i="1"/>
  <c r="H1587" i="1"/>
  <c r="G1587" i="1"/>
  <c r="H1586" i="1"/>
  <c r="G1586" i="1"/>
  <c r="H1585" i="1"/>
  <c r="G1585" i="1"/>
  <c r="H1584" i="1"/>
  <c r="G1584" i="1"/>
  <c r="H1583" i="1"/>
  <c r="G1583" i="1"/>
  <c r="H1582" i="1"/>
  <c r="G1582" i="1"/>
  <c r="H1581" i="1"/>
  <c r="G1581" i="1"/>
  <c r="H1580" i="1"/>
  <c r="G1580" i="1"/>
  <c r="H1579" i="1"/>
  <c r="G1579" i="1"/>
  <c r="H1578" i="1"/>
  <c r="G1578" i="1"/>
  <c r="H1577" i="1"/>
  <c r="G1577" i="1"/>
  <c r="H1576" i="1"/>
  <c r="G1576" i="1"/>
  <c r="H1575" i="1"/>
  <c r="G1575" i="1"/>
  <c r="H1574" i="1"/>
  <c r="G1574" i="1"/>
  <c r="H1573" i="1"/>
  <c r="G1573" i="1"/>
  <c r="H1572" i="1"/>
  <c r="G1572" i="1"/>
  <c r="H1571" i="1"/>
  <c r="G1571" i="1"/>
  <c r="H1570" i="1"/>
  <c r="G1570" i="1"/>
  <c r="H1569" i="1"/>
  <c r="G1569" i="1"/>
  <c r="H1568" i="1"/>
  <c r="G1568" i="1"/>
  <c r="H1567" i="1"/>
  <c r="G1567" i="1"/>
  <c r="H1566" i="1"/>
  <c r="G1566" i="1"/>
  <c r="H1565" i="1"/>
  <c r="G1565" i="1"/>
  <c r="H1564" i="1"/>
  <c r="G1564" i="1"/>
  <c r="H1563" i="1"/>
  <c r="G1563" i="1"/>
  <c r="H1562" i="1"/>
  <c r="G1562" i="1"/>
  <c r="H1561" i="1"/>
  <c r="G1561" i="1"/>
  <c r="H1560" i="1"/>
  <c r="G1560" i="1"/>
  <c r="H1559" i="1"/>
  <c r="G1559" i="1"/>
  <c r="H1558" i="1"/>
  <c r="G1558" i="1"/>
  <c r="H1557" i="1"/>
  <c r="G1557" i="1"/>
  <c r="H1556" i="1"/>
  <c r="G1556" i="1"/>
  <c r="H1555" i="1"/>
  <c r="G1555" i="1"/>
  <c r="H1554" i="1"/>
  <c r="G1554" i="1"/>
  <c r="H1553" i="1"/>
  <c r="G1553" i="1"/>
  <c r="H1552" i="1"/>
  <c r="G1552" i="1"/>
  <c r="H1551" i="1"/>
  <c r="G1551" i="1"/>
  <c r="H1550" i="1"/>
  <c r="G1550" i="1"/>
  <c r="H1549" i="1"/>
  <c r="G1549" i="1"/>
  <c r="H1548" i="1"/>
  <c r="G1548" i="1"/>
  <c r="H1547" i="1"/>
  <c r="G1547" i="1"/>
  <c r="H1546" i="1"/>
  <c r="G1546" i="1"/>
  <c r="H1545" i="1"/>
  <c r="G1545" i="1"/>
  <c r="H1544" i="1"/>
  <c r="G1544" i="1"/>
  <c r="H1543" i="1"/>
  <c r="G1543" i="1"/>
  <c r="H1542" i="1"/>
  <c r="G1542" i="1"/>
  <c r="H1541" i="1"/>
  <c r="G1541" i="1"/>
  <c r="H1540" i="1"/>
  <c r="G1540" i="1"/>
  <c r="H1539" i="1"/>
  <c r="G1539" i="1"/>
  <c r="H1538" i="1"/>
  <c r="G1538" i="1"/>
  <c r="H1537" i="1"/>
  <c r="G1537" i="1"/>
  <c r="H1536" i="1"/>
  <c r="G1536" i="1"/>
  <c r="H1535" i="1"/>
  <c r="G1535" i="1"/>
  <c r="H1534" i="1"/>
  <c r="G1534" i="1"/>
  <c r="H1533" i="1"/>
  <c r="G1533" i="1"/>
  <c r="H1532" i="1"/>
  <c r="G1532" i="1"/>
  <c r="H1531" i="1"/>
  <c r="G1531" i="1"/>
  <c r="H1530" i="1"/>
  <c r="G1530" i="1"/>
  <c r="H1526" i="1"/>
  <c r="G1526" i="1"/>
  <c r="H1525" i="1"/>
  <c r="G1525" i="1"/>
  <c r="H1524" i="1"/>
  <c r="G1524" i="1"/>
  <c r="H1523" i="1"/>
  <c r="G1523" i="1"/>
  <c r="H1522" i="1"/>
  <c r="G1522" i="1"/>
  <c r="J1521" i="1"/>
  <c r="H1521" i="1"/>
  <c r="G1521" i="1"/>
  <c r="J1520" i="1"/>
  <c r="H1520" i="1"/>
  <c r="G1520" i="1"/>
  <c r="J1519" i="1"/>
  <c r="H1519" i="1"/>
  <c r="G1519" i="1"/>
  <c r="J1518" i="1"/>
  <c r="H1518" i="1"/>
  <c r="G1518" i="1"/>
  <c r="H1513" i="1"/>
  <c r="G1513" i="1"/>
  <c r="H1512" i="1"/>
  <c r="G1512" i="1"/>
  <c r="H1511" i="1"/>
  <c r="G1511" i="1"/>
  <c r="H1510" i="1"/>
  <c r="G1510" i="1"/>
  <c r="H1509" i="1"/>
  <c r="G1509" i="1"/>
  <c r="J1508" i="1"/>
  <c r="H1508" i="1"/>
  <c r="G1508" i="1"/>
  <c r="H1507" i="1"/>
  <c r="G1507" i="1"/>
  <c r="H1506" i="1"/>
  <c r="G1506" i="1"/>
  <c r="H1505" i="1"/>
  <c r="G1505" i="1"/>
  <c r="H1504" i="1"/>
  <c r="G1504" i="1"/>
  <c r="H1503" i="1"/>
  <c r="G1503" i="1"/>
  <c r="H1502" i="1"/>
  <c r="G1502" i="1"/>
  <c r="H1501" i="1"/>
  <c r="G1501" i="1"/>
  <c r="H1500" i="1"/>
  <c r="G1500" i="1"/>
  <c r="H1499" i="1"/>
  <c r="G1499" i="1"/>
  <c r="H1498" i="1"/>
  <c r="G1498" i="1"/>
  <c r="J1497" i="1"/>
  <c r="H1497" i="1"/>
  <c r="G1497" i="1"/>
  <c r="J1496" i="1"/>
  <c r="H1496" i="1"/>
  <c r="G1496" i="1"/>
  <c r="J1495" i="1"/>
  <c r="H1495" i="1"/>
  <c r="G1495" i="1"/>
  <c r="J1494" i="1"/>
  <c r="H1494" i="1"/>
  <c r="G1494" i="1"/>
  <c r="J1493" i="1"/>
  <c r="H1493" i="1"/>
  <c r="G1493" i="1"/>
  <c r="H1492" i="1"/>
  <c r="G1492" i="1"/>
  <c r="H1491" i="1"/>
  <c r="G1491" i="1"/>
  <c r="J1490" i="1"/>
  <c r="H1490" i="1"/>
  <c r="G1490" i="1"/>
  <c r="J1489" i="1"/>
  <c r="H1489" i="1"/>
  <c r="G1489" i="1"/>
  <c r="J1488" i="1"/>
  <c r="H1488" i="1"/>
  <c r="G1488" i="1"/>
  <c r="J1487" i="1"/>
  <c r="H1487" i="1"/>
  <c r="G1487" i="1"/>
  <c r="J1486" i="1"/>
  <c r="H1486" i="1"/>
  <c r="G1486" i="1"/>
  <c r="H1485" i="1"/>
  <c r="G1485" i="1"/>
  <c r="J1484" i="1"/>
  <c r="H1484" i="1"/>
  <c r="G1484" i="1"/>
  <c r="J1483" i="1"/>
  <c r="H1483" i="1"/>
  <c r="G1483" i="1"/>
  <c r="J1482" i="1"/>
  <c r="H1482" i="1"/>
  <c r="G1482" i="1"/>
  <c r="J1481" i="1"/>
  <c r="H1481" i="1"/>
  <c r="G1481" i="1"/>
  <c r="J1480" i="1"/>
  <c r="H1480" i="1"/>
  <c r="G1480" i="1"/>
  <c r="J1479" i="1"/>
  <c r="H1479" i="1"/>
  <c r="G1479" i="1"/>
  <c r="J1478" i="1"/>
  <c r="H1478" i="1"/>
  <c r="G1478" i="1"/>
  <c r="J1477" i="1"/>
  <c r="H1477" i="1"/>
  <c r="G1477" i="1"/>
  <c r="J1476" i="1"/>
  <c r="H1476" i="1"/>
  <c r="G1476" i="1"/>
  <c r="J1475" i="1"/>
  <c r="H1475" i="1"/>
  <c r="G1475" i="1"/>
  <c r="J1474" i="1"/>
  <c r="H1474" i="1"/>
  <c r="G1474" i="1"/>
  <c r="J1473" i="1"/>
  <c r="H1473" i="1"/>
  <c r="G1473" i="1"/>
  <c r="H1472" i="1"/>
  <c r="G1472" i="1"/>
  <c r="J1471" i="1"/>
  <c r="H1471" i="1"/>
  <c r="G1471" i="1"/>
  <c r="H1470" i="1"/>
  <c r="G1470" i="1"/>
  <c r="H1469" i="1"/>
  <c r="G1469" i="1"/>
  <c r="J1468" i="1"/>
  <c r="H1468" i="1"/>
  <c r="G1468" i="1"/>
  <c r="H1467" i="1"/>
  <c r="G1467" i="1"/>
  <c r="H1466" i="1"/>
  <c r="G1466" i="1"/>
  <c r="H1465" i="1"/>
  <c r="G1465" i="1"/>
  <c r="H1464" i="1"/>
  <c r="G1464" i="1"/>
  <c r="J1463" i="1"/>
  <c r="H1463" i="1"/>
  <c r="G1463" i="1"/>
  <c r="J1462" i="1"/>
  <c r="H1462" i="1"/>
  <c r="G1462" i="1"/>
  <c r="J1461" i="1"/>
  <c r="H1461" i="1"/>
  <c r="G1461" i="1"/>
  <c r="J1460" i="1"/>
  <c r="H1460" i="1"/>
  <c r="G1460" i="1"/>
  <c r="J1459" i="1"/>
  <c r="H1459" i="1"/>
  <c r="G1459" i="1"/>
  <c r="J1458" i="1"/>
  <c r="H1458" i="1"/>
  <c r="G1458" i="1"/>
  <c r="J1457" i="1"/>
  <c r="H1457" i="1"/>
  <c r="G1457" i="1"/>
  <c r="J1456" i="1"/>
  <c r="H1456" i="1"/>
  <c r="G1456" i="1"/>
  <c r="J1455" i="1"/>
  <c r="H1455" i="1"/>
  <c r="G1455" i="1"/>
  <c r="J1454" i="1"/>
  <c r="H1454" i="1"/>
  <c r="G1454" i="1"/>
  <c r="J1453" i="1"/>
  <c r="H1453" i="1"/>
  <c r="G1453" i="1"/>
  <c r="J1452" i="1"/>
  <c r="H1452" i="1"/>
  <c r="G1452" i="1"/>
  <c r="J1451" i="1"/>
  <c r="H1451" i="1"/>
  <c r="G1451" i="1"/>
  <c r="J1450" i="1"/>
  <c r="H1450" i="1"/>
  <c r="G1450" i="1"/>
  <c r="J1449" i="1"/>
  <c r="H1449" i="1"/>
  <c r="G1449" i="1"/>
  <c r="J1448" i="1"/>
  <c r="H1448" i="1"/>
  <c r="G1448" i="1"/>
  <c r="J1447" i="1"/>
  <c r="H1447" i="1"/>
  <c r="G1447" i="1"/>
  <c r="H1446" i="1"/>
  <c r="G1446" i="1"/>
  <c r="H1445" i="1"/>
  <c r="G1445" i="1"/>
  <c r="H1444" i="1"/>
  <c r="G1444" i="1"/>
  <c r="H1443" i="1"/>
  <c r="G1443" i="1"/>
  <c r="H1442" i="1"/>
  <c r="G1442" i="1"/>
  <c r="J1441" i="1"/>
  <c r="H1441" i="1"/>
  <c r="G1441" i="1"/>
  <c r="J1440" i="1"/>
  <c r="H1440" i="1"/>
  <c r="G1440" i="1"/>
  <c r="J1439" i="1"/>
  <c r="H1439" i="1"/>
  <c r="G1439" i="1"/>
  <c r="J1438" i="1"/>
  <c r="H1438" i="1"/>
  <c r="G1438" i="1"/>
  <c r="J1437" i="1"/>
  <c r="H1437" i="1"/>
  <c r="G1437" i="1"/>
  <c r="J1436" i="1"/>
  <c r="H1436" i="1"/>
  <c r="G1436" i="1"/>
  <c r="H1435" i="1"/>
  <c r="G1435" i="1"/>
  <c r="H1434" i="1"/>
  <c r="G1434" i="1"/>
  <c r="H1433" i="1"/>
  <c r="G1433" i="1"/>
  <c r="H1432" i="1"/>
  <c r="G1432" i="1"/>
  <c r="H1431" i="1"/>
  <c r="G1431" i="1"/>
  <c r="H1430" i="1"/>
  <c r="G1430" i="1"/>
  <c r="H1429" i="1"/>
  <c r="G1429" i="1"/>
  <c r="H1428" i="1"/>
  <c r="G1428" i="1"/>
  <c r="H1427" i="1"/>
  <c r="G1427" i="1"/>
  <c r="H1426" i="1"/>
  <c r="G1426" i="1"/>
  <c r="H1425" i="1"/>
  <c r="G1425" i="1"/>
  <c r="H1424" i="1"/>
  <c r="G1424" i="1"/>
  <c r="H1423" i="1"/>
  <c r="G1423" i="1"/>
  <c r="H1419" i="1"/>
  <c r="G1419" i="1"/>
  <c r="H1418" i="1"/>
  <c r="G1418" i="1"/>
  <c r="H1417" i="1"/>
  <c r="G1417" i="1"/>
  <c r="H1416" i="1"/>
  <c r="G1416" i="1"/>
  <c r="H1415" i="1"/>
  <c r="G1415" i="1"/>
  <c r="H1414" i="1"/>
  <c r="G1414" i="1"/>
  <c r="H1413" i="1"/>
  <c r="G1413" i="1"/>
  <c r="H1412" i="1"/>
  <c r="G1412" i="1"/>
  <c r="H1411" i="1"/>
  <c r="G1411" i="1"/>
  <c r="H1410" i="1"/>
  <c r="G1410" i="1"/>
  <c r="H1409" i="1"/>
  <c r="G1409" i="1"/>
  <c r="H1408" i="1"/>
  <c r="G1408" i="1"/>
  <c r="H1407" i="1"/>
  <c r="G1407" i="1"/>
  <c r="H1406" i="1"/>
  <c r="G1406" i="1"/>
  <c r="H1405" i="1"/>
  <c r="G1405" i="1"/>
  <c r="H1404" i="1"/>
  <c r="G1404" i="1"/>
  <c r="H1403" i="1"/>
  <c r="G1403" i="1"/>
  <c r="H1402" i="1"/>
  <c r="G1402" i="1"/>
  <c r="H1401" i="1"/>
  <c r="G1401" i="1"/>
  <c r="H1400" i="1"/>
  <c r="G1400" i="1"/>
  <c r="H1399" i="1"/>
  <c r="G1399" i="1"/>
  <c r="H1398" i="1"/>
  <c r="G1398" i="1"/>
  <c r="H1397" i="1"/>
  <c r="G1397" i="1"/>
  <c r="H1396" i="1"/>
  <c r="G1396" i="1"/>
  <c r="H1395" i="1"/>
  <c r="G1395" i="1"/>
  <c r="H1394" i="1"/>
  <c r="G1394" i="1"/>
  <c r="H1393" i="1"/>
  <c r="G1393" i="1"/>
  <c r="H1392" i="1"/>
  <c r="G1392" i="1"/>
  <c r="H1391" i="1"/>
  <c r="G1391" i="1"/>
  <c r="H1390" i="1"/>
  <c r="G1390" i="1"/>
  <c r="H1389" i="1"/>
  <c r="G1389" i="1"/>
  <c r="H1388" i="1"/>
  <c r="G1388" i="1"/>
  <c r="H1387" i="1"/>
  <c r="G1387" i="1"/>
  <c r="H1386" i="1"/>
  <c r="G1386" i="1"/>
  <c r="H1385" i="1"/>
  <c r="G1385" i="1"/>
  <c r="H1384" i="1"/>
  <c r="G1384" i="1"/>
  <c r="H1383" i="1"/>
  <c r="G1383" i="1"/>
  <c r="H1382" i="1"/>
  <c r="G1382" i="1"/>
  <c r="H1381" i="1"/>
  <c r="G1381" i="1"/>
  <c r="H1380" i="1"/>
  <c r="G1380" i="1"/>
  <c r="H1379" i="1"/>
  <c r="G1379" i="1"/>
  <c r="H1378" i="1"/>
  <c r="G1378" i="1"/>
  <c r="H1377" i="1"/>
  <c r="G1377" i="1"/>
  <c r="H1376" i="1"/>
  <c r="G1376" i="1"/>
  <c r="H1375" i="1"/>
  <c r="G1375" i="1"/>
  <c r="H1374" i="1"/>
  <c r="G1374" i="1"/>
  <c r="H1373" i="1"/>
  <c r="G1373" i="1"/>
  <c r="H1372" i="1"/>
  <c r="G1372" i="1"/>
  <c r="H1371" i="1"/>
  <c r="G1371" i="1"/>
  <c r="H1370" i="1"/>
  <c r="G1370" i="1"/>
  <c r="H1369" i="1"/>
  <c r="G1369" i="1"/>
  <c r="H1368" i="1"/>
  <c r="G1368" i="1"/>
  <c r="H1367" i="1"/>
  <c r="G1367" i="1"/>
  <c r="H1366" i="1"/>
  <c r="G1366" i="1"/>
  <c r="H1365" i="1"/>
  <c r="G1365" i="1"/>
  <c r="H1364" i="1"/>
  <c r="G1364" i="1"/>
  <c r="H1363" i="1"/>
  <c r="G1363" i="1"/>
  <c r="H1362" i="1"/>
  <c r="G1362" i="1"/>
  <c r="H1361" i="1"/>
  <c r="G1361" i="1"/>
  <c r="H1360" i="1"/>
  <c r="G1360" i="1"/>
  <c r="H1359" i="1"/>
  <c r="G1359" i="1"/>
  <c r="H1358" i="1"/>
  <c r="G1358" i="1"/>
  <c r="H1357" i="1"/>
  <c r="G1357" i="1"/>
  <c r="H1356" i="1"/>
  <c r="G1356" i="1"/>
  <c r="H1355" i="1"/>
  <c r="G1355" i="1"/>
  <c r="H1354" i="1"/>
  <c r="G1354" i="1"/>
  <c r="H1353" i="1"/>
  <c r="G1353" i="1"/>
  <c r="H1352" i="1"/>
  <c r="G1352" i="1"/>
  <c r="H1351" i="1"/>
  <c r="G1351" i="1"/>
  <c r="H1350" i="1"/>
  <c r="G1350" i="1"/>
  <c r="H1349" i="1"/>
  <c r="G1349" i="1"/>
  <c r="H1348" i="1"/>
  <c r="G1348" i="1"/>
  <c r="H1347" i="1"/>
  <c r="G1347" i="1"/>
  <c r="H1346" i="1"/>
  <c r="G1346" i="1"/>
  <c r="H1345" i="1"/>
  <c r="G1345" i="1"/>
  <c r="H1344" i="1"/>
  <c r="G1344" i="1"/>
  <c r="H1343" i="1"/>
  <c r="G1343" i="1"/>
  <c r="H1342" i="1"/>
  <c r="G1342" i="1"/>
  <c r="H1341" i="1"/>
  <c r="G1341" i="1"/>
  <c r="H1340" i="1"/>
  <c r="G1340" i="1"/>
  <c r="H1339" i="1"/>
  <c r="G1339" i="1"/>
  <c r="H1338" i="1"/>
  <c r="G1338" i="1"/>
  <c r="H1337" i="1"/>
  <c r="G1337" i="1"/>
  <c r="H1336" i="1"/>
  <c r="G1336" i="1"/>
  <c r="H1335" i="1"/>
  <c r="G1335" i="1"/>
  <c r="H1334" i="1"/>
  <c r="G1334" i="1"/>
  <c r="H1333" i="1"/>
  <c r="G1333" i="1"/>
  <c r="H1332" i="1"/>
  <c r="G1332" i="1"/>
  <c r="H1331" i="1"/>
  <c r="G1331" i="1"/>
  <c r="H1330" i="1"/>
  <c r="G1330" i="1"/>
  <c r="H1329" i="1"/>
  <c r="G1329" i="1"/>
  <c r="H1328" i="1"/>
  <c r="G1328" i="1"/>
  <c r="H1327" i="1"/>
  <c r="G1327" i="1"/>
  <c r="H1326" i="1"/>
  <c r="G1326" i="1"/>
  <c r="H1325" i="1"/>
  <c r="G1325" i="1"/>
  <c r="H1324" i="1"/>
  <c r="G1324" i="1"/>
  <c r="H1323" i="1"/>
  <c r="G1323" i="1"/>
  <c r="H1322" i="1"/>
  <c r="G1322" i="1"/>
  <c r="H1321" i="1"/>
  <c r="G1321" i="1"/>
  <c r="H1320" i="1"/>
  <c r="G1320" i="1"/>
  <c r="H1319" i="1"/>
  <c r="G1319" i="1"/>
  <c r="H1318" i="1"/>
  <c r="G1318" i="1"/>
  <c r="H1317" i="1"/>
  <c r="G1317" i="1"/>
  <c r="H1316" i="1"/>
  <c r="G1316" i="1"/>
  <c r="H1315" i="1"/>
  <c r="G1315" i="1"/>
  <c r="H1314" i="1"/>
  <c r="G1314" i="1"/>
  <c r="H1313" i="1"/>
  <c r="G1313" i="1"/>
  <c r="H1312" i="1"/>
  <c r="G1312" i="1"/>
  <c r="H1311" i="1"/>
  <c r="G1311" i="1"/>
  <c r="H1310" i="1"/>
  <c r="G1310" i="1"/>
  <c r="H1309" i="1"/>
  <c r="G1309" i="1"/>
  <c r="H1308" i="1"/>
  <c r="G1308" i="1"/>
  <c r="H1307" i="1"/>
  <c r="G1307" i="1"/>
  <c r="H1306" i="1"/>
  <c r="G1306" i="1"/>
  <c r="H1305" i="1"/>
  <c r="G1305" i="1"/>
  <c r="H1304" i="1"/>
  <c r="G1304" i="1"/>
  <c r="H1303" i="1"/>
  <c r="G1303" i="1"/>
  <c r="H1302" i="1"/>
  <c r="G1302" i="1"/>
  <c r="H1301" i="1"/>
  <c r="G1301" i="1"/>
  <c r="H1300" i="1"/>
  <c r="G1300" i="1"/>
  <c r="H1299" i="1"/>
  <c r="G1299" i="1"/>
  <c r="H1298" i="1"/>
  <c r="G1298" i="1"/>
  <c r="H1297" i="1"/>
  <c r="G1297" i="1"/>
  <c r="H1296" i="1"/>
  <c r="G1296" i="1"/>
  <c r="H1295" i="1"/>
  <c r="G1295" i="1"/>
  <c r="H1294" i="1"/>
  <c r="G1294" i="1"/>
  <c r="H1293" i="1"/>
  <c r="G1293" i="1"/>
  <c r="H1292" i="1"/>
  <c r="G1292" i="1"/>
  <c r="H1291" i="1"/>
  <c r="G1291" i="1"/>
  <c r="H1290" i="1"/>
  <c r="G1290" i="1"/>
  <c r="H1289" i="1"/>
  <c r="G1289" i="1"/>
  <c r="H1288" i="1"/>
  <c r="G1288" i="1"/>
  <c r="H1287" i="1"/>
  <c r="G1287" i="1"/>
  <c r="H1286" i="1"/>
  <c r="G1286" i="1"/>
  <c r="H1285" i="1"/>
  <c r="G1285" i="1"/>
  <c r="H1284" i="1"/>
  <c r="G1284" i="1"/>
  <c r="H1283" i="1"/>
  <c r="G1283" i="1"/>
  <c r="H1282" i="1"/>
  <c r="G1282" i="1"/>
  <c r="H1281" i="1"/>
  <c r="G1281" i="1"/>
  <c r="H1280" i="1"/>
  <c r="G1280" i="1"/>
  <c r="H1279" i="1"/>
  <c r="G1279" i="1"/>
  <c r="H1278" i="1"/>
  <c r="G1278" i="1"/>
  <c r="H1277" i="1"/>
  <c r="G1277" i="1"/>
  <c r="H1276" i="1"/>
  <c r="G1276" i="1"/>
  <c r="H1275" i="1"/>
  <c r="G1275" i="1"/>
  <c r="H1274" i="1"/>
  <c r="G1274" i="1"/>
  <c r="H1273" i="1"/>
  <c r="G1273" i="1"/>
  <c r="H1272" i="1"/>
  <c r="G1272" i="1"/>
  <c r="H1271" i="1"/>
  <c r="G1271" i="1"/>
  <c r="H1270" i="1"/>
  <c r="G1270" i="1"/>
  <c r="H1187" i="1"/>
  <c r="G1187" i="1"/>
  <c r="H1186" i="1"/>
  <c r="G1186" i="1"/>
  <c r="H1185" i="1"/>
  <c r="G1185" i="1"/>
  <c r="H1184" i="1"/>
  <c r="G1184" i="1"/>
  <c r="H1183" i="1"/>
  <c r="G1183" i="1"/>
  <c r="H1182" i="1"/>
  <c r="G1182" i="1"/>
  <c r="H1181" i="1"/>
  <c r="G1181" i="1"/>
  <c r="H1180" i="1"/>
  <c r="G1180" i="1"/>
  <c r="H1179" i="1"/>
  <c r="G1179" i="1"/>
  <c r="H1178" i="1"/>
  <c r="G1178" i="1"/>
  <c r="H1177" i="1"/>
  <c r="G1177" i="1"/>
  <c r="H1176" i="1"/>
  <c r="G1176" i="1"/>
  <c r="H1175" i="1"/>
  <c r="G1175" i="1"/>
  <c r="H1174" i="1"/>
  <c r="G1174" i="1"/>
  <c r="H1173" i="1"/>
  <c r="G1173" i="1"/>
  <c r="H1172" i="1"/>
  <c r="G1172" i="1"/>
  <c r="H1171" i="1"/>
  <c r="G1171" i="1"/>
  <c r="H1170" i="1"/>
  <c r="G1170" i="1"/>
  <c r="H1169" i="1"/>
  <c r="G1169" i="1"/>
  <c r="H1168" i="1"/>
  <c r="G1168" i="1"/>
  <c r="H1167" i="1"/>
  <c r="G1167" i="1"/>
  <c r="H1166" i="1"/>
  <c r="G1166" i="1"/>
  <c r="H1165" i="1"/>
  <c r="G1165" i="1"/>
  <c r="H1164" i="1"/>
  <c r="G1164" i="1"/>
  <c r="H1163" i="1"/>
  <c r="G1163" i="1"/>
  <c r="H1162" i="1"/>
  <c r="G1162" i="1"/>
  <c r="H1161" i="1"/>
  <c r="G1161" i="1"/>
  <c r="H1160" i="1"/>
  <c r="G1160" i="1"/>
  <c r="H1159" i="1"/>
  <c r="G1159" i="1"/>
  <c r="H1158" i="1"/>
  <c r="G1158" i="1"/>
  <c r="H1157" i="1"/>
  <c r="G1157" i="1"/>
  <c r="H1156" i="1"/>
  <c r="G1156" i="1"/>
  <c r="H1155" i="1"/>
  <c r="G1155" i="1"/>
  <c r="H1154" i="1"/>
  <c r="G1154" i="1"/>
  <c r="H1153" i="1"/>
  <c r="G1153" i="1"/>
  <c r="H1152" i="1"/>
  <c r="G1152" i="1"/>
  <c r="H1151" i="1"/>
  <c r="G1151" i="1"/>
  <c r="H1150" i="1"/>
  <c r="G1150" i="1"/>
  <c r="H1149" i="1"/>
  <c r="G1149" i="1"/>
  <c r="H1148" i="1"/>
  <c r="G1148" i="1"/>
  <c r="H1147" i="1"/>
  <c r="G1147" i="1"/>
  <c r="H1146" i="1"/>
  <c r="G1146" i="1"/>
  <c r="H1145" i="1"/>
  <c r="G1145" i="1"/>
  <c r="H1144" i="1"/>
  <c r="G1144" i="1"/>
  <c r="H1143" i="1"/>
  <c r="G1143" i="1"/>
  <c r="H1142" i="1"/>
  <c r="G1142" i="1"/>
  <c r="H1141" i="1"/>
  <c r="G1141" i="1"/>
  <c r="H1140" i="1"/>
  <c r="G1140" i="1"/>
  <c r="H1139" i="1"/>
  <c r="G1139" i="1"/>
  <c r="H1138" i="1"/>
  <c r="G1138" i="1"/>
  <c r="H1137" i="1"/>
  <c r="G1137" i="1"/>
  <c r="H1136" i="1"/>
  <c r="G1136" i="1"/>
  <c r="H1135" i="1"/>
  <c r="G1135" i="1"/>
  <c r="H1134" i="1"/>
  <c r="G1134" i="1"/>
  <c r="H1133" i="1"/>
  <c r="G1133" i="1"/>
  <c r="H1132" i="1"/>
  <c r="G1132" i="1"/>
  <c r="H1131" i="1"/>
  <c r="G1131" i="1"/>
  <c r="H1130" i="1"/>
  <c r="G1130" i="1"/>
  <c r="H1129" i="1"/>
  <c r="G1129" i="1"/>
  <c r="H1128" i="1"/>
  <c r="G1128" i="1"/>
  <c r="H1127" i="1"/>
  <c r="G1127" i="1"/>
  <c r="H1126" i="1"/>
  <c r="G1126" i="1"/>
  <c r="H1125" i="1"/>
  <c r="G1125" i="1"/>
  <c r="H1124" i="1"/>
  <c r="G1124" i="1"/>
  <c r="H1123" i="1"/>
  <c r="G1123" i="1"/>
  <c r="H1122" i="1"/>
  <c r="G1122" i="1"/>
  <c r="H1121" i="1"/>
  <c r="G1121" i="1"/>
  <c r="H1120" i="1"/>
  <c r="G1120" i="1"/>
  <c r="H1119" i="1"/>
  <c r="G1119" i="1"/>
  <c r="H1118" i="1"/>
  <c r="G1118" i="1"/>
  <c r="H1117" i="1"/>
  <c r="G1117" i="1"/>
  <c r="H1116" i="1"/>
  <c r="G1116" i="1"/>
  <c r="H1115" i="1"/>
  <c r="G1115" i="1"/>
  <c r="H1114" i="1"/>
  <c r="G1114" i="1"/>
  <c r="H1113" i="1"/>
  <c r="G1113" i="1"/>
  <c r="H1112" i="1"/>
  <c r="G1112" i="1"/>
  <c r="H1111" i="1"/>
  <c r="G1111" i="1"/>
  <c r="H1110" i="1"/>
  <c r="G1110" i="1"/>
  <c r="H1109" i="1"/>
  <c r="G1109" i="1"/>
  <c r="H1108" i="1"/>
  <c r="G1108" i="1"/>
  <c r="H1107" i="1"/>
  <c r="G1107" i="1"/>
  <c r="H1106" i="1"/>
  <c r="G1106" i="1"/>
  <c r="H1105" i="1"/>
  <c r="G1105" i="1"/>
  <c r="H1104" i="1"/>
  <c r="G1104" i="1"/>
  <c r="H1103" i="1"/>
  <c r="G1103" i="1"/>
  <c r="H1102" i="1"/>
  <c r="G1102" i="1"/>
  <c r="H1101" i="1"/>
  <c r="G1101" i="1"/>
  <c r="H1100" i="1"/>
  <c r="G1100" i="1"/>
  <c r="H1099" i="1"/>
  <c r="G1099" i="1"/>
  <c r="H1098" i="1"/>
  <c r="G1098" i="1"/>
  <c r="H1097" i="1"/>
  <c r="G1097" i="1"/>
  <c r="H1096" i="1"/>
  <c r="G1096" i="1"/>
  <c r="H1095" i="1"/>
  <c r="G1095" i="1"/>
  <c r="H1094" i="1"/>
  <c r="G1094" i="1"/>
  <c r="H1093" i="1"/>
  <c r="G1093" i="1"/>
  <c r="H1092" i="1"/>
  <c r="G1092" i="1"/>
  <c r="H1091" i="1"/>
  <c r="G1091" i="1"/>
  <c r="H1090" i="1"/>
  <c r="G1090" i="1"/>
  <c r="H1089" i="1"/>
  <c r="G1089" i="1"/>
  <c r="H1088" i="1"/>
  <c r="G1088" i="1"/>
  <c r="H1087" i="1"/>
  <c r="G1087" i="1"/>
  <c r="H1086" i="1"/>
  <c r="G1086" i="1"/>
  <c r="H1085" i="1"/>
  <c r="G1085" i="1"/>
  <c r="H1084" i="1"/>
  <c r="G1084" i="1"/>
  <c r="H1083" i="1"/>
  <c r="G1083" i="1"/>
  <c r="H1082" i="1"/>
  <c r="G1082" i="1"/>
  <c r="H1081" i="1"/>
  <c r="G1081" i="1"/>
  <c r="H1080" i="1"/>
  <c r="G1080" i="1"/>
  <c r="H1079" i="1"/>
  <c r="G1079" i="1"/>
  <c r="H1078" i="1"/>
  <c r="G1078" i="1"/>
  <c r="H1077" i="1"/>
  <c r="G1077" i="1"/>
  <c r="H1076" i="1"/>
  <c r="G1076" i="1"/>
  <c r="H1075" i="1"/>
  <c r="G1075" i="1"/>
  <c r="H1074" i="1"/>
  <c r="G1074" i="1"/>
  <c r="H1073" i="1"/>
  <c r="G1073" i="1"/>
  <c r="H1072" i="1"/>
  <c r="G1072" i="1"/>
  <c r="H1071" i="1"/>
  <c r="G1071" i="1"/>
  <c r="H1070" i="1"/>
  <c r="G1070" i="1"/>
  <c r="H1069" i="1"/>
  <c r="G1069" i="1"/>
  <c r="H1068" i="1"/>
  <c r="G1068" i="1"/>
  <c r="H1067" i="1"/>
  <c r="G1067" i="1"/>
  <c r="H1066" i="1"/>
  <c r="G1066" i="1"/>
  <c r="H1065" i="1"/>
  <c r="G1065" i="1"/>
  <c r="H1064" i="1"/>
  <c r="G1064" i="1"/>
  <c r="H1063" i="1"/>
  <c r="G1063" i="1"/>
  <c r="H1062" i="1"/>
  <c r="G1062" i="1"/>
  <c r="H1061" i="1"/>
  <c r="G1061" i="1"/>
  <c r="H1060" i="1"/>
  <c r="G1060" i="1"/>
  <c r="H1059" i="1"/>
  <c r="G1059" i="1"/>
  <c r="H1058" i="1"/>
  <c r="G1058" i="1"/>
  <c r="H1057" i="1"/>
  <c r="G1057" i="1"/>
  <c r="H1056" i="1"/>
  <c r="G1056" i="1"/>
  <c r="H1055" i="1"/>
  <c r="G1055" i="1"/>
  <c r="H1054" i="1"/>
  <c r="G1054" i="1"/>
  <c r="H1053" i="1"/>
  <c r="G1053" i="1"/>
  <c r="H1052" i="1"/>
  <c r="G1052" i="1"/>
  <c r="H1051" i="1"/>
  <c r="G1051" i="1"/>
  <c r="H1050" i="1"/>
  <c r="G1050" i="1"/>
  <c r="H1049" i="1"/>
  <c r="G1049" i="1"/>
  <c r="H1048" i="1"/>
  <c r="G1048" i="1"/>
  <c r="H1047" i="1"/>
  <c r="G1047" i="1"/>
  <c r="H1046" i="1"/>
  <c r="G1046" i="1"/>
  <c r="H1045" i="1"/>
  <c r="G1045" i="1"/>
  <c r="H1044" i="1"/>
  <c r="G1044" i="1"/>
  <c r="H1043" i="1"/>
  <c r="G1043" i="1"/>
  <c r="H1042" i="1"/>
  <c r="G1042" i="1"/>
  <c r="H1041" i="1"/>
  <c r="G1041" i="1"/>
  <c r="H1040" i="1"/>
  <c r="G1040" i="1"/>
  <c r="H1039" i="1"/>
  <c r="G1039" i="1"/>
  <c r="H1038" i="1"/>
  <c r="G1038" i="1"/>
  <c r="H1037" i="1"/>
  <c r="G1037" i="1"/>
  <c r="H1036" i="1"/>
  <c r="G1036" i="1"/>
  <c r="H1035" i="1"/>
  <c r="G1035" i="1"/>
  <c r="H1034" i="1"/>
  <c r="G1034" i="1"/>
  <c r="H1033" i="1"/>
  <c r="G1033" i="1"/>
  <c r="H1032" i="1"/>
  <c r="G1032" i="1"/>
  <c r="H1031" i="1"/>
  <c r="G1031" i="1"/>
  <c r="H1030" i="1"/>
  <c r="G1030" i="1"/>
  <c r="H1029" i="1"/>
  <c r="G1029" i="1"/>
  <c r="H1028" i="1"/>
  <c r="G1028" i="1"/>
  <c r="H1027" i="1"/>
  <c r="G1027" i="1"/>
  <c r="H1026" i="1"/>
  <c r="G1026" i="1"/>
  <c r="H1025" i="1"/>
  <c r="G1025" i="1"/>
  <c r="H1024" i="1"/>
  <c r="G1024" i="1"/>
  <c r="H1023" i="1"/>
  <c r="G1023" i="1"/>
  <c r="H1022" i="1"/>
  <c r="G1022" i="1"/>
  <c r="H1021" i="1"/>
  <c r="G1021" i="1"/>
  <c r="H1020" i="1"/>
  <c r="G1020" i="1"/>
  <c r="H1019" i="1"/>
  <c r="G1019" i="1"/>
  <c r="H1018" i="1"/>
  <c r="G1018" i="1"/>
  <c r="H1017" i="1"/>
  <c r="G1017" i="1"/>
  <c r="H1016" i="1"/>
  <c r="G1016" i="1"/>
  <c r="H1015" i="1"/>
  <c r="G1015" i="1"/>
  <c r="H1014" i="1"/>
  <c r="G1014" i="1"/>
  <c r="H1013" i="1"/>
  <c r="G1013" i="1"/>
  <c r="H1012" i="1"/>
  <c r="G1012" i="1"/>
  <c r="H1011" i="1"/>
  <c r="G1011" i="1"/>
  <c r="H1010" i="1"/>
  <c r="G1010" i="1"/>
  <c r="H1009" i="1"/>
  <c r="G1009" i="1"/>
  <c r="H1008" i="1"/>
  <c r="G1008" i="1"/>
  <c r="H1007" i="1"/>
  <c r="G1007" i="1"/>
  <c r="H1006" i="1"/>
  <c r="G1006" i="1"/>
  <c r="H1005" i="1"/>
  <c r="G1005" i="1"/>
  <c r="H1004" i="1"/>
  <c r="G1004" i="1"/>
  <c r="H1003" i="1"/>
  <c r="G1003" i="1"/>
  <c r="H1002" i="1"/>
  <c r="G1002" i="1"/>
  <c r="H1001" i="1"/>
  <c r="G1001" i="1"/>
  <c r="H1000" i="1"/>
  <c r="G1000" i="1"/>
  <c r="H999" i="1"/>
  <c r="G999" i="1"/>
  <c r="H998" i="1"/>
  <c r="G998" i="1"/>
  <c r="H997" i="1"/>
  <c r="G997" i="1"/>
  <c r="H996" i="1"/>
  <c r="G996" i="1"/>
  <c r="H995" i="1"/>
  <c r="G995" i="1"/>
  <c r="H994" i="1"/>
  <c r="G994" i="1"/>
  <c r="H993" i="1"/>
  <c r="G993" i="1"/>
  <c r="H992" i="1"/>
  <c r="G992" i="1"/>
  <c r="H991" i="1"/>
  <c r="G991" i="1"/>
  <c r="H990" i="1"/>
  <c r="G990" i="1"/>
  <c r="H989" i="1"/>
  <c r="G989" i="1"/>
  <c r="H988" i="1"/>
  <c r="G988" i="1"/>
  <c r="H987" i="1"/>
  <c r="G987" i="1"/>
  <c r="H986" i="1"/>
  <c r="G986" i="1"/>
  <c r="H985" i="1"/>
  <c r="G985" i="1"/>
  <c r="H984" i="1"/>
  <c r="G984" i="1"/>
  <c r="H983" i="1"/>
  <c r="G983" i="1"/>
  <c r="H982" i="1"/>
  <c r="G982" i="1"/>
  <c r="H981" i="1"/>
  <c r="G981" i="1"/>
  <c r="H980" i="1"/>
  <c r="G980" i="1"/>
  <c r="H979" i="1"/>
  <c r="G979" i="1"/>
  <c r="H978" i="1"/>
  <c r="G978" i="1"/>
  <c r="H977" i="1"/>
  <c r="G977" i="1"/>
  <c r="H976" i="1"/>
  <c r="G976" i="1"/>
  <c r="H975" i="1"/>
  <c r="G975" i="1"/>
  <c r="H974" i="1"/>
  <c r="G974" i="1"/>
  <c r="H973" i="1"/>
  <c r="G973" i="1"/>
  <c r="H972" i="1"/>
  <c r="G972" i="1"/>
  <c r="H971" i="1"/>
  <c r="G971" i="1"/>
  <c r="H970" i="1"/>
  <c r="G970" i="1"/>
  <c r="H969" i="1"/>
  <c r="G969" i="1"/>
  <c r="H968" i="1"/>
  <c r="G968" i="1"/>
  <c r="H967" i="1"/>
  <c r="G967" i="1"/>
  <c r="H966" i="1"/>
  <c r="G966" i="1"/>
  <c r="H965" i="1"/>
  <c r="G965" i="1"/>
  <c r="H964" i="1"/>
  <c r="G964" i="1"/>
  <c r="H963" i="1"/>
  <c r="G963" i="1"/>
  <c r="H962" i="1"/>
  <c r="G962" i="1"/>
  <c r="H961" i="1"/>
  <c r="G961" i="1"/>
  <c r="H960" i="1"/>
  <c r="G960" i="1"/>
  <c r="H959" i="1"/>
  <c r="G959" i="1"/>
  <c r="H958" i="1"/>
  <c r="G958" i="1"/>
  <c r="H957" i="1"/>
  <c r="G957" i="1"/>
  <c r="H956" i="1"/>
  <c r="G956" i="1"/>
  <c r="H955" i="1"/>
  <c r="G955" i="1"/>
  <c r="H954" i="1"/>
  <c r="G954" i="1"/>
  <c r="H953" i="1"/>
  <c r="G953" i="1"/>
  <c r="H952" i="1"/>
  <c r="G952" i="1"/>
  <c r="H951" i="1"/>
  <c r="G951" i="1"/>
  <c r="H950" i="1"/>
  <c r="G950" i="1"/>
  <c r="H949" i="1"/>
  <c r="G949" i="1"/>
  <c r="H948" i="1"/>
  <c r="G948" i="1"/>
  <c r="H947" i="1"/>
  <c r="G947" i="1"/>
  <c r="H946" i="1"/>
  <c r="G946" i="1"/>
  <c r="H945" i="1"/>
  <c r="G945" i="1"/>
  <c r="H944" i="1"/>
  <c r="G944" i="1"/>
  <c r="H943" i="1"/>
  <c r="G943" i="1"/>
  <c r="H942" i="1"/>
  <c r="G942" i="1"/>
  <c r="H941" i="1"/>
  <c r="G941" i="1"/>
  <c r="H940" i="1"/>
  <c r="G940" i="1"/>
  <c r="H939" i="1"/>
  <c r="G939" i="1"/>
  <c r="H938" i="1"/>
  <c r="G938" i="1"/>
  <c r="H937" i="1"/>
  <c r="G937" i="1"/>
  <c r="H936" i="1"/>
  <c r="G936" i="1"/>
  <c r="H935" i="1"/>
  <c r="G935" i="1"/>
  <c r="H934" i="1"/>
  <c r="G934" i="1"/>
  <c r="H933" i="1"/>
  <c r="G933" i="1"/>
  <c r="H932" i="1"/>
  <c r="G932" i="1"/>
  <c r="H931" i="1"/>
  <c r="G931" i="1"/>
  <c r="H930" i="1"/>
  <c r="G930" i="1"/>
  <c r="H929" i="1"/>
  <c r="G929" i="1"/>
  <c r="H928" i="1"/>
  <c r="G928" i="1"/>
  <c r="H927" i="1"/>
  <c r="G927" i="1"/>
  <c r="H926" i="1"/>
  <c r="G926" i="1"/>
  <c r="H925" i="1"/>
  <c r="G925" i="1"/>
  <c r="H924" i="1"/>
  <c r="G924" i="1"/>
  <c r="H923" i="1"/>
  <c r="G923" i="1"/>
  <c r="H922" i="1"/>
  <c r="G922" i="1"/>
  <c r="H921" i="1"/>
  <c r="G921" i="1"/>
  <c r="H920" i="1"/>
  <c r="G920" i="1"/>
  <c r="H919" i="1"/>
  <c r="G919" i="1"/>
  <c r="H918" i="1"/>
  <c r="G918" i="1"/>
  <c r="H917" i="1"/>
  <c r="G917" i="1"/>
  <c r="H916" i="1"/>
  <c r="G916" i="1"/>
  <c r="H915" i="1"/>
  <c r="G915" i="1"/>
  <c r="H914" i="1"/>
  <c r="G914" i="1"/>
  <c r="H913" i="1"/>
  <c r="G913" i="1"/>
  <c r="H912" i="1"/>
  <c r="G912" i="1"/>
  <c r="H911" i="1"/>
  <c r="G911" i="1"/>
  <c r="H910" i="1"/>
  <c r="G910" i="1"/>
  <c r="H904" i="1"/>
  <c r="G904" i="1"/>
  <c r="H903" i="1"/>
  <c r="G903" i="1"/>
  <c r="H902" i="1"/>
  <c r="G902" i="1"/>
  <c r="H901" i="1"/>
  <c r="G901" i="1"/>
  <c r="H900" i="1"/>
  <c r="G900" i="1"/>
  <c r="H899" i="1"/>
  <c r="G899" i="1"/>
  <c r="H898" i="1"/>
  <c r="G898" i="1"/>
  <c r="H897" i="1"/>
  <c r="G897" i="1"/>
  <c r="H896" i="1"/>
  <c r="G896" i="1"/>
  <c r="H895" i="1"/>
  <c r="G895" i="1"/>
  <c r="H894" i="1"/>
  <c r="G894" i="1"/>
  <c r="H893" i="1"/>
  <c r="G893" i="1"/>
  <c r="H892" i="1"/>
  <c r="G892" i="1"/>
  <c r="H891" i="1"/>
  <c r="G891" i="1"/>
  <c r="H890" i="1"/>
  <c r="G890" i="1"/>
  <c r="H889" i="1"/>
  <c r="G889" i="1"/>
  <c r="H888" i="1"/>
  <c r="G888" i="1"/>
  <c r="H887" i="1"/>
  <c r="G887" i="1"/>
  <c r="H886" i="1"/>
  <c r="G886" i="1"/>
  <c r="H885" i="1"/>
  <c r="G885" i="1"/>
  <c r="H884" i="1"/>
  <c r="G884" i="1"/>
  <c r="H883" i="1"/>
  <c r="G883" i="1"/>
  <c r="H882" i="1"/>
  <c r="G882" i="1"/>
  <c r="H881" i="1"/>
  <c r="G881" i="1"/>
  <c r="H880" i="1"/>
  <c r="G880" i="1"/>
  <c r="H879" i="1"/>
  <c r="G879" i="1"/>
  <c r="H878" i="1"/>
  <c r="G878" i="1"/>
  <c r="H877" i="1"/>
  <c r="G877" i="1"/>
  <c r="H876" i="1"/>
  <c r="G876" i="1"/>
  <c r="H875" i="1"/>
  <c r="G875" i="1"/>
  <c r="H874" i="1"/>
  <c r="G874" i="1"/>
  <c r="H873" i="1"/>
  <c r="G873" i="1"/>
  <c r="H872" i="1"/>
  <c r="G872" i="1"/>
  <c r="H871" i="1"/>
  <c r="G871" i="1"/>
  <c r="H870" i="1"/>
  <c r="G870" i="1"/>
  <c r="H869" i="1"/>
  <c r="G869" i="1"/>
  <c r="H868" i="1"/>
  <c r="G868" i="1"/>
  <c r="H867" i="1"/>
  <c r="G867" i="1"/>
  <c r="H866" i="1"/>
  <c r="G866" i="1"/>
  <c r="H865" i="1"/>
  <c r="G865" i="1"/>
  <c r="H864" i="1"/>
  <c r="G864" i="1"/>
  <c r="H863" i="1"/>
  <c r="G863" i="1"/>
  <c r="H862" i="1"/>
  <c r="G862" i="1"/>
  <c r="H861" i="1"/>
  <c r="G861" i="1"/>
  <c r="H860" i="1"/>
  <c r="G860" i="1"/>
  <c r="H859" i="1"/>
  <c r="G859" i="1"/>
  <c r="H857" i="1"/>
  <c r="G857" i="1"/>
  <c r="H855" i="1"/>
  <c r="G855" i="1"/>
  <c r="H854" i="1"/>
  <c r="G854" i="1"/>
  <c r="H853" i="1"/>
  <c r="G853" i="1"/>
  <c r="H852" i="1"/>
  <c r="G852" i="1"/>
  <c r="H851" i="1"/>
  <c r="G851" i="1"/>
  <c r="H850" i="1"/>
  <c r="G850" i="1"/>
  <c r="H849" i="1"/>
  <c r="G849" i="1"/>
  <c r="H848" i="1"/>
  <c r="G848" i="1"/>
  <c r="H847" i="1"/>
  <c r="G847" i="1"/>
  <c r="H846" i="1"/>
  <c r="G846" i="1"/>
  <c r="H845" i="1"/>
  <c r="G845" i="1"/>
  <c r="H844" i="1"/>
  <c r="G844" i="1"/>
  <c r="H843" i="1"/>
  <c r="G843" i="1"/>
  <c r="H842" i="1"/>
  <c r="G842" i="1"/>
  <c r="H841" i="1"/>
  <c r="G841" i="1"/>
  <c r="H840" i="1"/>
  <c r="G840" i="1"/>
  <c r="H839" i="1"/>
  <c r="G839" i="1"/>
  <c r="H838" i="1"/>
  <c r="G838" i="1"/>
  <c r="H837" i="1"/>
  <c r="G837" i="1"/>
  <c r="H836" i="1"/>
  <c r="G836" i="1"/>
  <c r="H835" i="1"/>
  <c r="G835" i="1"/>
  <c r="H834" i="1"/>
  <c r="G834" i="1"/>
  <c r="H833" i="1"/>
  <c r="G833" i="1"/>
  <c r="H832" i="1"/>
  <c r="G832" i="1"/>
  <c r="H831" i="1"/>
  <c r="G831" i="1"/>
  <c r="H830" i="1"/>
  <c r="G830" i="1"/>
  <c r="H829" i="1"/>
  <c r="G829" i="1"/>
  <c r="H828" i="1"/>
  <c r="G828" i="1"/>
  <c r="H827" i="1"/>
  <c r="G827" i="1"/>
  <c r="H826" i="1"/>
  <c r="G826" i="1"/>
  <c r="H825" i="1"/>
  <c r="G825" i="1"/>
  <c r="H824" i="1"/>
  <c r="G824" i="1"/>
  <c r="H823" i="1"/>
  <c r="G823" i="1"/>
  <c r="H822" i="1"/>
  <c r="G822" i="1"/>
  <c r="H821" i="1"/>
  <c r="G821" i="1"/>
  <c r="H820" i="1"/>
  <c r="G820" i="1"/>
  <c r="H819" i="1"/>
  <c r="G819" i="1"/>
  <c r="H818" i="1"/>
  <c r="G818" i="1"/>
  <c r="H817" i="1"/>
  <c r="G817" i="1"/>
  <c r="H816" i="1"/>
  <c r="G816" i="1"/>
  <c r="H815" i="1"/>
  <c r="G815" i="1"/>
  <c r="H814" i="1"/>
  <c r="G814" i="1"/>
  <c r="H813" i="1"/>
  <c r="G813" i="1"/>
  <c r="H812" i="1"/>
  <c r="G812" i="1"/>
  <c r="H811" i="1"/>
  <c r="G811" i="1"/>
  <c r="H810" i="1"/>
  <c r="G810" i="1"/>
  <c r="H809" i="1"/>
  <c r="G809" i="1"/>
  <c r="H808" i="1"/>
  <c r="G808" i="1"/>
  <c r="H807" i="1" l="1"/>
  <c r="G807" i="1"/>
  <c r="H806" i="1"/>
  <c r="G806" i="1"/>
  <c r="H805" i="1"/>
  <c r="G805" i="1"/>
  <c r="H804" i="1"/>
  <c r="G804" i="1"/>
  <c r="H803" i="1"/>
  <c r="G803" i="1"/>
  <c r="H802" i="1"/>
  <c r="G802" i="1"/>
  <c r="H801" i="1"/>
  <c r="G801" i="1"/>
  <c r="H800" i="1"/>
  <c r="G800" i="1"/>
  <c r="H799" i="1"/>
  <c r="G799" i="1"/>
  <c r="H798" i="1"/>
  <c r="G798" i="1"/>
  <c r="H797" i="1"/>
  <c r="G797" i="1"/>
  <c r="H796" i="1"/>
  <c r="G796" i="1"/>
  <c r="H795" i="1"/>
  <c r="G795" i="1"/>
  <c r="H794" i="1"/>
  <c r="G794" i="1"/>
  <c r="H793" i="1"/>
  <c r="G793" i="1"/>
  <c r="H792" i="1"/>
  <c r="G792" i="1"/>
  <c r="H791" i="1"/>
  <c r="G791" i="1"/>
  <c r="H790" i="1"/>
  <c r="G790" i="1"/>
  <c r="H789" i="1"/>
  <c r="G789" i="1"/>
  <c r="H788" i="1"/>
  <c r="G788" i="1"/>
  <c r="H787" i="1"/>
  <c r="G787" i="1"/>
  <c r="H786" i="1"/>
  <c r="G786" i="1"/>
  <c r="H785" i="1"/>
  <c r="G785" i="1"/>
  <c r="H784" i="1"/>
  <c r="G784" i="1"/>
  <c r="H783" i="1"/>
  <c r="G783" i="1"/>
  <c r="H782" i="1"/>
  <c r="G782" i="1"/>
  <c r="H781" i="1"/>
  <c r="G781" i="1"/>
  <c r="H780" i="1"/>
  <c r="G780" i="1"/>
  <c r="H779" i="1"/>
  <c r="G779" i="1"/>
  <c r="H778" i="1"/>
  <c r="G778" i="1"/>
  <c r="H777" i="1"/>
  <c r="G777" i="1"/>
  <c r="H776" i="1"/>
  <c r="G776" i="1"/>
  <c r="H775" i="1"/>
  <c r="G775" i="1"/>
  <c r="H774" i="1"/>
  <c r="G774" i="1"/>
  <c r="H773" i="1"/>
  <c r="G773" i="1"/>
  <c r="H772" i="1"/>
  <c r="G772" i="1"/>
  <c r="H771" i="1"/>
  <c r="G771" i="1"/>
  <c r="H770" i="1"/>
  <c r="G770" i="1"/>
  <c r="H769" i="1"/>
  <c r="G769" i="1"/>
  <c r="H768" i="1"/>
  <c r="G768" i="1"/>
  <c r="H767" i="1"/>
  <c r="G767" i="1"/>
  <c r="H766" i="1"/>
  <c r="G766" i="1"/>
  <c r="H765" i="1"/>
  <c r="G765" i="1"/>
  <c r="H764" i="1"/>
  <c r="G764" i="1"/>
  <c r="H763" i="1"/>
  <c r="G763" i="1"/>
  <c r="H762" i="1"/>
  <c r="G762" i="1"/>
  <c r="H761" i="1"/>
  <c r="G761" i="1"/>
  <c r="H760" i="1"/>
  <c r="G760" i="1"/>
  <c r="H759" i="1"/>
  <c r="G759" i="1"/>
  <c r="H758" i="1"/>
  <c r="G758" i="1"/>
  <c r="H757" i="1"/>
  <c r="G757" i="1"/>
  <c r="H756" i="1"/>
  <c r="G756" i="1"/>
  <c r="H755" i="1"/>
  <c r="G755" i="1"/>
  <c r="H754" i="1"/>
  <c r="G754" i="1"/>
  <c r="H753" i="1"/>
  <c r="G753" i="1"/>
  <c r="H752" i="1"/>
  <c r="G752" i="1"/>
  <c r="H751" i="1"/>
  <c r="G751" i="1"/>
  <c r="H750" i="1"/>
  <c r="G750" i="1"/>
  <c r="H749" i="1"/>
  <c r="G749" i="1"/>
  <c r="H748" i="1"/>
  <c r="G748" i="1"/>
  <c r="H747" i="1"/>
  <c r="G747" i="1"/>
  <c r="H746" i="1"/>
  <c r="G746" i="1"/>
  <c r="H745" i="1"/>
  <c r="G745" i="1"/>
  <c r="H744" i="1"/>
  <c r="G744" i="1"/>
  <c r="H743" i="1"/>
  <c r="G743" i="1"/>
  <c r="H742" i="1"/>
  <c r="G742" i="1"/>
  <c r="H741" i="1"/>
  <c r="G741" i="1"/>
  <c r="H740" i="1"/>
  <c r="G740" i="1"/>
  <c r="H739" i="1"/>
  <c r="G739" i="1"/>
  <c r="H738" i="1"/>
  <c r="G738" i="1"/>
  <c r="H737" i="1"/>
  <c r="G737" i="1"/>
  <c r="H736" i="1"/>
  <c r="G736" i="1"/>
  <c r="H735" i="1"/>
  <c r="G735" i="1"/>
  <c r="H734" i="1"/>
  <c r="G734" i="1"/>
  <c r="H733" i="1"/>
  <c r="G733" i="1"/>
  <c r="H732" i="1"/>
  <c r="G732" i="1"/>
  <c r="H731" i="1"/>
  <c r="G731" i="1"/>
  <c r="H730" i="1"/>
  <c r="G730" i="1"/>
  <c r="H729" i="1"/>
  <c r="G729" i="1"/>
  <c r="H728" i="1"/>
  <c r="G728" i="1"/>
  <c r="H727" i="1"/>
  <c r="G727" i="1"/>
  <c r="H726" i="1"/>
  <c r="G726" i="1"/>
  <c r="H725" i="1"/>
  <c r="G725" i="1"/>
  <c r="H724" i="1"/>
  <c r="G724" i="1"/>
  <c r="H723" i="1"/>
  <c r="G723" i="1"/>
  <c r="H722" i="1"/>
  <c r="G722" i="1"/>
  <c r="H721" i="1"/>
  <c r="G721" i="1"/>
  <c r="H720" i="1"/>
  <c r="G720" i="1"/>
  <c r="H719" i="1"/>
  <c r="G719" i="1"/>
  <c r="H718" i="1"/>
  <c r="G718" i="1"/>
  <c r="H717" i="1"/>
  <c r="G717" i="1"/>
  <c r="H716" i="1"/>
  <c r="G716" i="1"/>
  <c r="H715" i="1"/>
  <c r="G715" i="1"/>
  <c r="H714" i="1"/>
  <c r="G714" i="1"/>
  <c r="H713" i="1"/>
  <c r="G713" i="1"/>
  <c r="H712" i="1"/>
  <c r="G712" i="1"/>
  <c r="H711" i="1"/>
  <c r="G711" i="1"/>
  <c r="H710" i="1"/>
  <c r="G710" i="1"/>
  <c r="H709" i="1"/>
  <c r="G709" i="1"/>
  <c r="H708" i="1"/>
  <c r="G708" i="1"/>
  <c r="H707" i="1"/>
  <c r="G707" i="1"/>
  <c r="H706" i="1"/>
  <c r="G706" i="1"/>
  <c r="H705" i="1"/>
  <c r="G705" i="1"/>
  <c r="H704" i="1"/>
  <c r="G704" i="1"/>
  <c r="H703" i="1"/>
  <c r="G703" i="1"/>
  <c r="H702" i="1"/>
  <c r="G702" i="1"/>
  <c r="H701" i="1"/>
  <c r="G701" i="1"/>
  <c r="H700" i="1"/>
  <c r="G700" i="1"/>
  <c r="H699" i="1"/>
  <c r="G699" i="1"/>
  <c r="H698" i="1"/>
  <c r="G698" i="1"/>
  <c r="H697" i="1"/>
  <c r="G697" i="1"/>
  <c r="H696" i="1"/>
  <c r="G696" i="1"/>
  <c r="H695" i="1"/>
  <c r="G695" i="1"/>
  <c r="H694" i="1"/>
  <c r="G694" i="1"/>
  <c r="H693" i="1"/>
  <c r="G693" i="1"/>
  <c r="H692" i="1"/>
  <c r="G692" i="1"/>
  <c r="H691" i="1"/>
  <c r="G691" i="1"/>
  <c r="H690" i="1"/>
  <c r="G690" i="1"/>
  <c r="H689" i="1"/>
  <c r="G689" i="1"/>
  <c r="H688" i="1"/>
  <c r="G688" i="1"/>
  <c r="H687" i="1"/>
  <c r="G687" i="1"/>
  <c r="H686" i="1"/>
  <c r="G686" i="1"/>
  <c r="H685" i="1"/>
  <c r="G685" i="1"/>
  <c r="H684" i="1"/>
  <c r="G684" i="1"/>
  <c r="H683" i="1"/>
  <c r="G683" i="1"/>
  <c r="H682" i="1"/>
  <c r="G682" i="1"/>
  <c r="H681" i="1"/>
  <c r="G681" i="1"/>
  <c r="H680" i="1"/>
  <c r="G680" i="1"/>
  <c r="H679" i="1"/>
  <c r="G679" i="1"/>
  <c r="H678" i="1"/>
  <c r="G678" i="1"/>
  <c r="H677" i="1"/>
  <c r="G677" i="1"/>
  <c r="H676" i="1"/>
  <c r="G676" i="1"/>
  <c r="H675" i="1"/>
  <c r="G675" i="1"/>
  <c r="H674" i="1"/>
  <c r="G674" i="1"/>
  <c r="H673" i="1"/>
  <c r="G673" i="1"/>
  <c r="H672" i="1"/>
  <c r="G672" i="1"/>
  <c r="H671" i="1"/>
  <c r="G671" i="1"/>
  <c r="H670" i="1"/>
  <c r="G670" i="1"/>
  <c r="H669" i="1"/>
  <c r="G669" i="1"/>
  <c r="H668" i="1"/>
  <c r="G668" i="1"/>
  <c r="H667" i="1"/>
  <c r="G667" i="1"/>
  <c r="H666" i="1"/>
  <c r="G666" i="1"/>
  <c r="H665" i="1"/>
  <c r="G665" i="1"/>
  <c r="H664" i="1"/>
  <c r="G664" i="1"/>
  <c r="H663" i="1"/>
  <c r="G663" i="1"/>
  <c r="H662" i="1"/>
  <c r="G662" i="1"/>
  <c r="H661" i="1"/>
  <c r="G661" i="1"/>
  <c r="H660" i="1"/>
  <c r="G660" i="1"/>
  <c r="H659" i="1"/>
  <c r="G659" i="1"/>
  <c r="H658" i="1"/>
  <c r="G658" i="1"/>
  <c r="H657" i="1"/>
  <c r="G657" i="1"/>
  <c r="H656" i="1"/>
  <c r="G656" i="1"/>
  <c r="H655" i="1"/>
  <c r="G655" i="1"/>
  <c r="H654" i="1"/>
  <c r="G654" i="1"/>
  <c r="H653" i="1"/>
  <c r="G653" i="1"/>
  <c r="H652" i="1"/>
  <c r="G652" i="1"/>
  <c r="H651" i="1"/>
  <c r="G651" i="1"/>
  <c r="H650" i="1"/>
  <c r="G650" i="1"/>
  <c r="H649" i="1"/>
  <c r="G649" i="1"/>
  <c r="H648" i="1"/>
  <c r="G648" i="1"/>
  <c r="H647" i="1"/>
  <c r="G647" i="1"/>
  <c r="H646" i="1"/>
  <c r="G646" i="1"/>
  <c r="H645" i="1"/>
  <c r="G645" i="1"/>
  <c r="H644" i="1"/>
  <c r="G644" i="1"/>
  <c r="H643" i="1"/>
  <c r="G643" i="1"/>
  <c r="H642" i="1"/>
  <c r="G642" i="1"/>
  <c r="H641" i="1"/>
  <c r="G641" i="1"/>
  <c r="H640" i="1"/>
  <c r="G640" i="1"/>
  <c r="H639" i="1" l="1"/>
  <c r="G639" i="1"/>
  <c r="H638" i="1"/>
  <c r="G638" i="1"/>
  <c r="H637" i="1"/>
  <c r="G637" i="1"/>
  <c r="H636" i="1"/>
  <c r="G636" i="1"/>
  <c r="H635" i="1"/>
  <c r="G635" i="1"/>
  <c r="H634" i="1"/>
  <c r="G634" i="1"/>
  <c r="H633" i="1"/>
  <c r="G633" i="1"/>
  <c r="H632" i="1"/>
  <c r="G632" i="1"/>
  <c r="H631" i="1"/>
  <c r="G631" i="1"/>
  <c r="H630" i="1"/>
  <c r="G630" i="1"/>
  <c r="H629" i="1"/>
  <c r="G629" i="1"/>
  <c r="H628" i="1"/>
  <c r="G628" i="1"/>
  <c r="H627" i="1"/>
  <c r="G627" i="1"/>
  <c r="H626" i="1"/>
  <c r="G626" i="1"/>
  <c r="H625" i="1"/>
  <c r="G625" i="1"/>
  <c r="H624" i="1"/>
  <c r="G624" i="1"/>
  <c r="H623" i="1"/>
  <c r="G623" i="1"/>
  <c r="H622" i="1"/>
  <c r="G622" i="1"/>
  <c r="H621" i="1"/>
  <c r="G621" i="1"/>
  <c r="H620" i="1"/>
  <c r="G620" i="1"/>
  <c r="H619" i="1"/>
  <c r="G619" i="1"/>
  <c r="H618" i="1"/>
  <c r="G618" i="1"/>
  <c r="H617" i="1"/>
  <c r="G617" i="1"/>
  <c r="H616" i="1"/>
  <c r="G616" i="1"/>
  <c r="H615" i="1"/>
  <c r="G615" i="1"/>
  <c r="H614" i="1"/>
  <c r="G614" i="1"/>
  <c r="H613" i="1"/>
  <c r="G613" i="1"/>
  <c r="H612" i="1"/>
  <c r="G612" i="1"/>
  <c r="H611" i="1"/>
  <c r="G611" i="1"/>
  <c r="H610" i="1"/>
  <c r="G610" i="1"/>
  <c r="H609" i="1"/>
  <c r="G609" i="1"/>
  <c r="H608" i="1"/>
  <c r="G608" i="1"/>
  <c r="H607" i="1"/>
  <c r="G607" i="1"/>
  <c r="H606" i="1"/>
  <c r="G606" i="1"/>
  <c r="H605" i="1"/>
  <c r="G605" i="1"/>
  <c r="H604" i="1"/>
  <c r="G604" i="1"/>
  <c r="H602" i="1"/>
  <c r="G602" i="1"/>
  <c r="H601" i="1"/>
  <c r="G601" i="1"/>
  <c r="H600" i="1"/>
  <c r="G600" i="1"/>
  <c r="H599" i="1"/>
  <c r="G599" i="1"/>
  <c r="H598" i="1"/>
  <c r="G598" i="1"/>
  <c r="H597" i="1"/>
  <c r="G597" i="1"/>
  <c r="H596" i="1"/>
  <c r="G596" i="1"/>
  <c r="H595" i="1"/>
  <c r="G595" i="1"/>
  <c r="H594" i="1"/>
  <c r="G594" i="1"/>
  <c r="H593" i="1"/>
  <c r="G593" i="1"/>
  <c r="H592" i="1"/>
  <c r="G592" i="1"/>
  <c r="H591" i="1"/>
  <c r="G591" i="1"/>
  <c r="H590" i="1"/>
  <c r="G590" i="1"/>
  <c r="H589" i="1"/>
  <c r="G589" i="1"/>
  <c r="H588" i="1"/>
  <c r="G588" i="1"/>
  <c r="H587" i="1"/>
  <c r="G587" i="1"/>
  <c r="H586" i="1"/>
  <c r="G586" i="1"/>
  <c r="H585" i="1"/>
  <c r="G585" i="1"/>
  <c r="H584" i="1"/>
  <c r="G584" i="1"/>
  <c r="H583" i="1"/>
  <c r="G583" i="1"/>
  <c r="H582" i="1"/>
  <c r="G582" i="1"/>
  <c r="H581" i="1"/>
  <c r="G581" i="1"/>
  <c r="H580" i="1"/>
  <c r="G580" i="1"/>
  <c r="H579" i="1"/>
  <c r="G579" i="1"/>
  <c r="H578" i="1"/>
  <c r="G578" i="1"/>
  <c r="H577" i="1"/>
  <c r="G577" i="1"/>
  <c r="H576" i="1"/>
  <c r="G576" i="1"/>
  <c r="H575" i="1"/>
  <c r="G575" i="1"/>
  <c r="H574" i="1"/>
  <c r="G574" i="1"/>
  <c r="H573" i="1"/>
  <c r="G573" i="1"/>
  <c r="H572" i="1"/>
  <c r="G572" i="1"/>
  <c r="H571" i="1"/>
  <c r="G571" i="1"/>
  <c r="H570" i="1"/>
  <c r="G570" i="1"/>
  <c r="H569" i="1"/>
  <c r="G569" i="1"/>
  <c r="H568" i="1"/>
  <c r="G568" i="1"/>
  <c r="H567" i="1"/>
  <c r="G567" i="1"/>
  <c r="H566" i="1"/>
  <c r="G566" i="1"/>
  <c r="H565" i="1"/>
  <c r="G565" i="1"/>
  <c r="H564" i="1"/>
  <c r="G564" i="1"/>
  <c r="H563" i="1"/>
  <c r="G563" i="1"/>
  <c r="H562" i="1"/>
  <c r="G562" i="1"/>
  <c r="H561" i="1"/>
  <c r="G561" i="1"/>
  <c r="H560" i="1"/>
  <c r="G560" i="1"/>
  <c r="H559" i="1"/>
  <c r="G559" i="1"/>
  <c r="H558" i="1"/>
  <c r="G558" i="1"/>
  <c r="H557" i="1"/>
  <c r="G557" i="1"/>
  <c r="H556" i="1"/>
  <c r="G556" i="1"/>
  <c r="H555" i="1"/>
  <c r="G555" i="1"/>
  <c r="H554" i="1"/>
  <c r="G554" i="1"/>
  <c r="H553" i="1"/>
  <c r="G553" i="1"/>
  <c r="H552" i="1"/>
  <c r="G552" i="1"/>
  <c r="H551" i="1"/>
  <c r="G551" i="1"/>
  <c r="H550" i="1"/>
  <c r="G550" i="1"/>
  <c r="H549" i="1"/>
  <c r="G549" i="1"/>
  <c r="H548" i="1"/>
  <c r="G548" i="1"/>
  <c r="H547" i="1"/>
  <c r="G547" i="1"/>
  <c r="H546" i="1"/>
  <c r="G546" i="1"/>
  <c r="H545" i="1"/>
  <c r="G545" i="1"/>
  <c r="H544" i="1"/>
  <c r="G544" i="1"/>
  <c r="H543" i="1"/>
  <c r="G543" i="1"/>
  <c r="H542" i="1"/>
  <c r="G542" i="1"/>
  <c r="H541" i="1"/>
  <c r="G541" i="1"/>
  <c r="H540" i="1"/>
  <c r="G540" i="1"/>
  <c r="H539" i="1"/>
  <c r="G539" i="1"/>
  <c r="H538" i="1"/>
  <c r="G538" i="1"/>
  <c r="H537" i="1"/>
  <c r="G537" i="1"/>
  <c r="H536" i="1"/>
  <c r="G536" i="1"/>
  <c r="H535" i="1"/>
  <c r="G535" i="1"/>
  <c r="H534" i="1"/>
  <c r="G534" i="1"/>
  <c r="H533" i="1"/>
  <c r="G533" i="1"/>
  <c r="H532" i="1"/>
  <c r="G532" i="1"/>
  <c r="H531" i="1"/>
  <c r="G531" i="1"/>
  <c r="H530" i="1"/>
  <c r="G530" i="1"/>
  <c r="H529" i="1"/>
  <c r="G529" i="1"/>
  <c r="H528" i="1"/>
  <c r="G528" i="1"/>
  <c r="H527" i="1"/>
  <c r="G527" i="1"/>
  <c r="H526" i="1"/>
  <c r="G526" i="1"/>
  <c r="H525" i="1"/>
  <c r="G525" i="1"/>
  <c r="H524" i="1"/>
  <c r="G524" i="1"/>
  <c r="H523" i="1"/>
  <c r="G523" i="1"/>
  <c r="H522" i="1"/>
  <c r="G522" i="1"/>
  <c r="H521" i="1"/>
  <c r="G521" i="1"/>
  <c r="H520" i="1"/>
  <c r="G520" i="1"/>
  <c r="H519" i="1"/>
  <c r="G519" i="1"/>
  <c r="H518" i="1"/>
  <c r="G518" i="1"/>
  <c r="H517" i="1"/>
  <c r="G517" i="1"/>
  <c r="H516" i="1"/>
  <c r="G516" i="1"/>
  <c r="H515" i="1"/>
  <c r="G515" i="1"/>
  <c r="H514" i="1"/>
  <c r="G514" i="1"/>
  <c r="H513" i="1"/>
  <c r="G513" i="1"/>
  <c r="H512" i="1"/>
  <c r="G512" i="1"/>
  <c r="H511" i="1"/>
  <c r="G511" i="1"/>
  <c r="H510" i="1"/>
  <c r="G510" i="1"/>
  <c r="H509" i="1"/>
  <c r="G509" i="1"/>
  <c r="H508" i="1"/>
  <c r="G508" i="1"/>
  <c r="H507" i="1"/>
  <c r="G507" i="1"/>
  <c r="H506" i="1"/>
  <c r="G506" i="1"/>
  <c r="H505" i="1"/>
  <c r="G505" i="1"/>
  <c r="H504" i="1"/>
  <c r="G504" i="1"/>
  <c r="H503" i="1"/>
  <c r="G503" i="1"/>
  <c r="H502" i="1"/>
  <c r="G502" i="1"/>
  <c r="H501" i="1" l="1"/>
  <c r="G501" i="1"/>
  <c r="H500" i="1"/>
  <c r="G500" i="1"/>
  <c r="H499" i="1"/>
  <c r="G499" i="1"/>
  <c r="H498" i="1"/>
  <c r="G498" i="1"/>
  <c r="H497" i="1"/>
  <c r="G497" i="1"/>
  <c r="H496" i="1"/>
  <c r="G496" i="1"/>
  <c r="H495" i="1"/>
  <c r="G495" i="1"/>
  <c r="H494" i="1"/>
  <c r="G494" i="1"/>
  <c r="H493" i="1"/>
  <c r="G493" i="1"/>
  <c r="H492" i="1"/>
  <c r="G492" i="1"/>
  <c r="H491" i="1"/>
  <c r="G491" i="1"/>
  <c r="H490" i="1"/>
  <c r="G490" i="1"/>
  <c r="H489" i="1"/>
  <c r="G489" i="1"/>
  <c r="H488" i="1"/>
  <c r="G488" i="1"/>
  <c r="H487" i="1"/>
  <c r="G487" i="1"/>
  <c r="H486" i="1"/>
  <c r="G486" i="1"/>
  <c r="H485" i="1"/>
  <c r="G485" i="1"/>
  <c r="H484" i="1"/>
  <c r="G484" i="1"/>
  <c r="H483" i="1"/>
  <c r="G483" i="1"/>
  <c r="H482" i="1"/>
  <c r="G482" i="1"/>
  <c r="H481" i="1"/>
  <c r="G481" i="1"/>
  <c r="H480" i="1"/>
  <c r="G480" i="1"/>
  <c r="H479" i="1"/>
  <c r="G479" i="1"/>
  <c r="H478" i="1"/>
  <c r="G478" i="1"/>
  <c r="H477" i="1"/>
  <c r="G477" i="1"/>
  <c r="H475" i="1"/>
  <c r="G475" i="1"/>
  <c r="H474" i="1"/>
  <c r="G474" i="1"/>
  <c r="H473" i="1"/>
  <c r="G473" i="1"/>
  <c r="H472" i="1"/>
  <c r="G472" i="1"/>
  <c r="H471" i="1"/>
  <c r="G471" i="1"/>
  <c r="H470" i="1"/>
  <c r="G470" i="1"/>
  <c r="H469" i="1"/>
  <c r="G469" i="1"/>
  <c r="H468" i="1"/>
  <c r="G468" i="1"/>
  <c r="H467" i="1"/>
  <c r="G467" i="1"/>
  <c r="H466" i="1"/>
  <c r="G466" i="1"/>
  <c r="H465" i="1"/>
  <c r="G465" i="1"/>
  <c r="H464" i="1"/>
  <c r="G464" i="1"/>
  <c r="H463" i="1"/>
  <c r="G463"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7" i="1"/>
  <c r="G417" i="1"/>
  <c r="H416" i="1"/>
  <c r="G416" i="1"/>
  <c r="H415" i="1"/>
  <c r="G415" i="1"/>
  <c r="H414" i="1"/>
  <c r="G414" i="1"/>
  <c r="H413" i="1"/>
  <c r="G413" i="1"/>
  <c r="H412" i="1"/>
  <c r="G412" i="1"/>
  <c r="H411" i="1"/>
  <c r="H410" i="1"/>
  <c r="G410" i="1"/>
  <c r="H409" i="1"/>
  <c r="G409" i="1"/>
  <c r="H408" i="1"/>
  <c r="G408" i="1"/>
  <c r="H407" i="1"/>
  <c r="G407" i="1"/>
  <c r="H406" i="1"/>
  <c r="G406" i="1"/>
  <c r="H405" i="1"/>
  <c r="G405" i="1"/>
  <c r="H404" i="1"/>
  <c r="G404" i="1"/>
  <c r="H403" i="1"/>
  <c r="G403" i="1"/>
  <c r="H402" i="1"/>
  <c r="G402"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60" i="1"/>
  <c r="G260" i="1"/>
  <c r="H259" i="1"/>
  <c r="G259" i="1"/>
  <c r="H258" i="1"/>
  <c r="G258" i="1"/>
  <c r="H257" i="1"/>
  <c r="G257" i="1"/>
  <c r="H256" i="1"/>
  <c r="G256" i="1"/>
  <c r="H255" i="1"/>
  <c r="G255" i="1"/>
  <c r="H254" i="1"/>
  <c r="G254" i="1"/>
  <c r="H253" i="1"/>
  <c r="G253" i="1"/>
  <c r="H252" i="1"/>
  <c r="G252" i="1"/>
  <c r="H251" i="1"/>
  <c r="G251" i="1"/>
  <c r="H250" i="1"/>
  <c r="G250" i="1"/>
  <c r="H249" i="1"/>
  <c r="G249" i="1"/>
  <c r="H248" i="1"/>
  <c r="G248" i="1"/>
  <c r="H247" i="1"/>
  <c r="G247" i="1"/>
  <c r="H246" i="1"/>
  <c r="G246" i="1"/>
  <c r="H245" i="1"/>
  <c r="G245" i="1"/>
  <c r="H244" i="1"/>
  <c r="G244" i="1"/>
  <c r="H243" i="1"/>
  <c r="G243" i="1"/>
  <c r="H242" i="1"/>
  <c r="G242" i="1"/>
  <c r="H241" i="1"/>
  <c r="G241" i="1"/>
  <c r="H240" i="1"/>
  <c r="G240" i="1"/>
  <c r="H239" i="1"/>
  <c r="G239" i="1"/>
  <c r="H238" i="1"/>
  <c r="G238" i="1"/>
  <c r="H237" i="1"/>
  <c r="G237" i="1"/>
  <c r="H236" i="1"/>
  <c r="G236" i="1"/>
  <c r="H235" i="1"/>
  <c r="G235" i="1"/>
  <c r="H234" i="1"/>
  <c r="G234" i="1"/>
  <c r="H233" i="1"/>
  <c r="G233" i="1"/>
  <c r="H232" i="1"/>
  <c r="G232" i="1"/>
  <c r="H231" i="1"/>
  <c r="G231" i="1"/>
  <c r="H230" i="1"/>
  <c r="G230" i="1"/>
  <c r="H229" i="1"/>
  <c r="G229" i="1"/>
  <c r="H228" i="1"/>
  <c r="G228" i="1"/>
  <c r="H227" i="1"/>
  <c r="G227" i="1"/>
  <c r="H226" i="1"/>
  <c r="G226" i="1"/>
  <c r="H225" i="1"/>
  <c r="G225" i="1"/>
  <c r="H224" i="1"/>
  <c r="G224" i="1"/>
  <c r="H223" i="1"/>
  <c r="G223" i="1"/>
  <c r="H222" i="1"/>
  <c r="G222" i="1"/>
  <c r="H221" i="1"/>
  <c r="G221" i="1"/>
  <c r="H220" i="1"/>
  <c r="G220" i="1"/>
  <c r="H219" i="1"/>
  <c r="G219" i="1"/>
  <c r="H218" i="1"/>
  <c r="G218" i="1"/>
  <c r="H217" i="1"/>
  <c r="G217" i="1"/>
  <c r="H216" i="1"/>
  <c r="G216" i="1"/>
  <c r="H215" i="1"/>
  <c r="G215" i="1"/>
  <c r="H214" i="1"/>
  <c r="G214" i="1"/>
  <c r="H213" i="1"/>
  <c r="G213" i="1"/>
  <c r="H212" i="1"/>
  <c r="G212" i="1"/>
  <c r="H211" i="1"/>
  <c r="G211" i="1"/>
  <c r="H210" i="1"/>
  <c r="G210" i="1"/>
  <c r="H209" i="1"/>
  <c r="G209" i="1"/>
  <c r="H208" i="1"/>
  <c r="G208" i="1"/>
  <c r="H207" i="1"/>
  <c r="G207" i="1"/>
  <c r="H206" i="1"/>
  <c r="G206" i="1"/>
  <c r="H205" i="1"/>
  <c r="G205" i="1"/>
  <c r="H204" i="1"/>
  <c r="G204" i="1"/>
  <c r="H203" i="1"/>
  <c r="G203" i="1"/>
  <c r="H202" i="1"/>
  <c r="G202" i="1"/>
  <c r="H201" i="1"/>
  <c r="G201" i="1"/>
  <c r="H200" i="1"/>
  <c r="G200" i="1"/>
  <c r="H199" i="1"/>
  <c r="G199" i="1"/>
  <c r="H198" i="1"/>
  <c r="G198" i="1"/>
  <c r="H197" i="1"/>
  <c r="G197" i="1"/>
  <c r="H196" i="1"/>
  <c r="G196" i="1"/>
  <c r="H195" i="1"/>
  <c r="G195" i="1"/>
  <c r="H194" i="1"/>
  <c r="G194" i="1"/>
  <c r="H193" i="1"/>
  <c r="G193" i="1"/>
  <c r="H192" i="1"/>
  <c r="G192" i="1"/>
  <c r="H191" i="1"/>
  <c r="G191" i="1"/>
  <c r="H190" i="1"/>
  <c r="G190" i="1"/>
  <c r="H189" i="1"/>
  <c r="G189" i="1"/>
  <c r="H188" i="1"/>
  <c r="G188" i="1"/>
  <c r="H187" i="1"/>
  <c r="G187" i="1"/>
  <c r="H186" i="1"/>
  <c r="G186" i="1"/>
  <c r="H185" i="1"/>
  <c r="G185" i="1"/>
  <c r="H184" i="1"/>
  <c r="G184" i="1"/>
  <c r="H183"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29" i="1"/>
  <c r="G29" i="1"/>
  <c r="H28" i="1"/>
  <c r="G28" i="1"/>
  <c r="H27" i="1"/>
  <c r="G27" i="1"/>
  <c r="H26" i="1"/>
  <c r="G26" i="1"/>
  <c r="H25" i="1"/>
  <c r="G25" i="1"/>
  <c r="H24" i="1"/>
  <c r="G24" i="1"/>
  <c r="H23" i="1"/>
  <c r="G23" i="1"/>
</calcChain>
</file>

<file path=xl/sharedStrings.xml><?xml version="1.0" encoding="utf-8"?>
<sst xmlns="http://schemas.openxmlformats.org/spreadsheetml/2006/main" count="13479" uniqueCount="4897">
  <si>
    <t>link</t>
  </si>
  <si>
    <t>title</t>
  </si>
  <si>
    <t>num</t>
  </si>
  <si>
    <t>letter</t>
  </si>
  <si>
    <t>hydrogel</t>
  </si>
  <si>
    <t>sentence</t>
  </si>
  <si>
    <t>figure</t>
  </si>
  <si>
    <t>SEM</t>
  </si>
  <si>
    <t>SEM_img</t>
  </si>
  <si>
    <t>scale</t>
  </si>
  <si>
    <t>modulus</t>
  </si>
  <si>
    <t>measurement</t>
  </si>
  <si>
    <t>modification</t>
  </si>
  <si>
    <t>skip</t>
  </si>
  <si>
    <t>https://pubs.acs.org/doi/10.1021/acsami.5b00184</t>
  </si>
  <si>
    <t>Tough and Biocompatible Hydrogels Based on in Situ Interpenetrating Networks of Dithiol-Connected Graphene Oxide and Poly(vinyl alcohol)</t>
  </si>
  <si>
    <t>S3.</t>
  </si>
  <si>
    <t>a</t>
  </si>
  <si>
    <t>PVA</t>
  </si>
  <si>
    <t xml:space="preserve"> SEM images of the dehydrated PVA</t>
  </si>
  <si>
    <t>sem/10.1021_acsami.5b00184\supp_7.jpg</t>
  </si>
  <si>
    <t>sem/10.1021_acsami.5b00184\SEM</t>
  </si>
  <si>
    <t>supp_7_SEM3.jpg</t>
  </si>
  <si>
    <t>compressive</t>
  </si>
  <si>
    <t>42.3 kPa</t>
  </si>
  <si>
    <t>https://pubs.acs.org/doi/10.1021/acsami.5b00185</t>
  </si>
  <si>
    <t>supp_7_SEM5.jpg</t>
  </si>
  <si>
    <t>https://pubs.acs.org/doi/10.1021/acsami.5b00186</t>
  </si>
  <si>
    <t>b</t>
  </si>
  <si>
    <t>E-cGO0.5/PVA-2</t>
  </si>
  <si>
    <t xml:space="preserve"> and E-cGO/PVA-2IPN hydrogels with E-cGO   content of 0.5wt% </t>
  </si>
  <si>
    <t>supp_7_SEM1.jpg</t>
  </si>
  <si>
    <t>60 kPa</t>
  </si>
  <si>
    <t>https://pubs.acs.org/doi/10.1021/acsami.5b00187</t>
  </si>
  <si>
    <t>supp_7_SEM0.jpg</t>
  </si>
  <si>
    <t>https://pubs.acs.org/doi/10.1021/acsami.5b00188</t>
  </si>
  <si>
    <t>c</t>
  </si>
  <si>
    <t>E-cGO1.0/PVA-2</t>
  </si>
  <si>
    <t>supp_7_SEM6.jpg</t>
  </si>
  <si>
    <t>https://pubs.acs.org/doi/10.1021/acsami.5b00189</t>
  </si>
  <si>
    <t>supp_7_SEM8.jpg</t>
  </si>
  <si>
    <t>https://pubs.acs.org/doi/10.1021/acsami.5b00190</t>
  </si>
  <si>
    <t>d</t>
  </si>
  <si>
    <t>E-cGO2.0/PVA-2</t>
  </si>
  <si>
    <t>supp_7_SEM2.jpg</t>
  </si>
  <si>
    <t>https://pubs.acs.org/doi/10.1021/acsami.5b00191</t>
  </si>
  <si>
    <t>supp_7_SEM4.jpg</t>
  </si>
  <si>
    <t>https://pubs.acs.org/doi/10.1021/acsami.5b00192</t>
  </si>
  <si>
    <t>e</t>
  </si>
  <si>
    <t>E-cGO3.0/PVA-2</t>
  </si>
  <si>
    <t>supp_7_SEM7.jpg</t>
  </si>
  <si>
    <t>https://pubs.acs.org/doi/10.1021/acsami.5b00193</t>
  </si>
  <si>
    <t>supp_7_SEM9.jpg</t>
  </si>
  <si>
    <t>https://pubs.acs.org/doi/10.1021/acsnano.1c01751</t>
  </si>
  <si>
    <t>Healable, Degradable, and Conductive MXene Nanocomposite Hydrogel for Multifunctional Epidermal Sensors</t>
  </si>
  <si>
    <t>Figure 1</t>
  </si>
  <si>
    <t>MXene</t>
  </si>
  <si>
    <t xml:space="preserve"> the delaminated MXene sheet and </t>
  </si>
  <si>
    <t>sem/10.1021_acsnano.1c01751\nn1c01751_0001.jpeg</t>
  </si>
  <si>
    <t>sem/10.1021_acsnano.1c01751\SEM</t>
  </si>
  <si>
    <t>x</t>
  </si>
  <si>
    <t>c,d</t>
  </si>
  <si>
    <t>MXene-PAA-ACC</t>
  </si>
  <si>
    <t xml:space="preserve"> the freeze-dried MXene-PAA-ACC hydrogel.</t>
  </si>
  <si>
    <t>nn1c01751_0001_SEM1.jpeg</t>
  </si>
  <si>
    <t>young's</t>
  </si>
  <si>
    <t>300 kPa</t>
  </si>
  <si>
    <t>nn1c01751_0001_SEM2.jpeg</t>
  </si>
  <si>
    <t>https://pubs.acs.org/doi/10.1021/acssuschemeng.9b05317</t>
  </si>
  <si>
    <t>Tunable Biomimetic Hydrogels from Silk Fibroin and Nanocellulose</t>
  </si>
  <si>
    <t>RSF</t>
  </si>
  <si>
    <t xml:space="preserve"> is RSF hydrogel, </t>
  </si>
  <si>
    <t>sem/10.1021_acssuschemeng.9b05317\sc9b05317_0001.jpeg</t>
  </si>
  <si>
    <t>sem/10.1021_acssuschemeng.9b05317\SEM</t>
  </si>
  <si>
    <t>sc9b05317_0001_SEM3.jpeg</t>
  </si>
  <si>
    <t>12 MPa</t>
  </si>
  <si>
    <t>1.3 Mpa</t>
  </si>
  <si>
    <t>RSF/CNC</t>
  </si>
  <si>
    <t xml:space="preserve"> is RSF/CNC composite hydrogel, </t>
  </si>
  <si>
    <t>sc9b05317_0001_SEM2.jpeg</t>
  </si>
  <si>
    <t>9 MPa</t>
  </si>
  <si>
    <t>RSF/CNF</t>
  </si>
  <si>
    <t xml:space="preserve"> is RSF/CNF composite hydrogel, and </t>
  </si>
  <si>
    <t>sc9b05317_0001_SEM0.jpeg</t>
  </si>
  <si>
    <t>RSF/BC</t>
  </si>
  <si>
    <t xml:space="preserve"> is RSF/BC composite hydrogel.</t>
  </si>
  <si>
    <t>sc9b05317_0001_SEM1.jpeg</t>
  </si>
  <si>
    <t>3 MPa</t>
  </si>
  <si>
    <t>https://pubs.acs.org/doi/10.1021/acsbiomaterials.1c00792</t>
  </si>
  <si>
    <t>Self-Cross-Linked Hydrogel of Cysteamine-Grafted γ-Polyglutamic Acid Stabilized Tripeptide KPV for Alleviating TNBS-Induced Ulcerative Colitis in Rats</t>
  </si>
  <si>
    <t>Figure 3</t>
  </si>
  <si>
    <t>A</t>
  </si>
  <si>
    <t>SH-PGA KPV/SH-PGA</t>
  </si>
  <si>
    <t xml:space="preserve"> Macroscopic image of the SH-PGA or KPV/SH-PGA hydrogel left: before self-cross-linking and right: after self-cross-linking; </t>
  </si>
  <si>
    <t>B</t>
  </si>
  <si>
    <t xml:space="preserve"> oscillatory frequency sweeps of the SH-PGA or KPV/SH-PGA hydrogel at 0.1% strain; shear-thinning behavior of </t>
  </si>
  <si>
    <t>C</t>
  </si>
  <si>
    <t>SH-PGA</t>
  </si>
  <si>
    <t xml:space="preserve"> SH-PGA hydrogel and </t>
  </si>
  <si>
    <t>D</t>
  </si>
  <si>
    <t>KPV/SH-PGA</t>
  </si>
  <si>
    <t xml:space="preserve"> KPV/SH-PGA hydrogel; SEM images of </t>
  </si>
  <si>
    <t>E</t>
  </si>
  <si>
    <t>F</t>
  </si>
  <si>
    <t xml:space="preserve"> KPV/SH-PGA hydrogel; and </t>
  </si>
  <si>
    <t>G</t>
  </si>
  <si>
    <t xml:space="preserve"> adhesive force of SH-PGA hydrogels against the gelatin substrate in comparison to PGA solution or the counterpart alginate/Ca2+ hydrogel.</t>
  </si>
  <si>
    <t>https://pubs.acs.org/doi/10.1021/acsami.9b21659</t>
  </si>
  <si>
    <t>Carbon Nanotubes/Hydrophobically Associated Hydrogels as Ultrastretchable, Highly Sensitive, Stable Strain, and Pressure Sensors</t>
  </si>
  <si>
    <t>HAPAAm</t>
  </si>
  <si>
    <t xml:space="preserve"> the HAPAAm hydrogel and </t>
  </si>
  <si>
    <t>sem/10.1021_acsami.9b21659\am9b21659_0001.jpeg</t>
  </si>
  <si>
    <t>sem/10.1021_acsami.9b21659\SEM</t>
  </si>
  <si>
    <t>am9b21659_0001_SEM0.jpeg</t>
  </si>
  <si>
    <t>tensile</t>
  </si>
  <si>
    <t>2 kPa</t>
  </si>
  <si>
    <t>CNTs/HAPAAm</t>
  </si>
  <si>
    <t xml:space="preserve"> the CNTs/HAPAAm hydrogel.</t>
  </si>
  <si>
    <t>am9b21659_0001_SEM1.jpeg</t>
  </si>
  <si>
    <t>7.5 kPa</t>
  </si>
  <si>
    <t>https://pubs.acs.org/doi/10.1021/acs.macromol.9b01399</t>
  </si>
  <si>
    <t>Modulation and Characterization of the Double Network Hydrogel Surface-Bulk Transition</t>
  </si>
  <si>
    <t>Figure 4</t>
  </si>
  <si>
    <t>A1</t>
  </si>
  <si>
    <t>DN/Glass (PAMPS/PAAm, 1-3-1/2-0.1-0.1)</t>
  </si>
  <si>
    <t>The DN hydrogel SEM cross-sectional view reveals a surface layer with thickness t ≈ 800 μm, with structural details on the PAAm surface layer (1)</t>
  </si>
  <si>
    <t>sem/10.1021_acs.macromol.9b01399\ma9b01399_0004.jpeg</t>
  </si>
  <si>
    <t>sem/10.1021_acs.macromol.9b01399\SEM</t>
  </si>
  <si>
    <t>ma9b01399_0004_SEM3.jpeg</t>
  </si>
  <si>
    <t>35 kPa</t>
  </si>
  <si>
    <t>A3</t>
  </si>
  <si>
    <t>the DN bulk structure (3).</t>
  </si>
  <si>
    <t>ma9b01399_0004_SEM2.jpeg</t>
  </si>
  <si>
    <t>https://pubs.acs.org/doi/10.1021/acsbiomaterials.9b01676</t>
  </si>
  <si>
    <t>Injectable, Thixotropic, and Multiresponsive Silk Fibroin Hydrogel for Localized and Synergistic Tumor Therapy</t>
  </si>
  <si>
    <t>DOX/Cy7-hydrogel</t>
  </si>
  <si>
    <t xml:space="preserve">, initial DOX/Cy7-hydrogel </t>
  </si>
  <si>
    <t>sem/10.1021_acsbiomaterials.9b01676\ab9b01676_0001.jpeg</t>
  </si>
  <si>
    <t>sem/10.1021_acsbiomaterials.9b01676\SEM</t>
  </si>
  <si>
    <t>DOX/Cy7-HSF</t>
  </si>
  <si>
    <t xml:space="preserve">, DOX/Cy7-HSF shear-thinning solution </t>
  </si>
  <si>
    <t xml:space="preserve">, and recovery DOX/Cy7-hydrogel with a resting process </t>
  </si>
  <si>
    <t>https://pubs.acs.org/doi/10.1021/acsami.7b17907</t>
  </si>
  <si>
    <t>Photothermal Nanocomposite Hydrogel Actuator with Electric-Field-Induced Gradient and Oriented Structure</t>
  </si>
  <si>
    <t>Figure 2</t>
  </si>
  <si>
    <t>GO1N1-E1</t>
  </si>
  <si>
    <t xml:space="preserve"> SEM images of freeze-dried GO1N1-E1 gradient hydrogel; b–e 2D SAXS images of a GO1N1-E1 hydrogel.</t>
  </si>
  <si>
    <t>sem/10.1021_acsami.7b17907\am-2017-179075_0002.jpeg</t>
  </si>
  <si>
    <t>sem/10.1021_acsami.7b17907\SEM</t>
  </si>
  <si>
    <t>https://pubs.acs.org/doi/10.1021/acsabm.8b00710</t>
  </si>
  <si>
    <t>Injectable Nano Whitlockite Incorporated Chitosan Hydrogel for Effective Hemostasis</t>
  </si>
  <si>
    <t>nWH</t>
  </si>
  <si>
    <t xml:space="preserve"> TEM images of the prepared nWH particles, SEM image of the developed </t>
  </si>
  <si>
    <t>sem/10.1021_acsabm.8b00710\mt-2018-007108_0002.jpeg</t>
  </si>
  <si>
    <t>sem/10.1021_acsabm.8b00710\SEM</t>
  </si>
  <si>
    <t>2%Ch</t>
  </si>
  <si>
    <t xml:space="preserve"> 2%Ch and </t>
  </si>
  <si>
    <t>2%Ch-4%nWH</t>
  </si>
  <si>
    <t xml:space="preserve"> 2%Ch-4%nWH hydrogel systems.</t>
  </si>
  <si>
    <t>https://pubs.acs.org/doi/10.1021/acsami.1c15052</t>
  </si>
  <si>
    <t>Antiliquid-Interfering, Antibacteria, and Adhesive Wearable Strain Sensor Based on Superhydrophobic and Conductive Composite Hydrogel</t>
  </si>
  <si>
    <t>S1.</t>
  </si>
  <si>
    <t>SEM image of the PAAm-co-HEMA</t>
  </si>
  <si>
    <t>P(AAm-co-HEMA)-MXene-AgNPs hydrogel</t>
  </si>
  <si>
    <t>-MXene-AgNPs hydrogel</t>
  </si>
  <si>
    <t>sem/10.1021_acsami.1c15052\supp_1.jpg</t>
  </si>
  <si>
    <t>sem/10.1021_acsami.1c15052\SEM</t>
  </si>
  <si>
    <t>https://pubs.acs.org/doi/10.1021/acsami.0c06674</t>
  </si>
  <si>
    <t>Multi-Responsive Lanthanide-Based Hydrogel with Encryption, Naked Eye Sensing, Shape Memory, Self-Healing, and Antibacterial Activity</t>
  </si>
  <si>
    <t>Figure 7</t>
  </si>
  <si>
    <t xml:space="preserve">GA/CCS/DNSA/Eu3+ </t>
  </si>
  <si>
    <t>The SEM images of the original hydrogel (b) together with the hydrogels after immersion in (c) (NH4)2SO4, (d) K2HPO4, and (e) Na2CO3 solutions.</t>
  </si>
  <si>
    <t>sem/10.1021_acsami.0c06674\am0c06674_0007.jpeg</t>
  </si>
  <si>
    <t>sem/10.1021_acsami.0c06674\SEM</t>
  </si>
  <si>
    <t>0.125 MPa</t>
  </si>
  <si>
    <t>GA/CCS/DNSA/Eu3+ in NH42SO4</t>
  </si>
  <si>
    <t>0.12 MPa</t>
  </si>
  <si>
    <t>GA/CCS/DNSA/Eu3+ in K2HPO4</t>
  </si>
  <si>
    <t>GA/CCS/DNSA/Eu3+ in Na2CO3</t>
  </si>
  <si>
    <t>0.1 MPa</t>
  </si>
  <si>
    <t>https://pubs.acs.org/doi/10.1021/acsami.1c12228</t>
  </si>
  <si>
    <t>Switchable PNIPAm/PPyNT Hydrogel for Smart Supercapacitors: External Control of Capacitance for Pulsed Energy Generation or Prolongation of Discharge Time</t>
  </si>
  <si>
    <t>Ppy nanotube</t>
  </si>
  <si>
    <t xml:space="preserve"> SEM image of pristine PPy nanotubes, the inset shows the TEM image of single nanotube; </t>
  </si>
  <si>
    <t>sem/10.1021_acsami.1c12228\am1c12228_0003.jpeg</t>
  </si>
  <si>
    <t>sem/10.1021_acsami.1c12228\SEM</t>
  </si>
  <si>
    <t>PNIPAm/PPyNT</t>
  </si>
  <si>
    <t>(B) SEM image of the PNIPAm/PPyNT (5%) surface</t>
  </si>
  <si>
    <t>Figure S3</t>
  </si>
  <si>
    <t>PNIPAm/PPyNT - 0 % PPyNT</t>
  </si>
  <si>
    <t>20 kPa</t>
  </si>
  <si>
    <t>PNIPAm/PPyNT - 0.5 % PPyNT</t>
  </si>
  <si>
    <t>PNIPAm/PPyNT - 2 % PPyNT</t>
  </si>
  <si>
    <t>15 kPa</t>
  </si>
  <si>
    <t>PNIPAm/PPyNT - 5 % PPyNT</t>
  </si>
  <si>
    <t>10 kPa</t>
  </si>
  <si>
    <t>5%</t>
  </si>
  <si>
    <t>LED</t>
  </si>
  <si>
    <t xml:space="preserve"> reversible switching, the top part shows the microscopic images of the composite surface under heating and the bottom part shows collapse of the composite under LED illumination.</t>
  </si>
  <si>
    <t>IR PNIPAm</t>
  </si>
  <si>
    <t xml:space="preserve"> IR spectra of the pristine PNIPAm hydrogel, PPyNTs, and PNIPAm/PPyNT </t>
  </si>
  <si>
    <t>UV–Vis PPyNT-loaded PNIPAm</t>
  </si>
  <si>
    <t xml:space="preserve"> UV–Vis spectra of the pristine and PPyNT-loaded PNIPAm hydrogel, the dotted line indicates the central LED wavelength, subsequently used for material triggering; and </t>
  </si>
  <si>
    <t xml:space="preserve"> PNIPAm/PPyNT </t>
  </si>
  <si>
    <t>https://pubs.acs.org/doi/10.1021/bm4013056</t>
  </si>
  <si>
    <t>Cellularized Cylindrical Fiber/Hydrogel Composites for Ligament Tissue Engineering</t>
  </si>
  <si>
    <t>PLGA and PEUUR (no PEG hydrogel)</t>
  </si>
  <si>
    <t xml:space="preserve"> a rolled mesh without a PEG hydrogel and </t>
  </si>
  <si>
    <t>sem/10.1021_bm4013056\bm-2013-013056_0002.jpeg</t>
  </si>
  <si>
    <t>sem/10.1021_bm4013056\SEM</t>
  </si>
  <si>
    <t>not hydrogel incorporated sample</t>
  </si>
  <si>
    <t>PLGA and PEUUR (with PEG hydrogel)</t>
  </si>
  <si>
    <t xml:space="preserve"> a cylindrical composite with a PEG hydrogel.</t>
  </si>
  <si>
    <t>SEM image seems to be incorporation of 5 wt % PEGDA into the PLGA and PEUUR electrospinning solutions but there is no modulus data corresponding to this sample. Only data for either PLGA or PEUUR with PEG</t>
  </si>
  <si>
    <t>https://pubs.acs.org/doi/10.1021/acsami.9b07387</t>
  </si>
  <si>
    <t>Creating an Interface: Rendering a Double-Network Hydrogel Lubricious via Spontaneous Delamination</t>
  </si>
  <si>
    <t>DN</t>
  </si>
  <si>
    <t xml:space="preserve"> SEM image of fractured cross section of the delaminated skin layer and the bulk DN hydrogel.</t>
  </si>
  <si>
    <t>sem/10.1021_acsami.9b07387\am-2019-07387r_0005.jpeg</t>
  </si>
  <si>
    <t>sem/10.1021_acsami.9b07387\SEM</t>
  </si>
  <si>
    <t>It is the combination of Fig 3b and 3c, also there are marks on this image</t>
  </si>
  <si>
    <t>P(AAm–AMPS) DN gel - bulk hydrogel</t>
  </si>
  <si>
    <t>am-2019-07387r_0005_SEM2.jpeg</t>
  </si>
  <si>
    <t>P(AAm–AMPS) DN gel - skin layer</t>
  </si>
  <si>
    <t>am-2019-07387r_0005_SEM0.jpeg</t>
  </si>
  <si>
    <t>200 kPa</t>
  </si>
  <si>
    <t>https://pubs.acs.org/doi/10.1021/acsami.7b09395</t>
  </si>
  <si>
    <t>pH and Glucose Dual-Responsive Injectable Hydrogels with Insulin and Fibroblasts as Bioactive Dressings for Diabetic Wound Healing</t>
  </si>
  <si>
    <t>1.6 CSPBA, 0.5 PVA, 0.5 OHC-PEO-CHO</t>
  </si>
  <si>
    <t xml:space="preserve">, and 1.6 wt % CSPBA, 0.5 wt % PVA, and 0.5 wt % OHC-PEO-CHO </t>
  </si>
  <si>
    <t>sem/10.1021_acsami.7b09395\am-2017-09395s_0013.jpeg</t>
  </si>
  <si>
    <t>sem/10.1021_acsami.7b09395\SEM</t>
  </si>
  <si>
    <t>G' and G''</t>
  </si>
  <si>
    <t>https://pubs.acs.org/doi/10.1021/la8006876</t>
  </si>
  <si>
    <t>Fabrication of Supramolecular Hydrogels for Drug Delivery and Stem Cell Encapsulation</t>
  </si>
  <si>
    <t>Figure 6</t>
  </si>
  <si>
    <t>SEM images of α-CD/MPEG hydrogel DP0</t>
  </si>
  <si>
    <t>α-CD/MPEG-PCL-MPEG</t>
  </si>
  <si>
    <t xml:space="preserve"> and α-CD/MPEG-PCL-MPEG hydrogels with different compositions DP1, DP2, and DP3.</t>
  </si>
  <si>
    <t>sem/10.1021_la8006876\la-2008-006876_0007.jpeg</t>
  </si>
  <si>
    <t>sem/10.1021_la8006876\SEM</t>
  </si>
  <si>
    <t>https://pubs.acs.org/doi/10.1021/acsapm.9b00698</t>
  </si>
  <si>
    <t>Mussel-Inspired Tough Double Network Hydrogel As Transparent Adhesive</t>
  </si>
  <si>
    <t>HA</t>
  </si>
  <si>
    <t xml:space="preserve"> HA 4-0.3, pH =4 of precursor solution + 0.3 mM Fe3+</t>
  </si>
  <si>
    <t>sem/10.1021_acsapm.9b00698\ap9b00698_0007.jpeg</t>
  </si>
  <si>
    <t>sem/10.1021_acsapm.9b00698\SEM</t>
  </si>
  <si>
    <t>ap9b00698_0007_SEM2.jpeg</t>
  </si>
  <si>
    <t>14.8 kPa</t>
  </si>
  <si>
    <t>ap9b00698_0007_SEM4.jpeg</t>
  </si>
  <si>
    <t>HDA</t>
  </si>
  <si>
    <t xml:space="preserve"> HDA 4-0.5-0.3, pH =4 of precursor solution + 0.3 mM Fe3+; HA-DM (0.5 mg/mL)</t>
  </si>
  <si>
    <t>ap9b00698_0007_SEM5.jpeg</t>
  </si>
  <si>
    <t>54.2 kPa</t>
  </si>
  <si>
    <t>f</t>
  </si>
  <si>
    <t>ap9b00698_0007_SEM7.jpeg</t>
  </si>
  <si>
    <t xml:space="preserve"> HDA 4-1-0.3, pH =4 of precursor solution + 0.3 mM Fe3+; HA-DM (1 mg/mL)</t>
  </si>
  <si>
    <t>ap9b00698_0007_SEM3.jpeg</t>
  </si>
  <si>
    <t>62.3 kPa</t>
  </si>
  <si>
    <t xml:space="preserve">markers on it </t>
  </si>
  <si>
    <t>g</t>
  </si>
  <si>
    <t>ap9b00698_0007_SEM1.jpeg</t>
  </si>
  <si>
    <t xml:space="preserve"> HDA 4-3-0.3 hydrogel. pH =4 of precursor solution + 0.3 mM Fe3+; HA-DM (3 mg/mL)</t>
  </si>
  <si>
    <t>ap9b00698_0007_SEM0.jpeg</t>
  </si>
  <si>
    <t>22.5 kPa</t>
  </si>
  <si>
    <t>h</t>
  </si>
  <si>
    <t>ap9b00698_0007_SEM6.jpeg</t>
  </si>
  <si>
    <t>https://pubs.acs.org/doi/10.1021/supp_5.jpg</t>
  </si>
  <si>
    <t>Figure S11</t>
  </si>
  <si>
    <t xml:space="preserve"> HDA 2-0.3 hydrogel. pH =2 of precursor solution + 0.3 mM Fe3+</t>
  </si>
  <si>
    <t>supp_5_SEM1.jpg</t>
  </si>
  <si>
    <t>5.3 kPa</t>
  </si>
  <si>
    <t>"figure" column is not correct one as these rows are new</t>
  </si>
  <si>
    <t>supp_5_SEM4.jpg</t>
  </si>
  <si>
    <t xml:space="preserve"> HDA 2-0.5-0.3 hydrogel. pH =2 of precursor solution + 0.3 mM Fe3+; HA-DM (0.5 mg/mL)</t>
  </si>
  <si>
    <t>supp_5_SEM3.jpg</t>
  </si>
  <si>
    <t>11.3 kPa</t>
  </si>
  <si>
    <t xml:space="preserve"> HDA 2-0.5-0.3 hydrogel. pH =4 of precursor solution + 0.3 mM Fe3+; HA-DM (0.5 mg/mL)</t>
  </si>
  <si>
    <t>supp_5_SEM6.jpg</t>
  </si>
  <si>
    <t xml:space="preserve"> HDA 2-1-0.3 hydrogel. pH =2 of precursor solution + 0.3 mM Fe3+; HA-DM (1 mg/mL)</t>
  </si>
  <si>
    <t>supp_5_SEM0.jpg</t>
  </si>
  <si>
    <t>14.3 kPa</t>
  </si>
  <si>
    <t>supp_5_SEM7.jpg</t>
  </si>
  <si>
    <t>HAD</t>
  </si>
  <si>
    <t xml:space="preserve"> HDA 2-3-0.3 hydrogel. pH =2 of precursor solution + 0.3 mM Fe3+; HA-DM (3 mg/mL)</t>
  </si>
  <si>
    <t>supp_5_SEM2.jpg</t>
  </si>
  <si>
    <t>7.0 kPa</t>
  </si>
  <si>
    <t xml:space="preserve"> HDA 2-3-0.3 hydrogel. pH =4 of precursor solution + 0.3 mM Fe3+; HA-DM (3 mg/mL)</t>
  </si>
  <si>
    <t>supp_5_SEM5.jpg</t>
  </si>
  <si>
    <t>https://pubs.acs.org/doi/10.1021/acsabm.8b00225</t>
  </si>
  <si>
    <t>Injectable in Situ Shape-Forming Osteogenic Nanocomposite Hydrogel for Regenerating Irregular Bone Defects</t>
  </si>
  <si>
    <t>OA-G</t>
  </si>
  <si>
    <t>WH NP- SIM-loaded</t>
  </si>
  <si>
    <t xml:space="preserve"> and WH NP- and SIM-loaded oxidized alginate-gelatin hydrogel OA-G/W/S.</t>
  </si>
  <si>
    <t>sem/10.1021_acsabm.8b00225\mt-2018-002253_0004.jpeg</t>
  </si>
  <si>
    <t>sem/10.1021_acsabm.8b00225\SEM</t>
  </si>
  <si>
    <t>shear modulus G' and G''</t>
  </si>
  <si>
    <t>Figure 5</t>
  </si>
  <si>
    <t>OA-G OA-G/W 14</t>
  </si>
  <si>
    <t xml:space="preserve"> SEM image showing in vitro biomineralization of OA-G and OA-G/W at predetermined time points 0, 3, 7, and 14 days and </t>
  </si>
  <si>
    <t>sem/10.1021_acsabm.8b00225\mt-2018-002253_0005.jpeg</t>
  </si>
  <si>
    <t>FTIR</t>
  </si>
  <si>
    <t xml:space="preserve"> FTIR spectra of biomimeralized hydrogel at the above-mentioned time points.</t>
  </si>
  <si>
    <t>https://pubs.acs.org/doi/10.1021/acsbiomaterials.1c00275</t>
  </si>
  <si>
    <t>Guest–Host Supramolecular Assembly of Injectable Hydrogel Nanofibers for Cell Encapsulation</t>
  </si>
  <si>
    <t>CD-MeHA Ad-MeHA</t>
  </si>
  <si>
    <t xml:space="preserve"> SEM of host CD-MeHA and guest Ad-MeHA electrospun fibers prior to hydration and hydrogel formation.</t>
  </si>
  <si>
    <t>sem/10.1021_acsbiomaterials.1c00275\ab1c00275_0001.jpeg</t>
  </si>
  <si>
    <t>sem/10.1021_acsbiomaterials.1c00275\SEM</t>
  </si>
  <si>
    <t>https://pubs.acs.org/doi/10.1021/acsami.9b17627</t>
  </si>
  <si>
    <t>Biocompatible Injectable Magnetic Hydrogel Formed by Dynamic Coordination Network</t>
  </si>
  <si>
    <t>HA–BP·Fe3O4</t>
  </si>
  <si>
    <t xml:space="preserve"> SEM images showing the microstructure of the lyophilized HA–BP·Fe3O4 hydrogel.</t>
  </si>
  <si>
    <t>sem/10.1021_acsami.9b17627\am9b17627_0004.jpeg</t>
  </si>
  <si>
    <t>sem/10.1021_acsami.9b17627\SEM</t>
  </si>
  <si>
    <t>https://pubs.acs.org/doi/10.1021/jp907974d</t>
  </si>
  <si>
    <t>Injectable Biodegradable Thermosensitive Hydrogel Composite for Orthopedic Tissue Engineering. 1. Preparation and Characterization of Nanohydroxyapatite/Poly(ethylene glycol)−Poly(ε-caprolactone)−Poly(ethylene glycol) Hydrogel Nanocomposites</t>
  </si>
  <si>
    <t>SEM photographs showing cross-sectional morphologies of a, top left</t>
  </si>
  <si>
    <t>PECE</t>
  </si>
  <si>
    <t xml:space="preserve"> pure PECE hydrogel and n-HA/PECE hydrogel nanocomposites containing b, top right 10, c, bottom left 20, and d, bottom right 30 wt % HA.</t>
  </si>
  <si>
    <t>sem/10.1021_jp907974d\jp-2009-07974d_0008.jpeg</t>
  </si>
  <si>
    <t>sem/10.1021_jp907974d\SEM</t>
  </si>
  <si>
    <t>https://pubs.acs.org/doi/10.1021/acsami.1c12631</t>
  </si>
  <si>
    <t>Bioinspired, Recyclable, Stretchable Hydrogel with Boundary Ultralubrication</t>
  </si>
  <si>
    <t>a-1</t>
  </si>
  <si>
    <t>PVA-H2O/T80-Glass</t>
  </si>
  <si>
    <t xml:space="preserve"> ESEM of the six PVA hydrogels and </t>
  </si>
  <si>
    <t>sem/10.1021_acsami.1c12631\am1c12631_0008.jpeg</t>
  </si>
  <si>
    <t>sem/10.1021_acsami.1c12631\SEM</t>
  </si>
  <si>
    <t>am1c12631_0008_SEM2.jpeg</t>
  </si>
  <si>
    <t>50 kPa</t>
  </si>
  <si>
    <t xml:space="preserve">notation on it; may need modification </t>
  </si>
  <si>
    <t>a-2</t>
  </si>
  <si>
    <t>PVA-H2O/GC/T80-Glass</t>
  </si>
  <si>
    <t>am1c12631_0008_SEM0.jpeg</t>
  </si>
  <si>
    <t>62.5 kPa</t>
  </si>
  <si>
    <t>a-3</t>
  </si>
  <si>
    <t>PVA-H2O/GC/T80-PTFE</t>
  </si>
  <si>
    <t>am1c12631_0008_SEM1.jpeg</t>
  </si>
  <si>
    <t>125 kPa</t>
  </si>
  <si>
    <t>Figure S7</t>
  </si>
  <si>
    <t>b-1</t>
  </si>
  <si>
    <t>PVA-H2O-Glass</t>
  </si>
  <si>
    <t xml:space="preserve"> ESEM of the six PVA hydrogels </t>
  </si>
  <si>
    <t>notation on it; may need modification ; "figure" column is not correct one as this row is new</t>
  </si>
  <si>
    <t>b-2</t>
  </si>
  <si>
    <t>PVA-H2O/GC-Glass</t>
  </si>
  <si>
    <t>75 kPa</t>
  </si>
  <si>
    <t>notation on it; may need modification ; "figure" column is not correct one as this row is new; did not have the individual SEM image for this one</t>
  </si>
  <si>
    <t>b-3</t>
  </si>
  <si>
    <t>PVA-H2O/GC-PTFE</t>
  </si>
  <si>
    <t>71 kPa</t>
  </si>
  <si>
    <t>https://pubs.acs.org/doi/10.1021/acsami.5b02975</t>
  </si>
  <si>
    <t>Stimulus-Responsive, Biodegradable, Biocompatible, Covalently Cross-Linked Hydrogel Based on Dextrin and Poly(N-isopropylacrylamide) for in Vitro/in Vivo Controlled Drug Release</t>
  </si>
  <si>
    <t>c-Dxt/pNIPAm 8</t>
  </si>
  <si>
    <t xml:space="preserve"> c-Dxt/pNIPAm 8 hydrogelator.</t>
  </si>
  <si>
    <t>sem/10.1021_acsami.5b02975\am-2015-029759_0003.jpeg</t>
  </si>
  <si>
    <t>sem/10.1021_acsami.5b02975\SEM</t>
  </si>
  <si>
    <t>https://pubs.acs.org/doi/10.1021/acsami.6b13097</t>
  </si>
  <si>
    <t>Thermoresponsive Semi-IPN Hydrogel Microfibers from Continuous Fluidic Processing with High Elasticity and Fast Actuation</t>
  </si>
  <si>
    <t>conventional pNIPAM</t>
  </si>
  <si>
    <t xml:space="preserve"> conventional pNIPAM hydrogel and </t>
  </si>
  <si>
    <t>sem/10.1021_acsami.6b13097\am-2016-13097d_0005.jpeg</t>
  </si>
  <si>
    <t>sem/10.1021_acsami.6b13097\SEM</t>
  </si>
  <si>
    <t>am-2016-13097d_0005_SEM0.jpeg</t>
  </si>
  <si>
    <t>25 kPa</t>
  </si>
  <si>
    <t>PNH hydrogel (3:7)</t>
  </si>
  <si>
    <t xml:space="preserve"> PNH hydrogel 3:7.</t>
  </si>
  <si>
    <t>am-2016-13097d_0005_SEM1.jpeg</t>
  </si>
  <si>
    <t>8.3 kPa</t>
  </si>
  <si>
    <t>https://pubs.acs.org/doi/10.1021/acsapm.0c01385</t>
  </si>
  <si>
    <t>Multiresponsive Soft Actuators Based on a Thermoresponsive Hydrogel and Embedded Laser-Induced Graphene</t>
  </si>
  <si>
    <t>LIG-LO PDMS.</t>
  </si>
  <si>
    <t xml:space="preserve"> SEM image of a cross section of LIG-LO embedded in PDMS.; The Young’s modulus was measured to be EPDMS = (2.5 ± 0.3) MPa (stress–strain curve in Figure S3, Supporting Information) with a custom tensile testing setup described already elsewhere.</t>
  </si>
  <si>
    <t>sem/10.1021_acsapm.0c01385\ap0c01385_0003.jpeg</t>
  </si>
  <si>
    <t>sem/10.1021_acsapm.0c01385\SEM</t>
  </si>
  <si>
    <t>ap0c01385_0003_SEM0.jpeg</t>
  </si>
  <si>
    <t>2.5 MPa</t>
  </si>
  <si>
    <t>label on image; *note that based on the sentence in the paper, modulus seems to be E_PDMS</t>
  </si>
  <si>
    <t>https://pubs.acs.org/doi/10.1021/am900755w</t>
  </si>
  <si>
    <t>Optimization of Electroactive Hydrogel Actuators</t>
  </si>
  <si>
    <t>PAANa - 30% emulsion</t>
  </si>
  <si>
    <t>(b, c) Scanning electron microscopy (SEM) images of porous PAANa hydrogels. The SEM image indicated large pores (&gt;10 μm) using (b) 30 and (c) 50% hexane volume fractions with 0.15 M Tween 20 surfactant. Scale bar = 10 μm.</t>
  </si>
  <si>
    <t>sem/10.1021_am900755w\am-2009-00755w_0006.jpeg</t>
  </si>
  <si>
    <t>sem/10.1021_am900755w\SEM</t>
  </si>
  <si>
    <t>am-2009-00755w_0006_SEM0.jpeg</t>
  </si>
  <si>
    <t>7.8 kPa</t>
  </si>
  <si>
    <t>color of the image looks different than the one in the paper (turns blue?</t>
  </si>
  <si>
    <t>PAANa - 50% emulsion</t>
  </si>
  <si>
    <t>am-2009-00755w_0006_SEM1.jpeg</t>
  </si>
  <si>
    <t>2.15 kPa</t>
  </si>
  <si>
    <t>https://pubs.acs.org/doi/10.1021/acsabm.1c00760</t>
  </si>
  <si>
    <t>Xylan-Based Cross-Linked Hydrogel for Photodynamic Antimicrobial Chemotherapy</t>
  </si>
  <si>
    <t>TMPyP-loaded</t>
  </si>
  <si>
    <t xml:space="preserve"> TMPyP-loaded hydrogel xyl-TMPyP and </t>
  </si>
  <si>
    <t>sem/10.1021_acsabm.1c00760\mt1c00760_0006.jpeg</t>
  </si>
  <si>
    <t>sem/10.1021_acsabm.1c00760\SEM</t>
  </si>
  <si>
    <t>https://pubs.acs.org/doi/10.1021/acsabm.0c01211</t>
  </si>
  <si>
    <t>Mussel-Inspired Adhesive Double-Network Hydrogel for Intraoral Ultrasound Imaging</t>
  </si>
  <si>
    <t>PVA-PAM-PDA</t>
  </si>
  <si>
    <t xml:space="preserve">(B) SEM image of Hd-2 (PVA-PAM-PDA hydrogel). </t>
  </si>
  <si>
    <t>sem/10.1021_acsabm.0c01211\mt0c01211_0003.jpeg</t>
  </si>
  <si>
    <t>sem/10.1021_acsabm.0c01211\SEM</t>
  </si>
  <si>
    <t>mt0c01211_0003_SEM1.jpeg</t>
  </si>
  <si>
    <t>9 kPa</t>
  </si>
  <si>
    <t>PVA-PAM</t>
  </si>
  <si>
    <t>(C) SEM image of H-2 (PVA-PAM hydrogel)</t>
  </si>
  <si>
    <t>mt0c01211_0003_SEM0.jpeg</t>
  </si>
  <si>
    <t>45 kPa</t>
  </si>
  <si>
    <t>https://pubs.acs.org/doi/10.1021/acssuschemeng.8b00193</t>
  </si>
  <si>
    <t>Ultrasoft Self-Healing Nanoparticle-Hydrogel Composites with Conductive and Magnetic Properties</t>
  </si>
  <si>
    <t xml:space="preserve"> pure PVA hydrogel and </t>
  </si>
  <si>
    <t>sem/10.1021_acssuschemeng.8b00193\sc-2018-00193w_0002.jpeg</t>
  </si>
  <si>
    <t>sem/10.1021_acssuschemeng.8b00193\SEM</t>
  </si>
  <si>
    <t>https://pubs.acs.org/doi/10.1021/acsnano.0c10117</t>
  </si>
  <si>
    <t>Scalable Wood Hydrogel Membrane with Nanoscale Channels</t>
  </si>
  <si>
    <t>balsa wood hydrogel membrane PVA/PAA</t>
  </si>
  <si>
    <t xml:space="preserve">(e) Side-view SEM image of balsa wood hydrogel membrane, demonstrating the channels are blocked throughout by PVA/PAA hydrogel. </t>
  </si>
  <si>
    <t>sem/10.1021_acsnano.0c10117\nn0c10117_0002.jpeg</t>
  </si>
  <si>
    <t>sem/10.1021_acsnano.0c10117\SEM</t>
  </si>
  <si>
    <t>nn0c10117_0002_SEM0.jpeg</t>
  </si>
  <si>
    <t>cannot identify whether it is dry or wet condition to match with the data in the paper</t>
  </si>
  <si>
    <t>PVA/PAA</t>
  </si>
  <si>
    <t xml:space="preserve"> Zoom-in SEM image of the PVA/PAA hydrogel, showing an interconnected nanoporous network.</t>
  </si>
  <si>
    <t>nn0c10117_0002_SEM5.jpeg</t>
  </si>
  <si>
    <t>40 kPa</t>
  </si>
  <si>
    <t xml:space="preserve"> Top-view SEM image of the PVA/PAA hydrogel filled wood tracheids.</t>
  </si>
  <si>
    <t>nn0c10117_0002_SEM3.jpeg</t>
  </si>
  <si>
    <t>https://pubs.acs.org/doi/10.1021/acsami.5b03143</t>
  </si>
  <si>
    <t>Injectable and Self-Healing Carbohydrate-Based Hydrogel for Cell Encapsulation</t>
  </si>
  <si>
    <t>CSMA2/SC4,</t>
  </si>
  <si>
    <t xml:space="preserve"> CSMA2/SC4, </t>
  </si>
  <si>
    <t>sem/10.1021_acsami.5b03143\am-2015-03143p_0003.jpeg</t>
  </si>
  <si>
    <t>sem/10.1021_acsami.5b03143\SEM</t>
  </si>
  <si>
    <t>CSMA3/SC3,</t>
  </si>
  <si>
    <t xml:space="preserve"> CSMA3/SC3, and </t>
  </si>
  <si>
    <t>CSMA4/SC2.</t>
  </si>
  <si>
    <t xml:space="preserve"> CSMA4/SC2.</t>
  </si>
  <si>
    <t>https://pubs.acs.org/doi/10.1021/acsami.1c08395</t>
  </si>
  <si>
    <t>Self-Healing, Self-Adhesive Silk Fibroin Conductive Hydrogel as a Flexible Strain Sensor</t>
  </si>
  <si>
    <t>PB/PBS/PBT/PBST</t>
  </si>
  <si>
    <t xml:space="preserve"> SEM images of the PB/PBS/PBT/PBST hydrogels.</t>
  </si>
  <si>
    <t>sem/10.1021_acsami.1c08395\am1c08395_0003.jpeg</t>
  </si>
  <si>
    <t>sem/10.1021_acsami.1c08395\SEM</t>
  </si>
  <si>
    <t>https://pubs.acs.org/doi/10.1021/acsami.0c03187</t>
  </si>
  <si>
    <t>Novel Metal–Organic Framework-Based Photocrosslinked Hydrogel System for Efficient Antibacterial Applications</t>
  </si>
  <si>
    <t>hydrogel@Cu-MOF</t>
  </si>
  <si>
    <t xml:space="preserve"> hydrogel@Cu-MOF 1, </t>
  </si>
  <si>
    <t>sem/10.1021_acsami.0c03187\am0c03187_0003.jpeg</t>
  </si>
  <si>
    <t>sem/10.1021_acsami.0c03187\SEM</t>
  </si>
  <si>
    <t>hydrogel@Co-MOF</t>
  </si>
  <si>
    <t xml:space="preserve"> hydrogel@Co-MOF 2, </t>
  </si>
  <si>
    <t>hydrogel@Zn-MOF</t>
  </si>
  <si>
    <t xml:space="preserve"> and hydrogel@Zn-MOF 3 with EDS spectra and corresponding elemental maps.</t>
  </si>
  <si>
    <t>https://pubs.acs.org/doi/10.1021/acsabm.0c00971</t>
  </si>
  <si>
    <t>Application of Hydrogel-Based Delivery System in Endometrial Repair</t>
  </si>
  <si>
    <t>AHA-g-PNIPAAm</t>
  </si>
  <si>
    <t xml:space="preserve"> Porous microstructure of AHA-g-PNIPAAm hydrogel observed by SEM and the DNA content in hydrogel versus culture time.</t>
  </si>
  <si>
    <t>sem/10.1021_acsabm.0c00971\mt0c00971_0004.jpeg</t>
  </si>
  <si>
    <t>sem/10.1021_acsabm.0c00971\SEM</t>
  </si>
  <si>
    <t>https://pubs.acs.org/doi/10.1021/acsnano.8b03202</t>
  </si>
  <si>
    <t>Nanocolloidal Hydrogel for Heavy Metal Scavenging</t>
  </si>
  <si>
    <t>CaCNC 20 mg/mL, CaGQD 60 mg/mL;</t>
  </si>
  <si>
    <t xml:space="preserve"> R = 0.33, CaCNC = 20 mg/mL, CaGQD = 60 mg/mL; </t>
  </si>
  <si>
    <t>sem/10.1021_acsnano.8b03202\nn-2018-03202e_0003.jpeg</t>
  </si>
  <si>
    <t>sem/10.1021_acsnano.8b03202\SEM</t>
  </si>
  <si>
    <t>11.25 kPa</t>
  </si>
  <si>
    <t>CaCNC 40 mg/mL, CaGQD 40 mg/mL;</t>
  </si>
  <si>
    <t xml:space="preserve"> R = 1.0, CaCNC = 40 mg/mL, CaGQD = 40 mg/mL; and </t>
  </si>
  <si>
    <t>CaCNC 60 mg/mL, CaGQD 20 mg/mL.</t>
  </si>
  <si>
    <t xml:space="preserve"> R = 3.0, CaCNC = 60 mg/mL, and CaGQD = 20 mg/mL.</t>
  </si>
  <si>
    <t>38.08 kPa</t>
  </si>
  <si>
    <t>S10.</t>
  </si>
  <si>
    <t>CaCNC 20 mg/mL, 
CaGQD 60 mg/mL.</t>
  </si>
  <si>
    <t xml:space="preserve"> R=0.33, CaCNC = 20 mg/mL,   CaGQD = 60 mg/mL.</t>
  </si>
  <si>
    <t>sem/10.1021_acsnano.8b03202\supp_12.jpg</t>
  </si>
  <si>
    <t>repeated groups as row 112-114</t>
  </si>
  <si>
    <t>https://pubs.acs.org/doi/10.1021/acsami.0c11959</t>
  </si>
  <si>
    <t>Encapsulation of Lactobacillus rhamnosus in Hyaluronic Acid-Based Hydrogel for Pathogen-Targeted Delivery to Ameliorate Enteritis</t>
  </si>
  <si>
    <t>HA–SH</t>
  </si>
  <si>
    <t xml:space="preserve"> Cross-sectional view of a typical HA–SH hydrogel; </t>
  </si>
  <si>
    <t>sem/10.1021_acsami.0c11959\am0c11959_0005.jpeg</t>
  </si>
  <si>
    <t>sem/10.1021_acsami.0c11959\SEM</t>
  </si>
  <si>
    <t>https://pubs.acs.org/doi/10.1021/acsapm.1c00447</t>
  </si>
  <si>
    <t>PVA/Poly(hexamethylene guanidine)/Gallic Acid Composite Hydrogel Films and Their Antibacterial Performance</t>
  </si>
  <si>
    <t>PVA,</t>
  </si>
  <si>
    <t xml:space="preserve"> PVA, </t>
  </si>
  <si>
    <t>sem/10.1021_acsapm.1c00447\ap1c00447_0002.jpeg</t>
  </si>
  <si>
    <t>sem/10.1021_acsapm.1c00447\SEM</t>
  </si>
  <si>
    <t>ap1c00447_0002_SEM0.jpeg</t>
  </si>
  <si>
    <t>18 MPa</t>
  </si>
  <si>
    <t>PVA-COOH,</t>
  </si>
  <si>
    <t xml:space="preserve"> PVA-COOH, </t>
  </si>
  <si>
    <t>ap1c00447_0002_SEM2.jpeg</t>
  </si>
  <si>
    <t>8 MPa</t>
  </si>
  <si>
    <t>PCP-1,</t>
  </si>
  <si>
    <t xml:space="preserve"> PCP-1, </t>
  </si>
  <si>
    <t>ap1c00447_0002_SEM1.jpeg</t>
  </si>
  <si>
    <t>15 Mpa</t>
  </si>
  <si>
    <t>PCP-2,</t>
  </si>
  <si>
    <t xml:space="preserve"> PCP-2, </t>
  </si>
  <si>
    <t>ap1c00447_0002_SEM3.jpeg</t>
  </si>
  <si>
    <t>20 MPa</t>
  </si>
  <si>
    <t>PCP-2/GA (5wt%)</t>
  </si>
  <si>
    <t xml:space="preserve"> PCP-2/GA5 wt %, and </t>
  </si>
  <si>
    <t>ap1c00447_0002_SEM5.jpeg</t>
  </si>
  <si>
    <t>21 MPa</t>
  </si>
  <si>
    <t>PCP-2/GA10 (10wt%)</t>
  </si>
  <si>
    <t xml:space="preserve"> PCP-2/GA10 wt % hydrogel films.</t>
  </si>
  <si>
    <t>ap1c00447_0002_SEM4.jpeg</t>
  </si>
  <si>
    <t>22 MPa</t>
  </si>
  <si>
    <t>https://pubs.acs.org/doi/10.1021/acs.molpharmaceut.0c01196</t>
  </si>
  <si>
    <t>Thermoresponsive Hydrogel-Based Local Delivery of Simvastatin for the Treatment of Periodontitis</t>
  </si>
  <si>
    <t>PF127</t>
  </si>
  <si>
    <t xml:space="preserve">, PF127 </t>
  </si>
  <si>
    <t>sem/10.1021_acs.molpharmaceut.0c01196\mp0c01196_0002.jpeg</t>
  </si>
  <si>
    <t>sem/10.1021_acs.molpharmaceut.0c01196\SEM</t>
  </si>
  <si>
    <t>SIM-loaded</t>
  </si>
  <si>
    <t xml:space="preserve">, SIM-loaded F127 </t>
  </si>
  <si>
    <t>SIM-loaded PF127</t>
  </si>
  <si>
    <t xml:space="preserve">, and SIM-loaded PF127 hydrogels </t>
  </si>
  <si>
    <t>https://pubs.acs.org/doi/10.1021/acsami.5b12141</t>
  </si>
  <si>
    <t>In Situ “Clickable” Zwitterionic Starch-Based Hydrogel for 3D Cell Encapsulation</t>
  </si>
  <si>
    <t>Figure 8</t>
  </si>
  <si>
    <t>1 400</t>
  </si>
  <si>
    <t xml:space="preserve"> 100×; scale bars represent 1 mm and 400 μm, respectively.</t>
  </si>
  <si>
    <t>sem/10.1021_acsami.5b12141\am-2015-12141k_0009.jpeg</t>
  </si>
  <si>
    <t>sem/10.1021_acsami.5b12141\SEM</t>
  </si>
  <si>
    <t>https://pubs.acs.org/doi/10.1021/acsami.0c12506</t>
  </si>
  <si>
    <t>Double Controlled Release of Therapeutic RNA Modules through Injectable DNA–RNA Hybrid Hydrogel</t>
  </si>
  <si>
    <t>DNA–RNA</t>
  </si>
  <si>
    <t xml:space="preserve"> Morphological observation of the final product of DNA–RNA hybrid hydrogel by SEM.</t>
  </si>
  <si>
    <t>sem/10.1021_acsami.0c12506\am0c12506_0003.jpeg</t>
  </si>
  <si>
    <t>sem/10.1021_acsami.0c12506\SEM</t>
  </si>
  <si>
    <t xml:space="preserve"> SEM and fluorescence microscopy images of DNA–RNA hybrid hydrogels left, and released SACs right upon treatment of culture media after 12 h incubation.</t>
  </si>
  <si>
    <t>sem/10.1021_acsami.0c12506\am0c12506_0005.jpeg</t>
  </si>
  <si>
    <t>HeLa-GFP SACs DNA–RNA</t>
  </si>
  <si>
    <t xml:space="preserve"> SEM and fluorescence microscopy images of HeLa-GFP cells surrounded by tumor-targeting SACs upon co-culturing cells with DNA–RNA hybrid hydrogels.</t>
  </si>
  <si>
    <t>sem/10.1021_acsami.0c12506\am0c12506_0006.jpeg</t>
  </si>
  <si>
    <t>https://pubs.acs.org/doi/10.1021/acsomega.9b02829</t>
  </si>
  <si>
    <t>Synthesis of Hydrogel Nanocomposites Based on Partially Hydrolyzed Polyacrylamide, Polyethyleneimine, and Modified Clay</t>
  </si>
  <si>
    <t>Figure 11</t>
  </si>
  <si>
    <t>a, b</t>
  </si>
  <si>
    <t>HPAM/PEI-3,</t>
  </si>
  <si>
    <t xml:space="preserve"> HPAM/PEI-3, </t>
  </si>
  <si>
    <t>sem/10.1021_acsomega.9b02829\ao9b02829_0008.jpeg</t>
  </si>
  <si>
    <t>sem/10.1021_acsomega.9b02829\SEM</t>
  </si>
  <si>
    <t>c, d</t>
  </si>
  <si>
    <t>HPAM/PEI/Bent-3,</t>
  </si>
  <si>
    <t xml:space="preserve"> HPAM/PEI/Bent-3, and </t>
  </si>
  <si>
    <t>e, f</t>
  </si>
  <si>
    <t>HPAM/PEI/Orgbent-3</t>
  </si>
  <si>
    <t xml:space="preserve"> HPAM/PEI/Orgbent-3 hydrogels at 7 days of aging.</t>
  </si>
  <si>
    <t>https://pubs.acs.org/doi/10.1021/acssuschemeng.0c02035</t>
  </si>
  <si>
    <t>Double-Network Hierarchical-Porous Piezoresistive Nanocomposite Hydrogel Sensors Based on Compressive Cellulosic Hydrogels Deposited with Silver Nanoparticles</t>
  </si>
  <si>
    <t>CRM-pDA-Ag/PAAc2.8 hydrogel</t>
  </si>
  <si>
    <t xml:space="preserve"> elemental mapping of the CRM-pDA-Ag/PAAc2.8 hydrogel.</t>
  </si>
  <si>
    <t>sem/10.1021_acssuschemeng.0c02035\sc0c02035_0002.jpeg</t>
  </si>
  <si>
    <t>sem/10.1021_acssuschemeng.0c02035\SEM</t>
  </si>
  <si>
    <t>sc0c02035_0002_SEM1.jpeg</t>
  </si>
  <si>
    <t>0.67 Mpa</t>
  </si>
  <si>
    <t>take the linear portion of Fig 4a</t>
  </si>
  <si>
    <t>https://pubs.acs.org/doi/10.1021/acsabm.0c01602</t>
  </si>
  <si>
    <t>Lanthanide-Bisphosphonate Coordination Chemistry: Biocompatible Fluorescent Labeling Strategy for Hydrogel</t>
  </si>
  <si>
    <t>D, E</t>
  </si>
  <si>
    <t>PEG/Eu3+•BP</t>
  </si>
  <si>
    <t xml:space="preserve"> Microstructure images of the lyophilized PEG/Eu3+•BP hydrogel by SEM.</t>
  </si>
  <si>
    <t>sem/10.1021_acsabm.0c01602\mt0c01602_0002.jpeg</t>
  </si>
  <si>
    <t>sem/10.1021_acsabm.0c01602\SEM</t>
  </si>
  <si>
    <t>EDX PEG/Eu3+•BP</t>
  </si>
  <si>
    <t xml:space="preserve"> SEM-associated EDX spectra curve of PEG/Eu3+•BP hydrogel.</t>
  </si>
  <si>
    <t>https://pubs.acs.org/doi/10.1021/acsnano.6b05318</t>
  </si>
  <si>
    <t>Mussel-Inspired Adhesive and Tough Hydrogel Based on Nanoclay Confined Dopamine Polymerization</t>
  </si>
  <si>
    <t>PDA-clay-PAM</t>
  </si>
  <si>
    <t xml:space="preserve"> SEM micrographs of fibroblasts cultured on PDA-clay-PAM hydrogel after 3-day culture, indicating numerous cells were well spreading on the PDA-clay-PAM hydrogels; the green arrows indicate filopodia.</t>
  </si>
  <si>
    <t>sem/10.1021_acsnano.6b05318\nn-2016-05318y_0005.jpeg</t>
  </si>
  <si>
    <t>sem/10.1021_acsnano.6b05318\SEM</t>
  </si>
  <si>
    <t>no corresponding tensile data</t>
  </si>
  <si>
    <t>S7.</t>
  </si>
  <si>
    <t>PDA,</t>
  </si>
  <si>
    <t xml:space="preserve"> PDA, </t>
  </si>
  <si>
    <t>sem/10.1021_acsnano.6b05318\supp_11.jpg</t>
  </si>
  <si>
    <t>PDA-clay,</t>
  </si>
  <si>
    <t xml:space="preserve"> PDA-clay, </t>
  </si>
  <si>
    <t>PAM</t>
  </si>
  <si>
    <t xml:space="preserve"> PAM hydrogel, </t>
  </si>
  <si>
    <t>supp_11_SEM1.jpg</t>
  </si>
  <si>
    <t>4 kPa</t>
  </si>
  <si>
    <t>clay-PAM</t>
  </si>
  <si>
    <t xml:space="preserve"> clay-PAM   hydrogel, </t>
  </si>
  <si>
    <t>supp_11_SEM2.jpg</t>
  </si>
  <si>
    <t>36 kPa</t>
  </si>
  <si>
    <t xml:space="preserve"> PDA-clay-PAM hydrogel.</t>
  </si>
  <si>
    <t>supp_11_SEM0.jpg</t>
  </si>
  <si>
    <t>S14.</t>
  </si>
  <si>
    <t>CLSM</t>
  </si>
  <si>
    <t xml:space="preserve"> and CLSM image </t>
  </si>
  <si>
    <t>sem/10.1021_acsnano.6b05318\supp_24.jpg</t>
  </si>
  <si>
    <t>with fibroblasts</t>
  </si>
  <si>
    <t xml:space="preserve"> of fibroblasts adhered on pure PAM  hydrogels after 3 days of culture.</t>
  </si>
  <si>
    <t>https://pubs.acs.org/doi/10.1021/acsami.9b04700</t>
  </si>
  <si>
    <t>A Novel Antifungal Plasma-Activated Hydrogel</t>
  </si>
  <si>
    <t>PAAm</t>
  </si>
  <si>
    <t xml:space="preserve"> conventional PAAm hydrogel; </t>
  </si>
  <si>
    <t>am-2019-047007_0002_SEM3.jpeg</t>
  </si>
  <si>
    <t>2.78 MPa</t>
  </si>
  <si>
    <t>am-2019-047007_0002_SEM2.jpeg</t>
  </si>
  <si>
    <t>PAH-15</t>
  </si>
  <si>
    <t xml:space="preserve"> PAH-15 min; </t>
  </si>
  <si>
    <t>am-2019-047007_0002_SEM1.jpeg</t>
  </si>
  <si>
    <t>1.14 MPa</t>
  </si>
  <si>
    <t>am-2019-047007_0002_SEM0.jpeg</t>
  </si>
  <si>
    <t xml:space="preserve">
PAH-2</t>
  </si>
  <si>
    <t xml:space="preserve">   PAH-2 min; </t>
  </si>
  <si>
    <t>PAH-5</t>
  </si>
  <si>
    <t xml:space="preserve"> PAH-5 min; </t>
  </si>
  <si>
    <t>PAH-30</t>
  </si>
  <si>
    <t xml:space="preserve"> PAH-30 min</t>
  </si>
  <si>
    <t>https://pubs.acs.org/doi/10.1021/acsaelm.1c00488</t>
  </si>
  <si>
    <t>Hydrogel Pressure Distribution Sensors Based on an Imaging Strategy and Machine Learning</t>
  </si>
  <si>
    <t>S4.</t>
  </si>
  <si>
    <t>PAAm /PAA</t>
  </si>
  <si>
    <t xml:space="preserve"> control group PAAm /PAA  hydrogel; </t>
  </si>
  <si>
    <t>0.14 MPa</t>
  </si>
  <si>
    <t>PAAm/PAA-Fe3+</t>
  </si>
  <si>
    <t xml:space="preserve"> PAAm/PAA-Fe3+ hydrogels DN hydrogels; </t>
  </si>
  <si>
    <t>https://pubs.acs.org/doi/10.1021/acsami.6b07713</t>
  </si>
  <si>
    <t>Smart Hydrogels with Inhomogeneous Structures Assembled Using Nanoclay-Cross-Linked Hydrogel Subunits as Building Blocks</t>
  </si>
  <si>
    <t>NC5[0%]-[0%]</t>
  </si>
  <si>
    <t xml:space="preserve">, NC5[0%]-[10%] </t>
  </si>
  <si>
    <t>am-2016-07713p_0010_SEM2.jpeg</t>
  </si>
  <si>
    <t>0.25 MPa</t>
  </si>
  <si>
    <t>am-2016-07713p_0010_SEM4.jpeg</t>
  </si>
  <si>
    <t>NC5[0%]-[10%]</t>
  </si>
  <si>
    <t>am-2016-07713p_0010_SEM1.jpeg</t>
  </si>
  <si>
    <t>am-2016-07713p_0010_SEM0.jpeg</t>
  </si>
  <si>
    <t>NC5[0%]-[20%]</t>
  </si>
  <si>
    <t xml:space="preserve">, and NC5[0%]-[20%] </t>
  </si>
  <si>
    <t>am-2016-07713p_0010_SEM5.jpeg</t>
  </si>
  <si>
    <t>am-2016-07713p_0010_SEM3.jpeg</t>
  </si>
  <si>
    <t>NC5[0%]</t>
  </si>
  <si>
    <t xml:space="preserve">, NC5[10%] </t>
  </si>
  <si>
    <t>supp_1_SEM3.jpg</t>
  </si>
  <si>
    <t>supp_1_SEM2.jpg</t>
  </si>
  <si>
    <t>NC5[10%]</t>
  </si>
  <si>
    <t>supp_1_SEM5.jpg</t>
  </si>
  <si>
    <t>supp_1_SEM1.jpg</t>
  </si>
  <si>
    <t>NC5[20%]</t>
  </si>
  <si>
    <t xml:space="preserve">   and NC5[20%] </t>
  </si>
  <si>
    <t>supp_1_SEM4.jpg</t>
  </si>
  <si>
    <t>supp_1_SEM0.jpg</t>
  </si>
  <si>
    <t>https://pubs.acs.org/doi/10.1021/acsapm.0c01430</t>
  </si>
  <si>
    <t>Melanin-Inspired Conductive Hydrogel Sensors with Ultrahigh Stretchable, Self-Healing, and Photothermal Capacities</t>
  </si>
  <si>
    <t>c and d</t>
  </si>
  <si>
    <t>PDA–Fe</t>
  </si>
  <si>
    <t xml:space="preserve"> SEM images of the PDA–Fe hydrogel.</t>
  </si>
  <si>
    <t>https://pubs.acs.org/doi/10.1021/acs.bioconjchem.6b00706</t>
  </si>
  <si>
    <t>Design of Macroscopically Ordered Liquid Crystalline Hydrogel Columns Knitted with Nanosilver for Topical Applications</t>
  </si>
  <si>
    <t>SC,</t>
  </si>
  <si>
    <t xml:space="preserve"> SC, </t>
  </si>
  <si>
    <t>SCS2,</t>
  </si>
  <si>
    <t xml:space="preserve"> SCS2, </t>
  </si>
  <si>
    <t>SCS4;</t>
  </si>
  <si>
    <t xml:space="preserve"> SCS4; SEM images of </t>
  </si>
  <si>
    <t>SCS2;</t>
  </si>
  <si>
    <t xml:space="preserve"> SCS2; </t>
  </si>
  <si>
    <t>f,g</t>
  </si>
  <si>
    <t xml:space="preserve"> global macroscopic alignment of SCS4; </t>
  </si>
  <si>
    <t>i</t>
  </si>
  <si>
    <t>EDAX SCS4.</t>
  </si>
  <si>
    <t xml:space="preserve"> EDAX spectra of SCS4.</t>
  </si>
  <si>
    <t>https://pubs.acs.org/doi/10.1021/acsapm.1c00805</t>
  </si>
  <si>
    <t>Multifunctional Ionic Conductive Double-Network Hydrogel as a Long-Term Flexible Strain Sensor</t>
  </si>
  <si>
    <t>PAA–Al3+/OSA–AG</t>
  </si>
  <si>
    <t xml:space="preserve"> SEM image of the PAA–Al3+/OSA–AG hydrogel.</t>
  </si>
  <si>
    <t>ap1c00805_0002_SEM0.jpeg</t>
  </si>
  <si>
    <t>S8.</t>
  </si>
  <si>
    <t>PAA-Al3+/OSA-AG</t>
  </si>
  <si>
    <t xml:space="preserve"> and PAA-Al3+/OSA-AG hydrogel </t>
  </si>
  <si>
    <t>https://pubs.acs.org/doi/10.1021/acsami.9b13611</t>
  </si>
  <si>
    <t>PCL-MECM-Based Hydrogel Hybrid Scaffolds and Meniscal Fibrochondrocytes Promote Whole Meniscus Regeneration in a Rabbit Meniscectomy Model</t>
  </si>
  <si>
    <t>MECM-based</t>
  </si>
  <si>
    <t xml:space="preserve"> porosity of five concentrations of MECM-based hydrogels.</t>
  </si>
  <si>
    <t>am9b13611_0002_SEM0.jpeg</t>
  </si>
  <si>
    <t>35 MPa</t>
  </si>
  <si>
    <t>am9b13611_0002_SEM1.jpeg</t>
  </si>
  <si>
    <t>am9b13611_0002_SEM2.jpeg</t>
  </si>
  <si>
    <t>am9b13611_0002_SEM4.jpeg</t>
  </si>
  <si>
    <t>am9b13611_0002_SEM3.jpeg</t>
  </si>
  <si>
    <t>S5</t>
  </si>
  <si>
    <t>PCL-MECM-based</t>
  </si>
  <si>
    <t>30 MPa</t>
  </si>
  <si>
    <t>0.4 Mpa</t>
  </si>
  <si>
    <t>https://pubs.acs.org/doi/10.1021/acsbiomaterials.0c00340</t>
  </si>
  <si>
    <t>Reactive Oxygen Species Scavenging and Biodegradable Peptide Hydrogel as 3D Culture Scaffold for Cardiomyocytes</t>
  </si>
  <si>
    <t>ECF-5</t>
  </si>
  <si>
    <t xml:space="preserve"> SEM image of a 1% ECF-5 hydrogel.</t>
  </si>
  <si>
    <t xml:space="preserve"> SEM image showing the cardiomyocytes and the extracellular matrix that was composed of 1% ECF-5 hydrogel.</t>
  </si>
  <si>
    <t>https://pubs.acs.org/doi/10.1021/acsami.0c21598</t>
  </si>
  <si>
    <t>Superstretching MXene Composite Hydrogel as a Bidirectional Stress Response Thixotropic Sensor</t>
  </si>
  <si>
    <t>PNA</t>
  </si>
  <si>
    <t xml:space="preserve"> SEM image of PNA hydrogel.</t>
  </si>
  <si>
    <t>am0c21598_0002_SEM1.jpeg</t>
  </si>
  <si>
    <t>3.93 kPa</t>
  </si>
  <si>
    <t>NAMH</t>
  </si>
  <si>
    <t>am0c21598_0002_SEM2.jpeg</t>
  </si>
  <si>
    <t>2.78 kPa</t>
  </si>
  <si>
    <t>am0c21598_0002_SEM3.jpeg</t>
  </si>
  <si>
    <t>0.36 MPa</t>
  </si>
  <si>
    <t>https://pubs.acs.org/doi/10.1021/mp500337r</t>
  </si>
  <si>
    <t>Bacterial Cellulose/Acrylamide pH-Sensitive Smart Hydrogel: Development, Characterization, and Toxicity Studies in ICR Mice Model</t>
  </si>
  <si>
    <t>BC/Am</t>
  </si>
  <si>
    <t xml:space="preserve"> SEM images of BC/Am superporous hydrogels containing different concentration of NaOH for cellulose dissolution.</t>
  </si>
  <si>
    <t>https://pubs.acs.org/doi/10.1021/acsami.9b18646</t>
  </si>
  <si>
    <t>Self-Healing and Highly Stretchable Gelatin Hydrogel for Self-Powered Strain Sensor</t>
  </si>
  <si>
    <t>Gel-TA 3</t>
  </si>
  <si>
    <t xml:space="preserve"> SEM image of Gel-TA 3 hydrogel.</t>
  </si>
  <si>
    <t>2.5 kPa</t>
  </si>
  <si>
    <t>S2</t>
  </si>
  <si>
    <t>Gel-TA-Ag NW 4</t>
  </si>
  <si>
    <t xml:space="preserve"> SEM image of Gel-TA-Ag NW 4 hydrogel.</t>
  </si>
  <si>
    <t>supp_2_SEM0.jpg</t>
  </si>
  <si>
    <t>11.6 kPa</t>
  </si>
  <si>
    <t>https://pubs.acs.org/doi/10.1021/acsabm.8b00361</t>
  </si>
  <si>
    <t>Bone Marrow-Derived Mesenchymal Stem Cells Encapsulated in Functionalized Gellan Gum/Collagen Hydrogel for Effective Vascularization</t>
  </si>
  <si>
    <t>GG MeGG</t>
  </si>
  <si>
    <t xml:space="preserve"> GG and MeGG hydrogels, </t>
  </si>
  <si>
    <t>MeGG/Col</t>
  </si>
  <si>
    <t xml:space="preserve"> MeGG/Col hydrogels.</t>
  </si>
  <si>
    <t>https://pubs.acs.org/doi/10.1021/acsami.8b02461</t>
  </si>
  <si>
    <t>Tunable Control of Hydrogel Microstructure by Kinetic Competition between Self-Assembly and Crosslinking of Elastin-like Proteins</t>
  </si>
  <si>
    <t>ELP</t>
  </si>
  <si>
    <t xml:space="preserve"> SEM images of ELP hydrogels formed at different pH.</t>
  </si>
  <si>
    <t>https://pubs.acs.org/doi/10.1021/acsami.0c05454</t>
  </si>
  <si>
    <t>Hydrogen Bonding-Reinforced Hydrogel Electrolyte for Flexible, Robust, and All-in-One Supercapacitor with Excellent Low-Temperature Tolerance</t>
  </si>
  <si>
    <t>PVA-AA-S</t>
  </si>
  <si>
    <t xml:space="preserve"> SEM image of the cross-section of the freeze-dried PVA-AA-S hydrogel.</t>
  </si>
  <si>
    <t>am0c05454_0002_SEM0.jpeg</t>
  </si>
  <si>
    <t>S1</t>
  </si>
  <si>
    <t>PVA-S</t>
  </si>
  <si>
    <t>0.03 MPa</t>
  </si>
  <si>
    <t>https://pubs.acs.org/doi/10.1021/acsami.1c05661</t>
  </si>
  <si>
    <t>Polyacrylamide Hydrogel Composite E-skin Fully Mimicking Human Skin</t>
  </si>
  <si>
    <t xml:space="preserve"> SEM image of the freeze-dried PAAm hydrogel.</t>
  </si>
  <si>
    <t>am1c05661_0003_SEM0.jpeg</t>
  </si>
  <si>
    <t>0.65 kPa</t>
  </si>
  <si>
    <t xml:space="preserve"> PAAm hydrogel and the insets are the PAAm hydrogel before left and after right loading, </t>
  </si>
  <si>
    <t>UHMWPE UHMWPE</t>
  </si>
  <si>
    <t xml:space="preserve"> UHMWPE fiber and the inset is the SEM image of one UHMWPE fiber, </t>
  </si>
  <si>
    <t>am1c05661_0002_SEM0.jpeg</t>
  </si>
  <si>
    <t>43.2 GPa</t>
  </si>
  <si>
    <t>PAAm 0.70</t>
  </si>
  <si>
    <t xml:space="preserve"> the PAAm composite with a fixed fiber content of 0.70 vol % and varied predesigned stretch-abilities from 25% to 100%.</t>
  </si>
  <si>
    <t>x day of SEM imaging does not line up with day of modulus testing</t>
  </si>
  <si>
    <t>https://pubs.acs.org/doi/10.1021/acsami.8b15591</t>
  </si>
  <si>
    <t>Chitosan–Lysozyme Conjugates for Enzyme-Triggered Hydrogel Degradation in Tissue Engineering Applications</t>
  </si>
  <si>
    <t>MeGC Day 0</t>
  </si>
  <si>
    <t xml:space="preserve"> Morphological observations of MeGC, MeLyz0.1, and MeLyz1 hydrogels by cryo-SEM at days 0 and 10.</t>
  </si>
  <si>
    <t>MeGC Day 10</t>
  </si>
  <si>
    <t>MeLyz0.1 Day 0</t>
  </si>
  <si>
    <t xml:space="preserve">MeLyz0.1 Day 0 </t>
  </si>
  <si>
    <t>MeLyz0.1 Day 10</t>
  </si>
  <si>
    <t>MeLyz1 Day 0</t>
  </si>
  <si>
    <t xml:space="preserve">MeLyz1 Day 0 </t>
  </si>
  <si>
    <t>MeLyz1 Day 10</t>
  </si>
  <si>
    <t>https://pubs.acs.org/doi/10.1021/acsbiomaterials.8b00657</t>
  </si>
  <si>
    <t>Ultraflexible Self-Healing Guar Gum-Glycerol Hydrogel with Injectable, Antifreeze, and Strain-Sensitive Properties</t>
  </si>
  <si>
    <t>GG</t>
  </si>
  <si>
    <t xml:space="preserve"> Cross-section FE-SEM pictures of GG hydrogel.</t>
  </si>
  <si>
    <t>GG-glycerol</t>
  </si>
  <si>
    <t xml:space="preserve"> Cross-section FE-SEM pictures of GG-glycerol hydrogel.</t>
  </si>
  <si>
    <t xml:space="preserve">x </t>
  </si>
  <si>
    <t>https://pubs.acs.org/doi/10.1021/acsami.9b16675</t>
  </si>
  <si>
    <t>Polyvinyl Alcohol-Stabilized Liquid Metal Hydrogel for Wearable Transient Epidermal Sensors</t>
  </si>
  <si>
    <t xml:space="preserve"> PVA hydrogel,   </t>
  </si>
  <si>
    <t>ii</t>
  </si>
  <si>
    <t>PVA-LMPs-0.5</t>
  </si>
  <si>
    <t xml:space="preserve"> PVA-LMPs-0.5 hydrogel, iii PVA-LMPs-2 hydrogel and </t>
  </si>
  <si>
    <t>iv</t>
  </si>
  <si>
    <t>PVA-LMPs-3</t>
  </si>
  <si>
    <t xml:space="preserve"> PVA-LMPs-3 hydrogel   sample.</t>
  </si>
  <si>
    <t>https://pubs.acs.org/doi/10.1021/acsami.0c08880</t>
  </si>
  <si>
    <t>3D Printing of an In Situ Grown MOF Hydrogel with Tunable Mechanical Properties</t>
  </si>
  <si>
    <t>3D</t>
  </si>
  <si>
    <t xml:space="preserve"> Cross-section SEM image of the 3D printed and photocured hydrogel matrix.</t>
  </si>
  <si>
    <t>am0c08880_0003_SEM1.jpeg</t>
  </si>
  <si>
    <t>130 kPa</t>
  </si>
  <si>
    <t>3D HKUST-1</t>
  </si>
  <si>
    <t xml:space="preserve"> SEM image of the surface of the 3D printed HKUST-1 hydrogel.</t>
  </si>
  <si>
    <t>am0c08880_0003_SEM3.jpeg</t>
  </si>
  <si>
    <t xml:space="preserve"> Cross-section SEM images of the 3D printed HKUST-1 hydrogel, </t>
  </si>
  <si>
    <t>am0c08880_0003_SEM2.jpeg</t>
  </si>
  <si>
    <t>am0c08880_0003_SEM0.jpeg</t>
  </si>
  <si>
    <t>https://pubs.acs.org/doi/10.1021/acsami.6b13155</t>
  </si>
  <si>
    <t>A Thermosensitive Heparin-Poloxamer Hydrogel Bridges aFGF to Treat Spinal Cord Injury</t>
  </si>
  <si>
    <t>HP</t>
  </si>
  <si>
    <t xml:space="preserve"> SEM images of the lyophilized HP hydrogel and aFGF-HP hydrogel.</t>
  </si>
  <si>
    <t>x no modulus</t>
  </si>
  <si>
    <t>https://pubs.acs.org/doi/10.1021/jf202347h</t>
  </si>
  <si>
    <t>Preparation and Characterization of Novel Micro- and Nanocomposite Hydrogels Containing Cellulosic Fibrils</t>
  </si>
  <si>
    <t>PAAm-MC-MicFib</t>
  </si>
  <si>
    <t xml:space="preserve"> PAAm-MC-MicFib and </t>
  </si>
  <si>
    <t>jf-2011-02347h_0004_SEM0.jpeg</t>
  </si>
  <si>
    <t>PAAm-NanFib</t>
  </si>
  <si>
    <t xml:space="preserve"> PAAm-NanFib hydrogels.</t>
  </si>
  <si>
    <t>jf-2011-02347h_0004_SEM1.jpeg</t>
  </si>
  <si>
    <t>4.4 kPa</t>
  </si>
  <si>
    <t>PAAm-MC</t>
  </si>
  <si>
    <t xml:space="preserve"> PAAm-MC at 500× magnification, </t>
  </si>
  <si>
    <t>jf-2011-02347h_0005_SEM0.jpeg</t>
  </si>
  <si>
    <t>2.1 kPa</t>
  </si>
  <si>
    <t>PAAm-MC-MicFib,</t>
  </si>
  <si>
    <t xml:space="preserve"> PAAm-MC-MicFib, and </t>
  </si>
  <si>
    <t>jf-2011-02347h_0005_SEM1.jpeg</t>
  </si>
  <si>
    <t>jf-2011-02347h_0005_SEM2.jpeg</t>
  </si>
  <si>
    <t>jf-2011-02347h_0006_SEM1.jpeg</t>
  </si>
  <si>
    <t>jf-2011-02347h_0006_SEM2.jpeg</t>
  </si>
  <si>
    <t>jf-2011-02347h_0006_SEM0.jpeg</t>
  </si>
  <si>
    <t>jf-2011-02347h_0006_SEM3.jpeg</t>
  </si>
  <si>
    <t>https://pubs.acs.org/doi/10.1021/acssuschemeng.9b00579</t>
  </si>
  <si>
    <t>Mussel-Inspired Nanocomposite Hydrogel-Based Electrodes with Reusable and Injectable Properties for Human Electrophysiological Signals Detection</t>
  </si>
  <si>
    <t xml:space="preserve"> the GG-glycerol hydrogel; </t>
  </si>
  <si>
    <t>PC-CNF-GG-glycerol</t>
  </si>
  <si>
    <t xml:space="preserve"> the PC-CNF-GG-glycerol hydrogel.</t>
  </si>
  <si>
    <t>https://pubs.acs.org/doi/10.1021/acsami.0c12313</t>
  </si>
  <si>
    <t>Stable Hydrogel Electrolytes for Flexible and Submarine-Use Zn-Ion Batteries</t>
  </si>
  <si>
    <t>XG–PAM/CNF</t>
  </si>
  <si>
    <t xml:space="preserve"> SEM image of the XG–PAM/CNF hydrogel.</t>
  </si>
  <si>
    <t>am0c12313_0003_SEM0.jpeg</t>
  </si>
  <si>
    <t>4.13 kPa</t>
  </si>
  <si>
    <t>S15</t>
  </si>
  <si>
    <t xml:space="preserve">
PAM</t>
  </si>
  <si>
    <t xml:space="preserve"> Zn foil cycled in   PAM hydrogel electrolyte, and </t>
  </si>
  <si>
    <t>S9.</t>
  </si>
  <si>
    <t>XG-PAM/CNF</t>
  </si>
  <si>
    <t xml:space="preserve"> Zn foil cycled in XG-PAM/CNF hydrogel electrolyte.</t>
  </si>
  <si>
    <t>supp_10_SEM0.jpg</t>
  </si>
  <si>
    <t>1.76 kPa</t>
  </si>
  <si>
    <t>https://pubs.acs.org/doi/10.1021/acsabm.1c00096</t>
  </si>
  <si>
    <t>Robust and Antiswelling Hollow Hydrogel Tube with Antibacterial and Antithrombotic Ability for Emergency Vascular Replacement</t>
  </si>
  <si>
    <t>SEM images of PNAGA, PNASC, PNAGA-co-ZMA</t>
  </si>
  <si>
    <t>PNAGA</t>
  </si>
  <si>
    <t>, and PNASC-co-ZMA hydrogels.</t>
  </si>
  <si>
    <t>mt1c00096_0004_SEM1.jpeg</t>
  </si>
  <si>
    <t>1.25 MPa</t>
  </si>
  <si>
    <t>0.6 MPa</t>
  </si>
  <si>
    <t>PNAGA-co-ZMA</t>
  </si>
  <si>
    <t>mt1c00096_0004_SEM0.jpeg</t>
  </si>
  <si>
    <t>1.1 MPa</t>
  </si>
  <si>
    <t xml:space="preserve">0.5 MPa </t>
  </si>
  <si>
    <t>0.4 MPa</t>
  </si>
  <si>
    <t>PNASC</t>
  </si>
  <si>
    <t>mt1c00096_0004_SEM3.jpeg</t>
  </si>
  <si>
    <t xml:space="preserve">4.1 MPa </t>
  </si>
  <si>
    <t>100 MPa</t>
  </si>
  <si>
    <t xml:space="preserve">35 MPa </t>
  </si>
  <si>
    <t>PNASC-co-ZMA</t>
  </si>
  <si>
    <t>mt1c00096_0004_SEM2.jpeg</t>
  </si>
  <si>
    <t>3.5 MPa</t>
  </si>
  <si>
    <t>75 MPa</t>
  </si>
  <si>
    <t>PNASC-30</t>
  </si>
  <si>
    <t>mt1c00096_0010_SEM3.jpeg</t>
  </si>
  <si>
    <t>P(NASC-co-ZMA)-30</t>
  </si>
  <si>
    <t>mt1c00096_0010_SEM1.jpeg</t>
  </si>
  <si>
    <t>mt1c00096_0010_SEM4.jpeg</t>
  </si>
  <si>
    <t>mt1c00096_0010_SEM2.jpeg</t>
  </si>
  <si>
    <t>https://pubs.acs.org/doi/10.1021/acsami.1c05098</t>
  </si>
  <si>
    <t>Bio-Based Hydrogel Transducer for Measuring Human Motion with Stable Adhesion and Ultrahigh Toughness</t>
  </si>
  <si>
    <t>PAAM-SC</t>
  </si>
  <si>
    <t xml:space="preserve"> infrared scanning spectroscopy involved two different bio-based materials, SC and CC, and their mixtures; d–f SEM image of the PAAM-SC hydrogel, PAAM-CC hydrogel, and PAAM-SC-CC hydrogel.</t>
  </si>
  <si>
    <t>am1c05098_0006_SEM1.jpeg</t>
  </si>
  <si>
    <t xml:space="preserve">6 kPa </t>
  </si>
  <si>
    <t>PAAM-CC</t>
  </si>
  <si>
    <t>am1c05098_0006_SEM2.jpeg</t>
  </si>
  <si>
    <t>PAAM-SC-CC</t>
  </si>
  <si>
    <t>am1c05098_0006_SEM0.jpeg</t>
  </si>
  <si>
    <t>https://pubs.acs.org/doi/10.1021/acsabm.1c00293</t>
  </si>
  <si>
    <t>High-Strength Hydrogel Adhesive Formed via Multiple Interactions for Persistent Adhesion under Saline</t>
  </si>
  <si>
    <t xml:space="preserve"> after saline immersion for 3 days.</t>
  </si>
  <si>
    <t xml:space="preserve">
S-7 
Fig.</t>
  </si>
  <si>
    <t>The SEM images of the cross-section micromorphology of the OMA4-PAAm 
hydrogel MBAm0.8%</t>
  </si>
  <si>
    <t xml:space="preserve">
3</t>
  </si>
  <si>
    <t xml:space="preserve"> at different magnifications before and after saline immersion for  3 days.</t>
  </si>
  <si>
    <t>x concentration does not match SEM image</t>
  </si>
  <si>
    <t xml:space="preserve">
S-8 
Fig.</t>
  </si>
  <si>
    <t>https://pubs.acs.org/doi/10.1021/acsami.8b02527</t>
  </si>
  <si>
    <t>A Nanocomposite Hydrogel with Potent and Broad-Spectrum Antibacterial Activity</t>
  </si>
  <si>
    <t>S2.</t>
  </si>
  <si>
    <t>Dex-G5-Ag</t>
  </si>
  <si>
    <t xml:space="preserve"> SEM image of the Dex-G5-Ag </t>
  </si>
  <si>
    <t>x contains storage modulus</t>
  </si>
  <si>
    <t>https://pubs.acs.org/doi/10.1021/acs.molpharmaceut.6b00672</t>
  </si>
  <si>
    <t>Reloadable Silk-Hydrogel Hybrid Scaffolds for Sustained and Targeted Delivery of Molecules</t>
  </si>
  <si>
    <t>i) scaffold only</t>
  </si>
  <si>
    <t xml:space="preserve"> SEM images of various SF matrices showing </t>
  </si>
  <si>
    <t>mp-2016-006726_0003_SEM2.jpeg</t>
  </si>
  <si>
    <t>ii) hydrogel 4wt%</t>
  </si>
  <si>
    <t xml:space="preserve"> 4 wt % hydrogel, </t>
  </si>
  <si>
    <t>mp-2016-006726_0003_SEM0.jpeg</t>
  </si>
  <si>
    <t>iii) hydrogel 6wt%</t>
  </si>
  <si>
    <t xml:space="preserve"> 6 wt % hydrogel, iii 8 wt % hydrogel, </t>
  </si>
  <si>
    <t>mp-2016-006726_0003_SEM1.jpeg</t>
  </si>
  <si>
    <t>525 kPa</t>
  </si>
  <si>
    <t>iv) hydrogel 8wt%</t>
  </si>
  <si>
    <t>mp-2016-006726_0003_SEM3.jpeg</t>
  </si>
  <si>
    <t>625 kPa</t>
  </si>
  <si>
    <t>v) scaffold-hydrogel 4wt%</t>
  </si>
  <si>
    <t>mp-2016-006726_0003_SEM4.jpeg</t>
  </si>
  <si>
    <t>250 kPa</t>
  </si>
  <si>
    <t>vi) scaffold-hydrogel 6wt%</t>
  </si>
  <si>
    <t>mp-2016-006726_0003_SEM5.jpeg</t>
  </si>
  <si>
    <t>600 kPa</t>
  </si>
  <si>
    <t>vii) scaffold-hydrogel 8wt%</t>
  </si>
  <si>
    <t>mp-2016-006726_0003_SEM6.jpeg</t>
  </si>
  <si>
    <t>640 kPa</t>
  </si>
  <si>
    <t>https://pubs.acs.org/doi/10.1021/acsami.0c08064</t>
  </si>
  <si>
    <t>DNA Hydrogel-Based Three-Dimensional Electron Transporter and Its Application in Electrochemical Biosensing</t>
  </si>
  <si>
    <t>TBO-intercalated DNAzyme-incorporated DNA</t>
  </si>
  <si>
    <t xml:space="preserve"> SEM-EDS images of the distribution of C, N, P, S, and Fe in the TBO-intercalated and DNAzyme-incorporated DNA hydrogels three-dimensional electron transporter.</t>
  </si>
  <si>
    <t>am0c08064_0001_SEM0.jpeg</t>
  </si>
  <si>
    <t>6.29 kPa</t>
  </si>
  <si>
    <t>am0c08064_0001_SEM3.jpeg</t>
  </si>
  <si>
    <t>5.81 kPa</t>
  </si>
  <si>
    <t>am0c08064_0001_SEM2.jpeg</t>
  </si>
  <si>
    <t>11.68 kPa</t>
  </si>
  <si>
    <t>https://pubs.acs.org/doi/10.1021/acsbiomaterials.5b00346</t>
  </si>
  <si>
    <t>Fabrication and Characterization of a Novel Anticancer Drug Delivery System: Salecan/Poly(methacrylic acid) Semi-interpenetrating Polymer Network Hydrogel</t>
  </si>
  <si>
    <t>SPM1,</t>
  </si>
  <si>
    <t xml:space="preserve"> SPM1, </t>
  </si>
  <si>
    <t>SPM2,</t>
  </si>
  <si>
    <t xml:space="preserve"> SPM2, </t>
  </si>
  <si>
    <t>SPM3,</t>
  </si>
  <si>
    <t xml:space="preserve"> SPM3, </t>
  </si>
  <si>
    <t>SPM4,</t>
  </si>
  <si>
    <t xml:space="preserve"> SPM4, </t>
  </si>
  <si>
    <t>SPM5,</t>
  </si>
  <si>
    <t xml:space="preserve"> SPM5, and </t>
  </si>
  <si>
    <t>SPM6.</t>
  </si>
  <si>
    <t xml:space="preserve"> SPM6.</t>
  </si>
  <si>
    <t>https://pubs.acs.org/doi/10.1021/acsami.9b05554</t>
  </si>
  <si>
    <t>Multifunctional Glycerol–Water Hydrogel for Biomimetic Human Skin with Resistance Memory Function</t>
  </si>
  <si>
    <t>PAM/PDA GW</t>
  </si>
  <si>
    <t xml:space="preserve"> SEM images of the freeze-dried PAM/PDA GW hydrogel </t>
  </si>
  <si>
    <t>am-2019-05554v_0002_SEM3.jpeg</t>
  </si>
  <si>
    <t>3.3 kPa</t>
  </si>
  <si>
    <t>PAM/Au@PDA GW</t>
  </si>
  <si>
    <t>am-2019-05554v_0002_SEM1.jpeg</t>
  </si>
  <si>
    <t>8.4 kPa</t>
  </si>
  <si>
    <t xml:space="preserve"> and the PAM/Au@PDA GW hydrogel </t>
  </si>
  <si>
    <t>am-2019-05554v_0002_SEM4.jpeg</t>
  </si>
  <si>
    <t>am-2019-05554v_0002_SEM2.jpeg</t>
  </si>
  <si>
    <t>am-2019-05554v_0002_SEM0.jpeg</t>
  </si>
  <si>
    <t>https://pubs.acs.org/doi/10.1021/acsabm.0c00423</t>
  </si>
  <si>
    <t>Synergistic Photodynamic and Photothermal Antibacterial Therapy Based on a Conjugated Polymer Nanoparticle-Doped Hydrogel</t>
  </si>
  <si>
    <t>PIC</t>
  </si>
  <si>
    <t xml:space="preserve"> PIC hydrogel with PMNT and </t>
  </si>
  <si>
    <t xml:space="preserve"> PIC hydrogel with PMNT and CPNs-TAT.</t>
  </si>
  <si>
    <t xml:space="preserve"> SEM images of E. coli incubated with the PIC hydrogel without any light irradiation.</t>
  </si>
  <si>
    <t xml:space="preserve"> PIC hydrogel; </t>
  </si>
  <si>
    <t xml:space="preserve"> PIC hydrogel with CPNs-TAT were observed at   an accelerating voltage of 5.0 kV.</t>
  </si>
  <si>
    <t>S6.</t>
  </si>
  <si>
    <t xml:space="preserve"> SEM images of S. aureus   incubated with PIC hydrogel without any light irradiation; </t>
  </si>
  <si>
    <t>PIC/CPNs-TAT</t>
  </si>
  <si>
    <t xml:space="preserve"> SEM images of S. aureus incubated   with PIC/CPNs-TAT complex without any light irradiation; </t>
  </si>
  <si>
    <t>PIC/PMNT</t>
  </si>
  <si>
    <t xml:space="preserve"> SEM images of S. aureus incubated   with PIC/PMNT complex with white light irradiation; </t>
  </si>
  <si>
    <t xml:space="preserve">
PIC NIR</t>
  </si>
  <si>
    <t xml:space="preserve"> SEM images of S. aureus incubated with   PIC hybrid with white light and NIR light irradiation.</t>
  </si>
  <si>
    <t>https://pubs.acs.org/doi/10.1021/bk-2017-1253.ch004</t>
  </si>
  <si>
    <t>Plant Cell-Inspired Hydrogel Composites with High Mechanical Strength</t>
  </si>
  <si>
    <t>PUF CF-S,</t>
  </si>
  <si>
    <t xml:space="preserve"> PUF CF-S, </t>
  </si>
  <si>
    <t>PUF CFH-30,</t>
  </si>
  <si>
    <t xml:space="preserve"> PUF CFH-30, and </t>
  </si>
  <si>
    <t>PEGDA-10,</t>
  </si>
  <si>
    <t xml:space="preserve"> PEGDA-10, </t>
  </si>
  <si>
    <t>PEGDA-10-CF-S,</t>
  </si>
  <si>
    <t xml:space="preserve"> PEGDA-10-CF-S, </t>
  </si>
  <si>
    <t>PEGDA-10-CFH-30,</t>
  </si>
  <si>
    <t xml:space="preserve"> PEGDA-10-CFH-30, and </t>
  </si>
  <si>
    <t>PEGDA-10-MF</t>
  </si>
  <si>
    <t xml:space="preserve"> PEGDA-10-MF</t>
  </si>
  <si>
    <t>https://pubs.acs.org/doi/10.1021/acsami.1c03804</t>
  </si>
  <si>
    <t>Establishing High-Performance Quasi-Solid Zn/I2 Batteries with Alginate-Based Hydrogel Electrolytes</t>
  </si>
  <si>
    <t>EIS</t>
  </si>
  <si>
    <t xml:space="preserve"> EIS plot, and </t>
  </si>
  <si>
    <t>LSV</t>
  </si>
  <si>
    <t xml:space="preserve"> LSV curve of the alginate-based hydrogel electrolyte.</t>
  </si>
  <si>
    <t>ZnSO4</t>
  </si>
  <si>
    <t xml:space="preserve"> ZnSO4 and </t>
  </si>
  <si>
    <t>S15.</t>
  </si>
  <si>
    <t>2000 Zn/I2 
Zn</t>
  </si>
  <si>
    <t xml:space="preserve"> 2000 cycles in Zn/I2 battery with   Zn</t>
  </si>
  <si>
    <t>Ac</t>
  </si>
  <si>
    <t>2   aqueous electrolyte.</t>
  </si>
  <si>
    <t>400 Zn/I2</t>
  </si>
  <si>
    <t xml:space="preserve"> 400 charge/discharge cycles in Zn/I2 battery with Zn</t>
  </si>
  <si>
    <t>https://pubs.acs.org/doi/10.1021/acsami.1c02262</t>
  </si>
  <si>
    <t>DNAzyme-Triggered Sol–Gel–Sol Transition of a Hydrogel Allows Target Cell Enrichment</t>
  </si>
  <si>
    <t>DNAzyme</t>
  </si>
  <si>
    <t xml:space="preserve"> SEM image of the DNAzyme hydrogel.</t>
  </si>
  <si>
    <t>https://pubs.acs.org/doi/10.1021/acsami.1c01904</t>
  </si>
  <si>
    <t>Biocompatible Chitin Hydrogel Incorporated with PEDOT Nanoparticles for Peripheral Nerve Repair</t>
  </si>
  <si>
    <t>ChT-2% PEDOT</t>
  </si>
  <si>
    <t xml:space="preserve">; The amplified information of A0-A3 </t>
  </si>
  <si>
    <t>am1c01904_0003_SEM0.jpeg</t>
  </si>
  <si>
    <t xml:space="preserve">3.82 MPa </t>
  </si>
  <si>
    <t>https://pubs.acs.org/doi/10.1021/acsami.8b05314</t>
  </si>
  <si>
    <t>Mussel-Inspired Tissue-Adhesive Hydrogel Based on the Polydopamine–Chondroitin Sulfate Complex for Growth-Factor-Free Cartilage Regeneration</t>
  </si>
  <si>
    <t xml:space="preserve">
 S-5
calcein, while the dead cells were stained by the red PI.</t>
  </si>
  <si>
    <t>Prior to SEM observation, 
the cells on the hydrogels were washed twice with PBS, fixed with glutaraldehyde 2.5% w/v</t>
  </si>
  <si>
    <t>4 °C.</t>
  </si>
  <si>
    <t xml:space="preserve">   at 4 °C.</t>
  </si>
  <si>
    <t>am-2018-05314a_0002_SEM0.jpeg</t>
  </si>
  <si>
    <t>CS-PAM</t>
  </si>
  <si>
    <t>am-2018-05314a_0002_SEM2.jpeg</t>
  </si>
  <si>
    <t>PDA-CS-PAM</t>
  </si>
  <si>
    <t>am-2018-05314a_0002_SEM1.jpeg</t>
  </si>
  <si>
    <t>supp_20_SEM0.jpg</t>
  </si>
  <si>
    <t xml:space="preserve"> CS-PAM hydrogel, </t>
  </si>
  <si>
    <t>supp_20_SEM6.jpg</t>
  </si>
  <si>
    <t xml:space="preserve">
PDA-PAM</t>
  </si>
  <si>
    <t xml:space="preserve">   PDA-PAM hydrogel, </t>
  </si>
  <si>
    <t>supp_20_SEM3.jpg</t>
  </si>
  <si>
    <t xml:space="preserve"> PDA-CS-PAM hydrogel after 3 days of culture.</t>
  </si>
  <si>
    <t>supp_20_SEM1.jpg</t>
  </si>
  <si>
    <t>https://pubs.acs.org/doi/10.1021/acsami.0c00298</t>
  </si>
  <si>
    <t>Smart Hydrogel-Based DVDMS/bFGF Nanohybrids for Antibacterial Phototherapy with Multiple Damaging Sites and Accelerated Wound Healing</t>
  </si>
  <si>
    <t>CSDP</t>
  </si>
  <si>
    <t xml:space="preserve"> Representative SEM images of CS hydrogel upper panel and CSDP hydrogel lower panel, scale bar = 50 μm; the zoomed-in SEM image of the marked area was shown in the right side, scale bar = 5 μm.</t>
  </si>
  <si>
    <t>Tensile</t>
  </si>
  <si>
    <t>1 kPa</t>
  </si>
  <si>
    <t>https://pubs.acs.org/doi/10.1021/acsami.9b16139</t>
  </si>
  <si>
    <t>Multiresponsive and Self-Healing Hydrogel via Formation of Polymer–Nanogel Interfacial Dynamic Benzoxaborole Esters at Physiological pH</t>
  </si>
  <si>
    <t xml:space="preserve"> collected storage modulus values from frequency sweeps G′ at γ = 1%, ω = 1 Hz, and </t>
  </si>
  <si>
    <t>https://pubs.acs.org/doi/10.1021/acsami.8b21179</t>
  </si>
  <si>
    <t>Black Phosphorus Hydrogel Scaffolds Enhance Bone Regeneration via a Sustained Supply of Calcium-Free Phosphorus</t>
  </si>
  <si>
    <t>PEA/GelMA</t>
  </si>
  <si>
    <t xml:space="preserve"> SEM images of freeze-dried PEA/GelMA hydrogels and BP/PEA/GelMA hydrogels.</t>
  </si>
  <si>
    <t>90 kPa</t>
  </si>
  <si>
    <t>j</t>
  </si>
  <si>
    <t xml:space="preserve"> Morphology and SEM images of PEA/GelMA hydrogels and BP/PEA/GelMA hydrogels after 15 days of mineralization.</t>
  </si>
  <si>
    <t>163 kPa</t>
  </si>
  <si>
    <t>BP/PEA/GelMA</t>
  </si>
  <si>
    <t xml:space="preserve"> SEM images of freeze-dried BP/PEA/GelMA hydrogels and PEA/GelMA hydrogels after coculture with hDPSCs for 2 days.</t>
  </si>
  <si>
    <t>https://pubs.acs.org/doi/10.1021/acsapm.9b00234</t>
  </si>
  <si>
    <t>Ductile Polyimide/Reduced Graphene Oxide Nanohybrid Films with Porous Structure Fabricated by a Green Hydrogel Strategy</t>
  </si>
  <si>
    <t>Surface upper row</t>
  </si>
  <si>
    <t>PI/rGO</t>
  </si>
  <si>
    <t xml:space="preserve"> and cross-sectional bottom row SEM images of PI/rGO films prepared by the hydrogel strategy.</t>
  </si>
  <si>
    <t>a2-d2</t>
  </si>
  <si>
    <t>PI/rGO GO 0 2.0 (hydrogel method)</t>
  </si>
  <si>
    <t xml:space="preserve"> SEM images of PI/rGO films   prepared by organic solution route with increased GO dosage from 0 to 2.0 wt%: a1   Neat PI-O, b1 PI/rGO0.5-O, c1 PI/rGO1.0-O and d1 PI/rGO2.0-O; a2 Neat PI-O, b2   PI/rGO0.5-O, c2 PI/rGO1.0-O and d2 PI/rGO2.0-O; Cross-sectional SEM images of   PI/rGO films </t>
  </si>
  <si>
    <t>1400 Mpa</t>
  </si>
  <si>
    <t>SEM images of PI/rGO films prepared by the hydrogel strategy with 
different GO content: a</t>
  </si>
  <si>
    <t>0 GO; 0.5 GO; 1.0 GO 2.0 
GO.</t>
  </si>
  <si>
    <t xml:space="preserve"> 0 wt% GO; b 0.5 wt% GO; c 1.0 wt% GO and d 2.0 wt%   GO.</t>
  </si>
  <si>
    <t>https://pubs.acs.org/doi/10.1021/acsami.6b16779</t>
  </si>
  <si>
    <t>Mussel-Inspired Multifunctional Hydrogel Coating for Prevention of Infections and Enhanced Osteogenesis</t>
  </si>
  <si>
    <t>GelMA-DOPA–SN GelMA-DOPA–AMP–SN</t>
  </si>
  <si>
    <t xml:space="preserve"> SEM images showing surfaces of GelMA-DOPA–SN and GelMA-DOPA–AMP–SN hydrogels incubated overnight with S. aureus, S. epidermidis, P. aeruginosa, and E. coli.</t>
  </si>
  <si>
    <t>am-2016-16779d_0004_SEM4.jpeg</t>
  </si>
  <si>
    <t xml:space="preserve">
GelMA-DOPA GelMA-DOPA-AMP</t>
  </si>
  <si>
    <t xml:space="preserve"> SEM images of surfaces of  GelMA-DOPA and GelMA-DOPA-AMP hydrogels incubated overnight with S. aureus, S. epidermidis, P.  aeruginosa, and E. coli.</t>
  </si>
  <si>
    <t>am-2016-16779d_0004_SEM3.jpeg</t>
  </si>
  <si>
    <t>120 kPa</t>
  </si>
  <si>
    <t>https://pubs.acs.org/doi/10.1021/acsami.7b04623</t>
  </si>
  <si>
    <t>Enhancing Mechanical Properties of Silk Fibroin Hydrogel through Restricting the Growth of β-Sheet Domains</t>
  </si>
  <si>
    <t xml:space="preserve"> RSF hydrogel naturally formed from aqueous solution; </t>
  </si>
  <si>
    <t>am-2017-046234_0004_SEM1.jpeg</t>
  </si>
  <si>
    <t>500 kPa</t>
  </si>
  <si>
    <t>E-RSF</t>
  </si>
  <si>
    <t xml:space="preserve"> E-RSF hydrogel; </t>
  </si>
  <si>
    <t>am-2017-046234_0004_SEM2.jpeg</t>
  </si>
  <si>
    <t>66 kPa</t>
  </si>
  <si>
    <t>EA-RSF</t>
  </si>
  <si>
    <t xml:space="preserve"> EA-RSF hydrogel; </t>
  </si>
  <si>
    <t xml:space="preserve"> high magnification of the EA-RSF hydrogel.</t>
  </si>
  <si>
    <t>https://pubs.acs.org/doi/10.1021/acssuschemeng.9b07153</t>
  </si>
  <si>
    <t>Stretchable, Healable, Adhesive, and Redox-Active Multifunctional Supramolecular Hydrogel-Based Flexible Supercapacitor</t>
  </si>
  <si>
    <t>S5.</t>
  </si>
  <si>
    <t>DMAPS-PAA/H2SO4/BAAS</t>
  </si>
  <si>
    <t xml:space="preserve"> The various magnification SEM images of the cross-section for   freeze-dried DMAPS-PAA/H2SO4/BAAS hydrogel sample.</t>
  </si>
  <si>
    <t>https://pubs.acs.org/doi/10.1021/acsami.0c15465</t>
  </si>
  <si>
    <t>Construction of a Mesoporous Polydopamine@GO/Cellulose Nanofibril Composite Hydrogel with an Encapsulation Structure for Controllable Drug Release and Toxicity Shielding</t>
  </si>
  <si>
    <t>AFM GO</t>
  </si>
  <si>
    <t xml:space="preserve"> AFM image height profile of GO sheet; </t>
  </si>
  <si>
    <t>MPDA@GO;</t>
  </si>
  <si>
    <t xml:space="preserve"> SEM images of MPDA@GO; </t>
  </si>
  <si>
    <t>AFM CNF;</t>
  </si>
  <si>
    <t xml:space="preserve"> AFM images of CNF; </t>
  </si>
  <si>
    <t>FTIR BSKP, CNF, GO, MPDA, MPDA@GO, MPDA@GO1:2/CNF</t>
  </si>
  <si>
    <t xml:space="preserve"> FTIR spectra of BSKP, CNF, GO, MPDA, MPDA@GO, and MPDA@GO1:2/CNF composite hydrogel in the composite hydrogel, MPDA@GO content was 0.6 wt % based on the dry weight of CNF; and </t>
  </si>
  <si>
    <t>MPDA@GO1:2/CNF</t>
  </si>
  <si>
    <t xml:space="preserve"> stress–strain curves of MPDA@GO1:2/CNF composite hydrogel as a function of MPDA@GO content.</t>
  </si>
  <si>
    <t>supp_2_SEM2.jpg</t>
  </si>
  <si>
    <t>80 kPa</t>
  </si>
  <si>
    <t>a, b, c</t>
  </si>
  <si>
    <t>CNF</t>
  </si>
  <si>
    <t xml:space="preserve"> SEM images of CNF hydrogel; </t>
  </si>
  <si>
    <t>supp_2_SEM1.jpg</t>
  </si>
  <si>
    <t>32 kPa</t>
  </si>
  <si>
    <t>d, e, f</t>
  </si>
  <si>
    <t xml:space="preserve"> SEM images of the   MPDA@GO1:2/CNF composite hydrogel in the composite hydrogel, MPDA@GO   content was 0.6 wt % based on the dry weight of CNF.</t>
  </si>
  <si>
    <t>https://pubs.acs.org/doi/10.1021/acs.biomac.6b00593</t>
  </si>
  <si>
    <t>Hydrogel Composites Containing Sacrificial Collapsed Hollow Particles as Dual Action pH-Responsive Biomaterials</t>
  </si>
  <si>
    <t xml:space="preserve">
4 
Fig.</t>
  </si>
  <si>
    <t>PAAm/CHP10</t>
  </si>
  <si>
    <t xml:space="preserve"> PAAm/CHP10 and  </t>
  </si>
  <si>
    <t>PAAM</t>
  </si>
  <si>
    <t xml:space="preserve"> the parent PAAM hydrogel.</t>
  </si>
  <si>
    <t>https://pubs.acs.org/doi/10.1021/cm300298n</t>
  </si>
  <si>
    <t>Direct ″Click″ Synthesis of Hybrid Bisphosphonate–Hyaluronic Acid Hydrogel in Aqueous Solution for Biomineralization</t>
  </si>
  <si>
    <t>HA-hy-BP HA-al</t>
  </si>
  <si>
    <t xml:space="preserve"> HA-hy-BP + HA-al and </t>
  </si>
  <si>
    <t>cm-2012-00298n_0003_SEM1.jpeg</t>
  </si>
  <si>
    <t>Young's</t>
  </si>
  <si>
    <t>3550 Pa</t>
  </si>
  <si>
    <t>HA-hy HA-al</t>
  </si>
  <si>
    <t xml:space="preserve"> HA-hy + HA-al hydrogels after immersion in a 0.2 M CaCl2 solution followed by repeated immersions in pure water.</t>
  </si>
  <si>
    <t>cm-2012-00298n_0003_SEM0.jpeg</t>
  </si>
  <si>
    <t>2500 Pa</t>
  </si>
  <si>
    <t xml:space="preserve">, after 1 day of mineralization </t>
  </si>
  <si>
    <t xml:space="preserve">, and after 7 days of mineralization </t>
  </si>
  <si>
    <t>https://pubs.acs.org/doi/10.1021/acsbiomaterials.6b00318</t>
  </si>
  <si>
    <t>Smart Macroporous Salecan/Poly(N,N-diethylacrylamide) Semi-IPN Hydrogel for Anti-Inflammatory Drug Delivery</t>
  </si>
  <si>
    <t>PDE,</t>
  </si>
  <si>
    <t xml:space="preserve"> PDE, </t>
  </si>
  <si>
    <t>SPD1,</t>
  </si>
  <si>
    <t xml:space="preserve"> SPD1, </t>
  </si>
  <si>
    <t>SPD2,</t>
  </si>
  <si>
    <t xml:space="preserve"> SPD2, </t>
  </si>
  <si>
    <t>SPD3,</t>
  </si>
  <si>
    <t xml:space="preserve"> SPD3, </t>
  </si>
  <si>
    <t>SPD4.</t>
  </si>
  <si>
    <t xml:space="preserve"> SPD4.</t>
  </si>
  <si>
    <t>https://pubs.acs.org/doi/10.1021/acsnano.0c04899</t>
  </si>
  <si>
    <t>Electroosmosis-Driven Hydrogel Actuators Using Hydrophobic/Hydrophilic Layer-By-Layer Assembly-Induced Crack Electrodes</t>
  </si>
  <si>
    <t>TREN/TOA-Au NPn/TREN</t>
  </si>
  <si>
    <t xml:space="preserve"> Planar FE-SEM images of TREN/TOA-Au NPn/TREN multilayer-coated hydrogels.</t>
  </si>
  <si>
    <t>Tilted FE-SEM images of TREN/TOA-Au NP</t>
  </si>
  <si>
    <t>5 PAA-co-
PAN</t>
  </si>
  <si>
    <t>5 multilayers coated on PAA-co-  PAN hydrogels measured at the same position with different magnification.</t>
  </si>
  <si>
    <t>S12.</t>
  </si>
  <si>
    <t>FE-SEM image of freeze-dried polyacrylic acid</t>
  </si>
  <si>
    <t>PAA-co-
PAN</t>
  </si>
  <si>
    <t>-co-polyacrylonitrile PAA-co-  PAN hydrogel.</t>
  </si>
  <si>
    <t>supp_15_SEM0.jpg</t>
  </si>
  <si>
    <t>Cross-sectional FE-SEM images of TREN/TOA-Au NP</t>
  </si>
  <si>
    <t>5 PAA-co-PAN</t>
  </si>
  <si>
    <t>5 multilayers coated   on PAA-co-PAN hydrogels in the state of as-prepared, after bending cycles of 1,000 times,   and after actuation at 3 V.</t>
  </si>
  <si>
    <t>https://pubs.acs.org/doi/10.1021/acsami.7b01462</t>
  </si>
  <si>
    <t>Cold Chain-Free Storable Hydrogel for Infant-Friendly Oral Delivery of Amoxicillin for the Treatment of Pneumococcal Pneumonia</t>
  </si>
  <si>
    <t>B,D</t>
  </si>
  <si>
    <t xml:space="preserve"> 2.5 wt % amoxicillin.</t>
  </si>
  <si>
    <t>https://pubs.acs.org/doi/10.1021/acsami.0c16410</t>
  </si>
  <si>
    <t>Robust Hydrogel Coating with Oil-Repellent Property in Air, Water, and Oil Surroundings</t>
  </si>
  <si>
    <t>FESEM images of the obtained PVA composite hydrogel coating at low and high marginations a–c</t>
  </si>
  <si>
    <t>; Element distribution maps of the PVA composite hydrogel coating d–g.</t>
  </si>
  <si>
    <t>https://pubs.acs.org/doi/10.1021/acsami.7b18927</t>
  </si>
  <si>
    <t>Hyaluronic Acid and Polyethylene Glycol Hybrid Hydrogel Encapsulating Nanogel with Hemostasis and Sustainable Antibacterial Property for Wound Healing</t>
  </si>
  <si>
    <t>HA-AEMA-1,</t>
  </si>
  <si>
    <t xml:space="preserve"> HA-AEMA-1, </t>
  </si>
  <si>
    <t>am-2017-189272_0002_SEM5.jpeg</t>
  </si>
  <si>
    <t>Compressive</t>
  </si>
  <si>
    <t>275 kPa</t>
  </si>
  <si>
    <t>mPEG-MA-1,</t>
  </si>
  <si>
    <t xml:space="preserve"> mPEG-MA-1, </t>
  </si>
  <si>
    <t>am-2017-189272_0002_SEM3.jpeg</t>
  </si>
  <si>
    <t>240 kPa</t>
  </si>
  <si>
    <t>Gel-1@CLN.</t>
  </si>
  <si>
    <t xml:space="preserve"> Gel-1, and g–i Gel-1@CLN.</t>
  </si>
  <si>
    <t>am-2017-189272_0002_SEM2.jpeg</t>
  </si>
  <si>
    <t>Gel-1@CLN</t>
  </si>
  <si>
    <t xml:space="preserve"> SEM images of E. coli and S. aureus before and after being treated with Gel-1@CLN hydrogel, red arrows represent damaged bacteria scale bars = 1 μm.</t>
  </si>
  <si>
    <t>4-Lys-4</t>
  </si>
  <si>
    <t xml:space="preserve"> SEM images of the 4-Lys-4 based hydrogel before degradation.</t>
  </si>
  <si>
    <t>HA-AEMA-2,</t>
  </si>
  <si>
    <t xml:space="preserve"> HA-AEMA-2, </t>
  </si>
  <si>
    <t>supp_3_SEM4.jpg</t>
  </si>
  <si>
    <t>260 kPa</t>
  </si>
  <si>
    <t xml:space="preserve">
mPEG-MA-2,</t>
  </si>
  <si>
    <t xml:space="preserve">   mPEG-MA-2, </t>
  </si>
  <si>
    <t>supp_3_SEM2.jpg</t>
  </si>
  <si>
    <t>180 kPa</t>
  </si>
  <si>
    <t>mPEG-MA-3,</t>
  </si>
  <si>
    <t xml:space="preserve"> mPEG-MA-3, </t>
  </si>
  <si>
    <t>supp_3_SEM0.jpg</t>
  </si>
  <si>
    <t>f-g</t>
  </si>
  <si>
    <t xml:space="preserve"> Gel-1@CLN hydrogel   with an increasing feed amount of CLNs.</t>
  </si>
  <si>
    <t xml:space="preserve">
S-10 
nanogels in Gel-1 against E. coli (a), and S. aureus (b) after 24 hours’ culture, 
Gel-1@CLN hydrogels against E. coli (c) and S. aureus (d) from day 8 to day 10.</t>
  </si>
  <si>
    <t xml:space="preserve">
CHX</t>
  </si>
  <si>
    <t xml:space="preserve"> and   CHX load Gel-1 </t>
  </si>
  <si>
    <t>https://pubs.acs.org/doi/10.1021/acsbiomaterials.9b01482</t>
  </si>
  <si>
    <t>Ferritin Nanocage Conjugated Hybrid Hydrogel for Tissue Engineering and Drug Delivery Applications</t>
  </si>
  <si>
    <t>ferritin-GelMA</t>
  </si>
  <si>
    <t xml:space="preserve"> SEM images of cross section of ferritin-GelMA and FerMA-GelMA hydrogels with 0.1 mg/mL nanoparticles.</t>
  </si>
  <si>
    <t>ab9b01482_0005_SEM3.jpeg</t>
  </si>
  <si>
    <t>6.5 kPa</t>
  </si>
  <si>
    <t>FerMA-GelMA</t>
  </si>
  <si>
    <t>ab9b01482_0005_SEM1.jpeg</t>
  </si>
  <si>
    <t>https://pubs.acs.org/doi/10.1021/acsnano.0c03085</t>
  </si>
  <si>
    <t>Collagen-Inspired Helical Peptide Coassembly Forms a Rigid Hydrogel with Twisted Polyproline II Architecture</t>
  </si>
  <si>
    <t>S4: PXRD characterization of Co-assembly of Fmoc-Phe-Phe and Fmoc-Gly-
Pro-Hyp.</t>
  </si>
  <si>
    <t>Fmoc-Gly-Pro-Hyp DMSO</t>
  </si>
  <si>
    <t xml:space="preserve"> Fmoc-Gly-Pro-Hyp crystals in 5% DMSO in water  solvent, </t>
  </si>
  <si>
    <t>5 Fmoc-Phe-Phe:Fmoc-Gly-Pro-Hyp</t>
  </si>
  <si>
    <t xml:space="preserve"> Crystals after 5 days in the Fmoc-Phe-Phe:Fmoc-Gly-Pro-Hyp 1:2 hybrid  hydrogel sample.</t>
  </si>
  <si>
    <t>https://pubs.acs.org/doi/10.1021/acsami.6b05627</t>
  </si>
  <si>
    <t>High-Strength, Tough, Fatigue Resistant, and Self-Healing Hydrogel Based on Dual Physically Cross-Linked Network</t>
  </si>
  <si>
    <t xml:space="preserve"> 45 wt %.</t>
  </si>
  <si>
    <t>am-2016-056275_0003_SEM2.jpeg</t>
  </si>
  <si>
    <t>1000 kPa</t>
  </si>
  <si>
    <t>https://pubs.acs.org/doi/10.1021/acsnano.0c03855</t>
  </si>
  <si>
    <t>Synthetic Polymeric Antibacterial Hydrogel for Methicillin-Resistant Staphylococcus aureus-Infected Wound Healing: Nanoantimicrobial Self-Assembly, Drug- and Cytokine-Free Strategy</t>
  </si>
  <si>
    <t>PCEC-QAS</t>
  </si>
  <si>
    <t xml:space="preserve"> Representative SEM images demonstrating the porous structures in the PCEC-QAS hydrogel.</t>
  </si>
  <si>
    <t>MRSA PCEC-QAS</t>
  </si>
  <si>
    <t xml:space="preserve"> Representative SEM images of MRSA and E. coli treated by the PCEC-QAS hydrogel.</t>
  </si>
  <si>
    <t xml:space="preserve">
(MIC) assay.</t>
  </si>
  <si>
    <t>Bacteria were cultured in constant temperature incubator 37 
oC</t>
  </si>
  <si>
    <t>4 LB</t>
  </si>
  <si>
    <t xml:space="preserve"> for 4 h. Then the bacterial solution was coated on the surface of LB culture   medium to determine the antibacterial properties of hydrogel by counting bacterial   colony after 24 h. The morphology of PCEC-QAS hydrogel treated bacteria was   observed by scanning electron microscope SEM, Quanta 200, FEI, Holland.</t>
  </si>
  <si>
    <t>https://pubs.acs.org/doi/10.1021/acsami.1c03415</t>
  </si>
  <si>
    <t>In Vivo Imaging of Allografted Glial-Restricted Progenitor Cell Survival and Hydrogel Scaffold Biodegradation</t>
  </si>
  <si>
    <t>S1: (a) FTIR spectra of hydrogel precursors and crosslinked hydrogel.</t>
  </si>
  <si>
    <t>10 20</t>
  </si>
  <si>
    <t xml:space="preserve"> SEM   micrographs of crosslinked 5, 10 and 20 mg/ml hydrogels.</t>
  </si>
  <si>
    <t>https://pubs.acs.org/doi/10.1021/acsabm.0c00294</t>
  </si>
  <si>
    <t>Cartilage-Derived Progenitor Cell-Laden Injectable Hydrogel—An Approach for Cartilage Tissue Regeneration</t>
  </si>
  <si>
    <t>A,B</t>
  </si>
  <si>
    <t>HA-SH HB-PEG</t>
  </si>
  <si>
    <t xml:space="preserve"> SEM images of 1% HA-SH and 2.5% HB-PEG hydrogels.</t>
  </si>
  <si>
    <t>C,D</t>
  </si>
  <si>
    <t xml:space="preserve"> SEM images of 1% HA-SH and 5% HB-PEG hydrogels.</t>
  </si>
  <si>
    <t>https://pubs.acs.org/doi/10.1021/acs.nanolett.7b03371</t>
  </si>
  <si>
    <t>A Substrate-Selective Enzyme-Catalysis Assembly Strategy for Oligopeptide Hydrogel-Assisted Combinatorial Protein Delivery</t>
  </si>
  <si>
    <t xml:space="preserve">
S4 
Preparation and characterization of W-NC-catalyzed self-assembled oligopeptide hydrogel.</t>
  </si>
  <si>
    <t>For the SEM characterization, the freeze-dried 
hydrogel on the silicon chip was coated with gold and then observed by SEM Hitachi S3400N</t>
  </si>
  <si>
    <t>15 kV.</t>
  </si>
  <si>
    <t xml:space="preserve">   at an accelerating voltage of 15 kV.</t>
  </si>
  <si>
    <t>https://pubs.acs.org/doi/10.1021/acsapm.0c00106</t>
  </si>
  <si>
    <t>Mechanically Robust Polyacrylamide Composite Hydrogel Achieved by Integrating Lamellar Montmorillonite and Chitosan Microcrystalline Structure into Covalently Cross-linked Network</t>
  </si>
  <si>
    <t>PAC40,</t>
  </si>
  <si>
    <t xml:space="preserve"> PAC40, </t>
  </si>
  <si>
    <t>ap0c00106_0005_SEM3.jpeg</t>
  </si>
  <si>
    <t>0.05 Mpa</t>
  </si>
  <si>
    <t>PAC40/MMT-5.0,</t>
  </si>
  <si>
    <t xml:space="preserve"> PAC40/MMT-5.0, and </t>
  </si>
  <si>
    <t>PAC40/MMT-5.0-AT20</t>
  </si>
  <si>
    <t xml:space="preserve"> PAC40/MMT-5.0-AT20 nanocomposite hydrogels.</t>
  </si>
  <si>
    <t>ap0c00106_0005_SEM1.jpeg</t>
  </si>
  <si>
    <t>0.2 Mpa</t>
  </si>
  <si>
    <t>https://pubs.acs.org/doi/10.1021/acsabm.1c00369</t>
  </si>
  <si>
    <t>Sulfonate Hydrogel–siRNA Conjugate Facilitates Osteogenic Differentiation of Mesenchymal Stem Cells by Controlled Gene Silencing and Activation of BMP Signaling</t>
  </si>
  <si>
    <t>DBM (10 wt)</t>
  </si>
  <si>
    <t xml:space="preserve"> SEM images to display DBM incorporation </t>
  </si>
  <si>
    <t>mt1c00369_0007_SEM0.jpeg</t>
  </si>
  <si>
    <t>https://pubs.acs.org/doi/10.1021/acsami.8b01629</t>
  </si>
  <si>
    <t>Macroporous Double-Network Hydrogel for High-Efficiency Solar Steam Generation Under 1 sun Illumination</t>
  </si>
  <si>
    <t>Field-emission scanning electron microscopy FESEM</t>
  </si>
  <si>
    <t>p-PEGDA p-PEGDA–PANi</t>
  </si>
  <si>
    <t xml:space="preserve"> images of b–d p-PEGDA and e–g p-PEGDA–PANi hydrogels with different magnifications.</t>
  </si>
  <si>
    <t>https://pubs.acs.org/doi/10.1021/acsnano.9b02845</t>
  </si>
  <si>
    <t>Thermoresponsive in Situ Forming Hydrogel with Sol–Gel Irreversibility for Effective Methicillin-Resistant Staphylococcus aureus Infected Wound Healing</t>
  </si>
  <si>
    <t>PEP</t>
  </si>
  <si>
    <t xml:space="preserve"> the PEP hydrogel and </t>
  </si>
  <si>
    <t>PEP-AG</t>
  </si>
  <si>
    <t xml:space="preserve"> the PEP-AG hydrogel.</t>
  </si>
  <si>
    <t xml:space="preserve"> SEM images of the PEP-AG hydrogel during in vivo   degradation process.</t>
  </si>
  <si>
    <t>https://pubs.acs.org/doi/10.1021/acsami.1c16828</t>
  </si>
  <si>
    <t>Self-Recovery, Fatigue-Resistant, and Multifunctional Sensor Assembled by a Nanocellulose/Carbon Nanotube Nanocomplex-Mediated Hydrogel</t>
  </si>
  <si>
    <t>PAAM,</t>
  </si>
  <si>
    <t xml:space="preserve"> pure PAAM, </t>
  </si>
  <si>
    <t>supp_8_SEM1.jpg</t>
  </si>
  <si>
    <t>12.5 kPa</t>
  </si>
  <si>
    <t>TOCN/PAAM</t>
  </si>
  <si>
    <t xml:space="preserve"> TOCN/PAAM and </t>
  </si>
  <si>
    <t>supp_8_SEM2.jpg</t>
  </si>
  <si>
    <t>TOCN-2.0% 
CNT/PAAM</t>
  </si>
  <si>
    <t xml:space="preserve"> TOCN-2.0%   CNT/PAAM hydrogel All the hydrogels were freeze-dried before observation.</t>
  </si>
  <si>
    <t>supp_8_SEM0.jpg</t>
  </si>
  <si>
    <t>73 kPa</t>
  </si>
  <si>
    <t>https://pubs.acs.org/doi/10.1021/acsabm.8b00504</t>
  </si>
  <si>
    <t>Reversibly Reconfigurable Cross-Linking Induces Fusion of Separate Chitosan Hydrogel Films</t>
  </si>
  <si>
    <t>b1</t>
  </si>
  <si>
    <t>EChit0</t>
  </si>
  <si>
    <t xml:space="preserve"> a comparatively homogeneous structure for a thick EChit0 hydrogel film; </t>
  </si>
  <si>
    <t>mt-2018-00504h_0002_SEM0.jpeg</t>
  </si>
  <si>
    <t>750 kPa</t>
  </si>
  <si>
    <t>b2</t>
  </si>
  <si>
    <t xml:space="preserve"> three independent thin EChit0 films that were not fused; and a homogeneous structure for three thin films that </t>
  </si>
  <si>
    <t>mt-2018-00504h_0002_SEM2.jpeg</t>
  </si>
  <si>
    <t>b3</t>
  </si>
  <si>
    <t>SDS-Chit-H+</t>
  </si>
  <si>
    <t xml:space="preserve"> were fused SDS-Chit-H+ or </t>
  </si>
  <si>
    <t>mt-2018-00504h_0002_SEM3.jpeg</t>
  </si>
  <si>
    <t>5 Mpa</t>
  </si>
  <si>
    <t>https://pubs.acs.org/doi/10.1021/acsbiomaterials.1c00980</t>
  </si>
  <si>
    <t>Facile Fabrication of Hollow Hydrogel Microfiber via 3D Printing-Assisted Microfluidics and Its Application as a Biomimetic Blood Capillary</t>
  </si>
  <si>
    <t>FDM PDMS</t>
  </si>
  <si>
    <t xml:space="preserve"> polymer templates printed by FDM and demolded PDMS copies; </t>
  </si>
  <si>
    <t>https://pubs.acs.org/doi/10.1021/acsami.9b22120</t>
  </si>
  <si>
    <t>Dopamine-Modified Hyaluronic Acid Hydrogel Adhesives with Fast-Forming and High Tissue Adhesion</t>
  </si>
  <si>
    <t>L-CAHA1;</t>
  </si>
  <si>
    <t xml:space="preserve"> L-CAHA1; </t>
  </si>
  <si>
    <t>Note: all adhesive stress</t>
  </si>
  <si>
    <t>L-CAHA2;</t>
  </si>
  <si>
    <t xml:space="preserve"> L-CAHA2; </t>
  </si>
  <si>
    <t>L-CAHA3;</t>
  </si>
  <si>
    <t xml:space="preserve"> L-CAHA3; </t>
  </si>
  <si>
    <t>H-CAHA1;</t>
  </si>
  <si>
    <t xml:space="preserve"> H-CAHA1; </t>
  </si>
  <si>
    <t>H-CAHA2;</t>
  </si>
  <si>
    <t xml:space="preserve"> H-CAHA2; </t>
  </si>
  <si>
    <t>H-CAHA3.</t>
  </si>
  <si>
    <t xml:space="preserve"> H-CAHA3.</t>
  </si>
  <si>
    <t>https://pubs.acs.org/doi/10.1021/acsaem.9b02007</t>
  </si>
  <si>
    <t>Self-Assembly and Cross-Linking of Conducting Polymers into 3D Hydrogel Electrodes for Supercapacitor Applications</t>
  </si>
  <si>
    <t>PANi-NF</t>
  </si>
  <si>
    <t xml:space="preserve"> A tube inversion test for a PANi-NF hydrogel, </t>
  </si>
  <si>
    <t xml:space="preserve"> A PANi-NF hydrogel molded into kangaroo and koala shapes, </t>
  </si>
  <si>
    <t>C, D</t>
  </si>
  <si>
    <t xml:space="preserve"> SEM and TEM images of a PANi-NF hydrogel, </t>
  </si>
  <si>
    <t xml:space="preserve"> the frequency dependence of the storage modulus G′ and the loss modulus G″ of PANi-NF hydrogels at 3 and 5 mmol concentrations of aniline, and </t>
  </si>
  <si>
    <t xml:space="preserve"> laser patterning of PANi-NF hydrogel films coated on a PET film.</t>
  </si>
  <si>
    <t>PANi-NT</t>
  </si>
  <si>
    <t xml:space="preserve"> a tube inversion test for a PANi-NT hydrogel, </t>
  </si>
  <si>
    <t xml:space="preserve"> SEM and inset TEM images of a PANi-NT hydrogel, </t>
  </si>
  <si>
    <t>1 PANi-NT</t>
  </si>
  <si>
    <t xml:space="preserve"> large scale 1 L production of a PANi-NT hydrogel, </t>
  </si>
  <si>
    <t>PPy</t>
  </si>
  <si>
    <t xml:space="preserve"> a PPy hydrogel with its SEM image, and </t>
  </si>
  <si>
    <t>PEDOT</t>
  </si>
  <si>
    <t xml:space="preserve"> a PEDOT hydrogel with its SEM image.</t>
  </si>
  <si>
    <t>PANi-NF/graphene</t>
  </si>
  <si>
    <t xml:space="preserve"> a photograph showing the PANi-NF/graphene hydrogel tube inversion test after dialysis and heating at 95 °C, </t>
  </si>
  <si>
    <t>I</t>
  </si>
  <si>
    <t xml:space="preserve"> capacitance retention vs cycle number for PANi-NF/graphene hydrogels, where the inset shows the CD curves for the first and last three cycles.</t>
  </si>
  <si>
    <t>https://pubs.acs.org/doi/10.1021/acsami.0c13160</t>
  </si>
  <si>
    <t>Precisely Controlling the Output Force of Hydrogel Actuator Based on Thermodynamic Nonequilibrium Temporary Deformation</t>
  </si>
  <si>
    <t>GO/PDMAEMA</t>
  </si>
  <si>
    <t xml:space="preserve"> Cross-sectional SEM image of dual-gradient GO/PDMAEMA hydrogel actuators.</t>
  </si>
  <si>
    <t>am0c13160_0002_SEM0.jpeg</t>
  </si>
  <si>
    <t>https://pubs.acs.org/doi/10.1021/acsami.1c08285</t>
  </si>
  <si>
    <t>Injectable Supramolecular Hydrogel for Locoregional Immune Checkpoint Blockade and Enhanced Cancer Chemo-Immunotherapy</t>
  </si>
  <si>
    <t>HDU</t>
  </si>
  <si>
    <t xml:space="preserve"> SEM images of the blank HDU hydrogel and DOX&amp;DPPA-1@HDU at 37 °C.</t>
  </si>
  <si>
    <t>https://pubs.acs.org/doi/10.1021/acsami.8b05200</t>
  </si>
  <si>
    <t>Fabrication of a Double-Cross-Linked Interpenetrating Polymeric Network (IPN) Hydrogel Surface Modified with Polydopamine to Modulate the Osteogenic Differentiation of Adipose-Derived Stem Cells</t>
  </si>
  <si>
    <t>IPN 6%</t>
  </si>
  <si>
    <t xml:space="preserve"> SEM image of IPN hydrogels after dopamine coating and adsorption with dexamethasone.</t>
  </si>
  <si>
    <t>am-2018-05200z_0004_SEM0.jpeg</t>
  </si>
  <si>
    <t>Compress</t>
  </si>
  <si>
    <t>IPN GelMA</t>
  </si>
  <si>
    <t xml:space="preserve"> SEM images of cross-sections of IPN of GelMA 6% w/v and alginate 1% w/v   hydrogels with and without a polydopamine pDA coating.</t>
  </si>
  <si>
    <t>PCL PCL</t>
  </si>
  <si>
    <t xml:space="preserve"> i Image of the PCL scaffold uncoated and coated with the gel on the right, ii SEM   image of the PCL scaffold uncoated and iii coated with the hydrogel.</t>
  </si>
  <si>
    <t>https://pubs.acs.org/doi/10.1021/acsabm.9b01007</t>
  </si>
  <si>
    <t>A Simple Injectable Moldable Hydrogel Assembled from Natural Glycyrrhizic Acid with Inherent Antibacterial Activity</t>
  </si>
  <si>
    <t>GL</t>
  </si>
  <si>
    <t xml:space="preserve"> TEM images of GL hydrogel in PBS 10 mM, pH 7.4.</t>
  </si>
  <si>
    <t>https://pubs.acs.org/doi/10.1021/acsami.9b12626</t>
  </si>
  <si>
    <t>One-Step Preparation of a Highly Stretchable, Conductive, and Transparent Poly(vinyl alcohol)–Phytic Acid Hydrogel for Casual Writing Circuits</t>
  </si>
  <si>
    <t>EDS</t>
  </si>
  <si>
    <t xml:space="preserve"> SEM left and EDS right images for the boundary between hydrogel and various soft substrates.</t>
  </si>
  <si>
    <t>am9b12626_0002_SEM0.jpeg</t>
  </si>
  <si>
    <t>https://pubs.acs.org/doi/10.1021/acsabm.1c00548</t>
  </si>
  <si>
    <t>Functionalization of an Electroactive Self-Healing Polypyrrole-Grafted Gelatin-Based Hydrogel by Incorporating a Polydopamine@AgNP Nanocomposite</t>
  </si>
  <si>
    <t>PPyGel-Fe,</t>
  </si>
  <si>
    <t xml:space="preserve"> PPyGel-Fe, </t>
  </si>
  <si>
    <t>mt1c00548_0004_SEM3.jpeg</t>
  </si>
  <si>
    <t>30 kPa</t>
  </si>
  <si>
    <t>PDA@AgNPs0.5-PPyGel-Fe,</t>
  </si>
  <si>
    <t xml:space="preserve"> PDA@AgNPs0.5-PPyGel-Fe, </t>
  </si>
  <si>
    <t>mt1c00548_0004_SEM0.jpeg</t>
  </si>
  <si>
    <t>PDA@AgNPs1.0-PPyGel-Fe,</t>
  </si>
  <si>
    <t xml:space="preserve"> PDA@AgNPs1.0-PPyGel-Fe, </t>
  </si>
  <si>
    <t>mt1c00548_0004_SEM2.jpeg</t>
  </si>
  <si>
    <t>3 kPa</t>
  </si>
  <si>
    <t>PDA@AgNPs1.5-PPyGel-Fe,</t>
  </si>
  <si>
    <t xml:space="preserve"> PDA@AgNPs1.5-PPyGel-Fe, and </t>
  </si>
  <si>
    <t>mt1c00548_0004_SEM1.jpeg</t>
  </si>
  <si>
    <t>PDA@AgNPs2.0-PPyGel-Fe.</t>
  </si>
  <si>
    <t xml:space="preserve"> PDA@AgNPs2.0-PPyGel-Fe.</t>
  </si>
  <si>
    <t>mt1c00548_0004_SEM4.jpeg</t>
  </si>
  <si>
    <t>https://pubs.acs.org/doi/10.1021/acsbiomaterials.1c00549</t>
  </si>
  <si>
    <t>Temporary In Situ Hydrogel Dressings for Colon Polypectomies</t>
  </si>
  <si>
    <t>Figure 10</t>
  </si>
  <si>
    <t>Scanning electron microscope SEM</t>
  </si>
  <si>
    <t>SA+4-arm PEG-NH2</t>
  </si>
  <si>
    <t xml:space="preserve"> picture of the SA+4-arm PEG-NH2 hydrogel.</t>
  </si>
  <si>
    <t>https://pubs.acs.org/doi/10.1021/acsabm.9b01032</t>
  </si>
  <si>
    <t>A Wireless Implantable Strain Sensing Scheme Using Ultrasound Imaging of Highly Stretchable Zinc Oxide/Poly Dimethylacrylamide Nanocomposite Hydrogel</t>
  </si>
  <si>
    <t>ZnO-gel</t>
  </si>
  <si>
    <t xml:space="preserve"> 0% ZnO-gel and </t>
  </si>
  <si>
    <t>mt9b01032_0003_SEM1.jpeg</t>
  </si>
  <si>
    <t>1.5 MPa</t>
  </si>
  <si>
    <t>10% ZnO-gel ZnO</t>
  </si>
  <si>
    <t xml:space="preserve"> 10% ZnO-gel showing the entrapment of ZnO nanoparticles in the range of </t>
  </si>
  <si>
    <t>mt9b01032_0003_SEM0.jpeg</t>
  </si>
  <si>
    <t>https://pubs.acs.org/doi/10.1021/acsbiomaterials.7b00229</t>
  </si>
  <si>
    <t>In Situ Fabrication of Fiber Reinforced Three-Dimensional Hydrogel Tissue Engineering Scaffolds</t>
  </si>
  <si>
    <t>S27.</t>
  </si>
  <si>
    <t>Swollen PEO hydrogels reinforced with the highest PCL fiber content 7.8 ± 1.5 
vol%</t>
  </si>
  <si>
    <t>PLLA 7.5 1.6</t>
  </si>
  <si>
    <t xml:space="preserve"> and PLLA fibers 7.5 ± 1.6 vol% were freeze-dried to preserve the swollen pore structure   and evaluated via cross-sectional SEM.</t>
  </si>
  <si>
    <t>800 kPa</t>
  </si>
  <si>
    <t>https://pubs.acs.org/doi/10.1021/acsapm.1c01094</t>
  </si>
  <si>
    <t>Fabrication of a Double-Network Hydrogel Based on Carboxymethylated Curdlan/Polyacrylamide with Highly Mechanical Performance for Cartilage Repair</t>
  </si>
  <si>
    <t>CMCD/PAAm DN</t>
  </si>
  <si>
    <t xml:space="preserve"> and CMCD/PAAm DN hydrogel </t>
  </si>
  <si>
    <t>ap1c01094_0006_SEM0.jpeg</t>
  </si>
  <si>
    <t>https://pubs.acs.org/doi/10.1021/acsbiomaterials.0c00443</t>
  </si>
  <si>
    <t>Biomimetic Gelatin Methacrylate/Nano Fish Bone Hybrid Hydrogel for Bone Regeneration via Osteoimmunomodulation</t>
  </si>
  <si>
    <t>Gel-MA/NFB</t>
  </si>
  <si>
    <t xml:space="preserve"> Scheme of the Gel-MA/NFB hydrogel fabrication; </t>
  </si>
  <si>
    <t>DLS</t>
  </si>
  <si>
    <t xml:space="preserve"> dynamic light scattering DLS curves, and </t>
  </si>
  <si>
    <t>NFB;</t>
  </si>
  <si>
    <t xml:space="preserve"> zeta potential of NFB; </t>
  </si>
  <si>
    <t>Gel-MA</t>
  </si>
  <si>
    <t xml:space="preserve"> SEM images of freeze-dried the Gel-MA hydrogels and Gel-MA/NFB hydrogels.</t>
  </si>
  <si>
    <t>https://pubs.acs.org/doi/10.1021/acsbiomaterials.8b01475</t>
  </si>
  <si>
    <t>Graphene-Nanoparticle-Based Self-Healing Hydrogel in Preventing Postoperative Recurrence of Breast Cancer</t>
  </si>
  <si>
    <t>CSMA/BPEI</t>
  </si>
  <si>
    <t xml:space="preserve"> CSMA/BPEI hydrogel 30 wt % CSMA, 30 wt % BPEI, and </t>
  </si>
  <si>
    <t>CSMA/BPEI/BPEI-GO</t>
  </si>
  <si>
    <t xml:space="preserve"> CSMA/BPEI/BPEI-GO hydrogel 30 wt % CSMA, 30 wt % BPEI, 0.6 wt % BPEI-GO.</t>
  </si>
  <si>
    <t>https://pubs.acs.org/doi/10.1021/acsami.8b08381</t>
  </si>
  <si>
    <t>Tailored Robust Hydrogel Composite Membranes for Continuous Protein Crystallization with Ultrahigh Morphology Selectivity</t>
  </si>
  <si>
    <t>f–i</t>
  </si>
  <si>
    <t>PP</t>
  </si>
  <si>
    <t xml:space="preserve"> SEM images of cross sections of HCMs with different hydrogel layer thickness.</t>
  </si>
  <si>
    <t>am-2018-083815_0001_SEM4.jpeg</t>
  </si>
  <si>
    <t>85.3 Mpa</t>
  </si>
  <si>
    <t>2:1 HCMs</t>
  </si>
  <si>
    <t>am-2018-083815_0001_SEM3.jpeg</t>
  </si>
  <si>
    <t>57.07 Mpa</t>
  </si>
  <si>
    <t>https://pubs.acs.org/doi/10.1021/acsbiomaterials.9b00584</t>
  </si>
  <si>
    <t>Chitosan/Dextran Hydrogel Constructs Containing Strontium-Doped Hydroxyapatite with Enhanced Osteogenic Potential in Rat Cranium</t>
  </si>
  <si>
    <t>A, E</t>
  </si>
  <si>
    <t>CDH;</t>
  </si>
  <si>
    <t xml:space="preserve"> CDH; </t>
  </si>
  <si>
    <t>ab9b00584_0002_SEM1.jpeg</t>
  </si>
  <si>
    <t>21 kPa</t>
  </si>
  <si>
    <t>B, F</t>
  </si>
  <si>
    <t>nHA/CDH;</t>
  </si>
  <si>
    <t xml:space="preserve"> nHA/CDH; </t>
  </si>
  <si>
    <t>ab9b00584_0002_SEM0.jpeg</t>
  </si>
  <si>
    <t>34 kPa</t>
  </si>
  <si>
    <t>C, G</t>
  </si>
  <si>
    <t>Sr50nHA/CDH;</t>
  </si>
  <si>
    <t xml:space="preserve"> Sr50nHA/CDH; and </t>
  </si>
  <si>
    <t>ab9b00584_0002_SEM5.jpeg</t>
  </si>
  <si>
    <t>D, H</t>
  </si>
  <si>
    <t>Sr100nHA/CDH.</t>
  </si>
  <si>
    <t xml:space="preserve"> Sr100nHA/CDH.</t>
  </si>
  <si>
    <t>ab9b00584_0002_SEM6.jpeg</t>
  </si>
  <si>
    <t>CCK-8 5</t>
  </si>
  <si>
    <t xml:space="preserve"> CCK-8 assay for cells cultured for 1, 3, and 5 days on the hydrogels; </t>
  </si>
  <si>
    <t>ALP 3 7</t>
  </si>
  <si>
    <t xml:space="preserve"> ALP activity for cells cultured for 3 and 7 days on the hydrogels inset: ALP staining for 7 days; </t>
  </si>
  <si>
    <t>MC3T3-E1</t>
  </si>
  <si>
    <t xml:space="preserve"> SEM images of MC3T3-E1 cultured on different hydrogels for 3 days the inset in each figure shows the high magnification of areas indicated by yellow arrows; </t>
  </si>
  <si>
    <t>OCN MC3T3-E1 14 ELISA</t>
  </si>
  <si>
    <t xml:space="preserve"> OCN secretion of MC3T3-E1 at 14 days by ELISA assay; and </t>
  </si>
  <si>
    <t xml:space="preserve"> cell mineralization for 14 days on the hydrogels inset: ARS staining images.</t>
  </si>
  <si>
    <t>https://pubs.acs.org/doi/10.1021/acs.chemmater.0c03362</t>
  </si>
  <si>
    <t>Nanocolloidal Hydrogel with Sensing and Antibacterial Activities Governed by Iron Ion Sequestration</t>
  </si>
  <si>
    <t>C-dot/EKGel,</t>
  </si>
  <si>
    <t xml:space="preserve"> in the C-dot/EKGel,  determined by analyzing SEM images of the hydrogel.</t>
  </si>
  <si>
    <t>Note: no SEM images, but text analyzing SEM image</t>
  </si>
  <si>
    <t>https://pubs.acs.org/doi/10.1021/acsbiomaterials.9b01512</t>
  </si>
  <si>
    <t>Development of an Anisotropically Organized Brain dECM Hydrogel-Based 3D Neuronal Culture Platform for Recapitulating the Brain Microenvironment in Vivo</t>
  </si>
  <si>
    <t>dECM-0</t>
  </si>
  <si>
    <t xml:space="preserve"> comparison of the compressive modulus of the dECM-based hydrogel.</t>
  </si>
  <si>
    <t>ab9b01512_0001_SEM2.jpeg</t>
  </si>
  <si>
    <t>3.1 kPa</t>
  </si>
  <si>
    <t>dECM-0.25</t>
  </si>
  <si>
    <t>ab9b01512_0001_SEM3.jpeg</t>
  </si>
  <si>
    <t>2.9 kPa</t>
  </si>
  <si>
    <t>dECM-0.75</t>
  </si>
  <si>
    <t>ab9b01512_0001_SEM1.jpeg</t>
  </si>
  <si>
    <t>dECM-1.25</t>
  </si>
  <si>
    <t>ab9b01512_0001_SEM0.jpeg</t>
  </si>
  <si>
    <t>https://pubs.acs.org/doi/10.1021/acsanm.0c00351</t>
  </si>
  <si>
    <t>Graphene Oxide/Alginate Hydrogel Fibers with Hierarchically Arranged Helical Structures for Soft Actuator Application</t>
  </si>
  <si>
    <t>GO/alginate one strand one level</t>
  </si>
  <si>
    <t xml:space="preserve"> uniaxially aligned microfibers in the GO/alginate hydrogel fibers; the inset shows a high magnification image of the oriented microfibers, </t>
  </si>
  <si>
    <t>an0c00351_0002_SEM5.jpeg</t>
  </si>
  <si>
    <t>7.6 Mpa</t>
  </si>
  <si>
    <t>GO/alginate three strand two level</t>
  </si>
  <si>
    <t xml:space="preserve"> three-strand GO/alginate hydrogel fibers with a two-level helical structure.</t>
  </si>
  <si>
    <t>an0c00351_0006_SEM1.jpeg</t>
  </si>
  <si>
    <t>1.4 Mpa</t>
  </si>
  <si>
    <t>GO/alginate three strand one level</t>
  </si>
  <si>
    <t xml:space="preserve"> three-strand GO/alginate hydrogel fibers with a one level helical structure; </t>
  </si>
  <si>
    <t>3.9 Mpa</t>
  </si>
  <si>
    <t>https://pubs.acs.org/doi/10.1021/acsbiomaterials.1c00719</t>
  </si>
  <si>
    <t>Antibacterial Hydrogel with Self-Healing Property for Wound-Healing Applications</t>
  </si>
  <si>
    <t>HP1</t>
  </si>
  <si>
    <t xml:space="preserve">, and HP1 hydrogels </t>
  </si>
  <si>
    <t>https://pubs.acs.org/doi/10.1021/acsami.8b04116</t>
  </si>
  <si>
    <t>Fabrication of Multiple-Layered Hydrogel Scaffolds with Elaborate Structure and Good Mechanical Properties via 3D Printing and Ionic Reinforcement</t>
  </si>
  <si>
    <t>Photographs left side</t>
  </si>
  <si>
    <t>3D-printed HBC (H2O)</t>
  </si>
  <si>
    <t>, bright-field microscopy images medium, and SEM images right side of the 3D-printed HBC hydrogel scaffolds treated with water and different concentrations of NaCl solutions.</t>
  </si>
  <si>
    <t>am-2018-04116u_0004_SEM2.jpeg</t>
  </si>
  <si>
    <t>10 KPa</t>
  </si>
  <si>
    <t>3D-printed HBC (S1)</t>
  </si>
  <si>
    <t>am-2018-04116u_0004_SEM3.jpeg</t>
  </si>
  <si>
    <t>20 Kpa</t>
  </si>
  <si>
    <t>3D-printed HBC (S5)</t>
  </si>
  <si>
    <t>am-2018-04116u_0004_SEM0.jpeg</t>
  </si>
  <si>
    <t>3D-printed HBC (S10)</t>
  </si>
  <si>
    <t>am-2018-04116u_0004_SEM4.jpeg</t>
  </si>
  <si>
    <t>50 Kpa</t>
  </si>
  <si>
    <t>3D-printed HBC (S20)</t>
  </si>
  <si>
    <t>am-2018-04116u_0004_SEM1.jpeg</t>
  </si>
  <si>
    <t>50 KPa</t>
  </si>
  <si>
    <t>https://pubs.acs.org/doi/10.1021/acsami.8b15287</t>
  </si>
  <si>
    <t>Stable, Strain-Sensitive Conductive Hydrogel with Antifreezing Capability, Remoldability, and Reusability</t>
  </si>
  <si>
    <t>PANi P25G50A25</t>
  </si>
  <si>
    <t xml:space="preserve"> SEM photos of PANi powder and dry P25G50A25 hydrogel, respectively.</t>
  </si>
  <si>
    <t>https://pubs.acs.org/doi/10.1021/acsami.9b10126</t>
  </si>
  <si>
    <t>Hydrogel-Mediated Sustained Systemic Delivery of Mesenchymal Stem Cell-Derived Extracellular Vesicles Improves Hepatic Regeneration in Chronic Liver Failure</t>
  </si>
  <si>
    <t>PEG</t>
  </si>
  <si>
    <t xml:space="preserve"> Scanning electron microscopy SEM images of swollen PEG hydrogels, scale bars = 500 μm and 100 μm for upper and lower rows, respectively.</t>
  </si>
  <si>
    <t>https://pubs.acs.org/doi/10.1021/acs.macromol.8b01678</t>
  </si>
  <si>
    <t>Bioinspired and Microgel-Tackified Adhesive Hydrogel with Rapid Self-Healing and High Stretchability</t>
  </si>
  <si>
    <t>PAAc–PAM–PDA</t>
  </si>
  <si>
    <t xml:space="preserve">, the PAAc–PAM–PDA hydrogel </t>
  </si>
  <si>
    <t>ma-2018-01678p_0002_SEM2.jpeg</t>
  </si>
  <si>
    <t>168 Kpa</t>
  </si>
  <si>
    <t>MR/PAAc–PAM–PDA (0.1 g)</t>
  </si>
  <si>
    <t xml:space="preserve">, and the MR/PAAc–PAM–PDA hydrogel </t>
  </si>
  <si>
    <t>ma-2018-01678p_0002_SEM4.jpeg</t>
  </si>
  <si>
    <t>170 Kpa</t>
  </si>
  <si>
    <t>MR/PAAc–PAM–PDA (0.2 g)</t>
  </si>
  <si>
    <t>ma-2018-01678p_0002_SEM5.jpeg</t>
  </si>
  <si>
    <t>110 Kpa</t>
  </si>
  <si>
    <t>MR/PAAc–PAM–PDA (0.3 g)</t>
  </si>
  <si>
    <t>Note: SEM not fully corresponding</t>
  </si>
  <si>
    <t>80 Kpa</t>
  </si>
  <si>
    <t>MR/PAAc–PAM–PDA (0.4 g)</t>
  </si>
  <si>
    <t>70 Kpa</t>
  </si>
  <si>
    <t>MR/PAAc–PAM–PDA (0.5 g)</t>
  </si>
  <si>
    <t>100 Kpa</t>
  </si>
  <si>
    <t>https://pubs.acs.org/doi/10.1021/acsnano.1c00204</t>
  </si>
  <si>
    <t>Dual-Dynamic-Bond Cross-Linked Antibacterial Adhesive Hydrogel Sealants with On-Demand Removability for Post-Wound-Closure and Infected Wound Healing</t>
  </si>
  <si>
    <t xml:space="preserve">
4 
The prepared PA@Fe powder was obtained after lyophilization, then the powder was 
pressed into tablet.</t>
  </si>
  <si>
    <t>1.8 Scanning Electron Microscope SEM</t>
  </si>
  <si>
    <t xml:space="preserve">
The</t>
  </si>
  <si>
    <t xml:space="preserve">    The hydrogels with different constitutions were prepared and lyophilized.</t>
  </si>
  <si>
    <t>https://pubs.acs.org/doi/10.1021/acs.nanolett.7b01123</t>
  </si>
  <si>
    <t>Nerve Cells Decide to Orient inside an Injectable Hydrogel with Minimal Structural Guidance</t>
  </si>
  <si>
    <t>0.2 kDa PEG-OH(20% PEG-A)</t>
  </si>
  <si>
    <t xml:space="preserve"> are 2 mm and 5 μm in FE-SEM images </t>
  </si>
  <si>
    <t>nl-2017-01123g_0002_SEM3.jpeg</t>
  </si>
  <si>
    <t>2400 Kpa</t>
  </si>
  <si>
    <t>3 kDa PEG-OH(20% PEG-A)</t>
  </si>
  <si>
    <t>nl-2017-01123g_0002_SEM1.jpeg</t>
  </si>
  <si>
    <t>800 Kpa</t>
  </si>
  <si>
    <t>https://pubs.acs.org/doi/10.1021/acs.biomac.8b01211</t>
  </si>
  <si>
    <t>Cartilage Regeneration in Preannealed Silk Elastin-Like Co-Recombinamers Injectable Hydrogel Embedded with Mature Chondrocytes in an Ex Vivo Culture Platform</t>
  </si>
  <si>
    <t>Figure 9</t>
  </si>
  <si>
    <t>Representative SEM pictures for pAEIS</t>
  </si>
  <si>
    <t>2-I5R6</t>
  </si>
  <si>
    <t>2-I5R6 hydrogel at 120 mg/mL at different magnifications.</t>
  </si>
  <si>
    <t>Representative SEM pictures for the pAEIS</t>
  </si>
  <si>
    <t xml:space="preserve">2-I5R6 hydrogels at 150 mg/ml A, B,C and  180 mg/ml </t>
  </si>
  <si>
    <t>https://pubs.acs.org/doi/10.1021/acsmacrolett.7b00275</t>
  </si>
  <si>
    <t>Dynamic Supramolecular Hydrogels: Regulating Hydrogel Properties through Self-Complementary Quadruple Hydrogen Bonds and Thermo-Switch</t>
  </si>
  <si>
    <t xml:space="preserve"> enlarged image showing the internal porous structures scale bar: 5 μm.</t>
  </si>
  <si>
    <t>https://pubs.acs.org/doi/10.1021/acsnano.9b09503</t>
  </si>
  <si>
    <t>Digital Programming Graphene Oxide Liquid Crystalline Hybrid Hydrogel by Shearing Microlithography</t>
  </si>
  <si>
    <t>h, i</t>
  </si>
  <si>
    <t>GO</t>
  </si>
  <si>
    <t xml:space="preserve"> section view, white arrows represent the orientation direction of the GO sheets.</t>
  </si>
  <si>
    <t>Note: the defination of orietation and GO sheet size can hardly be summarized</t>
  </si>
  <si>
    <t>https://pubs.acs.org/doi/10.1021/acs.langmuir.7b02834</t>
  </si>
  <si>
    <t>Stick–Slip Friction Reveals Hydrogel Lubrication Mechanisms</t>
  </si>
  <si>
    <t xml:space="preserve"> 4 wt %, </t>
  </si>
  <si>
    <t>la-2017-02834g_0001_SEM0.jpeg</t>
  </si>
  <si>
    <t>3 Kpa</t>
  </si>
  <si>
    <t>Note: arrows on SEM images</t>
  </si>
  <si>
    <t xml:space="preserve"> 6 wt %, and </t>
  </si>
  <si>
    <t>la-2017-02834g_0001_SEM3.jpeg</t>
  </si>
  <si>
    <t>6 Kpa</t>
  </si>
  <si>
    <t xml:space="preserve"> 12 wt % after critical drying.</t>
  </si>
  <si>
    <t>la-2017-02834g_0001_SEM5.jpeg</t>
  </si>
  <si>
    <t>26 Kpa</t>
  </si>
  <si>
    <t>https://pubs.acs.org/doi/10.1021/acsami.6b04431</t>
  </si>
  <si>
    <t>Engineering a Dual-Layer Chitosan–Lactide Hydrogel To Create Endothelial Cell Aggregate-Induced Microvascular Networks In Vitro and Increase Blood Perfusion In Vivo</t>
  </si>
  <si>
    <t>chitosan–lactide/chemical</t>
  </si>
  <si>
    <t xml:space="preserve"> UV cross-linking.</t>
  </si>
  <si>
    <t>am-2016-04431w_0002_SEM1.jpeg</t>
    <phoneticPr fontId="0" type="noConversion"/>
  </si>
  <si>
    <t>3.8 kPa</t>
  </si>
  <si>
    <t>chitosan–lactide/uv</t>
  </si>
  <si>
    <t>am-2016-04431w_0002_SEM0.jpeg</t>
  </si>
  <si>
    <t>14.2 kPa</t>
  </si>
  <si>
    <t>https://pubs.acs.org/doi/10.1021/acsami.9b20612</t>
  </si>
  <si>
    <t>Multifunctional Conductive Hydrogel/Thermochromic Elastomer Hybrid Fibers with a Core–Shell Segmental Configuration for Wearable Strain and Temperature Sensors</t>
  </si>
  <si>
    <t>PAAm, rGO-PAAm, polyAMPS-co-AAm, rGO- PolyAMPS-co-AAm</t>
  </si>
  <si>
    <t xml:space="preserve"> schematic conduction mechanisms and photos of PAAm, rGO-PAAm, polyAMPS-co-AAm, and rGO- PolyAMPS-co-AAm hydrogels; </t>
  </si>
  <si>
    <t>am9b20612_0003_SEM1</t>
  </si>
  <si>
    <t>tensile</t>
    <phoneticPr fontId="0" type="noConversion"/>
  </si>
  <si>
    <t>https://pubs.acs.org/doi/10.1021/acsami.9b20612</t>
    <phoneticPr fontId="0" type="noConversion"/>
  </si>
  <si>
    <t>comressive</t>
    <phoneticPr fontId="0" type="noConversion"/>
  </si>
  <si>
    <t>https://pubs.acs.org/doi/10.1021/acsabm.0c00112</t>
  </si>
  <si>
    <t>Covalently Adaptable Hydrogel Based on Hyaluronic Acid and Poly(γ-glutamic acid) for Potential Load-Bearing Tissue Engineering</t>
  </si>
  <si>
    <t>SIPN</t>
  </si>
  <si>
    <t xml:space="preserve"> SEM images of SIPN hydrogel sample S3 and IPN hydrogel sample S3.</t>
    <phoneticPr fontId="0" type="noConversion"/>
  </si>
  <si>
    <t>9.5KPa</t>
    <phoneticPr fontId="0" type="noConversion"/>
  </si>
  <si>
    <t xml:space="preserve"> SEM images of SIPN hydrogel sample S3 and IPN hydrogel sample P3.</t>
  </si>
  <si>
    <t>12.5KPa</t>
    <phoneticPr fontId="0" type="noConversion"/>
  </si>
  <si>
    <t>https://pubs.acs.org/doi/10.1021/acs.langmuir.7b00749</t>
  </si>
  <si>
    <t>Isolated Reporter Bacteria in Supramolecular Hydrogel Microwell Arrays</t>
    <phoneticPr fontId="0" type="noConversion"/>
  </si>
  <si>
    <t>PDB</t>
  </si>
  <si>
    <t>SEM image of low concentration PDB hydrogel</t>
    <phoneticPr fontId="0" type="noConversion"/>
  </si>
  <si>
    <t>shear</t>
    <phoneticPr fontId="0" type="noConversion"/>
  </si>
  <si>
    <t>2 KPa</t>
    <phoneticPr fontId="0" type="noConversion"/>
  </si>
  <si>
    <t>SEM image of high concentration PDB hydrogel</t>
    <phoneticPr fontId="0" type="noConversion"/>
  </si>
  <si>
    <t>x</t>
    <phoneticPr fontId="0" type="noConversion"/>
  </si>
  <si>
    <t>Isolated Reporter Bacteria in Supramolecular Hydrogel Microwell Arrays</t>
  </si>
  <si>
    <t>PDB PEGDA</t>
    <phoneticPr fontId="0" type="noConversion"/>
  </si>
  <si>
    <t xml:space="preserve"> SEM image of PDB hydrogel filled into PEGDA microwells; </t>
    <phoneticPr fontId="0" type="noConversion"/>
  </si>
  <si>
    <t>PDB PEGDA</t>
  </si>
  <si>
    <t xml:space="preserve"> SEM image of fibrous structure of PDB gel in a PEGDA well.</t>
  </si>
  <si>
    <t>https://pubs.acs.org/doi/10.1021/acsami.6b10375</t>
    <phoneticPr fontId="0" type="noConversion"/>
  </si>
  <si>
    <t>Mechanically Robust 3D Nanostructure Chitosan-Based Hydrogels with Autonomic Self-Healing Properties</t>
  </si>
  <si>
    <t xml:space="preserve"> Cryo-SEM images of 3D porous nanostructure hydrogel with 6 wt % ZnPcTa.</t>
  </si>
  <si>
    <t>400Pa</t>
    <phoneticPr fontId="0" type="noConversion"/>
  </si>
  <si>
    <t>https://pubs.acs.org/doi/10.1021/acsami.6b10375</t>
  </si>
  <si>
    <t>MWCNTs-COOH</t>
  </si>
  <si>
    <t xml:space="preserve"> SEM images of the internal structure and uniform dispersion of MWCNTs-COOH in hydrogel nanocomposite containing 12 wt % ZnPcTa and 2 wt % MWCNT-COOH.</t>
  </si>
  <si>
    <t>20Kpa</t>
    <phoneticPr fontId="0" type="noConversion"/>
  </si>
  <si>
    <t>Scanning electron microscopy SEM</t>
  </si>
  <si>
    <t>MWCNT</t>
  </si>
  <si>
    <t xml:space="preserve"> analysis of the non-functional MWCNT exhibited aggregates of   carbon nanotubes associated with hydrogel network.</t>
  </si>
  <si>
    <t>supp_2_SEM0</t>
  </si>
  <si>
    <t>https://pubs.acs.org/doi/10.1021/acs.chemmater.6b05192</t>
    <phoneticPr fontId="0" type="noConversion"/>
  </si>
  <si>
    <t>A Polydopamine Nanoparticle-Knotted Poly(ethylene glycol) Hydrogel for On-Demand Drug Delivery and Chemo-photothermal Therapy</t>
  </si>
  <si>
    <t>PDA/PEG</t>
  </si>
  <si>
    <t xml:space="preserve"> SEM images of PDA/PEG hydrogel.</t>
  </si>
  <si>
    <t>2Kpa</t>
    <phoneticPr fontId="0" type="noConversion"/>
  </si>
  <si>
    <t>https://pubs.acs.org/doi/10.1021/acsabm.9b01176</t>
    <phoneticPr fontId="0" type="noConversion"/>
  </si>
  <si>
    <t>In Situ Printing of Adhesive Hydrogel Scaffolds for the Treatment of Skeletal Muscle Injuries</t>
  </si>
  <si>
    <t>GelMA</t>
  </si>
  <si>
    <t>SEM of 5% (w/v) cross-linked GelMA</t>
    <phoneticPr fontId="0" type="noConversion"/>
  </si>
  <si>
    <t>compressive</t>
    <phoneticPr fontId="0" type="noConversion"/>
  </si>
  <si>
    <t>30Kpa</t>
    <phoneticPr fontId="0" type="noConversion"/>
  </si>
  <si>
    <t>250Pa</t>
    <phoneticPr fontId="0" type="noConversion"/>
  </si>
  <si>
    <t>SEM of 7% (w/v) cross-linked GelMA</t>
    <phoneticPr fontId="0" type="noConversion"/>
  </si>
  <si>
    <t>35KPa</t>
    <phoneticPr fontId="0" type="noConversion"/>
  </si>
  <si>
    <t>300Pa</t>
    <phoneticPr fontId="0" type="noConversion"/>
  </si>
  <si>
    <t xml:space="preserve"> SEM of 5% w/v GelMA hydrogels with encapsulated cells post-differentiation 14 days of culture</t>
    <phoneticPr fontId="0" type="noConversion"/>
  </si>
  <si>
    <t xml:space="preserve"> SEM of 7% w/v GelMA hydrogels with encapsulated cells post-differentiation 14 days of culture</t>
    <phoneticPr fontId="0" type="noConversion"/>
  </si>
  <si>
    <t>https://pubs.acs.org/doi/10.1021/acsami.1c01321</t>
  </si>
  <si>
    <t>Three-Dimensional-Printable Thermo/Photo-Cross-Linked Methacrylated Chitosan–Gelatin Hydrogel Composites for Tissue Engineering</t>
  </si>
  <si>
    <t>ChMA,</t>
  </si>
  <si>
    <t xml:space="preserve"> ChMA,   </t>
  </si>
  <si>
    <t>supp_3_SEM4</t>
  </si>
  <si>
    <t>5KPa</t>
    <phoneticPr fontId="0" type="noConversion"/>
  </si>
  <si>
    <t>0.04Pa</t>
    <phoneticPr fontId="0" type="noConversion"/>
  </si>
  <si>
    <t xml:space="preserve"> GelMA </t>
  </si>
  <si>
    <t>supp_3_SEM5</t>
  </si>
  <si>
    <t>98KPa</t>
    <phoneticPr fontId="0" type="noConversion"/>
  </si>
  <si>
    <t>200Pa</t>
    <phoneticPr fontId="0" type="noConversion"/>
  </si>
  <si>
    <t>ChMAGelMA,</t>
  </si>
  <si>
    <t xml:space="preserve"> ChMAGelMA, </t>
  </si>
  <si>
    <t>supp_3_SEM1</t>
  </si>
  <si>
    <t>110KPa</t>
    <phoneticPr fontId="0" type="noConversion"/>
  </si>
  <si>
    <t>30Pa</t>
    <phoneticPr fontId="0" type="noConversion"/>
  </si>
  <si>
    <t>ChMAGelMA-10Hap,</t>
  </si>
  <si>
    <t xml:space="preserve"> ChMAGelMA-10Hap, and </t>
  </si>
  <si>
    <t>supp_3_SEM3</t>
  </si>
  <si>
    <t>280KPa</t>
    <phoneticPr fontId="0" type="noConversion"/>
  </si>
  <si>
    <t>20Pa</t>
    <phoneticPr fontId="0" type="noConversion"/>
  </si>
  <si>
    <t>ChMAGelMA-20Hap</t>
  </si>
  <si>
    <t xml:space="preserve"> ChMAGelMA-20Hap hydrogels.</t>
  </si>
  <si>
    <t>supp_3_SEM2</t>
  </si>
  <si>
    <t>750KPa</t>
    <phoneticPr fontId="0" type="noConversion"/>
  </si>
  <si>
    <t>800Pa</t>
    <phoneticPr fontId="0" type="noConversion"/>
  </si>
  <si>
    <t xml:space="preserve">SEM of 3D printed ChMAGelMA </t>
    <phoneticPr fontId="0" type="noConversion"/>
  </si>
  <si>
    <t>am1c01321_0006_SEM1</t>
  </si>
  <si>
    <t>SEM of 3D printed ChMAGelMA-10Hap hydrogel</t>
    <phoneticPr fontId="0" type="noConversion"/>
  </si>
  <si>
    <t>am1c01321_0006_SEM2</t>
  </si>
  <si>
    <t xml:space="preserve"> SEM of 3D printed ChMAGelMA-20Hap hydrogels.</t>
    <phoneticPr fontId="0" type="noConversion"/>
  </si>
  <si>
    <t>am1c01321_0006_SEM0</t>
  </si>
  <si>
    <t>https://pubs.acs.org/doi/10.1021/acs.chemmater.0c04105</t>
    <phoneticPr fontId="0" type="noConversion"/>
  </si>
  <si>
    <t>Displaying Lipid Chains in a Peptide–Polysaccharide-Based Self-Assembled Hydrogel Network</t>
  </si>
  <si>
    <t xml:space="preserve">
Methods
1H-NMR (nuclear magnetic resonance) analysis peptide-starPEG/lipid-peptide-
starPEG/peptide-lipid-starPEG conjugates
The peptide-PEG/lipid-peptide-starPEG/peptide-lipid-starPEG conjugates were dissolved in 
deuterium oxide, the NMR solvent at a concentration of 5 mg/ml.</t>
  </si>
  <si>
    <t>Scanning Electron Microscopy SEM</t>
  </si>
  <si>
    <t>Peptide-starPEG/peptide-lipid-starPEG 2.5mM DS 2.5 mM β-CD 5 mM MilliQ</t>
    <phoneticPr fontId="0" type="noConversion"/>
  </si>
  <si>
    <t xml:space="preserve">  Peptide-starPEG/peptide-lipid-starPEG conjugates 2.5mM were mixed with DS 2.5 mM or β-  CD sulfate 5 mM in MilliQ water and incubated overnight at room temperature to form the   hydrogel.</t>
  </si>
  <si>
    <t>60KPa</t>
    <phoneticPr fontId="0" type="noConversion"/>
  </si>
  <si>
    <t xml:space="preserve">KA7-C16-starPEG (2.5 mM)/β-CD sulfate </t>
    <phoneticPr fontId="0" type="noConversion"/>
  </si>
  <si>
    <t>12KPa</t>
    <phoneticPr fontId="0" type="noConversion"/>
  </si>
  <si>
    <t>https://pubs.acs.org/doi/10.1021/acsami.6b10912</t>
    <phoneticPr fontId="0" type="noConversion"/>
  </si>
  <si>
    <t>Highly Stretchable and Notch-Insensitive Hydrogel Based on Polyacrylamide and Milk Protein</t>
  </si>
  <si>
    <t xml:space="preserve"> PAAm hydrogel </t>
  </si>
  <si>
    <t>3.5KPa</t>
    <phoneticPr fontId="0" type="noConversion"/>
  </si>
  <si>
    <t>casein hydrogel</t>
    <phoneticPr fontId="0" type="noConversion"/>
  </si>
  <si>
    <t>1KPa</t>
    <phoneticPr fontId="0" type="noConversion"/>
  </si>
  <si>
    <t>https://pubs.acs.org/doi/10.1021/acsami.6b10912</t>
  </si>
  <si>
    <t>casein/PAAm</t>
  </si>
  <si>
    <t xml:space="preserve"> casein/PAAm hybrid hydrogel.</t>
  </si>
  <si>
    <t>https://pubs.acs.org/doi/10.1021/acsbiomaterials.1c00709</t>
    <phoneticPr fontId="0" type="noConversion"/>
  </si>
  <si>
    <t>Dual Functionalization of Gelatin for Orthogonal and Dynamic Hydrogel Cross-Linking</t>
  </si>
  <si>
    <t>nonstiffened GelNB-CH</t>
    <phoneticPr fontId="0" type="noConversion"/>
  </si>
  <si>
    <t xml:space="preserve"> SEM images of freeze-dried nonstiffened and oDex-stiffened GelNB-CH hydrogels.</t>
  </si>
  <si>
    <t>4KPa</t>
    <phoneticPr fontId="0" type="noConversion"/>
  </si>
  <si>
    <t>oDex-stiffened GelNB-CH</t>
    <phoneticPr fontId="0" type="noConversion"/>
  </si>
  <si>
    <t>10KPa</t>
    <phoneticPr fontId="0" type="noConversion"/>
  </si>
  <si>
    <t>https://pubs.acs.org/doi/10.1021/acsnano.1c08193</t>
    <phoneticPr fontId="0" type="noConversion"/>
  </si>
  <si>
    <t>Engineering Self-Adhesive Polyzwitterionic Hydrogel Electrolytes for Flexible Zinc-Ion Hybrid Capacitors with Superior Low-Temperature Adaptability</t>
  </si>
  <si>
    <t>PSA</t>
    <phoneticPr fontId="0" type="noConversion"/>
  </si>
  <si>
    <t xml:space="preserve"> SEM image of the freeze-dried TC-7.5/PSA hydrogel.</t>
  </si>
  <si>
    <t>young's</t>
    <phoneticPr fontId="0" type="noConversion"/>
  </si>
  <si>
    <t>75KPa</t>
    <phoneticPr fontId="0" type="noConversion"/>
  </si>
  <si>
    <t>TC/PSA</t>
    <phoneticPr fontId="0" type="noConversion"/>
  </si>
  <si>
    <t>120KPa</t>
    <phoneticPr fontId="0" type="noConversion"/>
  </si>
  <si>
    <t>TC-5/PSA</t>
    <phoneticPr fontId="0" type="noConversion"/>
  </si>
  <si>
    <t>60 Kpa</t>
    <phoneticPr fontId="0" type="noConversion"/>
  </si>
  <si>
    <t>TC-7.5/PSA</t>
  </si>
  <si>
    <t>50 Kpa</t>
    <phoneticPr fontId="0" type="noConversion"/>
  </si>
  <si>
    <t>TC-10/PSA</t>
    <phoneticPr fontId="0" type="noConversion"/>
  </si>
  <si>
    <t>40 Kpa</t>
    <phoneticPr fontId="0" type="noConversion"/>
  </si>
  <si>
    <t>https://pubs.acs.org/doi/10.1021/acsomega.8b00358</t>
    <phoneticPr fontId="0" type="noConversion"/>
  </si>
  <si>
    <t>Self-Healing Hydrogel from a Dipeptide and HCl Sensing</t>
  </si>
  <si>
    <t>NaOH-responsive 1</t>
  </si>
  <si>
    <t xml:space="preserve"> FE-SEM image of the xerogel exhibiting a fibrillar structure of NaOH-responsive peptide 1 hydrogel.</t>
  </si>
  <si>
    <t>ao-2018-00358m_0007_SEM0</t>
  </si>
  <si>
    <t>X</t>
    <phoneticPr fontId="0" type="noConversion"/>
  </si>
  <si>
    <t>https://pubs.acs.org/doi/10.1021/acsami.1c12458</t>
    <phoneticPr fontId="0" type="noConversion"/>
  </si>
  <si>
    <t>Remote Spatiotemporal Control of a Magnetic and Electroconductive Hydrogel Network via Magnetic Fields for Soft Electronic Applications</t>
    <phoneticPr fontId="0" type="noConversion"/>
  </si>
  <si>
    <t>Secondary electron (SE) micrographs for different magnetite contents in the prepared-hydrogels (5 wt % Fe3O4 NPs).</t>
    <phoneticPr fontId="0" type="noConversion"/>
  </si>
  <si>
    <t>PEDOT/Alg/10 Fe3O4</t>
  </si>
  <si>
    <t xml:space="preserve"> for the PEDOT/Alg/10 wt % Fe3O4 as-prepared and rebuilt hydrogels.</t>
  </si>
  <si>
    <t>am1c12458_0004_SEM2</t>
  </si>
  <si>
    <t>backscattered electron (BSE) micrographs for different magnetite contents in the prepared-hydrogels (5 wt % Fe3O4 NPs)</t>
  </si>
  <si>
    <t>am1c12458_0004_SEM0</t>
  </si>
  <si>
    <t>Remote Spatiotemporal Control of a Magnetic and Electroconductive Hydrogel Network via Magnetic Fields for Soft Electronic Applications</t>
  </si>
  <si>
    <t>Secondary electron (SE) micrographs for different magnetite contents in the rebuild-hydrogels (5 wt % Fe3O4 NPs).</t>
    <phoneticPr fontId="0" type="noConversion"/>
  </si>
  <si>
    <t>am1c12458_0004_SEM5</t>
  </si>
  <si>
    <t>backscattered electron (BSE) micrographs for different magnetite contents in the reduild-hydrogels (5 wt % Fe3O4 NPs</t>
    <phoneticPr fontId="0" type="noConversion"/>
  </si>
  <si>
    <t>am1c12458_0004_SEM6</t>
  </si>
  <si>
    <t>Secondary electron (SE) micrographs for different magnetite contents in the prepared-hydrogels (20 wt % Fe3O4 NPs).</t>
    <phoneticPr fontId="0" type="noConversion"/>
  </si>
  <si>
    <t>am1c12458_0004_SEM3</t>
  </si>
  <si>
    <t>backscattered electron (BSE) micrographs for different magnetite contents in the prepared-hydrogels (20 wt % Fe3O4 NPs</t>
    <phoneticPr fontId="0" type="noConversion"/>
  </si>
  <si>
    <t>am1c12458_0004_SEM8</t>
  </si>
  <si>
    <t>Secondary electron (SE) micrographs for different magnetite contents in the rebuild-hydrogels (20 wt % Fe3O4 NPs).</t>
  </si>
  <si>
    <t>am1c12458_0004_SEM4</t>
  </si>
  <si>
    <t>backscattered electron (BSE) micrographs for different magnetite contents in the reduild-hydrogels (20 wt % Fe3O4 NPs</t>
  </si>
  <si>
    <t>am1c12458_0004_SEM1</t>
  </si>
  <si>
    <t>https://pubs.acs.org/doi/10.1021/acsami.6b00891</t>
    <phoneticPr fontId="0" type="noConversion"/>
  </si>
  <si>
    <t>Enhancing the Gelation and Bioactivity of Injectable Silk Fibroin Hydrogel with Laponite Nanoplatelets</t>
  </si>
  <si>
    <t>FESEM image of the freeze-dried RSF/LAP hydrogel</t>
    <phoneticPr fontId="0" type="noConversion"/>
  </si>
  <si>
    <t xml:space="preserve"> FESEM image of the freeze-dried RSF/LAP hydrogel</t>
    <phoneticPr fontId="0" type="noConversion"/>
  </si>
  <si>
    <t>am-2016-00891q_0002_SEM0</t>
  </si>
  <si>
    <t>https://pubs.acs.org/doi/10.1021/acsami.6b00891</t>
  </si>
  <si>
    <t>enlarged FESEM image of the freeze-dried RSF/LAP hydrogel</t>
    <phoneticPr fontId="0" type="noConversion"/>
  </si>
  <si>
    <t>Enlarged FESEM image of the freeze-dried RSF/LAP hydrogel</t>
    <phoneticPr fontId="0" type="noConversion"/>
  </si>
  <si>
    <t>am-2016-00891q_0002_SEM2</t>
  </si>
  <si>
    <t>EDS analysis of the N, Si, and Mg on the freeze-dried RSF/LAP hydrogel.</t>
  </si>
  <si>
    <t xml:space="preserve"> EDS analysis of the N, Si, and Mg on the freeze-dried RSF/LAP hydrogel.</t>
  </si>
  <si>
    <t>am-2016-00891q_0002_SEM4</t>
  </si>
  <si>
    <t>SEM images of primary osteoblasts in RSF hydrogel for 7 days</t>
    <phoneticPr fontId="0" type="noConversion"/>
  </si>
  <si>
    <t>am-2016-00891q_0007_SEM3</t>
  </si>
  <si>
    <t>1 Kpa</t>
    <phoneticPr fontId="0" type="noConversion"/>
  </si>
  <si>
    <t>Enlarged SEM images of primary osteoblasts in RSF hydrogel for 7 days</t>
    <phoneticPr fontId="0" type="noConversion"/>
  </si>
  <si>
    <t>am-2016-00891q_0007_SEM2</t>
  </si>
  <si>
    <t>SEM images of primary osteoblasts in RSF/1%LAP hydrogel for 7 days</t>
    <phoneticPr fontId="0" type="noConversion"/>
  </si>
  <si>
    <t>am-2016-00891q_0007_SEM5</t>
  </si>
  <si>
    <t>Enlarged SEM images of primary osteoblasts in RSF/1%LAP hydrogel for 7 days</t>
    <phoneticPr fontId="0" type="noConversion"/>
  </si>
  <si>
    <t>am-2016-00891q_0007_SEM1</t>
  </si>
  <si>
    <t>SEM images of primary osteoblasts in RSF/5% LAP hydrogel for 7 days</t>
    <phoneticPr fontId="0" type="noConversion"/>
  </si>
  <si>
    <t>am-2016-00891q_0007_SEM4</t>
  </si>
  <si>
    <t>100KPa</t>
    <phoneticPr fontId="0" type="noConversion"/>
  </si>
  <si>
    <t>Enlarged SEM images of primary osteoblasts in RSF/5% LAP hydrogel for 7 days</t>
    <phoneticPr fontId="0" type="noConversion"/>
  </si>
  <si>
    <t>am-2016-00891q_0007_SEM0</t>
  </si>
  <si>
    <t>https://pubs.acs.org/doi/10.1021/acsami.8b00802</t>
    <phoneticPr fontId="0" type="noConversion"/>
  </si>
  <si>
    <t>Facile Fabrication of a Modular “Catch and Release” Hydrogel Interface: Harnessing Thiol–Disulfide Exchange for Reversible Protein Capture and Cell Attachment</t>
  </si>
  <si>
    <t>Scanning electron micrographs of 10%-PDS-containing bulk hydrogels synthesized using  DEGMEMA</t>
    <phoneticPr fontId="0" type="noConversion"/>
  </si>
  <si>
    <t xml:space="preserve"> H-DEG-10,  </t>
  </si>
  <si>
    <t>https://pubs.acs.org/doi/10.1021/acsami.8b00802</t>
  </si>
  <si>
    <t>Scanning electron micrographs of 10%-PDS-containing bulk hydrogels synthesized using PEGMEMA-300</t>
    <phoneticPr fontId="0" type="noConversion"/>
  </si>
  <si>
    <t xml:space="preserve"> H-PEG300-10 </t>
  </si>
  <si>
    <t>supp_3_SEM0</t>
  </si>
  <si>
    <t>18KPa</t>
    <phoneticPr fontId="0" type="noConversion"/>
  </si>
  <si>
    <t>Scanning electron micrographs of 10%-PDS-containing bulk hydrogels synthesized using PEGMEMA-1100</t>
    <phoneticPr fontId="0" type="noConversion"/>
  </si>
  <si>
    <t xml:space="preserve"> H-PEG1100-10.</t>
  </si>
  <si>
    <t>supp_3_SEM8</t>
  </si>
  <si>
    <t>500Pa</t>
    <phoneticPr fontId="0" type="noConversion"/>
  </si>
  <si>
    <t>SEM micrographs of the bulk hydrogels H-DEG-10</t>
    <phoneticPr fontId="0" type="noConversion"/>
  </si>
  <si>
    <t>SEM micrographs of the bulk hydrogels H-DEG-20</t>
    <phoneticPr fontId="0" type="noConversion"/>
  </si>
  <si>
    <t>SEM micrographs of the bulk hydrogels HDEG-40</t>
    <phoneticPr fontId="0" type="noConversion"/>
  </si>
  <si>
    <t>SEM micrographs of the bulk hydrogels  H-PEG300-10</t>
    <phoneticPr fontId="0" type="noConversion"/>
  </si>
  <si>
    <t>SEM micrographs of the bulk hydrogels H-PEG300-20</t>
    <phoneticPr fontId="0" type="noConversion"/>
  </si>
  <si>
    <t>supp_3_SEM6</t>
  </si>
  <si>
    <t>SEM micrographs of the bulk hydrogels H-PEG300-40</t>
    <phoneticPr fontId="0" type="noConversion"/>
  </si>
  <si>
    <t>supp_3_SEM7</t>
  </si>
  <si>
    <t>SEM micrographs of the bulk hydrogels H-PEG1100 H-PEG1100-10</t>
    <phoneticPr fontId="0" type="noConversion"/>
  </si>
  <si>
    <t xml:space="preserve">SEM micrographs of the bulk hydrogels H-PEG1100-20 </t>
    <phoneticPr fontId="0" type="noConversion"/>
  </si>
  <si>
    <t>SEM micrographs of the bulk hydrogels H-PEG1100-40</t>
    <phoneticPr fontId="0" type="noConversion"/>
  </si>
  <si>
    <t>https://pubs.acs.org/doi/10.1021/acsami.0c13426</t>
    <phoneticPr fontId="0" type="noConversion"/>
  </si>
  <si>
    <t>Designer Hydrogel with Intelligently Switchable Stem-Cell Contact for Incubating Cartilaginous Microtissues</t>
  </si>
  <si>
    <t>b, c</t>
  </si>
  <si>
    <t xml:space="preserve">SEM images of the top view of hydrogel with tubular pores </t>
    <phoneticPr fontId="0" type="noConversion"/>
  </si>
  <si>
    <t xml:space="preserve">; 100 μm for </t>
  </si>
  <si>
    <t>2.75MPa</t>
    <phoneticPr fontId="0" type="noConversion"/>
  </si>
  <si>
    <t>https://pubs.acs.org/doi/10.1021/acsami.0c13426</t>
  </si>
  <si>
    <t xml:space="preserve">SEM images of  cross section of hydrogel with tubular pores </t>
    <phoneticPr fontId="0" type="noConversion"/>
  </si>
  <si>
    <t xml:space="preserve">; 20 μm for </t>
  </si>
  <si>
    <t>SEM images of PLA rods inlaid in hydrogel matrix</t>
  </si>
  <si>
    <t xml:space="preserve"> rods 20 weeks; </t>
  </si>
  <si>
    <t>supp_1_SEM1</t>
  </si>
  <si>
    <t xml:space="preserve"> scheme showing the hydrophobic protection effect of PLA to disulfide bond scale bar: 50 μm for all.</t>
  </si>
  <si>
    <t>supp_1_SEM0</t>
    <phoneticPr fontId="0" type="noConversion"/>
  </si>
  <si>
    <t>https://pubs.acs.org/doi/10.1021/acs.iecr.0c01720</t>
    <phoneticPr fontId="0" type="noConversion"/>
  </si>
  <si>
    <t>Mussel-Inspired Biocompatible PAADOPA/PAAm Hydrogel Adhesive for Amoxicillin Delivery</t>
  </si>
  <si>
    <t xml:space="preserve"> PAAm hydrogel; </t>
  </si>
  <si>
    <t>https://pubs.acs.org/doi/10.1021/acs.iecr.0c01720</t>
  </si>
  <si>
    <t>PAADOPA0.5/PAAm hydrogel</t>
    <phoneticPr fontId="0" type="noConversion"/>
  </si>
  <si>
    <t>PAADOPA0.5/ PAAm hydrogel</t>
    <phoneticPr fontId="0" type="noConversion"/>
  </si>
  <si>
    <t>microfibril structures of PAADOPA0.5/ PAAm hydrogel</t>
    <phoneticPr fontId="0" type="noConversion"/>
  </si>
  <si>
    <t>3KPa</t>
    <phoneticPr fontId="0" type="noConversion"/>
  </si>
  <si>
    <t>https://pubs.acs.org/doi/10.1021/acs.iecr.5b01305</t>
    <phoneticPr fontId="0" type="noConversion"/>
  </si>
  <si>
    <t>Moisture-Responsive Hydrogel Impregnated in Porous Polymer Foam as CO2 Adsorbent in High-Humidity Flue Gas</t>
  </si>
  <si>
    <t>PGMA</t>
  </si>
  <si>
    <t xml:space="preserve"> PGMA porous monolith; </t>
  </si>
  <si>
    <t>ie-2015-013054_0003_SEM1.jpeg</t>
  </si>
  <si>
    <t>1.5 Mpa</t>
  </si>
  <si>
    <t>https://pubs.acs.org/doi/10.1021/acs.iecr.5b01305</t>
  </si>
  <si>
    <t>PEI 600 hydrogel–PGMA</t>
  </si>
  <si>
    <t xml:space="preserve"> PEI 600 hydrogel–PGMA porous monolith; </t>
  </si>
  <si>
    <t>ie-2015-013054_0003_SEM3.jpeg</t>
  </si>
  <si>
    <t>2 Mpa</t>
  </si>
  <si>
    <t>PEI 1800 hydrogel–PGMA</t>
  </si>
  <si>
    <t xml:space="preserve"> PEI 1800 hydrogel–PGMA porous monolith; </t>
  </si>
  <si>
    <t>ie-2015-013054_0003_SEM0.jpeg</t>
  </si>
  <si>
    <t>3 Mpa</t>
  </si>
  <si>
    <t>supp_3_SEM1.jpg</t>
  </si>
  <si>
    <t>PEI 10000 hydrogel–PGMA</t>
  </si>
  <si>
    <t xml:space="preserve"> PEI 10000 hydrogel–PGMA porous monolith.</t>
  </si>
  <si>
    <t>ie-2015-013054_0003_SEM2.jpeg</t>
  </si>
  <si>
    <t>4 Mpa</t>
  </si>
  <si>
    <t>supp_3_SEM3.jpg</t>
  </si>
  <si>
    <t>https://pubs.acs.org/doi/10.1021/acsami.0c18242</t>
  </si>
  <si>
    <t>Muscle-like Ultratough Hybrid Hydrogel Constructed by Heterogeneous Inorganic Polymerization on an Organic Network</t>
  </si>
  <si>
    <t>d,e</t>
  </si>
  <si>
    <t>PSH</t>
  </si>
  <si>
    <t xml:space="preserve"> SEM images of the original PSH hydrogel film with a notch after being repaired the left rough surface of the yellow dotted line is the newly formed surface layer of the PSH glue.</t>
  </si>
  <si>
    <t>am0c18242_0006_SEM0.jpeg</t>
  </si>
  <si>
    <t>2.5 Mpa</t>
  </si>
  <si>
    <t>PSH-200%</t>
  </si>
  <si>
    <t xml:space="preserve"> SEM images of the inner morphology of air-dried PSH-200% hydrogel film.</t>
  </si>
  <si>
    <t>27.5 Mpa</t>
  </si>
  <si>
    <t xml:space="preserve"> SEM images of the surface of freeze-dried PSH hydrogel films with   increasing prestrain from 0 to 200%.</t>
  </si>
  <si>
    <t>supp_3_SEM6.jpg</t>
  </si>
  <si>
    <t>https://pubs.acs.org/doi/10.1021/acsami.0c18243</t>
  </si>
  <si>
    <t>PSH-50%</t>
  </si>
  <si>
    <t>7 Mpa</t>
  </si>
  <si>
    <t>https://pubs.acs.org/doi/10.1021/acsami.0c18244</t>
  </si>
  <si>
    <t>PSH-100%</t>
  </si>
  <si>
    <t>supp_3_SEM9.jpg</t>
  </si>
  <si>
    <t>12.5 Mpa</t>
  </si>
  <si>
    <t>https://pubs.acs.org/doi/10.1021/acsami.0c18245</t>
  </si>
  <si>
    <t>PSH-150%</t>
  </si>
  <si>
    <t>22.5 Mpa</t>
  </si>
  <si>
    <t>https://pubs.acs.org/doi/10.1021/acsami.0c18246</t>
  </si>
  <si>
    <t>supp_3_SEM7.jpg</t>
  </si>
  <si>
    <t>https://pubs.acs.org/doi/10.1021/acsami.0c18247</t>
  </si>
  <si>
    <t>supp_3_SEM8.jpg</t>
  </si>
  <si>
    <t>https://pubs.acs.org/doi/10.1021/acsami.0c18248</t>
  </si>
  <si>
    <t>https://pubs.acs.org/doi/10.1021/acsami.0c18249</t>
  </si>
  <si>
    <t>supp_3_SEM5.jpg</t>
  </si>
  <si>
    <t>https://pubs.acs.org/doi/10.1021/acsami.0c18250</t>
  </si>
  <si>
    <t>https://pubs.acs.org/doi/10.1021/acsami.0c18251</t>
  </si>
  <si>
    <t>https://pubs.acs.org/doi/10.1021/acsapm.0c01034</t>
  </si>
  <si>
    <t>Neuropeptide Substance P Released from a Nonswellable Laponite-Based Hydrogel Enhances Wound Healing in a Tissue-Engineered Skin In Vitro</t>
  </si>
  <si>
    <t>%</t>
  </si>
  <si>
    <t>HSP2</t>
  </si>
  <si>
    <t xml:space="preserve"> of control wound and wound treated with HSP2 hydrogel with SP at 10–5 M, over 16 days ± SEM; *p ≤ 0.05.</t>
  </si>
  <si>
    <t>storage</t>
  </si>
  <si>
    <t>https://pubs.acs.org/doi/10.1021/acs.est.6b01285</t>
  </si>
  <si>
    <t>Biomimetic Hydrogel Composites for Soil Stabilization and Contaminant Mitigation</t>
  </si>
  <si>
    <t>EDX</t>
  </si>
  <si>
    <t xml:space="preserve"> EDX spectrum of the same area in </t>
  </si>
  <si>
    <t>XRD PAA EICP.</t>
  </si>
  <si>
    <t xml:space="preserve"> Powder XRD spectrum for sand samples stabilized by PAA and EICP.</t>
  </si>
  <si>
    <t>t-AA</t>
  </si>
  <si>
    <t xml:space="preserve"> The relationship between the t-AA volume fraction in soil stabilizer and its penetration depth; Representative SEM image of the calcite crystals obtained under </t>
  </si>
  <si>
    <t xml:space="preserve"> 60% t-AA and </t>
  </si>
  <si>
    <t>t-AA;</t>
  </si>
  <si>
    <t xml:space="preserve"> 20% t-AA; </t>
  </si>
  <si>
    <t>composite</t>
  </si>
  <si>
    <t>https://pubs.acs.org/doi/10.1021/acs.biomac.6b00150</t>
  </si>
  <si>
    <t>Engineering Enriched Microenvironments with Gradients of Platelet Lysate in Hydrogel Fibers</t>
  </si>
  <si>
    <t>1 MeGG-based</t>
  </si>
  <si>
    <t xml:space="preserve"> Macroscopic view first row, scale bar represents 1 mm and SEM micrographs second row of the MeGG-based hydrogels processed with 0.25% w/v of photoinitiator in the absence/presence of PLs at different ratios MeGG:PL 2:1 and 1:1.</t>
  </si>
  <si>
    <t>https://pubs.acs.org/doi/10.1021/acsami.1c08409</t>
  </si>
  <si>
    <t>Fabrication of a Silk Sericin Hydrogel System Delivering Human Lactoferrin Using Genetically Engineered Silk with Improved Bioavailability to Alleviate Chemotherapy-Induced Immunosuppression</t>
  </si>
  <si>
    <t>rhLF</t>
  </si>
  <si>
    <t xml:space="preserve"> SEM images of the surface, cross-sectional, and longitudinal section structure of the lyophilized rhLF hydrogels.</t>
  </si>
  <si>
    <t>https://pubs.acs.org/doi/10.1021/acs.chemmater.8b01260</t>
  </si>
  <si>
    <t>Stretchable, Conductive, and Self-Healing Hydrogel with Super Metal Adhesion</t>
  </si>
  <si>
    <t>GO3SPNB</t>
  </si>
  <si>
    <t xml:space="preserve"> The SEM images of the freeze-dried GO3SPNB hydrogel.</t>
  </si>
  <si>
    <t>shear</t>
  </si>
  <si>
    <t>https://pubs.acs.org/doi/10.1021/acs.jpcc.6b05948</t>
  </si>
  <si>
    <t>In Situ Reduction of Graphene Oxide Nanosheets in Poly(vinyl alcohol) Hydrogel by γ-Ray Irradiation and Its Influence on Mechanical and Tribological Properties</t>
  </si>
  <si>
    <t>PVA/GO-0 kGy</t>
  </si>
  <si>
    <t xml:space="preserve"> 200 kGy.</t>
  </si>
  <si>
    <t>jp-2016-05948b_0004_SEM0.jpeg</t>
  </si>
  <si>
    <t>0.8 Mpa</t>
  </si>
  <si>
    <t>https://pubs.acs.org/doi/10.1021/acs.jpcc.6b05949</t>
  </si>
  <si>
    <t>PVA/GO-50 kGy</t>
  </si>
  <si>
    <t>jp-2016-05948b_0004_SEM1.jpeg</t>
  </si>
  <si>
    <t>https://pubs.acs.org/doi/10.1021/acs.jpcc.6b05950</t>
  </si>
  <si>
    <t>PVA/GO-100 kGy</t>
  </si>
  <si>
    <t>jp-2016-05948b_0004_SEM3.jpeg</t>
  </si>
  <si>
    <t>1 Mpa</t>
  </si>
  <si>
    <t>https://pubs.acs.org/doi/10.1021/acs.jpcc.6b05951</t>
  </si>
  <si>
    <t>PVA/GO-150 kGy</t>
  </si>
  <si>
    <t>jp-2016-05948b_0004_SEM2.jpeg</t>
  </si>
  <si>
    <t>2.9 Mpa</t>
  </si>
  <si>
    <t>https://pubs.acs.org/doi/10.1021/acs.jpcc.6b05952</t>
  </si>
  <si>
    <t>PVA/GO-200 kGy</t>
  </si>
  <si>
    <t>jp-2016-05948b_0004_SEM4.jpeg</t>
  </si>
  <si>
    <t>https://pubs.acs.org/doi/10.1021/acsami.0c16009</t>
  </si>
  <si>
    <t>One-Minute Synthesis of a Supramolecular Hydrogel from Suspension–Gel Transition and the Derived Crystalline, Elastic, and Photoactive Aerogels</t>
  </si>
  <si>
    <t>PCN-hydrogel.</t>
  </si>
  <si>
    <t xml:space="preserve"> SEM images of PCN-hydrogel.</t>
  </si>
  <si>
    <t>am0c16009_0008_SEM0.jpeg</t>
  </si>
  <si>
    <t>1.13 Kpa</t>
  </si>
  <si>
    <t>am0c16009_0008_SEM1.jpeg</t>
  </si>
  <si>
    <t>https://pubs.acs.org/doi/10.1021/acsami.7b10699</t>
  </si>
  <si>
    <t>Injectable and Self-Healing Thermosensitive Magnetic Hydrogel for Asynchronous Control Release of Doxorubicin and Docetaxel to Treat Triple-Negative Breast Cancer</t>
  </si>
  <si>
    <t xml:space="preserve">
Fe3O4@DF-PEG-DF MNPs-loaded</t>
  </si>
  <si>
    <t xml:space="preserve"> and   Fe3O4@DF-PEG-DF MNPs-loaded magnetic hydrogel </t>
  </si>
  <si>
    <t>https://pubs.acs.org/doi/10.1021/acs.molpharmaceut.0c00126</t>
  </si>
  <si>
    <t>Microparticles-in-Thermoresponsive/Bioadhesive Hydrogels as a Novel Integrated Platform for Effective Intra-articular Delivery of Triamcinolone Acetonide</t>
  </si>
  <si>
    <t>MPs-loaded</t>
  </si>
  <si>
    <t xml:space="preserve"> and lyophilized MPs-loaded hydrogels LG-1 </t>
  </si>
  <si>
    <t>LG-2</t>
  </si>
  <si>
    <t xml:space="preserve"> and LG-2 </t>
  </si>
  <si>
    <t>https://pubs.acs.org/doi/10.1021/ja300174v</t>
  </si>
  <si>
    <t>Reductively Responsive siRNA-Conjugated Hydrogel Nanoparticles for Gene Silencing</t>
  </si>
  <si>
    <t>PEGylation</t>
  </si>
  <si>
    <t xml:space="preserve"> Reaction scheme for PEGylation of hydrogels with succinimidyl succinate monomethoxy PEG2K SS-mPEG2K, </t>
  </si>
  <si>
    <t>siRNA 2 mg/mL 37 °C PBS,</t>
  </si>
  <si>
    <t xml:space="preserve"> time-dependent release of siRNA from particles incubated at 2 mg/mL and 37 °C in PBS, and </t>
  </si>
  <si>
    <t>200 200 2</t>
  </si>
  <si>
    <t xml:space="preserve"> scanning electron micrograph SEM of particles illustrating their 200 × 200 nm cylindrical dimensions scale bar = 2 μm.</t>
  </si>
  <si>
    <t>siRNA siRNA,</t>
  </si>
  <si>
    <t xml:space="preserve"> Structures of degradable and nondegradable siRNA macromers as well as native siRNA, </t>
  </si>
  <si>
    <t>pro-siRNA</t>
  </si>
  <si>
    <t xml:space="preserve"> illustration of pro-siRNA hydrogel behavior under physiological and intracellular conditions, and </t>
  </si>
  <si>
    <t>pro-siRNA, 200 200 2</t>
  </si>
  <si>
    <t xml:space="preserve"> SEM micrograph of pro-siRNA, 200 × 200 nm cylindrical nanoparticles scale bar = 2 μm.</t>
  </si>
  <si>
    <t>https://pubs.acs.org/doi/10.1021/acscentsci.0c01054</t>
  </si>
  <si>
    <t>Improved Ion Transport in Hydrogel-Based Nanofluidics for Osmotic Energy Conversion</t>
  </si>
  <si>
    <t xml:space="preserve">
1.</t>
  </si>
  <si>
    <t>The 
successful syntheses of hydrogel hybrid membrane were confirmed by SEM HITACHI 
S-4800</t>
  </si>
  <si>
    <t>15% AAc/m</t>
  </si>
  <si>
    <t>, TEM JEM-2100, X-ray photoelectron spectroscopy ESCALAB 250Xi,   America, Fourier transform infrared TENSOR-27, Bruker Optics, Germany, and   confocal microscopy characterizations Nikon Corp., Tokyo, Japan.</t>
  </si>
  <si>
    <t>supp_27_SEM0.jpg</t>
  </si>
  <si>
    <t>supp_27_SEM1.jpg</t>
  </si>
  <si>
    <t>https://pubs.acs.org/doi/10.1021/acsami.1c11054</t>
  </si>
  <si>
    <t>Efficiently Boosting Moisture Retention Capacity of Porous Superprotonic Conducting MOF-802 at Ambient Humidity via Forming a Hydrogel Composite Strategy</t>
  </si>
  <si>
    <t xml:space="preserve"> PVA hydrogel, </t>
  </si>
  <si>
    <t>MOF-802@PVA-25,</t>
  </si>
  <si>
    <t xml:space="preserve"> MOF-802@PVA-25, </t>
  </si>
  <si>
    <t xml:space="preserve">
MOF-802@PVA-40</t>
  </si>
  <si>
    <t xml:space="preserve"> MOF-802@PVA-40 and </t>
  </si>
  <si>
    <t>MOF-802@PVA-50.</t>
  </si>
  <si>
    <t xml:space="preserve"> MOF-802@PVA-50.</t>
  </si>
  <si>
    <t>https://pubs.acs.org/doi/10.1021/acs.langmuir.7b02906</t>
  </si>
  <si>
    <t>Injectable Shear-Thinning Fluorescent Hydrogel Formed by Cellulose Nanocrystals and Graphene Quantum Dots</t>
  </si>
  <si>
    <t>CCNC 50 mg/mL CGQD 5 mg/mL.</t>
  </si>
  <si>
    <t xml:space="preserve"> CCNC = 50 mg/mL and CGQD = 5 mg/mL.</t>
  </si>
  <si>
    <t>https://pubs.acs.org/doi/10.1021/acsbiomaterials.6b00484</t>
  </si>
  <si>
    <t>Hyperelastic Nanocellulose-Reinforced Hydrogel of High Water Content for Ophthalmic Applications</t>
  </si>
  <si>
    <t>AFM</t>
  </si>
  <si>
    <t xml:space="preserve"> AFM image of carboxylated cellulose nanowhiskers, </t>
  </si>
  <si>
    <t>CNC-PVA</t>
  </si>
  <si>
    <t xml:space="preserve"> picture of a CNC-PVA hydrogel implant sutured to an ex vivo porcine cornea.</t>
  </si>
  <si>
    <t>ab-2016-00484s_0002_SEM0.jpeg</t>
  </si>
  <si>
    <t>18 kPa</t>
  </si>
  <si>
    <t>https://pubs.acs.org/doi/10.1021/acs.chemmater.0c02941</t>
  </si>
  <si>
    <t>3D Printing of Dual-Physical Cross-linking Hydrogel with Ultrahigh Strength and Toughness</t>
  </si>
  <si>
    <t>e1</t>
  </si>
  <si>
    <t>DPC</t>
  </si>
  <si>
    <t xml:space="preserve"> SEM images of DPC hydrogel before </t>
  </si>
  <si>
    <t>cm0c02941_0010_SEM0.jpeg</t>
  </si>
  <si>
    <t>7.5 MPa</t>
  </si>
  <si>
    <t>e2</t>
  </si>
  <si>
    <t>cm0c02941_0010_SEM2.jpeg</t>
  </si>
  <si>
    <t>f1</t>
  </si>
  <si>
    <t>cm0c02941_0010_SEM3.jpeg</t>
  </si>
  <si>
    <t>f2</t>
  </si>
  <si>
    <t>cm0c02941_0010_SEM1.jpeg</t>
  </si>
  <si>
    <t>supp_17_SEM2.jpg</t>
  </si>
  <si>
    <t>supp_17_SEM5.jpg</t>
  </si>
  <si>
    <t>https://pubs.acs.org/doi/10.1021/acsami.0c06164</t>
  </si>
  <si>
    <t>Robust Multiscale-Oriented Thermoresponsive Fibrous Hydrogels with Rapid Self-Recovery and Ultrafast Response Underwater</t>
  </si>
  <si>
    <t>[bi–vi</t>
  </si>
  <si>
    <t>E-PN/A-U30</t>
  </si>
  <si>
    <t>] SEM images of the E-PN/A-U30 fibrous hydrogels, stable morphology, and adhesion between microfibers [b</t>
  </si>
  <si>
    <t>am0c06164_0003_SEM2.jpeg</t>
  </si>
  <si>
    <t>18.75 kPa</t>
  </si>
  <si>
    <t>a'</t>
  </si>
  <si>
    <t>40 °C</t>
  </si>
  <si>
    <t xml:space="preserve"> oriented fibrous structure and a′–d′ porous cross section underwater 40 °C at different stretching ratios ε of the fibrous hydrogel </t>
  </si>
  <si>
    <t>am0c06164_0005_SEM2.jpeg</t>
  </si>
  <si>
    <t>b'</t>
  </si>
  <si>
    <t>am0c06164_0005_SEM6.jpeg</t>
  </si>
  <si>
    <t>c'</t>
  </si>
  <si>
    <t>am0c06164_0005_SEM4.jpeg</t>
  </si>
  <si>
    <t>d'</t>
  </si>
  <si>
    <t>am0c06164_0005_SEM3.jpeg</t>
  </si>
  <si>
    <t>E-PN/A</t>
  </si>
  <si>
    <t>-U30,</t>
  </si>
  <si>
    <t>-U30, which illustrates the morphology evolution with the stretching ratio in hot water.</t>
  </si>
  <si>
    <t xml:space="preserve">
S-13 
Table S2.</t>
  </si>
  <si>
    <t>Full name Abbreviation Full name Abbreviation 
Thermo-responsive 
Fibrous hydrogel 
TFH Weight-average 
molecular weight 
Mw 
Stearyl acrylate SA Number-average 
molecular weight 
Mn 
Three-dimensional 3D Fracture stress σf 
PolyN-isopropylacry 
lamide-co-4-acryloy 
xybenzophenone</t>
  </si>
  <si>
    <t xml:space="preserve">
PN/A 
N-isopropylacry 
NIPAm 
XRD 
I 
PolyN-isopropylacry 
PNIPAm 
Benzophenone BP 
Ultraviolent UV BSA 
FITC-BSA 
4-ABP 
FM 
ANS 
LCST 
Bovine BSA 
1H-nuclear 
1H-NMR XRD 
Fourier 
FT-IR WC 
Optical OM CA 
3.</t>
  </si>
  <si>
    <t xml:space="preserve">   PN/A Fracture strain εf   N-isopropylacry   lamide   NIPAm Peak intensities of   XRD patterns   I   PolyN-isopropylacry   lamide   PNIPAm Tearing energy T   Benzophenone BP Young’s modulus E   Ultraviolent UV Fluorescein   isothiocyanate-  conjugated BSA   FITC-BSA   4-acryloyxy   benzophenone   4-ABP Fluorescence   microscope   FM   8-anilino-1-  naphthalenesulfonic   acid   ANS Lower critical   solution temperature   LCST   Bovine serum albumin BSA Scanning electron   microscope   SEM   1H-nuclear magnetic   resonance   1H-NMR X-ray diffraction XRD   Fourier transform   infrared spectroscopy   FT-IR Water content  WC   Optical microscope OM Water contact angle CA   3.</t>
  </si>
  <si>
    <t>https://pubs.acs.org/doi/10.1021/bm2015834</t>
  </si>
  <si>
    <t>Development of a Hybrid Dextrin Hydrogel Encapsulating Dextrin Nanogel As Protein Delivery System</t>
  </si>
  <si>
    <t>oDex-PBS</t>
  </si>
  <si>
    <t xml:space="preserve"> after immersion on PBS buffer for 24 h and </t>
  </si>
  <si>
    <t>bm-2011-015834_0009_SEM3.jpeg</t>
  </si>
  <si>
    <t>400 kPa</t>
  </si>
  <si>
    <t>bm-2011-015834_0009_SEM1.jpeg</t>
  </si>
  <si>
    <t>oDex-nanogel</t>
  </si>
  <si>
    <t xml:space="preserve"> oDex-nanogel hydrogel.</t>
  </si>
  <si>
    <t>bm-2011-015834_0009_SEM2.jpeg</t>
  </si>
  <si>
    <t>bm-2011-015834_0009_SEM0.jpeg</t>
  </si>
  <si>
    <t>https://pubs.acs.org/doi/10.1021/acs.iecr.9b04521</t>
  </si>
  <si>
    <t>Mussel-Inspired Highly Stretchable, Tough Nanocomposite Hydrogel with Self-Healable and Near-Infrared Actuated Performance</t>
  </si>
  <si>
    <t>PNAGA–GO</t>
  </si>
  <si>
    <t xml:space="preserve"> PNAGA–GO hydrogel and </t>
  </si>
  <si>
    <t>PDA–PNAGA–GO</t>
  </si>
  <si>
    <t xml:space="preserve"> PDA–PNAGA–GO hydrogel.</t>
  </si>
  <si>
    <t>https://pubs.acs.org/doi/10.1021/acsami.1c00819</t>
  </si>
  <si>
    <t>Topologically Enhanced Dual-Network Hydrogels with Rapid Recovery for Low-Hysteresis, Self-Adhesive Epidemic Electronics</t>
  </si>
  <si>
    <t xml:space="preserve"> SEM images of PAM, PAM/PDA 0.05 and 0.20 wt % DA/AM hydrogels before i–iii and after the incorporation of Al3+ i′–iii′, respectively.</t>
  </si>
  <si>
    <t>PAM/PDA 0.05</t>
  </si>
  <si>
    <t>am1c00819_0002_SEM4.jpeg</t>
  </si>
  <si>
    <t>0.20 DA/AM</t>
  </si>
  <si>
    <t>am1c00819_0002_SEM2.jpeg</t>
  </si>
  <si>
    <t>PAM/Al</t>
  </si>
  <si>
    <t>PAM/PDA 0.05/Al</t>
  </si>
  <si>
    <t>0.20 DA/AM/Al</t>
  </si>
  <si>
    <t>PAa</t>
  </si>
  <si>
    <t xml:space="preserve"> SEM image of the stretched PAa hydrogel 0.2 wt % DA/AM.</t>
  </si>
  <si>
    <t>am1c00819_0003_SEM0.jpeg</t>
  </si>
  <si>
    <t>am1c00819_0003_SEM1.jpeg</t>
  </si>
  <si>
    <t>https://pubs.acs.org/doi/10.1021/acsbiomaterials.8b00135</t>
  </si>
  <si>
    <t>Electroconductive Gelatin Methacryloyl-PEDOT:PSS Composite Hydrogels: Design, Synthesis, and Properties</t>
  </si>
  <si>
    <t>c, f</t>
  </si>
  <si>
    <t xml:space="preserve"> 0.3% PEDOT:PSS scale bars for a–c = 100 μm; scale bars for d–f = 20 μm.</t>
  </si>
  <si>
    <t>ab-2018-001354_0002_SEM1.jpeg</t>
  </si>
  <si>
    <t>ab-2018-001354_0002_SEM4.jpeg</t>
  </si>
  <si>
    <t>GelMA/0.1% PEDOT:PSS</t>
  </si>
  <si>
    <t>ab-2018-001354_0002_SEM2.jpeg</t>
  </si>
  <si>
    <t>8 kPa</t>
  </si>
  <si>
    <t>ab-2018-001354_0002_SEM3.jpeg</t>
  </si>
  <si>
    <t>GelMA/0.3% PEDOT:PSS</t>
  </si>
  <si>
    <t>ab-2018-001354_0002_SEM0.jpeg</t>
  </si>
  <si>
    <t>7 kPa</t>
  </si>
  <si>
    <t>ab-2018-001354_0002_SEM5.jpeg</t>
  </si>
  <si>
    <t>PEDOT:PSS</t>
  </si>
  <si>
    <t xml:space="preserve"> scale bar = 1 µm.</t>
  </si>
  <si>
    <t>https://pubs.acs.org/doi/10.1021/acsami.9b19567</t>
  </si>
  <si>
    <t>Multifunctional Role of MoS2 in Preparation of Composite Hydrogels: Radical Initiation and Cross-Linking</t>
  </si>
  <si>
    <t>Aam/MoS2</t>
  </si>
  <si>
    <t xml:space="preserve"> at an accelerating voltage of 1 kV.</t>
  </si>
  <si>
    <t>am9b19567_0003_SEM1.jpeg</t>
  </si>
  <si>
    <t>0.05 MPa</t>
  </si>
  <si>
    <t>https://pubs.acs.org/doi/10.1021/acs.chemmater.9b05375</t>
  </si>
  <si>
    <t>Bioinspired Mechanically Responsive Hydrogel upon Redox Mediated by Dynamic Coordination between Telluroether and Platinum Ions</t>
  </si>
  <si>
    <t>H2O2</t>
  </si>
  <si>
    <t xml:space="preserve"> by using H2O2 as oxidant.</t>
  </si>
  <si>
    <t>VC</t>
  </si>
  <si>
    <t xml:space="preserve"> by using VC as reductant.</t>
  </si>
  <si>
    <t>https://pubs.acs.org/doi/10.1021/acsabm.1c00905</t>
  </si>
  <si>
    <t>Photo-cross-linked Gelatin Glycidyl Methacrylate/N-Vinylpyrrolidone Copolymeric Hydrogel with Tunable Mechanical Properties for Ocular Tissue Engineering Applications</t>
  </si>
  <si>
    <t>Representative SEM images of GM-VP hydrogels with varying [VP] from 0-20 % 
w/w</t>
  </si>
  <si>
    <t>GM-VP0</t>
  </si>
  <si>
    <t xml:space="preserve"> after 5 min of crosslinking and their corresponding pore size the scale bar is 50 m.</t>
  </si>
  <si>
    <t>supp_2_SEM4.jpg</t>
  </si>
  <si>
    <t>0.125 Mpa</t>
  </si>
  <si>
    <t>GM-VP1</t>
  </si>
  <si>
    <t>0.7 Mpa</t>
  </si>
  <si>
    <t>0.3 Mpa</t>
  </si>
  <si>
    <t>GM-VP2</t>
  </si>
  <si>
    <t>supp_2_SEM3.jpg</t>
  </si>
  <si>
    <t>0.45 Mpa</t>
  </si>
  <si>
    <t>GM-VP5</t>
  </si>
  <si>
    <t>0.65 Mpa</t>
  </si>
  <si>
    <t>GM-VP10</t>
  </si>
  <si>
    <t>supp_2_SEM5.jpg</t>
  </si>
  <si>
    <t>GM-VP15</t>
  </si>
  <si>
    <t>0.6 Mpa</t>
  </si>
  <si>
    <t>GM-VP20</t>
  </si>
  <si>
    <t>supp_2_SEM6.jpg</t>
  </si>
  <si>
    <t>0.5 Mpa</t>
  </si>
  <si>
    <t>https://pubs.acs.org/doi/10.1021/acsomega.6b00495</t>
  </si>
  <si>
    <t>Injectable Alginate Hydrogel Cross-Linked by Calcium Gluconate-Loaded Porous Microspheres for Cartilage Tissue Engineering</t>
  </si>
  <si>
    <t>PCEC/alginate</t>
  </si>
  <si>
    <t xml:space="preserve"> the magnification of the cross section of porous PCEC microspheres/alginate hydrogels scale bars were 100 μm.</t>
  </si>
  <si>
    <t>123.6 kPa</t>
  </si>
  <si>
    <t>PCEC</t>
  </si>
  <si>
    <t xml:space="preserve"> porous PCEC microspheres and </t>
  </si>
  <si>
    <t xml:space="preserve"> porous PCEC microspheres/alginate hydrogel cultured with cartilage cells for 3 days scale bars were 10 μm; </t>
  </si>
  <si>
    <t>GAG 7</t>
  </si>
  <si>
    <t xml:space="preserve"> GAG quantification assays after 1, 3, and 7 days of culture with cartilage cells on the microspheres/alginate hydrogel.</t>
  </si>
  <si>
    <t>https://pubs.acs.org/doi/10.1021/acs.analchem.6b02540</t>
  </si>
  <si>
    <t>Standoff Mechanical Resonance Spectroscopy Based on Infrared-Sensitive Hydrogel Microcantilevers</t>
  </si>
  <si>
    <t>Fabrication process and scanning electron microscope SEM</t>
  </si>
  <si>
    <t>PEG-DA</t>
  </si>
  <si>
    <t xml:space="preserve"> images of PEG-DA hydrogel microcantilevers.</t>
  </si>
  <si>
    <t>bad scale</t>
  </si>
  <si>
    <t xml:space="preserve"> SEM images top and bottom left and optical image bottom right of the PEG-DA hydrogel microcantilever; 20/100 nm thick metal Ti/Au is coated at the free end of the microcantilever to enhance the light reflection for the optical measurement.</t>
  </si>
  <si>
    <t>https://pubs.acs.org/doi/10.1021/acsomega.1c02117</t>
  </si>
  <si>
    <t>Bioprinting of a Blue Light-Cross-Linked Biodegradable Hydrogel Encapsulating Amniotic Mesenchymal Stem Cells for Intrauterine Adhesion Prevention</t>
  </si>
  <si>
    <t xml:space="preserve"> SEM images of the printed porous GelMA and GelMA/ColMA hydrogels.</t>
  </si>
  <si>
    <t>24.7 kPa</t>
  </si>
  <si>
    <t>GelMA/1.0%ColMA</t>
  </si>
  <si>
    <t>43.63 kPa</t>
  </si>
  <si>
    <t xml:space="preserve"> and GelMA/1.0%ColMA hydrogel </t>
  </si>
  <si>
    <t xml:space="preserve"> at day 8.</t>
  </si>
  <si>
    <t>Tannic Acid–Silver Dual Catalysis Induced Rapid Polymerization of Conductive Hydrogel Sensors with Excellent Stretchability, Self-Adhesion, and Strain-Sensitivity Properties</t>
  </si>
  <si>
    <t>PAM@CNC/TA-Ag</t>
  </si>
  <si>
    <t xml:space="preserve"> Cross-sectional SEM images of the freeze-dried PAM@CNC/TA-Ag hydrogel exhibited a porous interconnected network and </t>
  </si>
  <si>
    <t>am0c18250_0002_SEM0.jpeg</t>
  </si>
  <si>
    <t>am0c18250_0002_SEM1.jpeg</t>
  </si>
  <si>
    <t>am0c18250_0002_SEM2.jpeg</t>
  </si>
  <si>
    <t>https://pubs.acs.org/doi/10.1021/acsomega.9b00971</t>
  </si>
  <si>
    <t>Chitosan Hydrogel Delivery System Containing Herbal Compound Functions as a Potential Antineuroinflammatory Agent</t>
  </si>
  <si>
    <t>4 °C</t>
  </si>
  <si>
    <t xml:space="preserve"> Images of the solution state at 4 °C and hydrogel state at 37 °C; </t>
  </si>
  <si>
    <t>CS–Rh 3</t>
  </si>
  <si>
    <t xml:space="preserve"> CS–Rh gel stayed its original gel state for up to 3 months; </t>
  </si>
  <si>
    <t>CS–Rh D–F CS–Rh</t>
  </si>
  <si>
    <t xml:space="preserve"> SEM and TEM exhibited the polymer network morphology of the CS–Rh gel; D–F Oscillatory shear rheology of the CS–Rh gel.</t>
  </si>
  <si>
    <t>https://pubs.acs.org/doi/10.1021/acs.chemmater.9b00769</t>
  </si>
  <si>
    <t>In Situ Forming, Dual-Crosslink Network, Self-Healing Hydrogel Enabled by a Bioorthogonal Nopoldiol–Benzoxaborolate Click Reaction with a Wide pH Range</t>
  </si>
  <si>
    <t>PBNG pH</t>
  </si>
  <si>
    <t xml:space="preserve"> PBNG at pH 7.4, </t>
  </si>
  <si>
    <t>PBN pH</t>
  </si>
  <si>
    <t xml:space="preserve"> PBN at pH 7.4, </t>
  </si>
  <si>
    <t>PBG pH</t>
  </si>
  <si>
    <t xml:space="preserve"> PBG at pH 7.4, and </t>
  </si>
  <si>
    <t xml:space="preserve"> PBNG at pH 1.5.</t>
  </si>
  <si>
    <t>https://pubs.acs.org/doi/10.1021/acsmacrolett.6b00702</t>
  </si>
  <si>
    <t>Strong Bioinspired Polymer Hydrogel with Tunable Stiffness and Toughness for Mimicking the Extracellular Matrix</t>
  </si>
  <si>
    <t>BP-M</t>
  </si>
  <si>
    <t xml:space="preserve"> SEM image of BP-M hydrogel.</t>
  </si>
  <si>
    <t>mz-2016-007022_0003_SEM0.jpeg</t>
  </si>
  <si>
    <t xml:space="preserve">
 8
3.2 FTIR spectroscopy 
The infrared spectra were obtained with a Nicolet NEXUS 670 FTIR spectrometer at 25 °C 
using KBr pellets.</t>
  </si>
  <si>
    <t>3.4 Morphological analysis 
The morphology of the hydrogels was observed by a field emission scanning electron 
microscope SEM, Hitachi S 4800</t>
  </si>
  <si>
    <t>3 kV.</t>
  </si>
  <si>
    <t xml:space="preserve"> at an accelerating voltage of 3 kV.</t>
  </si>
  <si>
    <t>https://pubs.acs.org/doi/10.1021/acs.biomac.8b00015</t>
  </si>
  <si>
    <t>Self-Assembly of Partially Alkylated Dextran-graft-poly[(2-dimethylamino)ethyl methacrylate] Copolymer Facilitating Hydrophobic/Hydrophilic Drug Delivery and Improving Conetwork Hydrogel Properties</t>
  </si>
  <si>
    <t>Dex-HG-1,</t>
  </si>
  <si>
    <t xml:space="preserve"> Dex-HG-1, </t>
  </si>
  <si>
    <t>bm-2018-00015m_0003_SEM0.jpeg</t>
  </si>
  <si>
    <t>1.4 kPa</t>
  </si>
  <si>
    <t>Dex-HG-2,</t>
  </si>
  <si>
    <t xml:space="preserve"> Dex-HG-2, </t>
  </si>
  <si>
    <t>bm-2018-00015m_0003_SEM3.jpeg</t>
  </si>
  <si>
    <t>1.5 kPa</t>
  </si>
  <si>
    <t>Dex-HG-1AQ,</t>
  </si>
  <si>
    <t xml:space="preserve"> Dex-HG-1AQ, and </t>
  </si>
  <si>
    <t>bm-2018-00015m_0003_SEM1.jpeg</t>
  </si>
  <si>
    <t>3.5 kPa</t>
  </si>
  <si>
    <t>Dex-HG-1BQ</t>
  </si>
  <si>
    <t xml:space="preserve"> Dex-HG-1BQ hydrogels.</t>
  </si>
  <si>
    <t>bm-2018-00015m_0003_SEM2.jpeg</t>
  </si>
  <si>
    <t>4.5 kPa</t>
  </si>
  <si>
    <t>https://pubs.acs.org/doi/10.1021/acsomega.9b04371</t>
  </si>
  <si>
    <t>Coassembly Generates Peptide Hydrogel with Wound Dressing Material Properties</t>
  </si>
  <si>
    <t xml:space="preserve">
Double 1 L∆F 1 L∆F fMLF</t>
  </si>
  <si>
    <t xml:space="preserve">     Double sided tape was placed on the SEM holder and onto it 1 % w/v L∆F and 1 %   w/v L∆F + fMLF peptide hydrogels were spread.</t>
  </si>
  <si>
    <t>L∆F</t>
  </si>
  <si>
    <t xml:space="preserve">   SEM image of 1%w/v L∆F hydrogel, </t>
  </si>
  <si>
    <t>L∆F fMLF</t>
  </si>
  <si>
    <t xml:space="preserve"> SEM image of 1%w/v L∆F + fMLF 1:0.25</t>
  </si>
  <si>
    <t>https://pubs.acs.org/doi/10.1021/acsabm.0c00393</t>
  </si>
  <si>
    <t>Poly(vinyl alcohol) and Functionalized Ionic Liquid-Based Smart Hydrogels for Doxorubicin Release</t>
  </si>
  <si>
    <t xml:space="preserve"> AFM images.</t>
  </si>
  <si>
    <t>recheck mod</t>
  </si>
  <si>
    <t>25 °C</t>
  </si>
  <si>
    <t xml:space="preserve"> Frequency sweep dynamic rheology data at 25 °C a strain of 0.1%; </t>
  </si>
  <si>
    <t>25 °C 1</t>
  </si>
  <si>
    <t xml:space="preserve"> thixotropic data of the gel, obtained by step-strain measurements at 25 °C at a constant frequency 1 rad s–1; </t>
  </si>
  <si>
    <t>“NIT”</t>
  </si>
  <si>
    <t xml:space="preserve"> “NIT” letter written through a syringe to showcase the self-healing character of the hydrogel; and </t>
  </si>
  <si>
    <t>https://pubs.acs.org/doi/10.1021/acs.biomac.0c00148</t>
  </si>
  <si>
    <t>Multivalency Enables Dynamic Supramolecular Host–Guest Hydrogel Formation</t>
  </si>
  <si>
    <t>PEG8phe-ADA/Alg-CD</t>
  </si>
  <si>
    <t xml:space="preserve"> and complexation of PEG8phe-ADA/Alg-CD </t>
  </si>
  <si>
    <t>https://pubs.acs.org/doi/10.1021/acs.langmuir.8b02649</t>
  </si>
  <si>
    <t>Mechanoregulation of Cancer-Associated Fibroblast Phenotype in Three-Dimensional Interpenetrating Hydrogel Networks</t>
  </si>
  <si>
    <t>CoAl-X</t>
  </si>
  <si>
    <t xml:space="preserve"> Representative SEM images depicting the cross-sectional views of the CoAl -Ca2+ and CoAl-X +Ca2+ 100 mM hydrogels.</t>
  </si>
  <si>
    <t>la-2018-02649m_0001_SEM0.jpeg</t>
  </si>
  <si>
    <t>0.9 kPa</t>
  </si>
  <si>
    <t>CoAl</t>
  </si>
  <si>
    <t>la-2018-02649m_0001_SEM1.jpeg</t>
  </si>
  <si>
    <t>0.1 kPa</t>
  </si>
  <si>
    <t>https://pubs.acs.org/doi/10.1021/acsami.1c13584</t>
  </si>
  <si>
    <t>Janus Polypyrrole Nanobelt@Polyvinyl Alcohol Hydrogel Evaporator for Robust Solar-Thermal Seawater Desalination and Sewage Purification</t>
  </si>
  <si>
    <t>PPy nanobelt@PVA</t>
  </si>
  <si>
    <t xml:space="preserve"> SEM image of the internal morphology in the vertical direction of the flat Janus PPy nanobelt@PVA hydrogel evaporator showing the capillary channels and the pore structure.</t>
  </si>
  <si>
    <t>am1c13584_0004_SEM1.jpeg</t>
  </si>
  <si>
    <t>12.22 kPa</t>
  </si>
  <si>
    <t>https://pubs.acs.org/doi/10.1021/acsami.1c12515</t>
  </si>
  <si>
    <t>Development of Ultrasensitive Biomimetic Auditory Hair Cells Based on Piezoresistive Hydrogel Nanocomposites</t>
  </si>
  <si>
    <t>PVA-hydrogel</t>
  </si>
  <si>
    <t xml:space="preserve"> Cross-sectional SEM image of the fabricated sensor indicating infiltration of PVA-hydrogel in the VGN network.</t>
  </si>
  <si>
    <t>https://pubs.acs.org/doi/10.1021/acs.biomac.7b01133</t>
  </si>
  <si>
    <t>Injectable Hydrogel with Slow Degradability Composed of Gelatin and Hyaluronic Acid Cross-Linked by Schiff’s Base Formation</t>
  </si>
  <si>
    <t>Gel-CDH/HA-mCHO</t>
  </si>
  <si>
    <t xml:space="preserve"> SEM images of Gel-CDH/HA-mCHO hydrogels with different polymer concentrations.</t>
  </si>
  <si>
    <t>https://pubs.acs.org/doi/10.1021/acs.chemmater.9b01239</t>
  </si>
  <si>
    <t>Stretchable, Injectable, and Self-Healing Conductive Hydrogel Enabled by Multiple Hydrogen Bonding toward Wearable Electronics</t>
  </si>
  <si>
    <t>FTIR PANI/PSS–20UPy</t>
  </si>
  <si>
    <t xml:space="preserve"> FTIR spectra and b–e representative SEM images of PANI/PSS–20UPy hybrid hydrogels with different contents of ANI varying from 0.1 to 0.4 M.</t>
  </si>
  <si>
    <t>https://pubs.acs.org/doi/10.1021/acsomega.0c02946</t>
  </si>
  <si>
    <t>Sustained Release of Magnesium Ions Mediated by a Dynamic Mechanical Hydrogel to Enhance BMSC Proliferation and Differentiation</t>
  </si>
  <si>
    <t>PEG-SH</t>
  </si>
  <si>
    <t xml:space="preserve"> EDS analysis of samples, </t>
  </si>
  <si>
    <t>ao0c02946_0003_SEM1.jpeg</t>
  </si>
  <si>
    <t>8.33 kPa</t>
  </si>
  <si>
    <t>PEG-SH/Mg2+–1.0</t>
  </si>
  <si>
    <t xml:space="preserve"> sustained release of Mg2+ from PEG-SH/Mg2+–1.0 and PEG-SH/Mg2+–2.0 hydrogel systems.</t>
  </si>
  <si>
    <t>ao0c02946_0003_SEM0.jpeg</t>
  </si>
  <si>
    <t>41.67 kPa</t>
  </si>
  <si>
    <t>PEG-SH/Mg2+–2.0</t>
  </si>
  <si>
    <t>ao0c02946_0003_SEM2.jpeg</t>
  </si>
  <si>
    <t>83.33 kPa</t>
  </si>
  <si>
    <t>https://pubs.acs.org/doi/10.1021/acs.langmuir.9b02799</t>
  </si>
  <si>
    <t>Importance of Polyacrylamide Hydrogel Diverse Chains and Cross-Linking Density for Cell Proliferation, Aging, and Death</t>
  </si>
  <si>
    <t>HL-7702</t>
  </si>
  <si>
    <t xml:space="preserve"> Acr-163 and normal liver cells HL-7702 cultured on different hydrogels: </t>
  </si>
  <si>
    <t>https://pubs.acs.org/doi/10.1021/acs.biomac.0c01577</t>
  </si>
  <si>
    <t>Hydrogel-Based Bioinks for Cell Electrowriting of Well-Organized Living Structures with Micrometer-Scale Resolution</t>
  </si>
  <si>
    <t>Di</t>
  </si>
  <si>
    <t>3 10</t>
  </si>
  <si>
    <t xml:space="preserve"> Final scaffold thickness and Dii representative SEM images of scaffolds with 3 and 10 layers showing perfectly stacked hydrogel fibers at the vertices of squared pores.</t>
  </si>
  <si>
    <t>https://pubs.acs.org/doi/10.1021/acsbiomaterials.6b00470</t>
  </si>
  <si>
    <t>Designing Porous Bone Tissue Engineering Scaffolds with Enhanced Mechanical Properties from Composite Hydrogels Composed of Modified Alginate, Gelatin, and Bioactive Glass</t>
  </si>
  <si>
    <t>ADA-GEL-1BG</t>
  </si>
  <si>
    <t xml:space="preserve"> SEM images of the scaffolds of BG containing ADA-GEL hydrogels after 28 days of immersion in SBF exhibiting their topographies at surface and cross-sectional areas.</t>
  </si>
  <si>
    <t>strain is in mm (but big trove)</t>
  </si>
  <si>
    <t>ADA-GEL-5BG</t>
  </si>
  <si>
    <t>https://pubs.acs.org/doi/10.1021/acsami.0c08677</t>
  </si>
  <si>
    <t>Mineralized Soft and Elastic Polymer Dot Hydrogel for a Flexible Self-Powered Electronic Skin Sensor</t>
  </si>
  <si>
    <t>PCLA</t>
  </si>
  <si>
    <t xml:space="preserve"> Schematic structure of the PCLA hydrogel, </t>
  </si>
  <si>
    <t>am0c08677_0001_SEM0.jpeg</t>
  </si>
  <si>
    <t>5.86 kPa</t>
  </si>
  <si>
    <t>https://pubs.acs.org/doi/10.1021/acs.chemmater.9b03919</t>
  </si>
  <si>
    <t>Bioinspired Dynamic Cross-Linking Hydrogel Sensors with Skin-like Strain and Pressure Sensing Behaviors</t>
  </si>
  <si>
    <t>The scanning electron microscopy SEM</t>
  </si>
  <si>
    <t>HLPs</t>
  </si>
  <si>
    <t xml:space="preserve"> image of HLPs cross-linked   hydrogel.</t>
  </si>
  <si>
    <t>https://pubs.acs.org/doi/10.1021/acssuschemeng.8b02781</t>
  </si>
  <si>
    <t>Microcrystalline Cellulose Surface-Modified with Acrylamide for Reinforcement of Hydrogels</t>
  </si>
  <si>
    <t>PDMAA-G0</t>
  </si>
  <si>
    <t xml:space="preserve">, PDMAA-G0.5 </t>
  </si>
  <si>
    <t>sc-2018-02781q_0002_SEM1.jpeg</t>
  </si>
  <si>
    <t>PDMAA-G0.5</t>
  </si>
  <si>
    <t xml:space="preserve">, PDMAA-G1.0 </t>
  </si>
  <si>
    <t>sc-2018-02781q_0002_SEM2.jpeg</t>
  </si>
  <si>
    <t>1.6 kPa</t>
  </si>
  <si>
    <t>PDMAA-G1.0</t>
  </si>
  <si>
    <t xml:space="preserve">, PDMAA-G1.5 </t>
  </si>
  <si>
    <t>sc-2018-02781q_0002_SEM4.jpeg</t>
  </si>
  <si>
    <t>PDMAA-G1.5</t>
  </si>
  <si>
    <t xml:space="preserve">, PDMAA-G2.0 </t>
  </si>
  <si>
    <t>sc-2018-02781q_0002_SEM5.jpeg</t>
  </si>
  <si>
    <t>3.6 kPa</t>
  </si>
  <si>
    <t>PDMAA-G2.0</t>
  </si>
  <si>
    <t xml:space="preserve">, and PDMAA-G2.5 </t>
  </si>
  <si>
    <t>sc-2018-02781q_0002_SEM0.jpeg</t>
  </si>
  <si>
    <t>2.6 kPa</t>
  </si>
  <si>
    <t>PDMAA-G2.5</t>
  </si>
  <si>
    <t>sc-2018-02781q_0002_SEM3.jpeg</t>
  </si>
  <si>
    <t>4.6 kPa</t>
  </si>
  <si>
    <t>https://pubs.acs.org/doi/10.1021/acsapm.1c01231</t>
  </si>
  <si>
    <t>Extracting Salinity Gradient Energy via Antifouling Poly(acrylic acid-co-acrylamide) Hydrogels in Natural Water</t>
  </si>
  <si>
    <t>PAA</t>
  </si>
  <si>
    <t xml:space="preserve"> PAA hydrogel swollen, absorbed dose of 10 kGy and </t>
  </si>
  <si>
    <t>PAA-co-AAm</t>
  </si>
  <si>
    <t xml:space="preserve"> PAA-co-AAm hydrogel swollen, absorbed dose of 7 kGy.</t>
  </si>
  <si>
    <t>https://pubs.acs.org/doi/10.1021/acsami.0c16885</t>
  </si>
  <si>
    <t>Engineering an Injectable Electroactive Nanohybrid Hydrogel for Boosting Peripheral Nerve Growth and Myelination in Combination with Electrical Stimulation</t>
  </si>
  <si>
    <t>HG/pCNTs,</t>
  </si>
  <si>
    <t xml:space="preserve"> HG/pCNTs, </t>
  </si>
  <si>
    <t>GF/pCNTs,</t>
  </si>
  <si>
    <t xml:space="preserve"> GF/pCNTs, and </t>
  </si>
  <si>
    <t>HGF/pCNTs</t>
  </si>
  <si>
    <t xml:space="preserve"> HGF/pCNTs hydrogels showing pristine pCNTs distributed in the 1% SAP matrix.</t>
  </si>
  <si>
    <t>https://pubs.acs.org/doi/10.1021/acsami.1c11779</t>
  </si>
  <si>
    <t>Closed-Loop Controlled Photopolymerization of Hydrogels</t>
  </si>
  <si>
    <t>PEGDMA</t>
  </si>
  <si>
    <t xml:space="preserve"> images of PEGDMA hydrogels prepared via open-loop a–c, red outline, bang-bang d–f, blue outline, and rate-based bang-bang rate = KD; g–i, green outline controlled photopolymerization.</t>
  </si>
  <si>
    <t>https://pubs.acs.org/doi/10.1021/acsami.9b23536</t>
  </si>
  <si>
    <t>NIR/Thermoresponsive Injectable Self-Healing Hydrogels Containing Polydopamine Nanoparticles for Efficient Synergistic Cancer Thermochemotherapy</t>
  </si>
  <si>
    <t>SPDMAEMA-co-HEMA-AA/PEI</t>
  </si>
  <si>
    <t xml:space="preserve"> SEM image of the SPDMAEMA-co-HEMA-AA/PEI hydrogel.</t>
  </si>
  <si>
    <t>SPDMAEMA-co-HEMA-AA/PEI/PDA-NP</t>
  </si>
  <si>
    <t xml:space="preserve"> SEM image of the SPDMAEMA-co-HEMA-AA/PEI/PDA-NP nanocomposite hydrogel.</t>
  </si>
  <si>
    <t xml:space="preserve"> SEM image of the SPDMAEMA-co-HEMA-AA/PEI/PDA-NP nanocomposite hydrogel after NIR irradiation for 5 min 808 nm, 1 W/cm2.</t>
  </si>
  <si>
    <t>https://pubs.acs.org/doi/10.1021/acsabm.0c00495</t>
  </si>
  <si>
    <t>Quantitatively Designed Cross-Linker-Clustered Maleimide–Dextran Hydrogels for Rationally Regulating the Behaviors of Cells in a 3D Matrix</t>
  </si>
  <si>
    <t>MD MD</t>
  </si>
  <si>
    <t xml:space="preserve"> SEM images of cross-linkers, MD polymer, cross-linker-homogeneous MD hydrogels, and cross-linker-clustered MD hydrogels prepared on the silicon substrates.</t>
  </si>
  <si>
    <t xml:space="preserve">
 S-4 
1.9.</t>
  </si>
  <si>
    <t>hydrogels 0.4 mM-Homo 0.4 mM-Clus H 
DI water [μL] 26.8 26.8 
maleimide-dextran 30 mM maleimide groups</t>
  </si>
  <si>
    <t>[μL] 0.6 0.6 3 mM [μL] 1 2 3 mM [μL] 1 0 
CD-Link 20 mM [μL] 0.6 0.6</t>
  </si>
  <si>
    <t xml:space="preserve"> [μL] 0.6 0.6   thioglycerol in L-part 3 mM thiol groups [μL] 1 2   thioglycerol in H-part 3 mM thiol groups [μL] 1 0   CD-Link 20 mM thiol groups [μL] 0.6 0.6   concentration of cross-linkers per hydrogel [mM] 0.4 0.4   thioglycerol for L-part [% w/w] 50 100   thioglycerol for H-part [% w/w] 50 0   available cross-linking sites from L-part [% mole/mole] 50 25   available cross-linking sites from H-part [% mole/mole] 50 75   Clustering degree 1.00 3.00      The typical photos taken during preparing the hydrogel samples for SEM were shown in</t>
  </si>
  <si>
    <t>https://pubs.acs.org/doi/10.1021/acsnano.0c08830</t>
  </si>
  <si>
    <t>Multifunctional Ti3C2Tx MXene Composite Hydrogels with Strain Sensitivity toward Absorption-Dominated Electromagnetic-Interference Shielding</t>
  </si>
  <si>
    <t>PAA-ACC</t>
  </si>
  <si>
    <t xml:space="preserve"> PAA-ACC hydrogel and </t>
  </si>
  <si>
    <t>g, h</t>
  </si>
  <si>
    <t xml:space="preserve"> MXene composite hydrogel.</t>
  </si>
  <si>
    <t xml:space="preserve"> SEM image showing the surface morphology of the MXene composite hydrogel.</t>
  </si>
  <si>
    <t xml:space="preserve"> PAA-ACC hydrogel and MXene-PAA-ACC   hydrogels with different MXene content: </t>
  </si>
  <si>
    <t xml:space="preserve"> 6.5 wt%, </t>
  </si>
  <si>
    <t xml:space="preserve"> 8.5 wt%, and </t>
  </si>
  <si>
    <t xml:space="preserve"> 10 wt%.</t>
  </si>
  <si>
    <t>https://pubs.acs.org/doi/10.1021/acsbiomaterials.1c00982</t>
  </si>
  <si>
    <t>Surface Modification of Nanofibers by Physical Adsorption of Fiber-Homologous Amphiphilic Copolymers and Nanofiber-Reinforced Hydrogels with Excellent Tissue Adhesion</t>
  </si>
  <si>
    <t xml:space="preserve"> Frequency sweep for different concentrations of PCEC hydrogels and effect of fiber diameter and length on G′ and G″, temperature: 37 °C; </t>
  </si>
  <si>
    <t xml:space="preserve"> temperature sweep for different concentrations of the PCEC hydrogel and the effect of incorporated PCL nanofibers on gelation behavior; </t>
  </si>
  <si>
    <t xml:space="preserve"> effects of PCEC and nanofiber concentration on the compression modulus of the composites; </t>
  </si>
  <si>
    <t>PCEC, 1 37 °C; PCEC</t>
  </si>
  <si>
    <t xml:space="preserve"> effects of nanofiber concentration on rheological strength of the composites, 30% PCEC, oscillatory frequency: 1 rad/s, temperature: 37 °C; SEM images of the PCEC hydrogel </t>
  </si>
  <si>
    <t>https://pubs.acs.org/doi/10.1021/acsami.7b11258</t>
  </si>
  <si>
    <t>Antibacterial Structural Color Hydrogels</t>
  </si>
  <si>
    <t>AgNP-free</t>
  </si>
  <si>
    <t xml:space="preserve"> of the AgNP-free hydrogel.</t>
  </si>
  <si>
    <t>https://pubs.acs.org/doi/10.1021/acsabm.0c01088</t>
  </si>
  <si>
    <t>Tuning the Hierarchical Structure and Resilience of Resilin-like Polypeptide Hydrogels Using Graphene Oxide</t>
  </si>
  <si>
    <t>Rec1</t>
  </si>
  <si>
    <t xml:space="preserve"> SEM micrographs freeze-dried; 20 μm scale bar of fabricated hydrogels: </t>
  </si>
  <si>
    <t>mt0c01088_0003_SEM0.jpeg</t>
  </si>
  <si>
    <t>1.30 kPa</t>
  </si>
  <si>
    <t>Rec1/GO1</t>
  </si>
  <si>
    <t xml:space="preserve"> Rec1/GO1 hybrid hydrogel, </t>
  </si>
  <si>
    <t>mt0c01088_0003_SEM1.jpeg</t>
  </si>
  <si>
    <t>1.17 kPa</t>
  </si>
  <si>
    <t>Rec1/GO2</t>
  </si>
  <si>
    <t xml:space="preserve"> Rec1/GO2 hybrid hydrogel, and </t>
  </si>
  <si>
    <t>mt0c01088_0003_SEM2.jpeg</t>
  </si>
  <si>
    <t>1.11 kPa</t>
  </si>
  <si>
    <t>Rec1/GO3</t>
  </si>
  <si>
    <t xml:space="preserve"> Rec1/GO3 hybrid hydrogel.</t>
  </si>
  <si>
    <t>mt0c01088_0003_SEM3.jpeg</t>
  </si>
  <si>
    <t>1.06 kPa</t>
  </si>
  <si>
    <t xml:space="preserve"> SEM images 100 μm scale bar of the L929 mouse fibroblast cells cultured and fixed on the surface of Rec1 hydrogels and Rec1/GO3 hybrid hydrogels.</t>
  </si>
  <si>
    <t>https://pubs.acs.org/doi/10.1021/acsami.7b04290</t>
  </si>
  <si>
    <t>High Strength Astringent Hydrogels Using Protein as the Building Block for Physically Cross-linked Multi-Network</t>
  </si>
  <si>
    <t>TA PVA/BSA</t>
  </si>
  <si>
    <t xml:space="preserve"> The schematic diagram of TA solution assisted healing process of two PVA/BSA hydrogel pieces; </t>
  </si>
  <si>
    <t>am-2017-04290w_0005_SEM0.jpeg</t>
  </si>
  <si>
    <t>Added missing figure, need to recrop</t>
  </si>
  <si>
    <t>https://pubs.acs.org/doi/10.1021/acsami.1c14216</t>
  </si>
  <si>
    <t>Injectable, Intrinsically Antibacterial Conductive Hydrogels with Self-Healing and pH Stimulus Responsiveness for Epidermal Sensors and Wound Healing</t>
  </si>
  <si>
    <t>CPT</t>
  </si>
  <si>
    <t xml:space="preserve"> and CPT hydrogels </t>
  </si>
  <si>
    <t>https://pubs.acs.org/doi/10.1021/acsbiomaterials.5b00215</t>
  </si>
  <si>
    <t>Transparent, Nanostructured Silk Fibroin Hydrogels with Tunable Mechanical Properties</t>
  </si>
  <si>
    <t>S7: Cytocompatibility of silk fibroin hydrogels obtained through gelation.</t>
  </si>
  <si>
    <t>HDFa</t>
  </si>
  <si>
    <t xml:space="preserve"> SEM micrograph of HDFa cultured on  silk fibroin hydrogel at day 7 showed production of extracellular matrix by cell activity  inset image.</t>
  </si>
  <si>
    <t>a.jpeg</t>
  </si>
  <si>
    <t>https://pubs.acs.org/doi/10.1021/acsapm.1c00419</t>
  </si>
  <si>
    <t>Injectable and Self-Healable pH-Responsive Gelatin–PEG/Laponite Hybrid Hydrogels as Long-Acting Implants for Local Cancer Treatment</t>
  </si>
  <si>
    <t>Gel-ADH/diBA-PEG</t>
  </si>
  <si>
    <t xml:space="preserve"> SEM images of Gel-ADH/diBA-PEG hydrogels [15% w/v, 8/2; the photograph of the Gel-ADH/diBA-PEG hydrogels has been inserted into the figure].</t>
  </si>
  <si>
    <t>ap1c00419_0003_SEM0.jpeg</t>
  </si>
  <si>
    <t>6.4 kPa</t>
  </si>
  <si>
    <t>ATR–FTIR Gel-ADH/diBA-PEG, LAP@DOX, Gel-ADH/diBA-PEG/LAP@DOX,</t>
  </si>
  <si>
    <t xml:space="preserve"> ATR–FTIR spectra of Gel-ADH/diBA-PEG, LAP@DOX, Gel-ADH/diBA-PEG/LAP@DOX, </t>
  </si>
  <si>
    <t>Gel-ADH/diBA-PEG/LAP@DOX</t>
  </si>
  <si>
    <t xml:space="preserve"> gelation time of Gel-ADH/diBA-PEG/LAP@DOX hydrogels with different solid contents of LAP, and </t>
  </si>
  <si>
    <t>Gel-ADH/diBA-PEG/LAP@DOX LAP]</t>
  </si>
  <si>
    <t xml:space="preserve"> SEM images of Gel-ADH/diBA-PEG/LAP@DOX [containing 0.05% w/v LAP] hybrid hydrogels at different magnifications.</t>
  </si>
  <si>
    <t>https://pubs.acs.org/doi/10.1021/acsapm.0c00464</t>
  </si>
  <si>
    <t>Multimechanism Physical Cross-Linking Results in Tough and Self-Healing Hydrogels for Various Applications</t>
  </si>
  <si>
    <t>CHA</t>
  </si>
  <si>
    <t xml:space="preserve">, CHA </t>
  </si>
  <si>
    <t>GHA</t>
  </si>
  <si>
    <t xml:space="preserve">, GHA </t>
  </si>
  <si>
    <t>GCHA</t>
  </si>
  <si>
    <t xml:space="preserve">, and GCHA </t>
  </si>
  <si>
    <t>https://pubs.acs.org/doi/10.1021/acssuschemeng.8b00963</t>
  </si>
  <si>
    <t>Multifunctional Inosine Monophosphate Coordinated Metal–Organic Hydrogel: Multistimuli Responsiveness, Self-Healing Properties, and Separation of Water from Organic Solvents</t>
  </si>
  <si>
    <t>IMP</t>
  </si>
  <si>
    <t xml:space="preserve"> Digital images showing the specificity of Ag+ ions toward IMP leading to the formation of hydrogel; b–d FESEM, TEM, and AFM images of the Ag-IMP hydrogel formed by the addition of AgNO3 with IMP, showing nanofibrous morphology; and </t>
  </si>
  <si>
    <t>Ag-IMP</t>
  </si>
  <si>
    <t xml:space="preserve"> height profile of Ag-IMP nanofibers.</t>
  </si>
  <si>
    <t>https://pubs.acs.org/doi/10.1021/acssuschemeng.6b01691</t>
  </si>
  <si>
    <t>Selective Adsorption of La3+ Using a Tough Alginate-Clay-Poly(n-isopropylacrylamide) Hydrogel with Hierarchical Pores and Reversible Re-Deswelling/Swelling Cycles</t>
  </si>
  <si>
    <t>b,c</t>
  </si>
  <si>
    <t>°C,</t>
  </si>
  <si>
    <t xml:space="preserve"> cryogel prepared at low temperature −15 °C, and </t>
  </si>
  <si>
    <t>sc-2016-01691z_0003_SEM2.jpeg</t>
  </si>
  <si>
    <t>60kPa</t>
  </si>
  <si>
    <t>CLainitial</t>
  </si>
  <si>
    <t>42 mg/L 0.3 mmol/L, 25 °C.</t>
  </si>
  <si>
    <t xml:space="preserve"> = 42 mg/L 0.3 mmol/L, 25 °C.</t>
  </si>
  <si>
    <t>https://pubs.acs.org/doi/10.1021/acsami.0c13009</t>
  </si>
  <si>
    <t>Mechano-Responsive, Tough, and Antibacterial Zwitterionic Hydrogels with Controllable Drug Release for Wound Healing Applications</t>
  </si>
  <si>
    <t>UrgoClean,</t>
  </si>
  <si>
    <t xml:space="preserve"> UrgoClean, </t>
  </si>
  <si>
    <t>Its' not hydrogel's microstructure</t>
  </si>
  <si>
    <t>F6S4.0</t>
  </si>
  <si>
    <t xml:space="preserve"> F6S4.0 hydrogel, and </t>
  </si>
  <si>
    <t>F6S4.0R</t>
  </si>
  <si>
    <t xml:space="preserve"> F6S4.0R hydrogel.</t>
  </si>
  <si>
    <t xml:space="preserve"> F6S4.0 and </t>
  </si>
  <si>
    <t xml:space="preserve">It can relate to Fig 1a </t>
  </si>
  <si>
    <t xml:space="preserve"> F6S4.0R hydrogels.</t>
  </si>
  <si>
    <t>45 MPa</t>
  </si>
  <si>
    <t>S11.</t>
  </si>
  <si>
    <t xml:space="preserve"> F6S4.0 hydrogel, </t>
  </si>
  <si>
    <t xml:space="preserve"> F6S4.0R hydrogel after   biofilm formation assay.</t>
  </si>
  <si>
    <t>https://pubs.acs.org/doi/10.1021/acsami.7b04552</t>
  </si>
  <si>
    <t>Novel Biocompatible Thermoresponsive Poly(N-vinyl Caprolactam)/Clay Nanocomposite Hydrogels with Macroporous Structure and Improved Mechanical Characteristics</t>
  </si>
  <si>
    <t>a–c</t>
  </si>
  <si>
    <t xml:space="preserve"> CLSM micrographs and </t>
  </si>
  <si>
    <t>Not SEM</t>
  </si>
  <si>
    <t>PVCL2.5-Clay0.15</t>
  </si>
  <si>
    <t xml:space="preserve"> SEM image of polymerized PVCL2.5-Clay0.15 hydrogel.</t>
  </si>
  <si>
    <t xml:space="preserve">tensile </t>
  </si>
  <si>
    <t>2.8 kPa</t>
  </si>
  <si>
    <t>VCL2.5-Clay0.15</t>
  </si>
  <si>
    <t xml:space="preserve"> VCL2.5-Clay0.15 reaction solution and </t>
  </si>
  <si>
    <t xml:space="preserve"> CLSM micrograph of </t>
  </si>
  <si>
    <t>PVCL-BIS</t>
  </si>
  <si>
    <t xml:space="preserve"> PVCL-BIS hydrogel and b–f PVCL-Clay nanocomposite hydrogels with different contents of clay or VCL.</t>
  </si>
  <si>
    <t>no modulus data</t>
  </si>
  <si>
    <t xml:space="preserve"> optical image of the combined PVCL2.5-Clay0.15 hydrogel via drying-reswelling treatment.</t>
  </si>
  <si>
    <t>PVCL2.5-Clay0.21</t>
  </si>
  <si>
    <t>7.2 kPa</t>
  </si>
  <si>
    <t xml:space="preserve"> SEM micrograph of the cell cultivated on the PVCL2.5-Clay0.15 hydrogel for 3 days, in which the false color is added for better illustration.</t>
  </si>
  <si>
    <t>https://pubs.acs.org/doi/10.1021/acsabm.8b00189</t>
  </si>
  <si>
    <t>Injectable Hybrid Hydrogels, with Cell-Responsive Degradation, for Tumor Resection</t>
  </si>
  <si>
    <t>100 dPAA</t>
  </si>
  <si>
    <t xml:space="preserve">, scale bar is 100 μm; endoscopy images of the dPAA stained with methylene blue formed in vivo </t>
  </si>
  <si>
    <t>6 kPa</t>
  </si>
  <si>
    <t>https://pubs.acs.org/doi/10.1021/acsabm.9b01062</t>
  </si>
  <si>
    <t>Investigation on the Structure and Mechanical Properties of Highly Tunable Elastomeric Silk Fibroin Hydrogels Cross-Linked by γ-Ray Radiation</t>
  </si>
  <si>
    <t xml:space="preserve"> 45 kGy-SF-D-surf</t>
  </si>
  <si>
    <t xml:space="preserve"> of lyophilized 45 kGy-SF-S, 45 kGy-SF-D, 105 kGy-SF-D, and 165 kGy-SF-D hydrogels scale: 100 μm.</t>
  </si>
  <si>
    <t>compression</t>
  </si>
  <si>
    <t>1.21 Mpa</t>
  </si>
  <si>
    <t>Surface structure</t>
  </si>
  <si>
    <t>4.91 Mpa</t>
  </si>
  <si>
    <t xml:space="preserve"> 105 kGy-SF-D-surf</t>
  </si>
  <si>
    <t>1.85 Mpa</t>
  </si>
  <si>
    <t>6.34 Mpa</t>
  </si>
  <si>
    <t xml:space="preserve"> 165 kGy-SF-D-surf</t>
  </si>
  <si>
    <t>1.79 Mpa</t>
  </si>
  <si>
    <t>4.73 Mpa</t>
  </si>
  <si>
    <t xml:space="preserve"> 45 kGy-SF-D-sect</t>
  </si>
  <si>
    <t>longitudinal section</t>
  </si>
  <si>
    <t xml:space="preserve"> 105 kGy-SF-D-sect</t>
  </si>
  <si>
    <t xml:space="preserve"> 165 kGy-SF-D-sect</t>
  </si>
  <si>
    <t>H</t>
  </si>
  <si>
    <t>SF-E-surf</t>
  </si>
  <si>
    <t xml:space="preserve"> SEM images of surface pores and longitudinal section pores of lyophilized SF-E hydrogel scale: 300 μm.</t>
  </si>
  <si>
    <t>SF-E-sect</t>
  </si>
  <si>
    <t>0.42 Mpa</t>
  </si>
  <si>
    <t>0.08 Mpa</t>
  </si>
  <si>
    <t>https://pubs.acs.org/doi/10.1021/acsabm.8b00674</t>
  </si>
  <si>
    <t>O/W Pickering Emulsion Templated Organo-hydrogels with Enhanced Mechanical Strength and Energy Storage Capacity</t>
  </si>
  <si>
    <t>SEM images of emulsions and emulsion hydrogels: a–c</t>
  </si>
  <si>
    <t>BCNs/SA BCNs 0.3%</t>
  </si>
  <si>
    <t xml:space="preserve"> emulsions stabilized by BCNs/SA with BCNs concentration of 0.1%, 0.3%, and 0.5%, respectively; d–f emulsion hydrogels stabilized by BCNs/SA with BCNs concentration of 0.1%, 0.3%, and 0.5% and cross-linked with 50 mM Ca2+.</t>
  </si>
  <si>
    <t>BCNs/SA BCNs 0.5%</t>
  </si>
  <si>
    <t>45 KpA</t>
  </si>
  <si>
    <t>https://pubs.acs.org/doi/10.1021/acs.iecr.9b04947</t>
  </si>
  <si>
    <t>Recognition of Different Rough Surface Based Highly Sensitive Silver Nanowire-Graphene Flexible Hydrogel Skin</t>
  </si>
  <si>
    <t xml:space="preserve">, 50 μm </t>
  </si>
  <si>
    <t>No modulus data</t>
  </si>
  <si>
    <t xml:space="preserve">, 20 μm </t>
  </si>
  <si>
    <t>https://pubs.acs.org/doi/10.1021/la904540x</t>
  </si>
  <si>
    <t>A Smart Supramolecular Hydrogel of Nα-(4-n-Alkyloxybenzoyl)-l-histidine Exhibiting pH-Modulated Properties</t>
  </si>
  <si>
    <t>pH 8.0</t>
  </si>
  <si>
    <t xml:space="preserve">, pH 8.0 </t>
  </si>
  <si>
    <t>pH 10.0</t>
  </si>
  <si>
    <t xml:space="preserve">, and pH 10.0 </t>
  </si>
  <si>
    <t>C8-OBH pH 2.0</t>
  </si>
  <si>
    <t xml:space="preserve"> and of C8-OBH at pH 2.0 </t>
  </si>
  <si>
    <t>https://pubs.acs.org/doi/10.1021/acsnano.0c06346</t>
  </si>
  <si>
    <t>Combined Catalysis for Engineering Bioinspired, Lignin-Based, Long-Lasting, Adhesive, Self-Mending, Antimicrobial Hydrogels</t>
  </si>
  <si>
    <t xml:space="preserve"> SEM image of the lignin 1.25AgNPs-PAA hydrogel sample with a scale bar of 2 μm.</t>
  </si>
  <si>
    <t>1.25AgNPs-PAA</t>
  </si>
  <si>
    <t>10 Mpa</t>
  </si>
  <si>
    <t>https://pubs.acs.org/doi/10.1021/acsami.9b14090</t>
  </si>
  <si>
    <t>Combination of the Silver–Ethylene Interaction and 3D Printing To Develop Antibacterial Superporous Hydrogels for Wound Management</t>
  </si>
  <si>
    <t>PAM/HPMC</t>
  </si>
  <si>
    <t xml:space="preserve"> SEM images of the PAM, PAM/HPMC, and AgNP-PAM/HPMC Ag/MBAM: 1:2; Ag content: 2 wt % hydrogels.</t>
  </si>
  <si>
    <t>1.74 Mpa</t>
  </si>
  <si>
    <t xml:space="preserve"> AgNP-PAM/HPMC </t>
  </si>
  <si>
    <t>stensile</t>
  </si>
  <si>
    <t>2.27 Mpa</t>
  </si>
  <si>
    <t>https://pubs.acs.org/doi/10.1021/acsami.8b20178</t>
  </si>
  <si>
    <t>Stimuli-Responsive Conductive Nanocomposite Hydrogels with High Stretchability, Self-Healing, Adhesiveness, and 3D Printability for Human Motion Sensing</t>
  </si>
  <si>
    <t>PNIPAM/L2</t>
  </si>
  <si>
    <t xml:space="preserve"> and PNIPAM/L2/CNT higher magnification of PNIPAM/L2/CNT hydrogel </t>
  </si>
  <si>
    <t>20.4 kPa</t>
  </si>
  <si>
    <t xml:space="preserve">PNIPAM/L2/CNT </t>
  </si>
  <si>
    <t>22.6 kPa</t>
  </si>
  <si>
    <t>PNIPAM/L2/CNT</t>
  </si>
  <si>
    <t xml:space="preserve"> and PNIPAM/L2/CNT </t>
  </si>
  <si>
    <t>deswelled state</t>
  </si>
  <si>
    <t>PNIPAM/L1</t>
  </si>
  <si>
    <t xml:space="preserve"> and PNIPAM/L1/CNT </t>
  </si>
  <si>
    <t>5.4 kPa</t>
  </si>
  <si>
    <t>A2</t>
  </si>
  <si>
    <t>PNIPAM/L1/CNT</t>
  </si>
  <si>
    <t xml:space="preserve">,   PNIPAM/L3 </t>
  </si>
  <si>
    <t>B1</t>
  </si>
  <si>
    <t xml:space="preserve">
PNIPAM/L3</t>
  </si>
  <si>
    <t xml:space="preserve"> and PNIPAM/L3/CNT </t>
  </si>
  <si>
    <t>24.5 kPa</t>
  </si>
  <si>
    <t>B2</t>
  </si>
  <si>
    <t>PNIPAM/L3/CNT</t>
  </si>
  <si>
    <t xml:space="preserve"> and PNIPAM/L4 </t>
  </si>
  <si>
    <t>30.2 kPa</t>
  </si>
  <si>
    <t>C1</t>
  </si>
  <si>
    <t>PNIPAM/L4</t>
  </si>
  <si>
    <t xml:space="preserve"> and   PNIPAM/L4/CNT </t>
  </si>
  <si>
    <t>38.2 kPa</t>
  </si>
  <si>
    <t>C2</t>
  </si>
  <si>
    <t xml:space="preserve">
PNIPAM/L4/CNT</t>
  </si>
  <si>
    <t>46.8 kPa</t>
  </si>
  <si>
    <t>https://pubs.acs.org/doi/10.1021/acsami.8b08920</t>
  </si>
  <si>
    <t>Tunable Hydrogels Derived from Genetically Engineered Extracellular Matrix Accelerate Diabetic Wound Healing</t>
  </si>
  <si>
    <t>TSP-2 KD 6</t>
  </si>
  <si>
    <t xml:space="preserve"> with the vector control exhibiting a higher modulus than TSP-2 KD n = 6 rheological traces are given as mean ± SEM, with </t>
  </si>
  <si>
    <t>TSP-2 KD</t>
  </si>
  <si>
    <t xml:space="preserve"> quantification of the maximal storage modulus demonstrating a significant reduction in the TSP-2 KD samples.</t>
  </si>
  <si>
    <t>https://pubs.acs.org/doi/10.1021/acsaem.8b00891</t>
  </si>
  <si>
    <t>Supramolecular Hydrogels for High-Voltage and Neutral-pH Flexible Supercapacitors</t>
  </si>
  <si>
    <t>PEDOT–PVA</t>
  </si>
  <si>
    <t xml:space="preserve"> PEDOT–PVA hydrogel at three length-scales: left a photograph of the hydrogel, middle a SEM image of the hydrogel showing the porous structure, and right a diagram showing the cross-link between PEDOT and PVA through boronate bonds.</t>
  </si>
  <si>
    <t>4.85 Mpa</t>
  </si>
  <si>
    <t>https://pubs.acs.org/doi/10.1021/acsami.8b02060</t>
  </si>
  <si>
    <t>Dually Synergetic Network Hydrogels with Integrated Mechanical Stretchability, Thermal Responsiveness, and Electrical Conductivity for Strain Sensors and Temperature Alertors</t>
  </si>
  <si>
    <t>F-PNIPAAm/PANI</t>
  </si>
  <si>
    <t xml:space="preserve"> Typical SEM images of fracture surface of F-PNIPAAm hydrogels and F-PNIPAAm/PANI hydrogels.</t>
  </si>
  <si>
    <t>https://pubs.acs.org/doi/10.1021/acs.iecr.6b03689</t>
  </si>
  <si>
    <t>Improvement of the Swelling Properties of Ionic Hydrogels by the Incorporation of Hydrophobic, Elastic Microfibers for Forward Osmosis Applications</t>
  </si>
  <si>
    <t xml:space="preserve">
S4 
Fig.</t>
  </si>
  <si>
    <t>PN5S5</t>
  </si>
  <si>
    <t xml:space="preserve"> PN5S5 hydrogel and </t>
  </si>
  <si>
    <t>PET</t>
  </si>
  <si>
    <t xml:space="preserve"> PET microfibers.</t>
  </si>
  <si>
    <t>https://pubs.acs.org/doi/10.1021/acsami.7b18155</t>
  </si>
  <si>
    <t>Coordination-Triggered Hierarchical Folate/Zinc Supramolecular Hydrogels Leading to Printable Biomaterials</t>
  </si>
  <si>
    <t>folate/Zn2+</t>
  </si>
  <si>
    <t xml:space="preserve"> SEM image of lyophilized folate/Zn2+ hydrogel.</t>
  </si>
  <si>
    <t>https://pubs.acs.org/doi/10.1021/acs.chemrev.0c00015</t>
  </si>
  <si>
    <t>Physical and Chemical Factors Influencing the Printability of Hydrogel-based Extrusion Bioinks</t>
  </si>
  <si>
    <t>Figure 21</t>
  </si>
  <si>
    <t>ACC/PAA</t>
  </si>
  <si>
    <t xml:space="preserve"> SEM image of the freeze-dried ACC/PAA hydrogel.</t>
  </si>
  <si>
    <t>https://pubs.acs.org/doi/10.1021/acsami.9b19380</t>
  </si>
  <si>
    <t>Photoresponsive Shape Memory Hydrogels for Complex Deformation and Solvent-Driven Actuation</t>
  </si>
  <si>
    <t>SA/PAAm</t>
  </si>
  <si>
    <t xml:space="preserve"> SEM cross-section images showing the structure of SA/PAAm hydrogel initial thickness, 1 mm after different irradiation times.</t>
  </si>
  <si>
    <t>The SEM is not representavive</t>
  </si>
  <si>
    <t>https://pubs.acs.org/doi/10.1021/acsami.0c00325</t>
  </si>
  <si>
    <t>Alkaline Double-Network Hydrogels with High Conductivities, Superior Mechanical Performances, and Antifreezing Properties for Solid-State Zinc–Air Batteries</t>
  </si>
  <si>
    <t>PAMPS-K/MC</t>
  </si>
  <si>
    <t xml:space="preserve"> SEM images of freeze-dried PAMPS-K/MC hydrogels with different compositions prepared in a 5 M KOH solution.</t>
  </si>
  <si>
    <t>https://pubs.acs.org/doi/10.1021/acs.biomac.7b00788</t>
  </si>
  <si>
    <t>Thiol-Mediated Synthesis of Hyaluronic Acid–Epigallocatechin-3-O-Gallate Conjugates for the Formation of Injectable Hydrogels with Free Radical Scavenging Property and Degradation Resistance</t>
  </si>
  <si>
    <t>HA-EGCG</t>
  </si>
  <si>
    <t xml:space="preserve"> Effect of albumin and pyruvate treatment on the stability of HA-EGCG hydrogel in PBS pH 7.4 containing 15 units mL–1 HAase; mean ± SEM n = 3.</t>
  </si>
  <si>
    <t>not SEM</t>
  </si>
  <si>
    <t>HA-EGCG HA-Tyr</t>
  </si>
  <si>
    <t xml:space="preserve"> Time-course changes in the fluorescence intensity from HA-EGCG and HA-Tyr hydrogels; mean ± SEM n = 5.</t>
  </si>
  <si>
    <t>https://pubs.acs.org/doi/10.1021/acsami.9b08369</t>
  </si>
  <si>
    <t>Ultrastretchable Wearable Strain and Pressure Sensors Based on Adhesive, Tough, and Self-healing Hydrogels for Human Motion Monitoring</t>
  </si>
  <si>
    <t xml:space="preserve">
S-5
Figure.</t>
  </si>
  <si>
    <t>G″</t>
  </si>
  <si>
    <t>SC, PDA SC-PDA</t>
  </si>
  <si>
    <t xml:space="preserve"> of SC, PDA and SC-PDA   hydrogel as a function: </t>
  </si>
  <si>
    <t>composition of hydrogel in SEM is not provided</t>
  </si>
  <si>
    <t xml:space="preserve"> SEM   images of SC, PDA and SC-PDA hydrogel.</t>
  </si>
  <si>
    <t xml:space="preserve">
S-6
with the solid-like, elastic nature of hydrogels.</t>
  </si>
  <si>
    <t>Besides, the scanning electron microscopy SEM</t>
  </si>
  <si>
    <t>SC PDA</t>
  </si>
  <si>
    <t xml:space="preserve"> was also utilized to explore the   effects of SC and PDA on the microstructure of hydrogels.</t>
  </si>
  <si>
    <t>https://pubs.acs.org/doi/10.1021/acsami.9b04440</t>
  </si>
  <si>
    <t>Stretchable and Self-Healable Conductive Hydrogels for Wearable Multimodal Touch Sensors with Thermoresponsive Behavior</t>
  </si>
  <si>
    <t>PVA/SA</t>
  </si>
  <si>
    <t xml:space="preserve"> Scanning electron microscopy SEM image of PVA/SA [w/w = 5:3] composite hydrogel film.</t>
  </si>
  <si>
    <t>423 kPa</t>
  </si>
  <si>
    <t>https://pubs.acs.org/doi/10.1021/acsami.0c10327</t>
  </si>
  <si>
    <t>In Situ Self-Assembly of Nanoparticles into Waxberry-Like Starch Microspheres Enhanced the Mechanical Strength, Fatigue Resistance, and Adhesiveness of Hydrogels</t>
  </si>
  <si>
    <t>W-Gel4</t>
  </si>
  <si>
    <t xml:space="preserve"> Fourier transform infrared FTIR spectra, </t>
  </si>
  <si>
    <t>5.6 kPa</t>
  </si>
  <si>
    <t>W-Gel8</t>
  </si>
  <si>
    <t>5.0 kPa</t>
  </si>
  <si>
    <t>W-Gel12</t>
  </si>
  <si>
    <t xml:space="preserve"> X-ray diffraction pattern, and e–g cross-section scanning electron microscope SEM of W-Gels W-Gel4, W-Gel8, and W-Gel12; low amplification scale bar of 20 μm and high amplification scale bar of 2 μm, which revealed that the in situ formation of microsphere in the hydrogels was composed of the self-assembly nanoparticles.</t>
  </si>
  <si>
    <t>4.3 kPa</t>
  </si>
  <si>
    <t>https://pubs.acs.org/doi/10.1021/acsami.7b10348</t>
  </si>
  <si>
    <t>Activation of Actuating Hydrogels with WS2 Nanosheets for Biomimetic Cellular Structures and Steerable Prompt Deformation</t>
  </si>
  <si>
    <t>Cellular hybrid</t>
  </si>
  <si>
    <t xml:space="preserve"> SEM images of freezing-dried PNiPAM hydrogel.</t>
  </si>
  <si>
    <t>1.1 Mpa</t>
  </si>
  <si>
    <t>https://pubs.acs.org/doi/10.1021/cm501095s</t>
  </si>
  <si>
    <t>Tough and Fatigue Resistant Biomimetic Hydrogels of Interlaced Self-Assembled Conjugated Polymer Belts with a Polyelectrolyte Network</t>
  </si>
  <si>
    <t>PEDOT/PAMPS/PAAm</t>
  </si>
  <si>
    <t xml:space="preserve"> SEM image of the cross section of the freeze fractured PEDOT/PAMPS/PAAm hydrogel.</t>
  </si>
  <si>
    <t>313 kPa</t>
  </si>
  <si>
    <t>https://pubs.acs.org/doi/10.1021/acsami.6b16195</t>
  </si>
  <si>
    <t>Highly Flexible and Self-Healable Thermal Interface Material Based on Boron Nitride Nanosheets and a Dual Cross-Linked Hydrogel</t>
  </si>
  <si>
    <t>20 BNNS/PAA</t>
  </si>
  <si>
    <t xml:space="preserve"> 20 wt % BNNS/PAA hydrogel nanocomposites; </t>
  </si>
  <si>
    <t>1.65 kPa</t>
  </si>
  <si>
    <t>estimated value</t>
  </si>
  <si>
    <t>50 BNNS/PAA</t>
  </si>
  <si>
    <t xml:space="preserve"> 50 wt % BNNS/PAA hydrogel nanocomposites.</t>
  </si>
  <si>
    <t>1.15 kPa</t>
  </si>
  <si>
    <t>https://pubs.acs.org/doi/10.1021/acsami.0c06641</t>
  </si>
  <si>
    <t>Identification and Analysis of Key Parameters for the Ossification on Particle Functionalized Composites Hydrogel Materials</t>
  </si>
  <si>
    <t>T-A GG</t>
  </si>
  <si>
    <t xml:space="preserve"> step by step synthesis of T-A GG hydrogel red insert is a cryo-SEM image of the internal structure of the hydrogel and </t>
  </si>
  <si>
    <t>There are more result you can find in figure 2 and 3</t>
  </si>
  <si>
    <t>https://pubs.acs.org/doi/10.1021/acsbiomaterials.0c00545</t>
  </si>
  <si>
    <t>Thermoresponsive Chitosan/DOPA-Based Hydrogel as an Injectable Therapy Approach for Tissue-Adhesion and Hemostasis</t>
  </si>
  <si>
    <t>a1 was the morphology diagram 
of HBCS hydrogel after lyophilization, a2 was the stereo-microscope image of HBCS hydrogel, a3-a5 were the 
SEM images of HBCS hydrogel at different magnifications 200×, 400×, and 600×</t>
  </si>
  <si>
    <t>HBCS-C</t>
  </si>
  <si>
    <t>; b1 was the morphology   diagram of HBCS-C hydrogel after lyophilization, b2 was the stereo-microscope image of HBCS hydrogel, b3-  b5 were the SEM images of HBCS-C hydrogel at different magnifications 200×, 400×, and 600×.</t>
  </si>
  <si>
    <t>https://pubs.acs.org/doi/10.1021/acsami.8b10668</t>
  </si>
  <si>
    <t>Potent Anti-adhesion Barrier Combined Biodegradable Hydrogel with Multifunctional Turkish Galls Extract</t>
  </si>
  <si>
    <t>GEA-NP/H GEA-NP/H</t>
  </si>
  <si>
    <t xml:space="preserve"> Rheological analysis of GEA-NP/H and grass images of GEA-NP/H that exhibited sol–gel transition around body temperature; </t>
  </si>
  <si>
    <t>GEA-NP/H;</t>
  </si>
  <si>
    <t xml:space="preserve"> SEM images of freeze-dried GEA-NP/H; </t>
  </si>
  <si>
    <t>GEA PBS pH 37 °C GEA GEA-NP, GEA-NP/H</t>
  </si>
  <si>
    <t xml:space="preserve"> ex vivo GEA release profiles in PBS pH 7.4, 37 °C from free GEA solutions, GEA-NP, and GEA-NP/H n = 3; and </t>
  </si>
  <si>
    <t>R-CPC</t>
  </si>
  <si>
    <t xml:space="preserve"> cytotoxicity of the R-CPC hydrogel on HEK 293 and NIH-3T3 cells n = 6.</t>
  </si>
  <si>
    <t xml:space="preserve"> SEM images and macroscopic observations of R-CPC polymer hydrogel degraded in 10 mL of PBS pH 7.4, 37 °C at different time points; </t>
  </si>
  <si>
    <t xml:space="preserve"> molecular mass changes of R-CPC polymer at determined degradation time; </t>
  </si>
  <si>
    <t>IVIS BABL/c R-CPC</t>
  </si>
  <si>
    <t xml:space="preserve"> fluorescence IVIS imaging of the BABL/c nude mice after intraperitoneal injection of R-CPC hydrogel containing RB/R-CPC n = 5; </t>
  </si>
  <si>
    <t>GEA-NP/H BABL/c</t>
  </si>
  <si>
    <t xml:space="preserve"> macroscopic observations of GEA-NP/H degradation after intraperitoneal injection to BABL/c mice at designed time point n = 3; and </t>
  </si>
  <si>
    <t>GEA-NP/H 3.</t>
  </si>
  <si>
    <t xml:space="preserve"> mass loss of GEA-NP/H during the degradation in abdomen n = 3.</t>
  </si>
  <si>
    <t>https://pubs.acs.org/doi/10.1021/acs.iecr.9b06769</t>
  </si>
  <si>
    <t>From kPa to MPa: An Environmentally Friendly Way to Prepare a Polysaccharide Hydrogel with Tunable Mechanical Properties</t>
  </si>
  <si>
    <t>GG1%-CaCl2 0.4%</t>
  </si>
  <si>
    <t xml:space="preserve"> was employed to   examine the morphology of the GG hydrogels with an emphasis on the porous   characteristics.</t>
  </si>
  <si>
    <t>17.34 kPa</t>
  </si>
  <si>
    <t>https://pubs.acs.org/doi/10.1021/acs.iecr.9b06770</t>
  </si>
  <si>
    <t>GG2%-CaCl2 0.8%</t>
  </si>
  <si>
    <t>82.41 kPa</t>
  </si>
  <si>
    <t>https://pubs.acs.org/doi/10.1021/acs.iecr.9b06771</t>
  </si>
  <si>
    <t>GG1%-CaCl2 0.8% extra CaCl2 1.5%</t>
  </si>
  <si>
    <t>118.25 kPa</t>
  </si>
  <si>
    <t>https://pubs.acs.org/doi/10.1021/acs.iecr.9b06772</t>
  </si>
  <si>
    <t>GG2%-CaCl2 0.8% extra CaCl2 5%</t>
  </si>
  <si>
    <t>481.59 kPa</t>
  </si>
  <si>
    <t>https://pubs.acs.org/doi/10.1021/acs.iecr.9b06773</t>
  </si>
  <si>
    <t>GG2%-CaCl2 0.8% extra CaCl2 7.5%</t>
  </si>
  <si>
    <t>525.43 kPa</t>
  </si>
  <si>
    <t>https://pubs.acs.org/doi/10.1021/acsabm.0c00153</t>
  </si>
  <si>
    <t>Anodic Aluminum Oxide Nanopore Template-Assisted Fabrication of Nanostructured Poly(vinyl alcohol) Hydrogels for Cell Studies</t>
  </si>
  <si>
    <t xml:space="preserve"> nanostructured PVA hydrogel after the removal of the AAO template.</t>
  </si>
  <si>
    <t>SEM and modulus not relate</t>
  </si>
  <si>
    <t xml:space="preserve"> microstructured PVA hydrogel after the removal of PDMS mask.</t>
  </si>
  <si>
    <t>https://pubs.acs.org/doi/10.1021/acsami.7b01513</t>
  </si>
  <si>
    <t>Reductively Degradable Poly(2-hydroxyethyl methacrylate) Hydrogels with Oriented Porosity for Tissue Engineering Applications</t>
  </si>
  <si>
    <t>A, B</t>
  </si>
  <si>
    <t>PH-S,</t>
  </si>
  <si>
    <t xml:space="preserve"> PH-S, </t>
  </si>
  <si>
    <t>PH-F1,</t>
  </si>
  <si>
    <t xml:space="preserve"> PH-F1, and </t>
  </si>
  <si>
    <t>E, F</t>
  </si>
  <si>
    <t>PH-F2</t>
  </si>
  <si>
    <t xml:space="preserve"> PH-F2 hydrogels.</t>
  </si>
  <si>
    <t>https://pubs.acs.org/doi/10.1021/acssuschemeng.9b00147</t>
  </si>
  <si>
    <t>Robust and Tunable Hybrid Hydrogels from Photo-Cross-Linked Soy Protein Isolate and Regenerated Silk Fibroin</t>
  </si>
  <si>
    <t>SPI pH</t>
  </si>
  <si>
    <t xml:space="preserve"> SPI gel pH 7, </t>
  </si>
  <si>
    <t>SPI/SF</t>
  </si>
  <si>
    <t xml:space="preserve"> SPI/SF 3:1, </t>
  </si>
  <si>
    <t xml:space="preserve"> SPI/SF 1:1, </t>
  </si>
  <si>
    <t xml:space="preserve"> SPI/SF 1:3, and </t>
  </si>
  <si>
    <t>SF</t>
  </si>
  <si>
    <t xml:space="preserve"> SF gel.</t>
  </si>
  <si>
    <t>https://pubs.acs.org/doi/10.1021/acs.biomac.5b00928</t>
  </si>
  <si>
    <t>Effects of Chitin Whiskers on Physical Properties and Osteoblast Culture of Alginate Based Nanocomposite Hydrogels</t>
  </si>
  <si>
    <t>SA</t>
  </si>
  <si>
    <t xml:space="preserve"> and SC4–4 </t>
  </si>
  <si>
    <t>5.775 Mpa</t>
  </si>
  <si>
    <t>SCW4-2</t>
  </si>
  <si>
    <t>11 Mpa</t>
  </si>
  <si>
    <t>SCW4-4</t>
  </si>
  <si>
    <t>13.23 Mpa</t>
  </si>
  <si>
    <t>SCW4-5</t>
  </si>
  <si>
    <t>13.17 Mpa</t>
  </si>
  <si>
    <t xml:space="preserve"> after 48 h of culture; scale bar = 20 μm.</t>
  </si>
  <si>
    <t>https://pubs.acs.org/doi/10.1021/acsbiomaterials.8b01009</t>
  </si>
  <si>
    <t>3D Hydrogels Containing Interconnected Microchannels of Subcellular Size for Capturing Human Pathogenic Acanthamoeba Castellanii</t>
  </si>
  <si>
    <t>ZnO</t>
  </si>
  <si>
    <t xml:space="preserve"> Exemplary SEM image of a ZnO tetrapod, which serves as basic constituent of sacrificial templates for the production of microchannel-containing hydrogels.</t>
  </si>
  <si>
    <t>no SEM of hydrogel</t>
  </si>
  <si>
    <t>https://pubs.acs.org/doi/10.1021/acsami.7b15712</t>
  </si>
  <si>
    <t>Aqueous Phase Exfoliation of Two-Dimensional Materials Assisted by Thermoresponsive Polymeric Ionic Liquid and Their Applications in Stimuli-Responsive Hydrogels and Highly Thermally Conductive Films</t>
  </si>
  <si>
    <t>TRPIL/MoS2</t>
  </si>
  <si>
    <t xml:space="preserve"> SEM image of the TRPIL/MoS2 composite hydrogel after freeze-drying.</t>
  </si>
  <si>
    <t>0.12 Mpa</t>
  </si>
  <si>
    <t xml:space="preserve"> FESEM image of the TRPIL/MoS2 composite hydrogel and </t>
  </si>
  <si>
    <t>no matched SEM</t>
  </si>
  <si>
    <t>https://pubs.acs.org/doi/10.1021/acs.macromol.7b01832</t>
  </si>
  <si>
    <t>Strategies To Increase the Thermal Stability of Truly Biomimetic Hydrogels: Combining Hydrophobicity and Directed Hydrogen Bonding</t>
  </si>
  <si>
    <t>TriPIC TriPIC-f, 4.0</t>
  </si>
  <si>
    <t xml:space="preserve"> cryo-SEM images of TriPIC TriPIC-f, c = 4.0 g L–1 hydrogels.</t>
  </si>
  <si>
    <t>https://pubs.acs.org/doi/10.1021/acs.macromol.5b01536</t>
  </si>
  <si>
    <t>Photopatternable “Clickable” Hydrogels: “Orthogonal” Control over Fabrication and Functionalization</t>
  </si>
  <si>
    <t>6KG32:1,</t>
  </si>
  <si>
    <t xml:space="preserve"> 6KG32:1, </t>
  </si>
  <si>
    <t>6KG31:1,</t>
  </si>
  <si>
    <t xml:space="preserve"> 6KG31:1, </t>
  </si>
  <si>
    <t>6KG31:2,</t>
  </si>
  <si>
    <t xml:space="preserve"> 6KG31:2, and </t>
  </si>
  <si>
    <t>6KG31:3.</t>
  </si>
  <si>
    <t xml:space="preserve"> 6KG31:3.</t>
  </si>
  <si>
    <t>https://pubs.acs.org/doi/10.1021/acsami.9b08870</t>
  </si>
  <si>
    <t>Antibacterial and Antifouling Hybrid Ionic–Covalent Hydrogels with Tunable Mechanical Properties</t>
  </si>
  <si>
    <t>CS/PSBMA</t>
  </si>
  <si>
    <t xml:space="preserve"> CS/PSBMA composite hydrogel, </t>
  </si>
  <si>
    <t>0.04 Mpa</t>
  </si>
  <si>
    <t>CZ-SO42–,</t>
  </si>
  <si>
    <t xml:space="preserve"> CZ-SO42–, </t>
  </si>
  <si>
    <t>CZ-Cit3–</t>
  </si>
  <si>
    <t xml:space="preserve"> CZ-Cit3– hydrogels, and </t>
  </si>
  <si>
    <t>https://pubs.acs.org/doi/10.1021/acsami.7b08937</t>
  </si>
  <si>
    <t>Mechanochemical Synthesis of PEDOT:PSS Hydrogels for Aqueous Formulation of Li-Ion Battery Electrodes</t>
  </si>
  <si>
    <t>EDX LiMn2O4/C PEDOT:PSS</t>
  </si>
  <si>
    <t xml:space="preserve"> SEM and EDX elemental mapping of thick electrode coatings employing LiMn2O4/C composite and PEDOT:PSS hydrogel binder on Al foil current collector.</t>
  </si>
  <si>
    <t>https://pubs.acs.org/doi/10.1021/acsapm.9b00590</t>
  </si>
  <si>
    <t>Constructing High Performance Hydrogels with Strong Underwater Adhesion through a “Mussel Feet-Rock” Inspired Strategy</t>
  </si>
  <si>
    <t>PAA0.95/PMD0.05</t>
  </si>
  <si>
    <t xml:space="preserve"> images of fracture surface: a PAA0.95/PMD0.05   hydrogel, b PAA0.90/PMD0.10 hydrogel, c PAA0.85/PMD0.15 hydrogel, d PAA0.80/PMD0.20   hydrogel and e PAA0.75/PMD0.25 hydrogel.</t>
  </si>
  <si>
    <t>SEM is not macthed with data (fractured surface)</t>
  </si>
  <si>
    <t>https://pubs.acs.org/doi/10.1021/acsami.0c02495</t>
  </si>
  <si>
    <t>Biocompatible In Situ Polymerization of Multipurpose Polyacrylamide-Based Hydrogels on Skin via Silver Ion Catalyzation</t>
  </si>
  <si>
    <t>Figure S8</t>
  </si>
  <si>
    <t>PAM/SA/Ag</t>
  </si>
  <si>
    <t xml:space="preserve"> Photographs and SEM images of the pristine blood clot and the clot contacting with the PAM/SA/Ag </t>
  </si>
  <si>
    <t>0.0025 Mpa</t>
  </si>
  <si>
    <t xml:space="preserve">
S4
also performed to confirm the transition state (with only one imaginary frequency).</t>
  </si>
  <si>
    <t>And the 
cross-section morphologies of the hydrogels and energy dispersive spectra EDS</t>
  </si>
  <si>
    <t>JSM-7500F, JEOL,</t>
  </si>
  <si>
    <t xml:space="preserve"> were   obtained from a scanning electron microscope SEM, JSM-7500F, JEOL, Japan.</t>
  </si>
  <si>
    <t>no SEM</t>
  </si>
  <si>
    <t xml:space="preserve">
S23
Fig.</t>
  </si>
  <si>
    <t xml:space="preserve"> SEM image and EDS surface analysis of the control thrombus; </t>
  </si>
  <si>
    <t>EDS PAM/SA/Ag</t>
  </si>
  <si>
    <t xml:space="preserve"> SEM   image and EDS surface analysis of the thrombus contacting with the PAM/SA/Ag </t>
  </si>
  <si>
    <t>https://pubs.acs.org/doi/10.1021/acsami.5b03325</t>
  </si>
  <si>
    <t>Design of Stable and Powerful Nanobiocatalysts, Based on Enzyme Laccase Immobilized on Self-Assembled 3D Graphene/Polymer Composite Hydrogels</t>
  </si>
  <si>
    <t xml:space="preserve">
S - 5 
the conductivity until it remained constant.</t>
  </si>
  <si>
    <t>SEM The surface morphology of the hydrogels was examined using scanning electron 
microscopes: Hitachi TM3030 tabletop sem at 15 kV accelerating voltage after coating 
the samples with a gold thin layer and FEI Quanta 250 FEG with low field detector 
LFD</t>
  </si>
  <si>
    <t>10 kV</t>
  </si>
  <si>
    <t xml:space="preserve"> at 10 kV accelerating voltage under low or high vacuum mode with standard   detectors.</t>
  </si>
  <si>
    <t>https://pubs.acs.org/doi/10.1021/acsbiomaterials.8b00408</t>
  </si>
  <si>
    <t>Engineering Adhesive and Antimicrobial Hyaluronic Acid/Elastin-like Polypeptide Hybrid Hydrogels for Tissue Engineering Applications</t>
  </si>
  <si>
    <t>MeHA/ELP</t>
  </si>
  <si>
    <t xml:space="preserve"> A representative SEM image of a MeHA/ELP hydrogel synthesized by 2% MeHA and 10% ELP.</t>
  </si>
  <si>
    <t>28 kPa</t>
  </si>
  <si>
    <t>ZnO 0%</t>
  </si>
  <si>
    <t xml:space="preserve"> 0% ZnO, </t>
  </si>
  <si>
    <t>ZnO 0.1%</t>
  </si>
  <si>
    <t>38 kPa</t>
  </si>
  <si>
    <t>ZnO 0.2%</t>
  </si>
  <si>
    <t>https://pubs.acs.org/doi/10.1021/acsami.1c05394</t>
  </si>
  <si>
    <t>High-Strength, Strongly Bonded Nanocomposite Hydrogels for Cartilage Repair</t>
  </si>
  <si>
    <t>PAM,</t>
  </si>
  <si>
    <t xml:space="preserve"> PAM, </t>
  </si>
  <si>
    <t>0.011 Mpa</t>
  </si>
  <si>
    <t>PAM–TiO2,</t>
  </si>
  <si>
    <t xml:space="preserve"> PAM–TiO2, </t>
  </si>
  <si>
    <t>0.024 Mpa</t>
  </si>
  <si>
    <t>PAM–CNT,</t>
  </si>
  <si>
    <t xml:space="preserve"> PAM–CNT, and </t>
  </si>
  <si>
    <t>0.013 Mpa</t>
  </si>
  <si>
    <t>PAM–TiO2–CNT</t>
  </si>
  <si>
    <t xml:space="preserve"> PAM–TiO2–CNT hydrogel composites.</t>
  </si>
  <si>
    <t>0.027 Mpa</t>
  </si>
  <si>
    <t>https://pubs.acs.org/doi/10.1021/jacs.9b11290</t>
  </si>
  <si>
    <t>Assembly Pattern of Supramolecular Hydrogel Induced by Lower Critical Solution Temperature Behavior of Low-Molecular-Weight Gelator</t>
  </si>
  <si>
    <t>a,b</t>
  </si>
  <si>
    <t>8.0 
mg/mL,</t>
  </si>
  <si>
    <t xml:space="preserve"> partial gels 8.0  mg/mL, </t>
  </si>
  <si>
    <t>4.0 mg/mL.</t>
  </si>
  <si>
    <t xml:space="preserve"> 4.0 mg/mL.</t>
  </si>
  <si>
    <t>https://pubs.acs.org/doi/10.1021/bm700924n</t>
  </si>
  <si>
    <t>Synthesis and Evaluation of Novel Biodegradable Hydrogels Based on Poly(ethylene glycol) and Sebacic Acid as Tissue Engineering Scaffolds</t>
  </si>
  <si>
    <t>PEGSDA</t>
  </si>
  <si>
    <t xml:space="preserve"> side views of PEGSDA hydrogel scaffold; </t>
  </si>
  <si>
    <t>PEGDA</t>
  </si>
  <si>
    <t xml:space="preserve"> side views of PEGDA hydrogel scaffold.</t>
  </si>
  <si>
    <t>https://pubs.acs.org/doi/10.1021/acsbiomaterials.9b00941</t>
  </si>
  <si>
    <t>Supramolecular Nanofibrous Peptide/Polymer Hydrogels for the Multiplexing of Bioactive Signals</t>
  </si>
  <si>
    <t>SEM images of mineralized hydrogels 1 MDa PSS/PA and 70 kDa PSS/PA</t>
  </si>
  <si>
    <t>DMEM FBS</t>
  </si>
  <si>
    <t xml:space="preserve"> incubated in DMEM – FBS medium at different incubation periods.</t>
  </si>
  <si>
    <t>Mineralization of hydrogels in four different media DMEM – FBS, DMEM + FBS, ODM – FBS, and ODM + FBS</t>
  </si>
  <si>
    <t>21 EDX</t>
  </si>
  <si>
    <t xml:space="preserve"> after 21 days of incubation shown by SEM micrographs and EDX spectra: </t>
  </si>
  <si>
    <t>1 MDa PSS/PA</t>
  </si>
  <si>
    <t xml:space="preserve"> 1 MDa PSS/PA and </t>
  </si>
  <si>
    <t>70 kDa PSS/PA.</t>
  </si>
  <si>
    <t xml:space="preserve"> 70 kDa PSS/PA.</t>
  </si>
  <si>
    <t xml:space="preserve"> and 14 </t>
  </si>
  <si>
    <t>https://pubs.acs.org/doi/10.1021/acsbiomaterials.9b00967</t>
  </si>
  <si>
    <t>Membrane-Disrupting Nanofibrous Peptide Hydrogels</t>
  </si>
  <si>
    <t>S13.</t>
  </si>
  <si>
    <t>CASP-K6</t>
  </si>
  <si>
    <t xml:space="preserve"> images of CASP-K6 hydrogel  at different resolutions after critical-point drying and sputter- coating with gold/palladium.</t>
  </si>
  <si>
    <t>https://pubs.acs.org/doi/10.1021/acsami.9b14756</t>
  </si>
  <si>
    <t>Highly Tough Hydrogels with the Body Temperature-Responsive Shape Memory Effect</t>
  </si>
  <si>
    <t xml:space="preserve">
S-2
Dynamic mechanical analysis (DMA)
Thermal-mechanical tests were performed on a Q800 dynamic mechanical analyzer (TA instrument, 
USA) under the tensile mode, fixed frequency of 1Hz, amplitude of 20 μm, heating rate of 2 oC/min 
and a temperature range of 10 to 60 oC.</t>
  </si>
  <si>
    <t xml:space="preserve">  The micro-structures of the hydrogels were determined by SEM Zeiss, Utral 55.</t>
  </si>
  <si>
    <t>no SEM provided</t>
  </si>
  <si>
    <t>https://pubs.acs.org/doi/10.1021/acsapm.0c00831</t>
  </si>
  <si>
    <t>Eco-friendly Carboxymethyl Cellulose Nanofiber Hydrogels Prepared via Freeze Cross-Linking and Their Applications</t>
  </si>
  <si>
    <t>CMCF-F-2,</t>
  </si>
  <si>
    <t xml:space="preserve"> CMCF-F-2, </t>
  </si>
  <si>
    <t>4.9 kPa</t>
  </si>
  <si>
    <t>CMCF-NoF-2,</t>
  </si>
  <si>
    <t xml:space="preserve"> CMCF-NoF-2, and </t>
  </si>
  <si>
    <t>CMCF-RF-2</t>
  </si>
  <si>
    <t xml:space="preserve"> CMCF-RF-2 hydrogels and </t>
  </si>
  <si>
    <t>https://pubs.acs.org/doi/10.1021/ma501214k</t>
  </si>
  <si>
    <t>Poly(N-isopropylacrylamide)/Gold Hybrid Hydrogels Prepared by Catechol Redox Chemistry. Characterization and Smart Tunable Catalytic Activity</t>
  </si>
  <si>
    <t>PNIPAM–catechol2@Au</t>
  </si>
  <si>
    <t xml:space="preserve"> Cryo-SEM image of the PNIPAM–catechol2@Au hydrogel.</t>
  </si>
  <si>
    <t>https://pubs.acs.org/doi/10.1021/acssuschemeng.0c06198</t>
  </si>
  <si>
    <t>Fluorescent Nanofibrillar Hydrogels of Carbon Dots and Cellulose Nanocrystals and Their Biocompatibility</t>
  </si>
  <si>
    <t xml:space="preserve">, 5 </t>
  </si>
  <si>
    <t xml:space="preserve">, and 2 </t>
  </si>
  <si>
    <t>103.24 kPa</t>
  </si>
  <si>
    <t>72.86 kPa</t>
  </si>
  <si>
    <t>https://pubs.acs.org/doi/10.1021/acsapm.9b00905</t>
  </si>
  <si>
    <t>Robust Self-Healing Magnetically Induced Colloidal Photonic Crystal Hydrogels</t>
  </si>
  <si>
    <t>CPCs</t>
  </si>
  <si>
    <t xml:space="preserve"> high-magnification SEM image of a typical cross section of the CPCs hydrogel.</t>
  </si>
  <si>
    <t>https://pubs.acs.org/doi/10.1021/acsabm.0c00933</t>
  </si>
  <si>
    <t>High-Strength and High-Toughness Silk Fibroin Hydrogels: A Strategy Using Dynamic Host–Guest Interactions</t>
  </si>
  <si>
    <t>DSC HG-SF</t>
  </si>
  <si>
    <t xml:space="preserve"> DSC curve of the HG-SF hydrogel.</t>
  </si>
  <si>
    <t>https://pubs.acs.org/doi/10.1021/acsami.5b07628</t>
  </si>
  <si>
    <t>Biomimetic Mineralization of Recombinamer-Based Hydrogels toward Controlled Morphologies and High Mineral Density</t>
  </si>
  <si>
    <t>A–D</t>
  </si>
  <si>
    <t>HSS3</t>
  </si>
  <si>
    <t xml:space="preserve"> Cross-sectional SEM image and elemental mapping of the cross-linked HSS3 hydrogel after 14 days of mineralization in the PILP solution.</t>
  </si>
  <si>
    <t>20 GPa</t>
  </si>
  <si>
    <t>EDS REDV, REDV</t>
  </si>
  <si>
    <t xml:space="preserve"> its corresponding EDS of the mineralized REDV, showing that calcium phosphate minerals were deposited into the REDV hydrogel framework.</t>
  </si>
  <si>
    <t>20 Gpa</t>
  </si>
  <si>
    <t>https://pubs.acs.org/doi/10.1021/acs.langmuir.8b01388</t>
  </si>
  <si>
    <t>Adjustable Tribological Behavior of Glucose-Sensitive Hydrogels</t>
  </si>
  <si>
    <t>1st network</t>
  </si>
  <si>
    <t xml:space="preserve"> DN hydrogel, and </t>
  </si>
  <si>
    <t>2nd network</t>
  </si>
  <si>
    <t>0.8 kPa</t>
  </si>
  <si>
    <t>340 kPa</t>
  </si>
  <si>
    <t>BMDN</t>
  </si>
  <si>
    <t xml:space="preserve"> BMDN hydrogel.</t>
  </si>
  <si>
    <t>https://pubs.acs.org/doi/10.1021/acsami.9b15817</t>
  </si>
  <si>
    <t>High-Strength, Self-Adhesive, and Strain-Sensitive Chitosan/Poly(acrylic acid) Double-Network Nanocomposite Hydrogels Fabricated by Salt-Soaking Strategy for Flexible Sensors</t>
  </si>
  <si>
    <t>CS/PAA/TA@CNC DN</t>
  </si>
  <si>
    <t xml:space="preserve"> SEM images for the cross section of CS/PAA/TA@CNC DN nanocomposite hydrogels with different soaking times.</t>
  </si>
  <si>
    <t>https://pubs.acs.org/doi/10.1021/acs.macromol.7b02315</t>
  </si>
  <si>
    <t>Synthesis of Polymeric Nanocomposite Hydrogels Containing the Pendant ZnS Nanoparticles: Approach to Higher Refractive Index Optical Polymeric Nanocomposites</t>
  </si>
  <si>
    <t>50wt%</t>
  </si>
  <si>
    <t>50 wt %.</t>
  </si>
  <si>
    <t>1.85 MPa</t>
  </si>
  <si>
    <t>https://pubs.acs.org/doi/10.1021/acsabm.9b00727</t>
  </si>
  <si>
    <t>Incorporation of ZnO/Bioactive Glass Nanoparticles into Alginate/Chitosan Composite Hydrogels for Wound Closure</t>
  </si>
  <si>
    <t>BG ZBG,</t>
  </si>
  <si>
    <t xml:space="preserve"> TEM image for BG and ZBG, SEM images of </t>
  </si>
  <si>
    <t>Gel-ZBG</t>
  </si>
  <si>
    <t xml:space="preserve"> Gel-ZBG composite hydrogels, </t>
  </si>
  <si>
    <t xml:space="preserve"> antibacterial efficiency of the Gel-ZBG against E. coli and S. aureus.</t>
  </si>
  <si>
    <t>https://pubs.acs.org/doi/10.1021/nn300082k</t>
  </si>
  <si>
    <t>Macroscopic Multifunctional Graphene-Based Hydrogels and Aerogels by a Metal Ion Induced Self-Assembly Process</t>
  </si>
  <si>
    <t>SEM images with different magnifications of the graphene/FeOOH aerogels dried from the hydrogels prepared with 10 mL of a GO 2 mg mL–1</t>
  </si>
  <si>
    <t>pH FeSO4: 1 0.0625</t>
  </si>
  <si>
    <t xml:space="preserve"> suspension at pH 3, using different amounts of FeSO4: a–c 1 mmol; d–f 0.0625 mmol.</t>
  </si>
  <si>
    <t>graphene/Fe3O4</t>
  </si>
  <si>
    <t xml:space="preserve"> magnification of the interior microstructures of the freeze-dried graphene/Fe3O4 hydrogel prepared in the presence of 0.5 mmol of FeSO4 at pH 11.</t>
  </si>
  <si>
    <t>0.1 Mpa</t>
  </si>
  <si>
    <t>graphene/Mn2O3</t>
  </si>
  <si>
    <t xml:space="preserve"> SEM images with different magnification of the graphene/Mn2O3   hydrogels.</t>
  </si>
  <si>
    <t>https://pubs.acs.org/doi/10.1021/acsomega.0c00727</t>
  </si>
  <si>
    <t>Hydroxyethyl Chitosan-Reinforced Polyvinyl Alcohol/Biphasic Calcium Phosphate Hydrogels for Bone Regeneration</t>
  </si>
  <si>
    <t>BH1;</t>
  </si>
  <si>
    <t xml:space="preserve">: BH1; </t>
  </si>
  <si>
    <t>BH2;</t>
  </si>
  <si>
    <t xml:space="preserve">: BH2; </t>
  </si>
  <si>
    <t>BH3;</t>
  </si>
  <si>
    <t xml:space="preserve"> BH3; </t>
  </si>
  <si>
    <t>BH4;</t>
  </si>
  <si>
    <t xml:space="preserve"> BH4; and </t>
  </si>
  <si>
    <t>BH5.</t>
  </si>
  <si>
    <t xml:space="preserve"> BH5.</t>
  </si>
  <si>
    <t>https://pubs.acs.org/doi/10.1021/acsami.6b04911</t>
  </si>
  <si>
    <t>Self-Healing Conductive Injectable Hydrogels with Antibacterial Activity as Cell Delivery Carrier for Cardiac Cell Therapy</t>
  </si>
  <si>
    <t>, scale bar: 300 μm.</t>
  </si>
  <si>
    <t>https://pubs.acs.org/doi/10.1021/acsnano.1c02578</t>
  </si>
  <si>
    <t>Surface Patterning of Two-Dimensional Nanostructure-Embedded Photothermal Hydrogels for High-Yield Solar Steam Generation</t>
  </si>
  <si>
    <t>MRH-3</t>
  </si>
  <si>
    <t xml:space="preserve"> ESEM images of MRH-3 showing the porous structure of the hydrogel at three different humidity levels 10%, 50%, 90%.</t>
  </si>
  <si>
    <t>Environmental scanning electron microscope ESEM</t>
  </si>
  <si>
    <t>MRH-0</t>
  </si>
  <si>
    <t xml:space="preserve"> images of MRH-0 showing the porous   structure of the hydrogel at three different humidity levels.</t>
  </si>
  <si>
    <t>https://pubs.acs.org/doi/10.1021/acsomega.8b01037</t>
  </si>
  <si>
    <t>Biocompatible and Light-Penetrating Hydrogels for Water Decontamination</t>
  </si>
  <si>
    <t>H-TG</t>
  </si>
  <si>
    <t>Fmoc-L-Tyr-D-Oxd-OH</t>
  </si>
  <si>
    <t xml:space="preserve"> prepared with Fmoc-L-Tyr-D-Oxd-OH 0.5% concentration.</t>
  </si>
  <si>
    <t xml:space="preserve">
S3 
Hydrogel Gelator 1M NaOH 
(1.3 eq.)</t>
  </si>
  <si>
    <t>RhB  
5x10
-4
M</t>
  </si>
  <si>
    <t xml:space="preserve">
TiO2-NPs 
0.2 mg/mL 
TiO2-Gr 
0.2 mg/mL 
1</t>
  </si>
  <si>
    <t xml:space="preserve">   TiO2-NPs   0.2 mg/mL   TiO2-Gr                 0.2 mg/mL – 0.1%   1 </t>
  </si>
  <si>
    <t>5 12 µL 2.4 
2</t>
  </si>
  <si>
    <t xml:space="preserve"> 5 mg 12 µL 2.4 mg -  - -   2 </t>
  </si>
  <si>
    <t>H-T</t>
  </si>
  <si>
    <t>5 12 µL 13.5 µL 
3</t>
  </si>
  <si>
    <t xml:space="preserve"> 5 mg 12 µL  - 13.5 µL -   3 </t>
  </si>
  <si>
    <t>5 12 µL 13.5 µL 
4</t>
  </si>
  <si>
    <t xml:space="preserve"> 5 mg 12 µL  - - 13.5 µL   4 </t>
  </si>
  <si>
    <t>HR</t>
  </si>
  <si>
    <t>5 12 µL 2.4 2 µL 
5</t>
  </si>
  <si>
    <t xml:space="preserve"> 5 mg 12 µL 2.4 mg 2 µL - -   5 </t>
  </si>
  <si>
    <t>HR-T</t>
  </si>
  <si>
    <t>5 12 µL 2.4 2 µL 13.5 µL 
6</t>
  </si>
  <si>
    <t xml:space="preserve"> 5 mg 12 µL 2.4 mg 2 µL 13.5 µL -   6 </t>
  </si>
  <si>
    <t>HR-TG</t>
  </si>
  <si>
    <t>5 12 µL 2.4 2 µL 13.5 µL 
Since TiO2 pH</t>
  </si>
  <si>
    <t xml:space="preserve"> 5 mg 12 µL 2.4 mg 2 µL - 13.5 µL      Since the solutions containing TiO2 have a pH ≈ 1, we adopt the following procedure, to avoid the   formation of non-homogeneous hydrogels:     - the gelator 5 mg was placed in a test tube, then milliQ water 1 mL and aqueous 1 M NaOH 12   µL were added and the mixture stirred and sonicated in turn for about 10 minutes, until sample   dissolution;   - 2 µL of RhB 5x10 -4   M were added to the solution under stirring only for samples 4, 5 and 6;   - 2.4 mg of glucono-δ-lactone were added to all the samples under stirring;   - when the solution reached pH ≈ 6, we added the solution containing TiO2 only for samples 2 and   5 and TiO2-graphene only for samples 3 and 6 under stirring, followed by a rapid transfer into   cuvette 500 µL, for photodegradation tests, vials 500 µL, for preparation of SEM analysis   sample or plate 700 µL, for rheology analysis.</t>
  </si>
  <si>
    <t>https://pubs.acs.org/doi/10.1021/acs.biomac.0c01167</t>
  </si>
  <si>
    <t>Thermoresponsive Hemostatic Hydrogel with a Biomimetic Nanostructure Constructed from Aggregated Collagen Nanofibers</t>
  </si>
  <si>
    <t>TS-Gel-Ag-col-25%</t>
  </si>
  <si>
    <t xml:space="preserve"> SEM and AFM images of Aggregated-col; </t>
  </si>
  <si>
    <t>FT-IR TS-Gel-Ag-col</t>
  </si>
  <si>
    <t xml:space="preserve"> FT-IR spectra of TS-Gel-Ag-col with different F-107 contents; </t>
  </si>
  <si>
    <t>XRD TS-Gel-Ag-col</t>
  </si>
  <si>
    <t xml:space="preserve"> XRD spectra of TS-Gel-Ag-col with different F-107 contents; and </t>
  </si>
  <si>
    <t>DSC TS-Gel-Ag-col</t>
  </si>
  <si>
    <t xml:space="preserve"> DSC curves of TS-Gel-Ag-col with different F-107 contents.</t>
  </si>
  <si>
    <t>https://pubs.acs.org/doi/10.1021/acsaem.0c01584</t>
  </si>
  <si>
    <t>Adjusting Channel Size within PVA-Based Hydrogels via Ice Templating for Enhanced Solar Steam Generation</t>
  </si>
  <si>
    <t>S16.</t>
  </si>
  <si>
    <t>MoS2-PVA-0h</t>
  </si>
  <si>
    <t xml:space="preserve"> rheological properties of MoS2-PVA-0h hydrogels, which  showed similarity with results obtained from Ti3C2-PVA-0h hydrogels </t>
  </si>
  <si>
    <t>https://pubs.acs.org/doi/10.1021/acs.langmuir.9b01101</t>
  </si>
  <si>
    <t>Supramolecular Compartmentalized Hydrogels via Polydopamine Particle-Stabilized Water-in-Water Emulsions</t>
  </si>
  <si>
    <t>Images of the PDP 0.2 g/L</t>
  </si>
  <si>
    <t>PEG35k 7 3 140 mg/mL α-CD:</t>
  </si>
  <si>
    <t xml:space="preserve">-stabilized PEG35k 7 wt %/dextran40k 3 wt % water-in-water system 140 mg/mL of α-CD: Optical images of </t>
  </si>
  <si>
    <t>PDP-stabilized</t>
  </si>
  <si>
    <t xml:space="preserve"> a PDP-stabilized emulsion and </t>
  </si>
  <si>
    <t>Cryo-SEM images of hydrogel via PEG35k 7 wt%</t>
  </si>
  <si>
    <t>3 140 mg/mL α-CD 65 °C PDP.</t>
  </si>
  <si>
    <t>/dextran40k 3 wt% water-in-  water system 140 mg/mL of α-CD after heating to 65 °C and cooling to ambient temperature   without addition of PDP.</t>
  </si>
  <si>
    <t>https://pubs.acs.org/doi/10.1021/acsbiomaterials.7b00624</t>
  </si>
  <si>
    <t>Antitumor Photodynamic Therapy Based on Dipeptide Fibrous Hydrogels with Incorporation of Photosensitive Drugs</t>
  </si>
  <si>
    <t>Fmoc-FF/PLL</t>
  </si>
  <si>
    <t xml:space="preserve"> SEM images of the Fmoc-FF/PLL hydrogel loaded with the photosensitizer Ce6.</t>
  </si>
  <si>
    <t>https://pubs.acs.org/doi/10.1021/ma500972y</t>
  </si>
  <si>
    <t>Robust and Degradable Hydrogels from Poly(ethylene glycol) and Semi-Interpenetrating Collagen</t>
  </si>
  <si>
    <t>Cryo-scanning electron microscope SEM</t>
  </si>
  <si>
    <t>20% PEG–LA–DA/0.75% collagen</t>
  </si>
  <si>
    <t xml:space="preserve"> images of top a 20 wt % PEG–LA–DA 0.75 wt % collagen hydrogel, middle a 20% PEG–LA–DA control and bottom a 0.5 wt % collagen solution.</t>
  </si>
  <si>
    <t>ma-2014-00972y_0006_SEM1.jpeg</t>
  </si>
  <si>
    <t>135.42 kPa</t>
  </si>
  <si>
    <t>20% PEG–LA–DA</t>
  </si>
  <si>
    <t>ma-2014-00972y_0006_SEM2.jpeg</t>
  </si>
  <si>
    <t>https://pubs.acs.org/doi/10.1021/acsami.1c05514</t>
  </si>
  <si>
    <t>Novel Diabetic Foot Wound Dressing Based on Multifunctional Hydrogels with Extensive Temperature-Tolerant, Durable, Adhesive, and Intrinsic Antibacterial Properties</t>
  </si>
  <si>
    <t>G-PAGL</t>
  </si>
  <si>
    <t xml:space="preserve"> SEM observation of the G-PAGL hydrogel.</t>
  </si>
  <si>
    <t>am1c05514_0002_SEM0.jpeg</t>
  </si>
  <si>
    <t>https://pubs.acs.org/doi/10.1021/acs.biomac.1c00537</t>
  </si>
  <si>
    <t>Injectable, Self-Healing, and Biocompatible N,O-Carboxymethyl Chitosan/Multialdehyde Guar Gum Hydrogels for Sustained Anticancer Drug Delivery</t>
  </si>
  <si>
    <t>N,O-CMCS/MAGG-10,</t>
  </si>
  <si>
    <t xml:space="preserve"> N,O-CMCS/MAGG-10, </t>
  </si>
  <si>
    <t>N,O-CMCS/MAGG-15,</t>
  </si>
  <si>
    <t xml:space="preserve"> N,O-CMCS/MAGG-15, and </t>
  </si>
  <si>
    <t>N,O-CMCS/MAGG-20.</t>
  </si>
  <si>
    <t xml:space="preserve"> N,O-CMCS/MAGG-20.</t>
  </si>
  <si>
    <t>N,O-CMCS/MAGG-10</t>
  </si>
  <si>
    <t xml:space="preserve"> Dox-loaded N,O-CMCS/MAGG-10 hydrogel, </t>
  </si>
  <si>
    <t>N,O-CMCS/MAGG-15</t>
  </si>
  <si>
    <t xml:space="preserve"> Dox-loaded N,O-CMCS/MAGG-15 hydrogel, and </t>
  </si>
  <si>
    <t>N,O-CMCS/MAGG-20</t>
  </si>
  <si>
    <t xml:space="preserve"> Dox-loaded N,O-CMCS/MAGG-20 hydrogel.</t>
  </si>
  <si>
    <t>https://pubs.acs.org/doi/10.1021/acs.biomac.6b01243</t>
  </si>
  <si>
    <t>Nanocellulose-Based Interpenetrating Polymer Network (IPN) Hydrogels for Cartilage Applications</t>
  </si>
  <si>
    <t>SA/G</t>
  </si>
  <si>
    <t xml:space="preserve"> SEM micrographs showing the effect of the incorporation of CNC and the cross-linking routes on the porosity, interconnectivity, and homogeneity of the pores, and </t>
  </si>
  <si>
    <t>bm-2016-01243d_0006_SEM3.jpeg</t>
  </si>
  <si>
    <t>0.02 MPa</t>
  </si>
  <si>
    <t>SA/G/CNC</t>
  </si>
  <si>
    <t>bm-2016-01243d_0006_SEM0.jpeg</t>
  </si>
  <si>
    <t>0.09 MPa</t>
  </si>
  <si>
    <t>X SA/G/CNC</t>
  </si>
  <si>
    <t>bm-2016-01243d_0006_SEM1.jpeg</t>
  </si>
  <si>
    <t>XX SA/G/CNC</t>
  </si>
  <si>
    <t>bm-2016-01243d_0006_SEM2.jpeg</t>
  </si>
  <si>
    <t>0.11 MPa</t>
  </si>
  <si>
    <t xml:space="preserve"> XHR-SEM of X SA/G/CNC hydrogel.</t>
  </si>
  <si>
    <t>https://pubs.acs.org/doi/10.1021/acsabm.9b01138</t>
  </si>
  <si>
    <t>Injectable and Sprayable Polyphenol-Based Hydrogels for Controlling Hemostasis</t>
  </si>
  <si>
    <t>CMCS–TA</t>
  </si>
  <si>
    <t xml:space="preserve"> CMCS–TA and </t>
  </si>
  <si>
    <t>CMCS–TA–BDBA</t>
  </si>
  <si>
    <t xml:space="preserve"> CMCS–TA–BDBA hydrogels.</t>
  </si>
  <si>
    <t>https://pubs.acs.org/doi/10.1021/acsabm.0c00807</t>
  </si>
  <si>
    <t>Recent Progress in Natural Biopolymers Conductive Hydrogels for Flexible Wearable Sensors and Energy Devices: Materials, Structures, and Performance</t>
  </si>
  <si>
    <t>Figure 16</t>
  </si>
  <si>
    <t>AgNWs</t>
  </si>
  <si>
    <t xml:space="preserve">; SEM image of AgNWs </t>
  </si>
  <si>
    <t>CS</t>
  </si>
  <si>
    <t>Ag+/Cu2+ OH NH2 CS</t>
  </si>
  <si>
    <t xml:space="preserve"> and the interwoven structure induced by complexation between metal ions Ag+/Cu2+ with OH and NH2 groups of the CS chains </t>
  </si>
  <si>
    <t>https://pubs.acs.org/doi/10.1021/acsbiomaterials.0c01767</t>
  </si>
  <si>
    <t>Freeze–Thawing-Induced Macroporous Catechol Hydrogels with Shape Recovery and Sponge-like Properties</t>
  </si>
  <si>
    <t>F10-R0.52</t>
  </si>
  <si>
    <t xml:space="preserve"> Comparative SEM images of the F10-R0.52 cryogel top row and R50 hydrogel bottom row.</t>
  </si>
  <si>
    <t>https://pubs.acs.org/doi/10.1021/bm100465q</t>
  </si>
  <si>
    <t>PEG-Based Hydrogels with Collagen Mimetic Peptide-Mediated and Tunable Physical Cross-Links</t>
  </si>
  <si>
    <t>MSD PEG-CMP9-K PEG-RCMP-K</t>
  </si>
  <si>
    <t xml:space="preserve"> Comparison of ensemble-average MSD between PEG-CMP9-K and PEG-RCMP-K hydrogels with data reported as mean ± SEM n ≥ 4.</t>
  </si>
  <si>
    <t>MSDs 100 PEG-CMP9</t>
  </si>
  <si>
    <t xml:space="preserve"> Ensemble-average MSDs with SEM error bars n &gt; 100 shown for PEG-CMP9 hydrogels 10 wt % before and after addition of 40 μL of 27.2 mM free CMP9 solution or H2O control experiment.</t>
  </si>
  <si>
    <t>https://pubs.acs.org/doi/10.1021/acs.iecr.0c00407</t>
  </si>
  <si>
    <t>Electrochemically Active, Compressible, and Conducting Silk Fibroin Hydrogels</t>
  </si>
  <si>
    <t xml:space="preserve"> lyophilized PEDOT:PSS solution, and </t>
  </si>
  <si>
    <t>ie0c00407_0002_SEM2.jpeg</t>
  </si>
  <si>
    <t>PEDOT:PSS-SF</t>
  </si>
  <si>
    <t>ie0c00407_0002_SEM1.jpeg</t>
  </si>
  <si>
    <t>27 kPa</t>
  </si>
  <si>
    <t>https://pubs.acs.org/doi/10.1021/acssuschemeng.9b07051</t>
  </si>
  <si>
    <t>Glycogen as a Cross-Linking Agent of Collagen and Nanohydroxyapatite To Form Hydrogels for bMSC Differentiation</t>
  </si>
  <si>
    <t>C/G/H</t>
  </si>
  <si>
    <t xml:space="preserve"> loss modulus; mechanical properties of C/G/H hydrogels: </t>
  </si>
  <si>
    <t xml:space="preserve"> optical image of compression and restoration of C/G/H = 1:1.67:0.17 hydrogel; </t>
  </si>
  <si>
    <t xml:space="preserve"> first cyclic compression test of C/G/H hydrogels; and </t>
  </si>
  <si>
    <t xml:space="preserve"> SEM images of morphologies of selected C/G/H hydrogels.</t>
  </si>
  <si>
    <t>https://pubs.acs.org/doi/10.1021/bm401364z</t>
  </si>
  <si>
    <t>CNC-reinforced</t>
  </si>
  <si>
    <t xml:space="preserve"> CNC-reinforced hydrogel with 0.25 wt % loading, </t>
  </si>
  <si>
    <t>CHO–CNC-reinforced</t>
  </si>
  <si>
    <t xml:space="preserve"> CHO–CNC-reinforced hydrogel with 0.375 wt % loading.</t>
  </si>
  <si>
    <t>https://pubs.acs.org/doi/10.1021/acs.biomac.0c01788</t>
  </si>
  <si>
    <t>PAPA0.02-PAM3</t>
  </si>
  <si>
    <t xml:space="preserve"> SEM images of PAPA0.02-PAM3, PAPA0.03-PAM3, PAPA0.04-PAM3, and PAPA0.05-PAM3 hydrogels from left to right.</t>
  </si>
  <si>
    <t>PAPA0.03-PAM3</t>
  </si>
  <si>
    <t>18 Kpa</t>
  </si>
  <si>
    <t>PAPA0.04-PAM3</t>
  </si>
  <si>
    <t>14 Kpa</t>
  </si>
  <si>
    <t>PAPA0.05-PAM3</t>
  </si>
  <si>
    <t>10 Kpa</t>
  </si>
  <si>
    <t>https://pubs.acs.org/doi/10.1021/acssuschemeng.9b07250</t>
  </si>
  <si>
    <t>Mussel-Inspired Autonomously Self-Healable All-in-One Supercapacitor with Biocompatible Hydrogel</t>
  </si>
  <si>
    <t>GelMA-CNC</t>
  </si>
  <si>
    <t xml:space="preserve">, GelMA-CNC hydrogel </t>
  </si>
  <si>
    <t>sc9b07250_0003_SEM7.jpeg</t>
  </si>
  <si>
    <t>2.32 kpa</t>
  </si>
  <si>
    <t>sc9b07250_0003_SEM8.jpeg</t>
  </si>
  <si>
    <t>GelMA-CNC-TA</t>
  </si>
  <si>
    <t xml:space="preserve">, GelMA-CNC-TA hydrogel </t>
  </si>
  <si>
    <t>sc9b07250_0003_SEM0.jpeg</t>
  </si>
  <si>
    <t>2 kpa</t>
  </si>
  <si>
    <t>sc9b07250_0003_SEM1.jpeg</t>
  </si>
  <si>
    <t>https://pubs.acs.org/doi/10.1021/bm801101e</t>
  </si>
  <si>
    <t>Release of Nerve Growth Factor from HEMA Hydrogel-Coated Substrates and Its Effect on the Differentiation of Neural Cells</t>
  </si>
  <si>
    <t>pHEMA,</t>
  </si>
  <si>
    <t xml:space="preserve"> Representative SEM images of the surface of pHEMA, </t>
  </si>
  <si>
    <t>bm-2008-01101e_0002_SEM1.jpeg</t>
  </si>
  <si>
    <t>440 kpa</t>
  </si>
  <si>
    <t>bm-2008-01101e_0002_SEM3.jpeg</t>
  </si>
  <si>
    <t>bm-2008-01101e_0002_SEM4.jpeg</t>
  </si>
  <si>
    <t>pHEMA-NaCl,</t>
  </si>
  <si>
    <t xml:space="preserve"> pHEMA-NaCl, and </t>
  </si>
  <si>
    <t>bm-2008-01101e_0002_SEM0.jpeg</t>
  </si>
  <si>
    <t>93 kpa</t>
  </si>
  <si>
    <t>bm-2008-01101e_0002_SEM2.jpeg</t>
  </si>
  <si>
    <t>bm-2008-01101e_0002_SEM7.jpeg</t>
  </si>
  <si>
    <t>pHEMA-Lys</t>
  </si>
  <si>
    <t xml:space="preserve"> pHEMA-Lys hydrogel samples.</t>
  </si>
  <si>
    <t>bm-2008-01101e_0002_SEM5.jpeg</t>
  </si>
  <si>
    <t>350 kpa</t>
  </si>
  <si>
    <t>bm-2008-01101e_0002_SEM6.jpeg</t>
  </si>
  <si>
    <t>bm-2008-01101e_0002_SEM8.jpeg</t>
  </si>
  <si>
    <t>https://pubs.acs.org/doi/10.1021/acsami.6b08285</t>
  </si>
  <si>
    <t>Potential of Agarose/Silk Fibroin Blended Hydrogel for in Vitro Cartilage Tissue Engineering</t>
  </si>
  <si>
    <t>II</t>
  </si>
  <si>
    <t>agarose-B.</t>
  </si>
  <si>
    <t xml:space="preserve"> agarose-B.</t>
  </si>
  <si>
    <t>https://pubs.acs.org/doi/10.1021/acsbiomaterials.0c00026</t>
  </si>
  <si>
    <t>Engineering a Self-Assembling Leucine Zipper Hydrogel System with Function-Specific Motifs for Tissue Regeneration</t>
  </si>
  <si>
    <t>LZ</t>
  </si>
  <si>
    <t xml:space="preserve"> images show deposition of the mineral on the LZ hydrogel with varying ratios of the LZ containing DMP1 motifs </t>
  </si>
  <si>
    <t>A1, A2</t>
  </si>
  <si>
    <t>LZ-Control: LZ-ESQES: LZ-QESQSEQDS;</t>
  </si>
  <si>
    <t xml:space="preserve"> 2:1:0 LZ-Control: LZ-ESQES: LZ-QESQSEQDS; </t>
  </si>
  <si>
    <t>B1, B2</t>
  </si>
  <si>
    <t xml:space="preserve"> 2:0:1 LZ-Control: LZ-ESQES: LZ-QESQSEQDS; or </t>
  </si>
  <si>
    <t>C1, C2</t>
  </si>
  <si>
    <t>LZ-Control: LZ-ESQES: LZ-QESQSEQDS LZ</t>
  </si>
  <si>
    <t xml:space="preserve"> 1:1:1 LZ-Control: LZ-ESQES: LZ-QESQSEQDS after in vitro mineralization of the LZ hydrogel with different combinations of DMP1 calcium-binding domains LZ-ESQES and LZ-QESQSEQDS under physiological concentrations of calcium and phosphate.</t>
  </si>
  <si>
    <t>https://pubs.acs.org/doi/10.1021/acsabm.9b00676</t>
  </si>
  <si>
    <t>Oral Colon-Targeted Konjac Glucomannan Hydrogel Constructed through Noncovalent Cross-Linking by Cucurbit[8]uril for Ulcerative Colitis Therapy</t>
  </si>
  <si>
    <t>KGM-Phe@CB[8]</t>
  </si>
  <si>
    <t xml:space="preserve"> SEM image of KGM-Phe@CB[8] hydrogel, and </t>
  </si>
  <si>
    <t>CLSM FITC-KGM-Phe@CB[8]</t>
  </si>
  <si>
    <t xml:space="preserve"> CLSM image of Cy5-loaded FITC-KGM-Phe@CB[8] hydrogel.</t>
  </si>
  <si>
    <t>https://pubs.acs.org/doi/10.1021/acsmacrolett.1c00276</t>
  </si>
  <si>
    <t>Chemically Triggered Hydrogel Transformations through Covalent Adaptable Networks and Applications in Cell Culture</t>
  </si>
  <si>
    <t xml:space="preserve">
S3
the UNIFI 1.8 software.</t>
  </si>
  <si>
    <t>1.2.8 Scanning electron microscope SEM</t>
  </si>
  <si>
    <t xml:space="preserve">
Before</t>
  </si>
  <si>
    <t xml:space="preserve">  Before the SEM test, the hydrogel samples were stored in a refrigerator at -80 ℃, and the samples were   completely lyophilized with a lyophilizer TED PELLA, INC, USA.</t>
  </si>
  <si>
    <t>https://pubs.acs.org/doi/10.1021/acs.jafc.9b00984</t>
  </si>
  <si>
    <t>Insect Cuticle-Mimetic Hydrogels with High Mechanical Properties Achieved via the Combination of Chitin Nanofiber and Gelatin</t>
  </si>
  <si>
    <t>SD-ChNF</t>
  </si>
  <si>
    <t xml:space="preserve"> SD-ChNF surface, </t>
  </si>
  <si>
    <t>ChNF</t>
  </si>
  <si>
    <t xml:space="preserve"> ChNF surface, </t>
  </si>
  <si>
    <t>SD-ChNF/gelatin-0</t>
  </si>
  <si>
    <t xml:space="preserve"> cooling-treated SD-ChNF/gelatin hydrogel surface and </t>
  </si>
  <si>
    <t>jf-2019-00984j_0008_SEM3.jpeg</t>
  </si>
  <si>
    <t>1.95 kpa</t>
  </si>
  <si>
    <t>jf-2019-00984j_0008_SEM2.jpeg</t>
  </si>
  <si>
    <t>SD-ChNF/gelatin-6</t>
  </si>
  <si>
    <t xml:space="preserve"> quinone-cross-linked SD-ChNF/gelatin-6 h surface, and </t>
  </si>
  <si>
    <t>jf-2019-00984j_0008_SEM6.jpeg</t>
  </si>
  <si>
    <t>5.2 kpa</t>
  </si>
  <si>
    <t>SD-ChNF/gelatin-24</t>
  </si>
  <si>
    <t xml:space="preserve"> SD-ChNF/gelatin-24 h surface and </t>
  </si>
  <si>
    <t>jf-2019-00984j_0008_SEM5.jpeg</t>
  </si>
  <si>
    <t>10.64 kpa</t>
  </si>
  <si>
    <t>jf-2019-00984j_0008_SEM4.jpeg</t>
  </si>
  <si>
    <t>https://pubs.acs.org/doi/10.1021/acssuschemeng.6b02254</t>
  </si>
  <si>
    <t>Self-Assembled Sponge-like Chitosan/Reduced Graphene Oxide/Montmorillonite Composite Hydrogels without Cross-Linking of Chitosan for Effective Cr(VI) Sorption</t>
  </si>
  <si>
    <t xml:space="preserve"> CS hydrogel </t>
  </si>
  <si>
    <t>CS/MT</t>
  </si>
  <si>
    <t xml:space="preserve"> CS/MT hydrogel </t>
  </si>
  <si>
    <t>rGO</t>
  </si>
  <si>
    <t xml:space="preserve"> rGO hydrogel and </t>
  </si>
  <si>
    <t>MT-0.2</t>
  </si>
  <si>
    <t xml:space="preserve"> MT-0.2</t>
  </si>
  <si>
    <t>https://pubs.acs.org/doi/10.1021/acs.jafc.8b02879</t>
  </si>
  <si>
    <t>Oral Administration of Salecan-Based Hydrogels for Controlled Insulin Delivery</t>
  </si>
  <si>
    <t>PMA,</t>
  </si>
  <si>
    <t xml:space="preserve"> PMA, </t>
  </si>
  <si>
    <t>SH1,</t>
  </si>
  <si>
    <t xml:space="preserve"> SH1, </t>
  </si>
  <si>
    <t>SH2,</t>
  </si>
  <si>
    <t xml:space="preserve"> SH2, </t>
  </si>
  <si>
    <t>SH3,</t>
  </si>
  <si>
    <t xml:space="preserve"> SH3, and </t>
  </si>
  <si>
    <t>SH4.</t>
  </si>
  <si>
    <t xml:space="preserve"> SH4.</t>
  </si>
  <si>
    <t>https://pubs.acs.org/doi/10.1021/acsami.0c06091</t>
  </si>
  <si>
    <t>Antibacterial, Self-Adhesive, Recyclable, and Tough Conductive Composite Hydrogels for Ultrasensitive Strain Sensing</t>
  </si>
  <si>
    <t>PVA–G</t>
  </si>
  <si>
    <t xml:space="preserve">, PVA–G </t>
  </si>
  <si>
    <t>am0c06091_0002_SEM0.jpeg</t>
  </si>
  <si>
    <t>0.35 Mpa</t>
  </si>
  <si>
    <t>PVA–G–PDA–AgNPs</t>
  </si>
  <si>
    <t xml:space="preserve">, and PVA–G–PDA–AgNPs </t>
  </si>
  <si>
    <t>am0c06091_0002_SEM1.jpeg</t>
  </si>
  <si>
    <t>am0c06091_0002_SEM3.jpeg</t>
  </si>
  <si>
    <t>am0c06091_0002_SEM2.jpeg</t>
  </si>
  <si>
    <t xml:space="preserve"> SEM image of the original PVA–G–PDA–AgNPs hydrogel, and </t>
  </si>
  <si>
    <t>am0c06091_0006_SEM1.jpeg</t>
  </si>
  <si>
    <t xml:space="preserve"> SEM image of the stretched PVA–G–PDA–AgNPs hydrogel.</t>
  </si>
  <si>
    <t>am0c06091_0006_SEM0.jpeg</t>
  </si>
  <si>
    <t>S4</t>
  </si>
  <si>
    <t>https://pubs.acs.org/doi/10.1021/acsomega.8b02979</t>
  </si>
  <si>
    <t>Synergistic pH and Temperature-Driven Actuation of Poly(NIPAM-co-DMAPMA)/Clay Nanocomposite Hydrogel Bilayers</t>
  </si>
  <si>
    <t xml:space="preserve">
S2
SEM Characterization.</t>
  </si>
  <si>
    <t>The microstructures around the junction area of the freeze-dried 
hydrogel bilayer were observed by a scanning electron microscope SEM, Hitachi S4800, Tokyo, 
Japan</t>
  </si>
  <si>
    <t>5 kV.</t>
  </si>
  <si>
    <t xml:space="preserve"> operated at 5 kV.</t>
  </si>
  <si>
    <t>bilayer</t>
  </si>
  <si>
    <t>https://pubs.acs.org/doi/10.1021/acsami.9b21325</t>
  </si>
  <si>
    <t>Green Gas-Mediated Cross-Linking Generates Biomolecular Hydrogels with Enhanced Strength and Excellent Hemostasis for Wound Healing</t>
  </si>
  <si>
    <t>a–h</t>
  </si>
  <si>
    <t>CSHs,</t>
  </si>
  <si>
    <t xml:space="preserve"> SEM images of the porous structure of CSHs, showing that the pore sizes of hydrogels were increased along with an increase in SF content.</t>
  </si>
  <si>
    <t>https://pubs.acs.org/doi/10.1021/acsabm.0c01673</t>
  </si>
  <si>
    <t>Modulation of Properties through Covalent Bond Induced Formation of Strong Ion Pairing between Polyelectrolytes in Injectable Conetwork Hydrogels</t>
  </si>
  <si>
    <t>PDMA-PEG-0, PDMA-PEG-PSS0.2, PDMA-CH3O-PEG–PEG-PSS0.2, PDMA-CH3O-PEG-PSS0.2</t>
  </si>
  <si>
    <t xml:space="preserve"> Cross-sectional SEM images of a and a′ PDMA-PEG-0, b and b′ PDMA-PEG-PSS0.2, c and c′ PDMA-CH3O-PEG–PEG-PSS0.2, and d and d′ PDMA-CH3O-PEG-PSS0.2 hydrogels 14% w/v prepolymer.</t>
  </si>
  <si>
    <t>https://pubs.acs.org/doi/10.1021/acsami.8b20937</t>
  </si>
  <si>
    <t>Adhesive Tough Magnetic Hydrogels with High Fe3O4 Content</t>
  </si>
  <si>
    <t xml:space="preserve"> SEM image of pure PAAm hydrogel at 1000 times magnification.</t>
  </si>
  <si>
    <t>PH interpretate</t>
  </si>
  <si>
    <t xml:space="preserve"> SEM image of pure PAAm hydrogel at 10 000 times magnification.</t>
  </si>
  <si>
    <t>https://pubs.acs.org/doi/10.1021/acsabm.8b00348</t>
  </si>
  <si>
    <t>All-Biomass Fluorescent Hydrogels Based on Biomass Carbon Dots and Alginate/Nanocellulose for Biosensing</t>
  </si>
  <si>
    <t>ALg</t>
  </si>
  <si>
    <t xml:space="preserve"> ALg hydrogels, </t>
  </si>
  <si>
    <t>mt-2018-00348j_0005_SEM0.jpeg</t>
  </si>
  <si>
    <t>ALg+Glucose-CQDs</t>
  </si>
  <si>
    <t xml:space="preserve"> ALg+CQDs-1 hydrogels, </t>
  </si>
  <si>
    <t>mt-2018-00348j_0005_SEM3.jpeg</t>
  </si>
  <si>
    <t>ALg+Xylose-CQDs</t>
  </si>
  <si>
    <t xml:space="preserve"> ALg+CQDs-2 hydrogels, </t>
  </si>
  <si>
    <t>mt-2018-00348j_0005_SEM6.jpeg</t>
  </si>
  <si>
    <t>ALg+Glucosamine-CQDs</t>
  </si>
  <si>
    <t xml:space="preserve"> ALg+CQDs-3 hydrogels, and e–h CQDs-CNF hydrogels Mag = 150×.</t>
  </si>
  <si>
    <t>mt-2018-00348j_0005_SEM1.jpeg</t>
  </si>
  <si>
    <t>mt-2018-00348j_0005_SEM4.jpeg</t>
  </si>
  <si>
    <t>CNF+Glucose-CQDs</t>
  </si>
  <si>
    <t>mt-2018-00348j_0005_SEM5.jpeg</t>
  </si>
  <si>
    <t>CNF+Xylose-CQDs</t>
  </si>
  <si>
    <t>mt-2018-00348j_0005_SEM7.jpeg</t>
  </si>
  <si>
    <t>CNF+Glucosamine-CQDs</t>
  </si>
  <si>
    <t>mt-2018-00348j_0005_SEM2.jpeg</t>
  </si>
  <si>
    <t>5 kPa</t>
  </si>
  <si>
    <t>https://pubs.acs.org/doi/10.1021/acsomega.1c00824</t>
  </si>
  <si>
    <t>Nanoindentation for Monitoring the Time-Variant Mechanical Strength of Drug-Loaded Collagen Hydrogel Regulated by Hydroxyapatite Nanoparticles</t>
  </si>
  <si>
    <t>The schematic illustration inserted in the SEM image showed the approximate conformational structure of each HAP/Col hydrogel composed of collagen fibers black</t>
  </si>
  <si>
    <t>HAPs</t>
  </si>
  <si>
    <t xml:space="preserve"> and HAPs white.</t>
  </si>
  <si>
    <t>HAPs HAP/Col</t>
  </si>
  <si>
    <t xml:space="preserve"> SEM image   showed the morphology of HAPs adapted to fabricate the HAP/Col hydrogels.</t>
  </si>
  <si>
    <t>https://pubs.acs.org/doi/10.1021/acsmaterialslett.1c00203</t>
  </si>
  <si>
    <t>Bioinspired Conductive Hydrogel with Ultrahigh Toughness and Stable Antiswelling Properties for Articular Cartilage Replacement</t>
  </si>
  <si>
    <t xml:space="preserve">
S2
1 Materials
Polyvinyl alcohol (PVA, degree of hydrolysis: 99%, Mn: 77000) and sodium phytate were 
supplied by Sinopharm Chemical Reagent Co., Ltd.</t>
  </si>
  <si>
    <t>A field emission Scanning 
Electron Microscope SEM</t>
  </si>
  <si>
    <t>QUANTA 200 FEI</t>
  </si>
  <si>
    <t xml:space="preserve"> on a QUANTA 200 microscope FEI was employed to observe the   morphology of the freeze-dried hydrogels under an acceleration voltage of 10 kV.</t>
  </si>
  <si>
    <t>https://pubs.acs.org/doi/10.1021/acsami.6b08292</t>
  </si>
  <si>
    <t>Injectable, Biomolecule-Responsive Polypeptide Hydrogels for Cell Encapsulation and Facile Cell Recovery through Triggered Degradation</t>
  </si>
  <si>
    <t>PLG-g-CPA</t>
  </si>
  <si>
    <t xml:space="preserve"> SEM images of the PLG-g-CPA </t>
  </si>
  <si>
    <t>https://pubs.acs.org/doi/10.1021/acsmacrolett.6b00674</t>
  </si>
  <si>
    <t>Articular Cartilage Inspired Bilayer Tough Hydrogel Prepared by Interfacial Modulated Polymerization Showing Excellent Combination of High Load-Bearing and Low Friction Performance</t>
  </si>
  <si>
    <t>PDMS</t>
  </si>
  <si>
    <t xml:space="preserve"> obtained from a soft PDMS contact pair inset picture are the average friction coefficient calculated from different cycles area of curve a and the photo image of the soft PDMS contact pair; the SEM images of fresh lubricious surface </t>
  </si>
  <si>
    <t>idk bilayer?</t>
  </si>
  <si>
    <t xml:space="preserve"> and PDMS contact pair </t>
  </si>
  <si>
    <t>https://pubs.acs.org/doi/10.1021/acsami.7b09923</t>
  </si>
  <si>
    <t>Integration of a Genetically Encoded Calcium Molecular Sensor into Photopolymerizable Hydrogels for Micro-Optrode-Based Sensing</t>
  </si>
  <si>
    <t>PEG500DA,</t>
  </si>
  <si>
    <t xml:space="preserve"> PEG500DA, </t>
  </si>
  <si>
    <t>PEG740DA,</t>
  </si>
  <si>
    <t xml:space="preserve"> PEG740DA, </t>
  </si>
  <si>
    <t>PEG3400DA</t>
  </si>
  <si>
    <t xml:space="preserve"> PEG3400DA showed similar trend with estimated structural properties of bulk hydrogel samples scale bars: 5 μm.</t>
  </si>
  <si>
    <t>https://pubs.acs.org/doi/10.1021/acs.biomac.7b00057</t>
  </si>
  <si>
    <t>Supramolecular Hydrogel Formation in a Series of Self-Assembling Lipopeptides with Varying Lipid Chain Length</t>
  </si>
  <si>
    <t xml:space="preserve"> 3.</t>
  </si>
  <si>
    <t>https://pubs.acs.org/doi/10.1021/acsmacrolett.8b00434</t>
  </si>
  <si>
    <t>Bioinspired Self-Healing Hydrogel Based on Benzoxaborole-Catechol Dynamic Covalent Chemistry for 3D Cell Encapsulation</t>
  </si>
  <si>
    <t xml:space="preserve"> storage modulus data G′ at γ = 1%, ω = 1 Hz, and </t>
  </si>
  <si>
    <t>https://pubs.acs.org/doi/10.1021/acsabm.1c00525</t>
  </si>
  <si>
    <t>Harnessing Fe(III)–Carboxylate Photochemistry for Radical-Initiated Polymerization in Hydrogels</t>
  </si>
  <si>
    <t>FeIII</t>
  </si>
  <si>
    <t xml:space="preserve"> Photo of the FeIII pectin/agarose hydrogel disk placed in MMA and irradiated with 405 nm light-emitting diode LED 50 mW cm–2 for 2 h. </t>
  </si>
  <si>
    <t xml:space="preserve"> Scanning electron microscopy SEM image of the FeIII pectin/agarose hydrogel surface modified with 25% MMA solution using 405 nm LED 50 mW cm–2 for 2 h. </t>
  </si>
  <si>
    <t xml:space="preserve"> Light microscope image of two FeIII pectin/agarose hydrogel cross sections, the top irradiated with 405 nm LED 50 mW–2 in 25% MMA for 2 h and bottom-placed in 25% MMA and stored in dark for 2 h.</t>
  </si>
  <si>
    <t>https://pubs.acs.org/doi/10.1021/acsami.0c03038</t>
  </si>
  <si>
    <t>Dipeptide Self-assembled Hydrogels with Shear-Thinning and Instantaneous Self-healing Properties Determined by Peptide Sequences</t>
  </si>
  <si>
    <t xml:space="preserve">
Fmoc-FL, -YL, -LL -YA</t>
  </si>
  <si>
    <t xml:space="preserve"> images of four Fmoc-dipeptide   Fmoc-FL, -YL, -LL and -YA hydrogels.</t>
  </si>
  <si>
    <t xml:space="preserve"> Atomic force microscopy AFM images; B Scanning electron   microscopy SEM images of four Fmoc-dipeptide hydrogels after injection   through 26-gauge needle immediately, no obvious changes were observed   except for Fmoc-FL compared with hydrogels before injection indicating   instantaneous recovery in local microscopic fiber level.</t>
  </si>
  <si>
    <t>https://pubs.acs.org/doi/10.1021/acsbiomaterials.1c00902</t>
  </si>
  <si>
    <t>Screen Printing Tissue Models Using Chemically Cross-Linked Hydrogel Systems: A Simple Approach To Efficiently Make Highly Tunable Matrices</t>
  </si>
  <si>
    <t>SEMs of different hydrogels synthesized using bifunctional PEG 4.6 kDa</t>
  </si>
  <si>
    <t>PLL 
110 kDa</t>
  </si>
  <si>
    <t xml:space="preserve"> and PLL  110 kDa by altering the ratios of free amines to succinimides.</t>
  </si>
  <si>
    <t>https://pubs.acs.org/doi/10.1021/bm1000179</t>
  </si>
  <si>
    <t>Dually Responsive Injectable Hydrogel Prepared by In Situ Cross-Linking of Glycol Chitosan and Benzaldehyde-Capped PEO-PPO-PEO</t>
  </si>
  <si>
    <t>GC 3.3 OHC-PEO-PPO-PEO-CHO 6.2</t>
  </si>
  <si>
    <t xml:space="preserve"> a GC concentration of 3.3 wt % and OHC-PEO-PPO-PEO-CHO feed ratio of 6.2 mol % and </t>
  </si>
  <si>
    <t>GC 3.3 OHC-PEO-PPO-PEO-CHO 1.8</t>
  </si>
  <si>
    <t xml:space="preserve"> a GC concentration of 3.3 wt % and OHC-PEO-PPO-PEO-CHO feed ratio of 1.8 mol %.</t>
  </si>
  <si>
    <t>https://pubs.acs.org/doi/10.1021/acs.biomac.0c01420</t>
  </si>
  <si>
    <t>Quaternary Lipophilic Chitosan and Gelatin Cross-Linked Antibacterial Hydrogel Effectively Kills Multidrug-Resistant Bacteria with Minimal Toxicity toward Mammalian Cells</t>
  </si>
  <si>
    <t>Membrane-active property of the antibacterial hydrogel QuaChiGel-3</t>
  </si>
  <si>
    <t>MRSA ATCC 33591</t>
  </si>
  <si>
    <t xml:space="preserve"> against MRSA ATCC 33591 through </t>
  </si>
  <si>
    <t xml:space="preserve"> scanning electron microscopic SEM images arrows indicate the damaged bacterial membrane; scale bar is 1 μm and </t>
  </si>
  <si>
    <t>Live/Dead 50</t>
  </si>
  <si>
    <t xml:space="preserve"> Live/Dead assay scale bar is 50 μm.</t>
  </si>
  <si>
    <t>https://pubs.acs.org/doi/10.1021/acs.macromol.1c00295</t>
  </si>
  <si>
    <t>Self-Healable Antifreeze Hydrogel Based on Dense Quadruple Hydrogen Bonding</t>
  </si>
  <si>
    <t>ºC,</t>
  </si>
  <si>
    <t xml:space="preserve">   slow cooling from the room temperature to –60 ºC, and followed by quenching into the liquid   nitrogen.</t>
  </si>
  <si>
    <t>https://pubs.acs.org/doi/10.1021/acssuschemeng.9b07467</t>
  </si>
  <si>
    <t>Two-Dimensional Nanocellulose-Enhanced High-Strength, Self-Adhesive, and Strain-Sensitive Poly(acrylic acid) Hydrogels Fabricated by a Radical-Induced Strategy for a Skin Sensor</t>
  </si>
  <si>
    <t>Cel12/PAA-Fe2.503+,</t>
  </si>
  <si>
    <t xml:space="preserve"> Cel12/PAA-Fe2.503+, </t>
  </si>
  <si>
    <t>sc9b07467_0002_SEM0.jpeg</t>
  </si>
  <si>
    <t>Cel18/PAA-Fe2.503+,</t>
  </si>
  <si>
    <t xml:space="preserve"> Cel18/PAA-Fe2.503+, and </t>
  </si>
  <si>
    <t>sc9b07467_0002_SEM2.jpeg</t>
  </si>
  <si>
    <t>Cel20/PAA-Fe2.503+</t>
  </si>
  <si>
    <t xml:space="preserve"> Cel20/PAA-Fe2.503+ hydrogels.</t>
  </si>
  <si>
    <t>sc9b07467_0002_SEM1.jpeg</t>
  </si>
  <si>
    <t xml:space="preserve">
S2 
Experimental Section 
Characterization  
For the atomic force microscope (AFM) measurement, the cellulose sample was 
dispersed in ethanol (0.02 wt %).</t>
  </si>
  <si>
    <t>The morphology of cellulose samples and freeze-dried hydrogels was obtained 
by a field emission scanning electron microscope SEM, Hitachi S-4800</t>
  </si>
  <si>
    <t>10 kV.</t>
  </si>
  <si>
    <t xml:space="preserve"> at   acceleration voltage of 10 kV.</t>
  </si>
  <si>
    <t>Cel20/PAA-Fe2.50
3+</t>
  </si>
  <si>
    <t xml:space="preserve"> SEM images of Cel20/PAA-Fe2.50 3+  aerogel, the corresponding elemental distribution   map of C </t>
  </si>
  <si>
    <t xml:space="preserve">
S1: 
In Celn/PAA-Fe2.50
3+</t>
  </si>
  <si>
    <t xml:space="preserve">      S1:   In order to characterize the internal structure of the Celn/PAA-Fe2.50 3+  hydrogel,   the water inside the hydrogel was dried in situ by freeze-drying to obtain   Celn/PAA- Fe2.50 3+  aerogel with different 2D CNSs content.</t>
  </si>
  <si>
    <t>Cel10/PAA-Fe2.503+,</t>
  </si>
  <si>
    <t>Cel14/PAA-Fe2.503+,</t>
  </si>
  <si>
    <t>Cel16/PAA-Fe2.503+,</t>
  </si>
  <si>
    <t>supp_7_SEM10.jpg</t>
  </si>
  <si>
    <t>Cel20/PAA-Fe2.503+,</t>
  </si>
  <si>
    <t>https://pubs.acs.org/doi/10.1021/acssuschemeng.0c06258</t>
  </si>
  <si>
    <t>Ultrafast Self-Healing, Reusable, and Conductive Polysaccharide-Based Hydrogels for Sensitive Ionic Sensors</t>
  </si>
  <si>
    <t xml:space="preserve"> PVA hydrogel, and </t>
  </si>
  <si>
    <t>SP1.50B1.20</t>
  </si>
  <si>
    <t xml:space="preserve"> SPB hydrogel.</t>
  </si>
  <si>
    <t>sc0c06258_0005_SEM0.jpeg</t>
  </si>
  <si>
    <t>3.2 kPa</t>
  </si>
  <si>
    <t>SP1.50B1.05</t>
  </si>
  <si>
    <t>SP0.75B1.20</t>
  </si>
  <si>
    <t>1.25 kPa</t>
  </si>
  <si>
    <t>SP1.50B1.35</t>
  </si>
  <si>
    <t>2.2 kPa</t>
  </si>
  <si>
    <t>SP3.00B1.20</t>
  </si>
  <si>
    <t>https://pubs.acs.org/doi/10.1021/acsabm.9b00668</t>
  </si>
  <si>
    <t>In Situ Forming and Reversibly Cross-Linkable Hydrogels Based on Copolypept(o)ides and Polysaccharides</t>
  </si>
  <si>
    <t>3 CNC-free</t>
  </si>
  <si>
    <t xml:space="preserve"> gel 3 CNC-free hydrogel and </t>
  </si>
  <si>
    <t>6 NC</t>
  </si>
  <si>
    <t xml:space="preserve"> gel 6 NC hydrogel with 0.5 wt % CNCs.</t>
  </si>
  <si>
    <t>https://pubs.acs.org/doi/10.1021/acsami.0c06853</t>
  </si>
  <si>
    <t>Anisotropic Conductive Hydrogels with High Water Content</t>
  </si>
  <si>
    <t>b–e</t>
  </si>
  <si>
    <t>BC</t>
  </si>
  <si>
    <t xml:space="preserve"> SEM images of the lyophilized BC gels: </t>
  </si>
  <si>
    <t>BC,</t>
  </si>
  <si>
    <t xml:space="preserve"> pure BC, </t>
  </si>
  <si>
    <t>am0c06853_0001_SEM3.jpeg</t>
  </si>
  <si>
    <t>BC-g-PSS,</t>
  </si>
  <si>
    <t xml:space="preserve"> BC-g-PSS, </t>
  </si>
  <si>
    <t>am0c06853_0001_SEM2.jpeg</t>
  </si>
  <si>
    <t>0.35 MPa</t>
  </si>
  <si>
    <t>BC-g-PSS/PEDOT,</t>
  </si>
  <si>
    <t xml:space="preserve"> BC-g-PSS/PEDOT, and </t>
  </si>
  <si>
    <t>am0c06853_0001_SEM1.jpeg</t>
  </si>
  <si>
    <t>BC-PEDOT/PSS;</t>
  </si>
  <si>
    <t xml:space="preserve"> BC-PEDOT/PSS; the inset images are the photos of the corresponding hydrogels.</t>
  </si>
  <si>
    <t>am0c06853_0001_SEM0.jpeg</t>
  </si>
  <si>
    <t>BC-g-PSS/PEDOT</t>
  </si>
  <si>
    <t xml:space="preserve"> Cross section of the BC-g-PSS/PEDOT hydrogel before </t>
  </si>
  <si>
    <t>https://pubs.acs.org/doi/10.1021/acssuschemeng.7b04172</t>
  </si>
  <si>
    <t>Lignin-Containing Cellulose Nanofibril-Reinforced Polyvinyl Alcohol Hydrogels</t>
  </si>
  <si>
    <t>Field-emission scanning electron microscopy FE-SEM</t>
  </si>
  <si>
    <t xml:space="preserve"> images of the fractured cross sections of pure PVA hydrogel </t>
  </si>
  <si>
    <t>can't read compressive graph</t>
  </si>
  <si>
    <t>a, a′</t>
  </si>
  <si>
    <t xml:space="preserve"> and PVA hydrogel reinforced by 2 wt % CNF </t>
  </si>
  <si>
    <t>b, b′</t>
  </si>
  <si>
    <t>PVA-CNF</t>
  </si>
  <si>
    <t xml:space="preserve">, LCNF-lL </t>
  </si>
  <si>
    <t>c, c′</t>
  </si>
  <si>
    <t>LCNF-lL</t>
  </si>
  <si>
    <t xml:space="preserve">, and LCNF-hL </t>
  </si>
  <si>
    <t>d, d′</t>
  </si>
  <si>
    <t>LCNF-hL</t>
  </si>
  <si>
    <t>https://pubs.acs.org/doi/10.1021/bm101192b</t>
  </si>
  <si>
    <t>In Situ Gelable Interpenetrating Double Network Hydrogel Formulated from Binary Components: Thiolated Chitosan and Oxidized Dextran</t>
  </si>
  <si>
    <t>Cross-sectional SEM images of Odex/Chitosan-NAC hydrogel formulations Gels 3, 4, and 5</t>
  </si>
  <si>
    <t>Chitosan-NAC</t>
  </si>
  <si>
    <t xml:space="preserve"> composed of Chitosan-NAC with different thiol contents and the hydrogel formed by self-cross-linking of Chitosan-NAC-4.</t>
  </si>
  <si>
    <t>https://pubs.acs.org/doi/10.1021/acsami.8b14528</t>
  </si>
  <si>
    <t>Selective De-Cross-Linking of Transformable, Double-Network Hydrogels: Preparation, Structural Conversion, and Controlled Release</t>
  </si>
  <si>
    <t>1NIPAM</t>
  </si>
  <si>
    <t xml:space="preserve"> SEM images of 1NIPAM and the resulting NIPAM hydrogel after de-cross-linking at the same magnification.</t>
  </si>
  <si>
    <t>am-2018-14528g_0004_SEM1.jpeg</t>
  </si>
  <si>
    <t>0.88 Mpa</t>
  </si>
  <si>
    <t>NIPAM</t>
  </si>
  <si>
    <t>am-2018-14528g_0004_SEM0.jpeg</t>
  </si>
  <si>
    <t>0.01 Mpa</t>
  </si>
  <si>
    <t xml:space="preserve">
S2 
scale) and are referenced to the carbon resonances of the NMR solvent (CDCl3, δ 77.23 
ppm).</t>
  </si>
  <si>
    <t>Micromorphology of dried hydrogels was observed using a Carl Zeiss SUPRA 
55VP scanning electron microscope SEM</t>
  </si>
  <si>
    <t>2 kV.</t>
  </si>
  <si>
    <t xml:space="preserve"> at an accelerating voltage of 2 kV.</t>
  </si>
  <si>
    <t xml:space="preserve"> and the resulting NIPAM hydrogel from 1NIPAM </t>
  </si>
  <si>
    <t>supp_9_SEM0.jpg</t>
  </si>
  <si>
    <t>supp_9_SEM1.jpg</t>
  </si>
  <si>
    <t>https://pubs.acs.org/doi/10.1021/acsnano.0c01658</t>
  </si>
  <si>
    <t>Multifunctional Supramolecular Hydrogel for Prevention of Epidural Adhesion after Laminectomy</t>
  </si>
  <si>
    <t>C–E</t>
  </si>
  <si>
    <t>PXNT</t>
  </si>
  <si>
    <t xml:space="preserve"> SEM images illustrating the fracture surface of the PXNT hydrogel at varied resolutions.</t>
  </si>
  <si>
    <t>sem/10.1021_acsnano.0c01658\nn0c01658_0003.jpeg</t>
  </si>
  <si>
    <t>sem/10.1021_acsnano.0c01658\SEM</t>
  </si>
  <si>
    <t>shear/storage</t>
  </si>
  <si>
    <t xml:space="preserve"> SEM image showing the surface morphology of the PXNT hydrogel.</t>
  </si>
  <si>
    <t>https://pubs.acs.org/doi/10.1021/acsapm.9b00874</t>
  </si>
  <si>
    <t>Antibacterial Self-Healing Hydrogel via the Ugi Reaction</t>
  </si>
  <si>
    <t xml:space="preserve"> 8 wt % P1, </t>
  </si>
  <si>
    <t>sem/10.1021_acsapm.9b00874\ap9b00874_0002.jpeg</t>
  </si>
  <si>
    <t>sem/10.1021_acsapm.9b00874\SEM</t>
  </si>
  <si>
    <t xml:space="preserve"> 10 wt % P1, and </t>
  </si>
  <si>
    <t xml:space="preserve"> 12 wt % P1.</t>
  </si>
  <si>
    <t>https://pubs.acs.org/doi/10.1021/acsabm.8b00760</t>
  </si>
  <si>
    <t>Angiogenesis Potential of Bladder Acellular Matrix Hydrogel by Compounding Endothelial Cells</t>
  </si>
  <si>
    <t>BAM-4</t>
  </si>
  <si>
    <t xml:space="preserve"> 4 mg/mL, </t>
  </si>
  <si>
    <t>sem/10.1021_acsabm.8b00760\mt-2018-00760v_0002.jpeg</t>
  </si>
  <si>
    <t>sem/10.1021_acsabm.8b00760\SEM</t>
  </si>
  <si>
    <t>mt-2018-00760v_0002_SEM0.jpeg</t>
  </si>
  <si>
    <t>BAM-6</t>
  </si>
  <si>
    <t xml:space="preserve"> 6 mg/mL, and </t>
  </si>
  <si>
    <t>mt-2018-00760v_0002_SEM1.jpeg</t>
  </si>
  <si>
    <t>1.98 kPa</t>
  </si>
  <si>
    <t>BAM-8</t>
  </si>
  <si>
    <t xml:space="preserve"> 8 mg/mL BAM hydrogels, and of </t>
  </si>
  <si>
    <t>mt-2018-00760v_0002_SEM2.jpeg</t>
  </si>
  <si>
    <t>2.44 kPa</t>
  </si>
  <si>
    <t>2.5 mg/mL</t>
  </si>
  <si>
    <t xml:space="preserve"> 2.5 mg/mL collagen hydrogel.</t>
  </si>
  <si>
    <t>https://pubs.acs.org/doi/10.1021/acsami.7b14319</t>
  </si>
  <si>
    <t>Injectable Coacervate Hydrogel for Delivery of Anticancer Drug-Loaded Nanoparticles in vivo</t>
  </si>
  <si>
    <t>BTZ-loaded micelle/B7</t>
  </si>
  <si>
    <t xml:space="preserve"> BTZ-loaded micelle/B7 + G3 hydrogel composite.</t>
  </si>
  <si>
    <t>sem/10.1021_acsami.7b14319\am-2017-14319k_0003.jpeg</t>
  </si>
  <si>
    <t>sem/10.1021_acsami.7b14319\SEM</t>
  </si>
  <si>
    <t>https://pubs.acs.org/doi/10.1021/acs.nanolett.0c01371</t>
  </si>
  <si>
    <t>Nanoenzyme-Reinforced Injectable Hydrogel for Healing Diabetic Wounds Infected with Multidrug Resistant Bacteria</t>
  </si>
  <si>
    <t>FEMI</t>
  </si>
  <si>
    <t xml:space="preserve"> Representative SEM image of FEMI hydrogel showed a distinct 3D porous structure.</t>
  </si>
  <si>
    <t>sem/10.1021_acs.nanolett.0c01371\nl0c01371_0002.jpeg</t>
  </si>
  <si>
    <t>sem/10.1021_acs.nanolett.0c01371\SEM</t>
  </si>
  <si>
    <t>EDS FEMI</t>
  </si>
  <si>
    <t xml:space="preserve"> The magnified SEM image and EDS elemental mappings of FEMI hydrogel.</t>
  </si>
  <si>
    <t xml:space="preserve">
3D FEM</t>
  </si>
  <si>
    <t xml:space="preserve"> Representative SEM images showed distinct   3D porous structure of FEM hydrogels, and the pore size decreased by increasing the concentration   of EM nanosheets 0.05 %: FEM-1; 0.10 %: FEM-2; 0.15 %: FEM-3; 0.20 %: FEM-4.</t>
  </si>
  <si>
    <t>sem/10.1021_acs.nanolett.0c01371\supp_14.jpg</t>
  </si>
  <si>
    <t>FEM</t>
  </si>
  <si>
    <t xml:space="preserve"> The pore size of FEM hydrogels as calculated from SEM images.</t>
  </si>
  <si>
    <t>https://pubs.acs.org/doi/10.1021/acsami.8b10064</t>
  </si>
  <si>
    <t>Ultratough, Self-Healing, and Tissue-Adhesive Hydrogel for Wound Dressing</t>
  </si>
  <si>
    <t xml:space="preserve"> the PAM hydrogel and </t>
  </si>
  <si>
    <t>sem/10.1021_acsami.8b10064\am-2018-10064s_0001.jpeg</t>
  </si>
  <si>
    <t>sem/10.1021_acsami.8b10064\SEM</t>
  </si>
  <si>
    <t>am-2018-10064s_0001_SEM1.jpeg</t>
  </si>
  <si>
    <t>OSA-DA-PAM</t>
  </si>
  <si>
    <t xml:space="preserve"> the OSA-DA-PAM hydrogel.</t>
  </si>
  <si>
    <t>am-2018-10064s_0001_SEM0.jpeg</t>
  </si>
  <si>
    <t>0.03 Mpa</t>
  </si>
  <si>
    <t xml:space="preserve"> SEM image of fibroblasts adhered to the OSA-DA-PAM hydrogel.</t>
  </si>
  <si>
    <t>sem/10.1021_acsami.8b10064\am-2018-10064s_0006.jpeg</t>
  </si>
  <si>
    <t>https://pubs.acs.org/doi/10.1021/acsami.0c16719</t>
  </si>
  <si>
    <t>Multiple-Stimuli-Responsive and Cellulose Conductive Ionic Hydrogel for Smart Wearable Devices and Thermal Actuators</t>
  </si>
  <si>
    <t>AA-AM</t>
  </si>
  <si>
    <t>-Al3+</t>
  </si>
  <si>
    <t>-Al3+ right hydrogels; the scale bar is 30 μm.</t>
  </si>
  <si>
    <t>sem/10.1021_acsami.0c16719\am0c16719_0002.jpeg</t>
  </si>
  <si>
    <t>sem/10.1021_acsami.0c16719\SEM</t>
  </si>
  <si>
    <t>https://pubs.acs.org/doi/10.1021/acsapm.0c00779</t>
  </si>
  <si>
    <t>Fabrication of a Surface Adhesion Layer for Hydrogel Sensors via Photografting</t>
  </si>
  <si>
    <t>UV–vis</t>
  </si>
  <si>
    <t xml:space="preserve"> UV–vis spectra of the hydrogel thin film; </t>
  </si>
  <si>
    <t>sem/10.1021_acsapm.0c00779\ap0c00779_0004.jpeg</t>
  </si>
  <si>
    <t>sem/10.1021_acsapm.0c00779\SEM</t>
  </si>
  <si>
    <t>https://pubs.acs.org/doi/10.1021/acsami.9b01886</t>
  </si>
  <si>
    <t>Conductive Hydrogen Sulfide-Releasing Hydrogel Encapsulating ADSCs for Myocardial Infarction Treatment</t>
  </si>
  <si>
    <t>XRD TA APTC ALG-CHO/ALG–TA–APTC/Geln</t>
  </si>
  <si>
    <t xml:space="preserve"> XRD spectra of TA powder, APTC powder, and ALG-CHO/ALG–TA–APTC/Geln hydrogel; </t>
  </si>
  <si>
    <t>sem/10.1021_acsami.9b01886\am-2019-01886s_0002.jpeg</t>
  </si>
  <si>
    <t>sem/10.1021_acsami.9b01886\SEM</t>
  </si>
  <si>
    <t>TA APTC ALG-CHO/ALG–TA–APTC/Geln</t>
  </si>
  <si>
    <t xml:space="preserve"> Raman spectra of pure TA powder, APTC powder, and ALG-CHO/ALG–TA–APTC/Geln hydrogel; </t>
  </si>
  <si>
    <t>ALG-CHO/Geln</t>
  </si>
  <si>
    <t xml:space="preserve"> scanning electron microscopy SEM images of the ALG-CHO/Geln hydrogel, scale bar: 10 μm; </t>
  </si>
  <si>
    <t>H, I</t>
  </si>
  <si>
    <t>ALG-CHO/ALG–TA–APTC/Geln</t>
  </si>
  <si>
    <t xml:space="preserve"> SEM images of ALG-CHO/ALG–TA–APTC/Geln hydrogels, scale bar: 30, 10, and 1 μm inset.</t>
  </si>
  <si>
    <t>https://pubs.acs.org/doi/10.1021/acsami.8b13235</t>
  </si>
  <si>
    <t>Rapid Recovery Hydrogel Actuators in Air with Bionic Large-Ranged Gradient Structure</t>
  </si>
  <si>
    <t>GN8E1</t>
  </si>
  <si>
    <t xml:space="preserve"> SEM of freeze-dried GN8E1 with large-ranged gradient structure along the direction of the electric field; </t>
  </si>
  <si>
    <t>sem/10.1021_acsami.8b13235\am-2018-132356_0001.jpeg</t>
  </si>
  <si>
    <t>sem/10.1021_acsami.8b13235\SEM</t>
  </si>
  <si>
    <t>statistic sample numbers n &gt; 200</t>
  </si>
  <si>
    <t xml:space="preserve"> of GN8E1 at three different locations.</t>
  </si>
  <si>
    <t>https://pubs.acs.org/doi/10.1021/acsami.7b04832</t>
  </si>
  <si>
    <t>Bioinspired Adhesive Hydrogel Driven by Adenine and Thymine</t>
  </si>
  <si>
    <t xml:space="preserve"> swelling photographs of PAAm hydrogels and PAAm-AT adhesive hydrogels and </t>
  </si>
  <si>
    <t>sem/10.1021_acsami.7b04832\am-2017-04832e_0009.jpeg</t>
  </si>
  <si>
    <t>sem/10.1021_acsami.7b04832\SEM</t>
  </si>
  <si>
    <t>am-2017-04832e_0009_SEM1.jpeg</t>
  </si>
  <si>
    <t>0.015 kPa</t>
  </si>
  <si>
    <t xml:space="preserve"> PAAm hydrogels and </t>
  </si>
  <si>
    <t>am-2017-04832e_0009_SEM0.jpeg</t>
  </si>
  <si>
    <t>0.03 kPa</t>
  </si>
  <si>
    <t>PAAm-AT-adhesive</t>
  </si>
  <si>
    <t xml:space="preserve"> PAAm-AT-adhesive hydrogels.</t>
  </si>
  <si>
    <t>https://pubs.acs.org/doi/10.1021/acsami.8b19482</t>
  </si>
  <si>
    <t>Reversibly Assembled Electroconductive Hydrogel via a Host–Guest Interaction for 3D Cell Culture</t>
  </si>
  <si>
    <t>S-Alg-Ad/Pβ-CD</t>
  </si>
  <si>
    <t xml:space="preserve"> S-Alg-Ad/Pβ-CD hydrogel and </t>
  </si>
  <si>
    <t>sem/10.1021_acsami.8b19482\am-2018-19482v_0001.jpeg</t>
  </si>
  <si>
    <t>sem/10.1021_acsami.8b19482\SEM</t>
  </si>
  <si>
    <t>PEDOT:S-Alg-Ad/Pβ-CD</t>
  </si>
  <si>
    <t xml:space="preserve"> PEDOT:S-Alg-Ad/Pβ-CD hydrogel.</t>
  </si>
  <si>
    <t>https://pubs.acs.org/doi/10.1021/acsapm.1c00256</t>
  </si>
  <si>
    <t>Fabrication of Cartilage-Inspired Hydrogel/Entangled Polymer–Elastomer Structures Possessing Poro-Elastic Properties</t>
  </si>
  <si>
    <t>EGP/PAAm hydrogel-PDMS</t>
  </si>
  <si>
    <t xml:space="preserve"> Synthesis of EGP/PAAm hydrogel-PDMS elastomer composite showing the functionalization steps i–iv and cryo-SEM images from </t>
  </si>
  <si>
    <t>sem/10.1021_acsapm.1c00256\ap1c00256_0002.jpeg</t>
  </si>
  <si>
    <t>sem/10.1021_acsapm.1c00256\SEM</t>
  </si>
  <si>
    <t>PAAm,</t>
  </si>
  <si>
    <t xml:space="preserve"> end-grafted PAAm, and </t>
  </si>
  <si>
    <t>https://pubs.acs.org/doi/10.1021/acsami.1c15312</t>
  </si>
  <si>
    <t>Bifunctional Smart Hydrogel Dressing with Strain Sensitivity and NIR-Responsive Performance</t>
  </si>
  <si>
    <t>K-M0/PNIPAm,</t>
  </si>
  <si>
    <t xml:space="preserve"> K-M0/PNIPAm, and </t>
  </si>
  <si>
    <t>sem/10.1021_acsami.1c15312\am1c15312_0004.jpeg</t>
  </si>
  <si>
    <t>sem/10.1021_acsami.1c15312\SEM</t>
  </si>
  <si>
    <t>am1c15312_0004_SEM1.jpeg</t>
  </si>
  <si>
    <t>K-M2/PNIPAm</t>
  </si>
  <si>
    <t xml:space="preserve"> K-M2/PNIPAm freeze-dried hydrogels.</t>
  </si>
  <si>
    <t>am1c15312_0004_SEM0.jpeg</t>
  </si>
  <si>
    <t>3.75 kPa</t>
  </si>
  <si>
    <t>K-M0/PNIPAm</t>
  </si>
  <si>
    <t xml:space="preserve"> K-M0/PNIPAm and </t>
  </si>
  <si>
    <t>sem/10.1021_acsami.1c15312\supp_5.jpg</t>
  </si>
  <si>
    <t xml:space="preserve"> K-M2/PNIPAm freeze-dried   hydrogel, and pore size distribution of </t>
  </si>
  <si>
    <t xml:space="preserve"> K-M2/PNIPAm   freeze-dried hydrogel.</t>
  </si>
  <si>
    <t>https://pubs.acs.org/doi/10.1021/acsami.8b06262</t>
  </si>
  <si>
    <t>Hydrogel Effects  Rapid Biofilm Debridement with ex situ Contact-Kill to Eliminate Multidrug Resistant Bacteria in vivo</t>
  </si>
  <si>
    <t xml:space="preserve"> control PEGDMA hydrogel, </t>
  </si>
  <si>
    <t>sem/10.1021_acsami.8b06262\am-2018-06262z_0001.jpeg</t>
  </si>
  <si>
    <t>sem/10.1021_acsami.8b06262\SEM</t>
  </si>
  <si>
    <t>MRSA USA300 PA01</t>
  </si>
  <si>
    <t xml:space="preserve"> MRSA USA300 and iii PA01 on control hydrogel using FE-SEM.</t>
  </si>
  <si>
    <t xml:space="preserve">
S-14 
Scanning electron microscopy to visualize hydrogel-bacteria interactions 
The hydrogels are microporous with pores larger than 10 µm (Figures S2.6a, d, g).</t>
  </si>
  <si>
    <t>1a</t>
  </si>
  <si>
    <t>PDP</t>
  </si>
  <si>
    <t xml:space="preserve"> and PDP hydrogels inoculated with MRSA USA300 Figures S2.6e, h and PA01   Figures S2.6f, i shows that the bacteria attach to the pore walls and experience severe   membrane perturbation.</t>
  </si>
  <si>
    <t>sem/10.1021_acsami.8b06262\supp_13.jpg</t>
  </si>
  <si>
    <t>S2.6 Morphology of cross-section of (a) control PEGDMA hydrogel, (b) MRSA USA300 and (c) 
PA01 on control hydrogel using FE-SEM.</t>
  </si>
  <si>
    <t>PEI</t>
  </si>
  <si>
    <t xml:space="preserve"> PEI</t>
  </si>
  <si>
    <t>supp_13_SEM11.jpg</t>
  </si>
  <si>
    <t>67 kPa</t>
  </si>
  <si>
    <t xml:space="preserve"> MRSA   USA300 and </t>
  </si>
  <si>
    <t>supp_13_SEM6.jpg</t>
  </si>
  <si>
    <t xml:space="preserve"> PA01 on PEI</t>
  </si>
  <si>
    <t>supp_13_SEM10.jpg</t>
  </si>
  <si>
    <t xml:space="preserve"> PDP   hydrogel, </t>
  </si>
  <si>
    <t>supp_13_SEM12.jpg</t>
  </si>
  <si>
    <t xml:space="preserve"> PA01 on PDP hydrogel using FE-SEM.</t>
  </si>
  <si>
    <t>https://pubs.acs.org/doi/10.1021/acsami.0c03224</t>
  </si>
  <si>
    <t>Design of Slidable Polymer Networks: A Rational Strategy to Stretchable, Rapid Self-Healing Hydrogel Electrolytes for Flexible Supercapacitors</t>
  </si>
  <si>
    <t>PEI–PVA–Bn-LiCl-1</t>
  </si>
  <si>
    <t xml:space="preserve"> CH═N and benzene ring C–H, </t>
  </si>
  <si>
    <t>sem/10.1021_acsami.0c03224\am0c03224_0003.jpeg</t>
  </si>
  <si>
    <t>sem/10.1021_acsami.0c03224\SEM</t>
  </si>
  <si>
    <t>am0c03224_0003_SEM4.jpeg</t>
  </si>
  <si>
    <t>am0c03224_0003_SEM5.jpeg</t>
  </si>
  <si>
    <t>PEI–PVA–Bn-NaCl</t>
  </si>
  <si>
    <t xml:space="preserve"> D2O and methanol-D4, and iii CH2 of PEI; </t>
  </si>
  <si>
    <t>PEI–PVA–Bn-KCl</t>
  </si>
  <si>
    <t>PEI–PVA–Bn-AMC</t>
  </si>
  <si>
    <t xml:space="preserve"> PEI–PVA–Bn-AMC; b–e SEM images of PEI–PVA–Bn-LiCl-1, PEI–PVA–Bn-NaCl, PEI–PVA–Bn-KCl, and PEI–PVA–Bn-AMC, respectively; </t>
  </si>
  <si>
    <t>1H NMR PEI–PVA–Bn-1, PEI–PVA–Bn-LiCl, PEI–PVA–Bn-NaCl, PEI–PVA–Bn-KCl D2O methanol-D4</t>
  </si>
  <si>
    <t xml:space="preserve"> 1H NMR spectra of PEI–PVA–Bn-1, PEI–PVA–Bn-LiCl, PEI–PVA–Bn-NaCl, and PEI–PVA–Bn-KCl in a mixed solution of D2O and methanol-D4 volume ratio = 3:1 and i–iii are partially enlarged areas of different proton peaks </t>
  </si>
  <si>
    <t>1H NMR PEI–PVA–Bn-AMC D2O methanol-D4</t>
  </si>
  <si>
    <t xml:space="preserve"> 1H NMR spectra of PEI–PVA–Bn-AMC in a mixed solution of D2O and methanol-D4 volume ratio = 3:1.</t>
  </si>
  <si>
    <t>https://pubs.acs.org/doi/10.1021/acsami.0c14438</t>
  </si>
  <si>
    <t>Hydrogel-Assisted Electrospinning for Fabrication of a 3D Complex Tailored Nanofiber Macrostructure</t>
  </si>
  <si>
    <t>Characterization of 3D nanofiber embedding hydrogel with cells 3D NFEH-cells</t>
  </si>
  <si>
    <t xml:space="preserve">,   prepared by utilizing atelocollagen as a 3D hydrogel collector: </t>
  </si>
  <si>
    <t>sem/10.1021_acsami.0c14438\supp_6.jpg</t>
  </si>
  <si>
    <t>sem/10.1021_acsami.0c14438\SEM</t>
  </si>
  <si>
    <t>3D NFEH-
cells,</t>
  </si>
  <si>
    <t xml:space="preserve"> photographs of 3D NFEH-  cells, and </t>
  </si>
  <si>
    <t>PCL 
C2C12</t>
  </si>
  <si>
    <t xml:space="preserve"> SEM image of PCL nanofibers deposited on   C2C12 cells-encapsulated atelocollagen structure, and </t>
  </si>
  <si>
    <t>PCL</t>
  </si>
  <si>
    <t xml:space="preserve"> fiber diameter of the deposited PCL   nanofibers.</t>
  </si>
  <si>
    <t>https://pubs.acs.org/doi/10.1021/am508712e</t>
  </si>
  <si>
    <t>Dextrin and Poly(acrylic acid)-Based Biodegradable, Non-Cytotoxic, Chemically Cross-Linked Hydrogel for Sustained Release of Ornidazole and Ciprofloxacin</t>
  </si>
  <si>
    <t>c-Dxt/pAA 8</t>
  </si>
  <si>
    <t xml:space="preserve"> c-Dxt/pAA 8 xerogel and </t>
  </si>
  <si>
    <t>sem/10.1021_am508712e\am-2014-08712e_0007.jpeg</t>
  </si>
  <si>
    <t>sem/10.1021_am508712e\SEM</t>
  </si>
  <si>
    <t xml:space="preserve"> E-SEM surface image of c-Dxt/pAA 8 hydrogel at swollen state aqueous media using pH 7.4 buffer.</t>
  </si>
  <si>
    <t>https://pubs.acs.org/doi/10.1021/acsmacrolett.7b00523</t>
  </si>
  <si>
    <t>Design and Characterization of a PVLA-PEG-PVLA Thermosensitive and Biodegradable Hydrogel</t>
  </si>
  <si>
    <t>20 °C.</t>
  </si>
  <si>
    <t xml:space="preserve"> after 20 min sublimation at −100 °C.</t>
  </si>
  <si>
    <t>sem/10.1021_acsmacrolett.7b00523\mz-2017-00523j_0003.jpeg</t>
  </si>
  <si>
    <t>sem/10.1021_acsmacrolett.7b00523\SEM</t>
  </si>
  <si>
    <t>https://pubs.acs.org/doi/10.1021/acsami.0c17085</t>
  </si>
  <si>
    <t>Highly Bidirectional Bendable Actuator Engineered by LCST–UCST Bilayer Hydrogel with Enhanced Interface</t>
  </si>
  <si>
    <t>PNAGA/PNIPAM-Laponite</t>
  </si>
  <si>
    <t xml:space="preserve"> SEM images of the PNAGA/PNIPAM-Laponite hydrogel at 25 °C.</t>
  </si>
  <si>
    <t>sem/10.1021_acsami.0c17085\am0c17085_0005.jpeg</t>
  </si>
  <si>
    <t>sem/10.1021_acsami.0c17085\SEM</t>
  </si>
  <si>
    <t>1 PNIPAM-Laponite</t>
  </si>
  <si>
    <t xml:space="preserve"> SEM-EDS analysis of Section 1 from PNIPAM-Laponite layer of bilayer hydrogel.</t>
  </si>
  <si>
    <t xml:space="preserve"> SEM-EDS analysis of Section 2 from PNAGA layer of bilayer hydrogel.</t>
  </si>
  <si>
    <t>am0c17085_0003_SEM5.jpeg</t>
  </si>
  <si>
    <t>am0c17085_0003_SEM2.jpeg</t>
  </si>
  <si>
    <t>PNIPAM-Laponite</t>
  </si>
  <si>
    <t>am0c17085_0003_SEM0.jpeg</t>
  </si>
  <si>
    <t>am0c17085_0003_SEM1.jpeg</t>
  </si>
  <si>
    <t>https://pubs.acs.org/doi/10.1021/acsnano.8b09496</t>
  </si>
  <si>
    <t>Grape Seed-Inspired Smart Hydrogel Scaffolds for Melanoma Therapy and Wound Healing</t>
  </si>
  <si>
    <t>3D-printed CS+SA, CS+SA+2%OPC, CS+SA+4%OPC, CS+SA+6%OPC</t>
  </si>
  <si>
    <t xml:space="preserve">; photographs of 3D-printed CS+SA, CS+SA+2%OPC, CS+SA+4%OPC, and CS+SA+6%OPC hydrogel scaffolds </t>
  </si>
  <si>
    <t>sem/10.1021_acsnano.8b09496\nn-2018-094966_0001.jpeg</t>
  </si>
  <si>
    <t>sem/10.1021_acsnano.8b09496\SEM</t>
  </si>
  <si>
    <t>3D-printed CS+SA</t>
  </si>
  <si>
    <t xml:space="preserve">; SEM images of 3D-printed CS+SA </t>
  </si>
  <si>
    <t>CS+SA+2%OPC</t>
  </si>
  <si>
    <t xml:space="preserve">, CS+SA+2%OPC </t>
  </si>
  <si>
    <t>CS+SA+4%OPC</t>
  </si>
  <si>
    <t xml:space="preserve">, CS+SA+4%OPC </t>
  </si>
  <si>
    <t>CS+SA+6%OPC</t>
  </si>
  <si>
    <t xml:space="preserve">, and CS+SA+6%OPC </t>
  </si>
  <si>
    <t>https://pubs.acs.org/doi/10.1021/acsabm.1c00004</t>
  </si>
  <si>
    <t>Injectable and Degradable PEG Hydrogel with Antibacterial Performance for Promoting Wound Healing</t>
  </si>
  <si>
    <t xml:space="preserve"> PEG hydrogel and PEG hydrogels undergoing degradation for 7 </t>
  </si>
  <si>
    <t>sem/10.1021_acsabm.1c00004\mt1c00004_0004.jpeg</t>
  </si>
  <si>
    <t>sem/10.1021_acsabm.1c00004\SEM</t>
  </si>
  <si>
    <t xml:space="preserve">, 14 </t>
  </si>
  <si>
    <t xml:space="preserve">, and 21 days </t>
  </si>
  <si>
    <t>https://pubs.acs.org/doi/10.1021/acsami.9b22964</t>
  </si>
  <si>
    <t>Injectable MMP-Responsive Nanotube-Modified Gelatin Hydrogel for Dental Infection Ablation</t>
  </si>
  <si>
    <t xml:space="preserve"> SEM micrograph of a GelMA hydrogel cross-section.</t>
  </si>
  <si>
    <t>sem/10.1021_acsami.9b22964\am9b22964_0004.jpeg</t>
  </si>
  <si>
    <t>sem/10.1021_acsami.9b22964\SEM</t>
  </si>
  <si>
    <t>am9b22964_0004_SEM2.jpeg</t>
  </si>
  <si>
    <t>65 kPa</t>
  </si>
  <si>
    <t>GelMA 5% H-C 10%</t>
  </si>
  <si>
    <t>am9b22964_0004_SEM3.jpeg</t>
  </si>
  <si>
    <t>GelMA CHX-loaded NT</t>
  </si>
  <si>
    <t>am9b22964_0004_SEM1.jpeg</t>
  </si>
  <si>
    <t>e–h</t>
  </si>
  <si>
    <t>BSE–EDS GelMA</t>
  </si>
  <si>
    <t xml:space="preserve"> SEM micrographs combined with BSE–EDS elemental mapping of cross-section GelMA hydrogel modified with CHX-loaded nanotubes show a uniform distribution of the nanotubes within the hydrogel matrix.</t>
  </si>
  <si>
    <t>https://pubs.acs.org/doi/10.1021/acssuschemeng.0c01118</t>
  </si>
  <si>
    <t>Facile Preparation of an Excellent Mechanical Property Electroactive Biopolymer-Based Conductive Composite Film and Self-Enhancing Cellulose Hydrogel to Construct a High-Performance Wearable Supercapacitor</t>
  </si>
  <si>
    <t>BC/MCC</t>
  </si>
  <si>
    <t xml:space="preserve"> BC/MCC and </t>
  </si>
  <si>
    <t>sc0c01118_0003_SEM8.jpeg</t>
  </si>
  <si>
    <t>20 Mpa</t>
  </si>
  <si>
    <t>sc0c01118_0003_SEM6.jpeg</t>
  </si>
  <si>
    <t>MCC</t>
  </si>
  <si>
    <t xml:space="preserve"> MCC hydrogels.</t>
  </si>
  <si>
    <t>sc0c01118_0003_SEM2.jpeg</t>
  </si>
  <si>
    <t>sc0c01118_0003_SEM3.jpeg</t>
  </si>
  <si>
    <t>sc0c01118_0003_SEM0.jpeg</t>
  </si>
  <si>
    <t>sc0c01118_0003_SEM1.jpeg</t>
  </si>
  <si>
    <t>https://pubs.acs.org/doi/10.1021/acs.biomac.5b00425</t>
  </si>
  <si>
    <t>Thermal-Responsive Behavior of a Cell Compatible Chitosan/Pectin Hydrogel</t>
  </si>
  <si>
    <t>0.00 HCl CS/Pec</t>
  </si>
  <si>
    <t xml:space="preserve"> SEM micrograph displays the cross-section of a lyophilized 0.00 M HCl CS/Pec hydrogel, the scale bar provided is 100 μm.</t>
  </si>
  <si>
    <t>https://pubs.acs.org/doi/10.1021/acs.iecr.9b03359</t>
  </si>
  <si>
    <t>Self-Adhesive, Self-Healable, and Triple-Responsive Hydrogel Doped with Polydopamine as an Adsorbent toward Methylene Blue</t>
  </si>
  <si>
    <t>PDEAA-AA</t>
  </si>
  <si>
    <t xml:space="preserve"> PDEAA-AA hydrogel and inset PDA nanoparticles and </t>
  </si>
  <si>
    <t>ie9b03359_0003_SEM1.jpeg</t>
  </si>
  <si>
    <t>114 kPa</t>
  </si>
  <si>
    <t xml:space="preserve"> 0.2 wt %, </t>
  </si>
  <si>
    <t>ie9b03359_0003_SEM2.jpeg</t>
  </si>
  <si>
    <t>190 kPa</t>
  </si>
  <si>
    <t xml:space="preserve"> 0.4 wt %, and </t>
  </si>
  <si>
    <t>ie9b03359_0003_SEM3.jpeg</t>
  </si>
  <si>
    <t>0.6 PDA@PDEAA-AA</t>
  </si>
  <si>
    <t xml:space="preserve"> 0.6 wt % PDA@PDEAA-AA hydrogels.</t>
  </si>
  <si>
    <t>ie9b03359_0003_SEM0.jpeg</t>
  </si>
  <si>
    <t>1200 kPa</t>
  </si>
  <si>
    <t>https://pubs.acs.org/doi/10.1021/acs.macromol.8b02410</t>
  </si>
  <si>
    <t>Tuning Hydrogel Mechanics by Kinetically Dependent Cross-Linking</t>
  </si>
  <si>
    <t>a-d</t>
  </si>
  <si>
    <t>hydrogel-A1E0.</t>
  </si>
  <si>
    <t xml:space="preserve"> SEM images of swollen hydrogel-AnEm.</t>
  </si>
  <si>
    <t>37.5 kPa</t>
  </si>
  <si>
    <t>hydrogel-A0.6E0.4</t>
  </si>
  <si>
    <t>29.3 kPa</t>
  </si>
  <si>
    <t>hydrogel-A0.2E0.8.</t>
  </si>
  <si>
    <t>21.2 kPa</t>
  </si>
  <si>
    <t>hydrogel-A0E1</t>
  </si>
  <si>
    <t>hydrogel-A0.1.</t>
  </si>
  <si>
    <t xml:space="preserve">   SEM images of the hydrogel-A0.1.</t>
  </si>
  <si>
    <t>12 kPa</t>
  </si>
  <si>
    <t>https://pubs.acs.org/doi/10.1021/acsabm.0c01533</t>
  </si>
  <si>
    <t>DNA-Chitosan Hydrogels: Formation, Properties, and Functionalization with Catalytic Nanoparticles</t>
  </si>
  <si>
    <t>CS90</t>
  </si>
  <si>
    <t xml:space="preserve"> SEM images of the CS90 hydrogel after freeze-drying.</t>
  </si>
  <si>
    <t>NP.</t>
  </si>
  <si>
    <t xml:space="preserve"> metallization   with Au NP.</t>
  </si>
  <si>
    <t>https://pubs.acs.org/doi/10.1021/acsbiomaterials.7b00224</t>
  </si>
  <si>
    <t>3D-Printed High Strength Bioactive Supramolecular Polymer/Clay Nanocomposite Hydrogel Scaffold for Bone Regeneration</t>
  </si>
  <si>
    <t>PNAGA10%-Clay,</t>
  </si>
  <si>
    <t xml:space="preserve"> PNAGA10%-Clay, </t>
  </si>
  <si>
    <t>supp_4a.jpg</t>
  </si>
  <si>
    <t>0.054 MPa</t>
  </si>
  <si>
    <t>Note: the SEM file is not coresponding to the Fig.S7</t>
  </si>
  <si>
    <t>PNAGA20%-Clay</t>
  </si>
  <si>
    <t xml:space="preserve"> PNAGA20%-Clay and </t>
  </si>
  <si>
    <t>supp_4b.jpg</t>
  </si>
  <si>
    <t>0.113 MPa</t>
  </si>
  <si>
    <t xml:space="preserve">
PNAGA30%-Clay.</t>
  </si>
  <si>
    <t xml:space="preserve">   PNAGA30%-Clay.</t>
  </si>
  <si>
    <t>supp_4c.jpg</t>
  </si>
  <si>
    <t>0.182 MPa</t>
  </si>
  <si>
    <t>https://pubs.acs.org/doi/10.1021/acs.langmuir.9b01640</t>
  </si>
  <si>
    <t>Zwitterionic Hydrogel Incorporated Graphene Oxide Nanosheets with Improved Strength and Lubricity</t>
  </si>
  <si>
    <t>PSBMA</t>
  </si>
  <si>
    <t xml:space="preserve"> the pure PSBMA hydrogel, </t>
  </si>
  <si>
    <t>la9b01640_0004_SEM1.jpeg</t>
  </si>
  <si>
    <t>0.08 MPa</t>
  </si>
  <si>
    <t>GO0.015-PSBMA</t>
  </si>
  <si>
    <t xml:space="preserve"> the GO0.015-PSBMA nanocomposite hydrogel, </t>
  </si>
  <si>
    <t>la9b01640_0004_SEM3.jpeg</t>
  </si>
  <si>
    <t>0.17 Mpa</t>
  </si>
  <si>
    <t>GO0.020-PSBMA</t>
  </si>
  <si>
    <t xml:space="preserve"> the GO0.020-PSBMA nanocomposite hydrogel, and </t>
  </si>
  <si>
    <t>GO0.025-PSBMA</t>
  </si>
  <si>
    <t xml:space="preserve"> the GO0.025-PSBMA nanocomposite hydrogel when the GO concentration is 1 mg mL–1 in aqueous solution.</t>
  </si>
  <si>
    <t>la9b01640_0004_SEM0.jpeg</t>
  </si>
  <si>
    <t>0.36 Mpa</t>
  </si>
  <si>
    <t>https://pubs.acs.org/doi/10.1021/bm200154k</t>
  </si>
  <si>
    <t>Controlled Hydrogel Formation of a Recombinant Spider Silk Protein</t>
  </si>
  <si>
    <t>b, d, f</t>
  </si>
  <si>
    <t>eADF4C16</t>
  </si>
  <si>
    <t xml:space="preserve"> eADF4C16 hydrogels at different concentrations 30, 50, and 70 mg/mL.</t>
  </si>
  <si>
    <t>https://pubs.acs.org/doi/10.1021/acsami.1c10311</t>
  </si>
  <si>
    <t>Elastic MXene Hydrogel Microfiber-Derived Electronic Skin for Joint Monitoring</t>
  </si>
  <si>
    <t xml:space="preserve"> SEM photos of MXene hydrogel microfibers for </t>
  </si>
  <si>
    <t>https://pubs.acs.org/doi/10.1021/acs.biomac.7b01204</t>
  </si>
  <si>
    <t>Nonswelling Thiol–Yne Cross-Linked Hydrogel Materials as Cytocompatible Soft Tissue Scaffolds</t>
  </si>
  <si>
    <t>31A23S,</t>
  </si>
  <si>
    <t xml:space="preserve"> 31A23S, </t>
  </si>
  <si>
    <t>31A31S,</t>
  </si>
  <si>
    <t xml:space="preserve"> 31A31S, </t>
  </si>
  <si>
    <t>31A2P3S,</t>
  </si>
  <si>
    <t xml:space="preserve"> 31A2P3S, and </t>
  </si>
  <si>
    <t>31A23S-6040 2</t>
  </si>
  <si>
    <t xml:space="preserve"> 31A23S-6040 Scale bar = 2 μm.</t>
  </si>
  <si>
    <t>PEG 
42A42S,</t>
  </si>
  <si>
    <t xml:space="preserve"> PEG  42A42S, </t>
  </si>
  <si>
    <t>PEG 42A31S,</t>
  </si>
  <si>
    <t xml:space="preserve"> PEG 42A31S, </t>
  </si>
  <si>
    <t xml:space="preserve"> </t>
  </si>
  <si>
    <t>PEG31A42S,</t>
  </si>
  <si>
    <t xml:space="preserve"> PEG31A42S, </t>
  </si>
  <si>
    <t>PEG31A31S</t>
  </si>
  <si>
    <t xml:space="preserve"> PEG31A31S</t>
  </si>
  <si>
    <t>https://pubs.acs.org/doi/10.1021/ma200562k</t>
  </si>
  <si>
    <t>Mechanically Tough Pluronic F127/Laponite Nanocomposite Hydrogels from Covalently and Physically Cross-Linked Networks</t>
  </si>
  <si>
    <t>PLU8</t>
  </si>
  <si>
    <t xml:space="preserve"> PLU8 control and </t>
  </si>
  <si>
    <t>ma-2011-00562k_0004_SEM0.jpeg</t>
  </si>
  <si>
    <t>PLU8-LRD8</t>
  </si>
  <si>
    <t xml:space="preserve"> PLU8-LRD8 hydrogels.</t>
  </si>
  <si>
    <t>ma-2011-00562k_0004_SEM1.jpeg</t>
  </si>
  <si>
    <t>76 kPa</t>
  </si>
  <si>
    <t xml:space="preserve"> Cryo-SEM images of PLU8-LRD8 hydrogels at rest and at different strains.</t>
  </si>
  <si>
    <t>https://pubs.acs.org/doi/10.1021/ma101336c</t>
  </si>
  <si>
    <t>PEG−POSS Multiblock Polyurethanes: Synthesis, Characterization, and Hydrogel Formation</t>
  </si>
  <si>
    <t xml:space="preserve"> PEG</t>
  </si>
  <si>
    <t>POSS8,</t>
  </si>
  <si>
    <t xml:space="preserve">POSS8, </t>
  </si>
  <si>
    <t>POSS16.</t>
  </si>
  <si>
    <t>https://pubs.acs.org/doi/10.1021/acs.jpcc.0c02878</t>
  </si>
  <si>
    <t>A New and Straightforward Strategy to Prepare an Optical Hydrogel Film with Dynamic Structural Colors</t>
  </si>
  <si>
    <t>45 °C</t>
  </si>
  <si>
    <t xml:space="preserve"> and at 45 °C </t>
  </si>
  <si>
    <t>FFT</t>
  </si>
  <si>
    <t xml:space="preserve">, the corresponding FFT power spectra of SEM images inserted in </t>
  </si>
  <si>
    <t>https://pubs.acs.org/doi/10.1021/acs.chemmater.9b04041</t>
  </si>
  <si>
    <t>A Tough and Self-Powered Hydrogel for Artificial Skin</t>
  </si>
  <si>
    <t>d1–d5</t>
  </si>
  <si>
    <t>PAN-PVDF-0</t>
  </si>
  <si>
    <t xml:space="preserve"> SEM images of PAN-PVDF hydrogels with different PVDF contents 0, 5, 10, 20, and 30%, respectively, scale bars = 50 μm.</t>
  </si>
  <si>
    <t>cm9b04041_0005_SEM2.jpeg</t>
  </si>
  <si>
    <t>PAN-PVDF-5</t>
  </si>
  <si>
    <t>cm9b04041_0005_SEM3.jpeg</t>
  </si>
  <si>
    <t>PAN-PVDF-10</t>
  </si>
  <si>
    <t>cm9b04041_0005_SEM1.jpeg</t>
  </si>
  <si>
    <t>3.3 Mpa</t>
  </si>
  <si>
    <t>PAN-PVDF-20</t>
  </si>
  <si>
    <t>cm9b04041_0005_SEM4.jpeg</t>
  </si>
  <si>
    <t>4.5 Mpa</t>
  </si>
  <si>
    <t>PAN-PVDF-30</t>
  </si>
  <si>
    <t>cm9b04041_0005_SEM0.jpeg</t>
  </si>
  <si>
    <t>6 Mpa</t>
  </si>
  <si>
    <t>https://pubs.acs.org/doi/10.1021/bm200035r</t>
  </si>
  <si>
    <t>Injectable Multidomain Peptide Nanofiber Hydrogel as a Delivery Agent for Stem Cell Secretome</t>
  </si>
  <si>
    <t>SL</t>
  </si>
  <si>
    <t>6E2GRGDS</t>
  </si>
  <si>
    <t xml:space="preserve">6E2GRGDS nanofibers, </t>
  </si>
  <si>
    <t>https://pubs.acs.org/doi/10.1021/acs.iecr.0c03071</t>
  </si>
  <si>
    <t>Robust Conductive Hydrogel with Antibacterial Activity and UV-Shielding Performance</t>
  </si>
  <si>
    <t>The SEM image of a</t>
  </si>
  <si>
    <t>TA@LS-Ag/PVA</t>
  </si>
  <si>
    <t xml:space="preserve"> TA@LS-Ag/PVA composite hydrogel and b its enlarged   image.</t>
  </si>
  <si>
    <t>supp_0_SEM1.jpg</t>
  </si>
  <si>
    <t>5.43 Mpa</t>
  </si>
  <si>
    <t>Note: inside SEM graph</t>
  </si>
  <si>
    <t>https://pubs.acs.org/doi/10.1021/acs.jpcc.7b06504</t>
  </si>
  <si>
    <t>Eco-Friendly Solid-State Upconversion Hydrogel with Thermoresponsive Feature as the Temperature Indicator</t>
  </si>
  <si>
    <t>O/W UC</t>
  </si>
  <si>
    <t xml:space="preserve"> Digital photo of O/W UC microemulsion; </t>
  </si>
  <si>
    <t>UC</t>
  </si>
  <si>
    <t xml:space="preserve"> digital photo of solid-state UC hydrogel; </t>
  </si>
  <si>
    <t>PAAS</t>
  </si>
  <si>
    <t xml:space="preserve"> SEM images showing the untreated raw PAAS hydrogel with a flow fold surface, on which some large and small pits scattered; </t>
  </si>
  <si>
    <t xml:space="preserve"> SEM images showing the treated PAAS with porous, honeycomb-like structure.</t>
  </si>
  <si>
    <t>https://pubs.acs.org/doi/10.1021/am501275t</t>
  </si>
  <si>
    <t>Convenient Three-Dimensional Cell Culture in Supermolecular Hydrogels</t>
  </si>
  <si>
    <t>Qt</t>
  </si>
  <si>
    <t>G3-HA-1 HA, G3-HA-2 HA PBS</t>
  </si>
  <si>
    <t xml:space="preserve"> vs time for G3, G3-HA-1 1% HA, and G3-HA-2 2% HA xerogels in PBS solution; </t>
  </si>
  <si>
    <t>FT-IR HA, G3-HA</t>
  </si>
  <si>
    <t xml:space="preserve"> FT-IR spectra of HA, G3, and G3-HA gels; </t>
  </si>
  <si>
    <t>AFM G3-HA</t>
  </si>
  <si>
    <t xml:space="preserve"> AFM images of the nanofibrous G3-HA hydrogels that were dried in the air at 40°C; </t>
  </si>
  <si>
    <t>G3-HA</t>
  </si>
  <si>
    <t xml:space="preserve"> SEM image of freeze-dried G3-HA hydrogels after swelling.</t>
  </si>
  <si>
    <t>4.94 kPa</t>
  </si>
  <si>
    <t>Note: wrong image</t>
  </si>
  <si>
    <t>https://pubs.acs.org/doi/10.1021/acsapm.9b01232</t>
  </si>
  <si>
    <t>Hydrogen-Bonding Reinforced Injectable Hydrogels: Application As a Thermo-Triggered Drug Controlled-Release System</t>
  </si>
  <si>
    <t>H9.0N1.5.</t>
  </si>
  <si>
    <t xml:space="preserve"> H9.0N1.5.</t>
  </si>
  <si>
    <t>ap9b01232_0002_SEM1.jpeg</t>
  </si>
  <si>
    <t>517 kPa</t>
  </si>
  <si>
    <t>https://pubs.acs.org/doi/10.1021/acs.iecr.1c00610</t>
  </si>
  <si>
    <t>Highly Elastic Anti-fatigue and Anti-freezing Conductive Double Network Hydrogel for Human Body Sensors</t>
  </si>
  <si>
    <t>CS/P</t>
  </si>
  <si>
    <t xml:space="preserve"> SEM images for the cross section of the CS/P</t>
  </si>
  <si>
    <t>AA-co-SS</t>
  </si>
  <si>
    <t xml:space="preserve"> CS/P</t>
  </si>
  <si>
    <t>C/P/N.</t>
  </si>
  <si>
    <t xml:space="preserve"> C/P/N.</t>
  </si>
  <si>
    <t>ie1c00610_0002_SEM1.jpeg</t>
  </si>
  <si>
    <t>66.6 kPa</t>
  </si>
  <si>
    <t>https://pubs.acs.org/doi/10.1021/acs.biomac.7b00889</t>
  </si>
  <si>
    <t>Self-Assembled Peptide-Carbon Nitride Hydrogel as a Light-Responsive Scaffold Material</t>
  </si>
  <si>
    <t>Fmoc-FF/g-C3N4</t>
  </si>
  <si>
    <t xml:space="preserve"> SEM image of the Fmoc-FF/g-C3N4 hydrogel exhibiting macro/mesoporous networks.</t>
  </si>
  <si>
    <t>g-C3N4 Fmoc-FF/g-C3N4</t>
  </si>
  <si>
    <t xml:space="preserve"> TEM and inset SEM images of g-C3N4 prepared for the synthesis of Fmoc-FF/g-C3N4   hydrogels.</t>
  </si>
  <si>
    <t>B-D</t>
  </si>
  <si>
    <t>Fmoc-FF Fmoc-FF/g-C3N4</t>
  </si>
  <si>
    <t xml:space="preserve"> The SEM images of Fmoc-FF and Fmoc-FF/g-C3N4 hydrogels show denser and thicker fibrous   strands with the higher contents of g-C3N4 in the hydrogel.</t>
  </si>
  <si>
    <t>https://pubs.acs.org/doi/10.1021/acs.biomac.0c01329</t>
  </si>
  <si>
    <t>Enzyme Catalyzed Hydrogel as Versatile Bioadhesive for Tissue Wound Hemostasis, Bonding, and Continuous Repair</t>
  </si>
  <si>
    <t>GTT-1</t>
  </si>
  <si>
    <t xml:space="preserve"> SEM images of GTT-3 hydrogel surface without left, nonadhesion and with right, adhesion contacting pigskin.</t>
  </si>
  <si>
    <t>bm0c01329_0001_SEM2.jpeg</t>
  </si>
  <si>
    <t>2.6 kpa</t>
  </si>
  <si>
    <t xml:space="preserve">
Fig.</t>
  </si>
  <si>
    <t>GTT-2</t>
  </si>
  <si>
    <t xml:space="preserve"> SEM images of interfacial interaction between whole blood and GTT-3  hydrogel.</t>
  </si>
  <si>
    <t>bm0c01329_0001_SEM5.jpeg</t>
  </si>
  <si>
    <t>3.8 kpa</t>
  </si>
  <si>
    <t>GTT-3</t>
  </si>
  <si>
    <t xml:space="preserve">  erythrocyte on GTT-3 hydrogel.</t>
  </si>
  <si>
    <t>bm0c01329_0001_SEM4.jpeg</t>
  </si>
  <si>
    <t>5.9 kPa</t>
  </si>
  <si>
    <t>https://pubs.acs.org/doi/10.1021/acsami.1c04432</t>
  </si>
  <si>
    <t>Highly Conductive PPy–PEDOT:PSS Hybrid Hydrogel with Superior Biocompatibility for Bioelectronics Application</t>
  </si>
  <si>
    <t>PPy–PEDOT:PSS</t>
  </si>
  <si>
    <t xml:space="preserve"> is the photograph of PPy–PEDOT:PSS hybrid hydrogels gelated with varied PEDOT:PSS volumes.</t>
  </si>
  <si>
    <t>am1c04432_0002_SEM1.jpeg</t>
  </si>
  <si>
    <t>https://pubs.acs.org/doi/10.1021/acs.biomac.9b01223</t>
  </si>
  <si>
    <t>Superstrong and Tough Hydrogel through Physical Cross-Linking and Molecular Alignment</t>
  </si>
  <si>
    <t>PVA–TA-0%,</t>
  </si>
  <si>
    <t xml:space="preserve"> PVA–TA-0%, </t>
  </si>
  <si>
    <t>bm9b01223_0005_SEM2.jpeg</t>
  </si>
  <si>
    <t>PVA–TA-30%,</t>
  </si>
  <si>
    <t xml:space="preserve"> PVA–TA-30%, and </t>
  </si>
  <si>
    <t>bm9b01223_0005_SEM0.jpeg</t>
  </si>
  <si>
    <t>0.33 Mpa</t>
  </si>
  <si>
    <t xml:space="preserve"> PVA–TA-30%-NaCl</t>
  </si>
  <si>
    <t>bm9b01223_0005_SEM1.jpeg</t>
  </si>
  <si>
    <t>6 MPa</t>
  </si>
  <si>
    <t>https://pubs.acs.org/doi/10.1021/acsabm.0c01171</t>
  </si>
  <si>
    <t>Tunable Thiol–Ene Photo-Cross-Linked Chitosan-Based Hydrogels for Biomedical Applications</t>
  </si>
  <si>
    <t>SEM images under different magnifications of CS-nb hydrogels cross-linked with HS-PEG2-SH A1–3</t>
  </si>
  <si>
    <t>HS-PEG40-SH CS-SH</t>
  </si>
  <si>
    <t>, HS-PEG40-SH B1–3, and CS-SH C1–3.</t>
  </si>
  <si>
    <t>storage modulus</t>
  </si>
  <si>
    <t xml:space="preserve">
S3 
2.4 Collagen/CS-nb (Col/CS) hybrid hydrogel synthesis 
Col was loaded into CS hydrogels as described in Section 2.3 with slight modifications.</t>
  </si>
  <si>
    <t xml:space="preserve">
2.6 
200 μL</t>
  </si>
  <si>
    <t xml:space="preserve">   2.6 SEM images  200 μL of hydrogel was frozen in liquid nitrogen and lyophilised at - 40°C for 24 hrs.</t>
  </si>
  <si>
    <t>https://pubs.acs.org/doi/10.1021/acs.biomac.7b01374</t>
  </si>
  <si>
    <t>Injectable Thermosensitive Polypeptide-Based CDDP-Complexed Hydrogel for Improving Localized Antitumor Efficacy</t>
  </si>
  <si>
    <t>CDDP-complexed</t>
  </si>
  <si>
    <t xml:space="preserve"> and CDDP-complexed Gel-2 </t>
  </si>
  <si>
    <t>https://pubs.acs.org/doi/10.1021/acsanm.1c00932</t>
  </si>
  <si>
    <t>Xanthan-Fe3O4 Nanoparticle Composite Hydrogels for Non-Invasive Magnetic Resonance Imaging and Magnetically Assisted Drug Delivery</t>
  </si>
  <si>
    <t>XG/MXG2</t>
  </si>
  <si>
    <t xml:space="preserve"> magnetic XG/MXG2 hydrogels containing 10% Fe3O4 MNPs.</t>
  </si>
  <si>
    <t>https://pubs.acs.org/doi/10.1021/acs.biomac.0c01724</t>
  </si>
  <si>
    <t>Zwitterionic Hydrogel with High Transparency, Ultrastretchability, and Remarkable Freezing Resistance for Wearable Strain Sensors</t>
  </si>
  <si>
    <t xml:space="preserve"> SEM images of the PAAm, GG/PAAm, and Ca-GG/PAAm-ZP hydrogels.</t>
  </si>
  <si>
    <t>bm0c01724_0001_SEM1.jpeg</t>
  </si>
  <si>
    <t>elastic</t>
  </si>
  <si>
    <t>0.022 Mpa</t>
  </si>
  <si>
    <t>GG/PAAm</t>
  </si>
  <si>
    <t>bm0c01724_0001_SEM2.jpeg</t>
  </si>
  <si>
    <t>Ca-GG/PAAm-ZP</t>
  </si>
  <si>
    <t>bm0c01724_0001_SEM0.jpeg</t>
  </si>
  <si>
    <t>0.52 Mpa</t>
  </si>
  <si>
    <t>https://pubs.acs.org/doi/10.1021/acsami.7b06219</t>
  </si>
  <si>
    <t>Dual Physically Cross-Linked Nanocomposite Hydrogels Reinforced by Tunicate Cellulose Nanocrystals with High Toughness and Good Self-Recoverability</t>
  </si>
  <si>
    <t>m-Gel</t>
  </si>
  <si>
    <t xml:space="preserve">, m-Gel </t>
  </si>
  <si>
    <t>am-2017-06219v_0003_SEM2.jpeg</t>
  </si>
  <si>
    <t>D-Gel TCNC</t>
  </si>
  <si>
    <t xml:space="preserve">, and D-Gel </t>
  </si>
  <si>
    <t>am-2017-06219v_0003_SEM0.jpeg</t>
  </si>
  <si>
    <t>D-Gel AA/AM</t>
  </si>
  <si>
    <t xml:space="preserve"> and TEM image of D-Gel </t>
  </si>
  <si>
    <t>https://pubs.acs.org/doi/10.1021/acsami.0c13654</t>
  </si>
  <si>
    <t>Mechanically Strong, Tough, and Shape Deformable Poly(acrylamide-co-vinylimidazole) Hydrogels Based on Cu2+ Complexation</t>
  </si>
  <si>
    <t>Cu-PAV-5/1</t>
  </si>
  <si>
    <t xml:space="preserve"> Cu-PAV-5/1 hydrogel and </t>
  </si>
  <si>
    <t xml:space="preserve">
PAV-5/1</t>
  </si>
  <si>
    <t xml:space="preserve"> single-sided Cu2+-coated   PAV-5/1 hydrogel.</t>
  </si>
  <si>
    <t>https://pubs.acs.org/doi/10.1021/acsami.1c09006</t>
  </si>
  <si>
    <t>Poly(vinyl alcohol) Hydrogels with Integrated Toughness, Conductivity, and Freezing Tolerance Based on Ionic Liquid/Water Binary Solvent Systems</t>
  </si>
  <si>
    <t>E,F</t>
  </si>
  <si>
    <t>PVA/EMImAc/H2O</t>
  </si>
  <si>
    <t xml:space="preserve"> SEM images of the lyophilized cross-section of the PVA/EMImAc/H2O hydrogel </t>
  </si>
  <si>
    <t>am1c09006_0003_SEM1.jpeg</t>
  </si>
  <si>
    <t>174 kPa</t>
  </si>
  <si>
    <t>PVA/H2O</t>
  </si>
  <si>
    <t xml:space="preserve"> and PVA/H2O hydrogel </t>
  </si>
  <si>
    <t>am1c09006_0003_SEM0.jpeg</t>
  </si>
  <si>
    <t>https://pubs.acs.org/doi/10.1021/acs.biomac.0c00891</t>
  </si>
  <si>
    <t>Dual Cross-linked HHA Hydrogel Supplies and Regulates MΦ2 for Synergistic Improvement of Immunocompromise and Impaired Angiogenesis to Enhance Diabetic Chronic Wound Healing</t>
  </si>
  <si>
    <t>264.7 PVA Cu-HHA/PVA</t>
  </si>
  <si>
    <t xml:space="preserve"> SEM images of Raw 264.7 cells seeded on PVA and Cu-HHA/PVA hydrogels.</t>
  </si>
  <si>
    <t>https://pubs.acs.org/doi/10.1021/acsami.1c10051</t>
  </si>
  <si>
    <t>Biomimetic Microstructured Hydrogels with Thermal-Triggered Switchable Underwater Adhesion and Stable Antiswelling Property</t>
  </si>
  <si>
    <t>III</t>
  </si>
  <si>
    <t>, and recovery III hydrogels.</t>
  </si>
  <si>
    <t>https://pubs.acs.org/doi/10.1021/acs.molpharmaceut.6b00875</t>
  </si>
  <si>
    <t>Salecan-Based pH-Sensitive Hydrogels for Insulin Delivery</t>
  </si>
  <si>
    <t>SGA1,</t>
  </si>
  <si>
    <t xml:space="preserve"> SGA1, </t>
  </si>
  <si>
    <t>SGA2,</t>
  </si>
  <si>
    <t xml:space="preserve"> SGA2, </t>
  </si>
  <si>
    <t>SGA3,</t>
  </si>
  <si>
    <t xml:space="preserve"> SGA3, and </t>
  </si>
  <si>
    <t>SGA4.</t>
  </si>
  <si>
    <t xml:space="preserve"> SGA4.</t>
  </si>
  <si>
    <t>https://pubs.acs.org/doi/10.1021/acsami.9b09782</t>
  </si>
  <si>
    <t>Hydrogel Bioink with Multilayered Interfaces Improves Dispersibility of Encapsulated Cells in Extrusion Bioprinting</t>
  </si>
  <si>
    <t>iii</t>
  </si>
  <si>
    <t>HUVEC-laden</t>
  </si>
  <si>
    <t xml:space="preserve"> SEM image of the HUVEC-laden hydrogel construct.</t>
  </si>
  <si>
    <t>https://pubs.acs.org/doi/10.1021/acsami.9b19721</t>
  </si>
  <si>
    <t>Stretchable, Biocompatible, and Multifunctional Silk Fibroin-Based Hydrogels toward Wearable Strain/Pressure Sensors and Triboelectric Nanogenerators</t>
  </si>
  <si>
    <t>PSGP</t>
  </si>
  <si>
    <t xml:space="preserve"> SEM image of the PSGP hydrogel.</t>
  </si>
  <si>
    <t>no modulus</t>
  </si>
  <si>
    <t>https://pubs.acs.org/doi/10.1021/am402097j</t>
  </si>
  <si>
    <t>Glioblastoma Behaviors in Three-Dimensional Collagen-Hyaluronan Composite Hydrogels</t>
  </si>
  <si>
    <t>I/III Col (0wt% HA)</t>
  </si>
  <si>
    <t xml:space="preserve"> imaging of collagen I/III, collagen I/III–HA composite, and HA hydrogels.</t>
  </si>
  <si>
    <t>am-2013-02097j_0004_SEM1.jpeg</t>
  </si>
  <si>
    <t>450 Pa</t>
  </si>
  <si>
    <t>I/III–HA Col-HA0.5</t>
  </si>
  <si>
    <t>am-2013-02097j_0004_SEM0.jpeg</t>
  </si>
  <si>
    <t>600 Pa</t>
  </si>
  <si>
    <t>Col-HA2 (2wt% HA)</t>
  </si>
  <si>
    <t>am-2013-02097j_0004_SEM3.jpeg</t>
  </si>
  <si>
    <t>1300 Pa</t>
  </si>
  <si>
    <t>https://pubs.acs.org/doi/10.1021/acsami.6b04338</t>
  </si>
  <si>
    <t>Electroresponsive Supramolecular Graphene Oxide Hydrogels for Active Bacteria Adsorption and Removal</t>
  </si>
  <si>
    <t>GO/Ru</t>
  </si>
  <si>
    <t xml:space="preserve"> SEM images of the GO/Ru</t>
  </si>
  <si>
    <t>GO/RuIII</t>
  </si>
  <si>
    <t xml:space="preserve"> and GO/RuIII hydrogels with adsorbed SAU round.</t>
  </si>
  <si>
    <t>https://pubs.acs.org/doi/10.1021/acsami.9b14158</t>
  </si>
  <si>
    <t>Plastic-like Hydrogels with Reversible Conversion of Elasticity and Plasticity and Tunable Mechanical Properties</t>
  </si>
  <si>
    <t>PNIPAM/clay PH2-6</t>
  </si>
  <si>
    <t xml:space="preserve"> Photo and SEM images of PNIPAM/clay soft hydrogel.</t>
  </si>
  <si>
    <t>am9b14158_0002_SEM2.jpeg</t>
  </si>
  <si>
    <t>2.7 Mpa</t>
  </si>
  <si>
    <t>am9b14158_0002_SEM3.jpeg</t>
  </si>
  <si>
    <t>am9b14158_0002_SEM0.jpeg</t>
  </si>
  <si>
    <t>am9b14158_0002_SEM1.jpeg</t>
  </si>
  <si>
    <t>https://pubs.acs.org/doi/10.1021/acs.biomac.7b01271</t>
  </si>
  <si>
    <t>Promoted Chondrogenesis of Cocultured Chondrocytes and Mesenchymal Stem Cells under Hypoxia Using In-situ Forming Degradable Hydrogel Scaffolds</t>
  </si>
  <si>
    <t>pH-degradable PVA</t>
  </si>
  <si>
    <t xml:space="preserve"> Illustration of pH-degradable PVA hydrogels formed by Michael-type addition reaction and pH-degradation to PVA itself; </t>
  </si>
  <si>
    <t xml:space="preserve"> SEM images of PVA hydrogels formed with polymer concentrations of 50, 100, and 150 mg/mL.</t>
  </si>
  <si>
    <t>https://pubs.acs.org/doi/10.1021/acsami.0c03007</t>
  </si>
  <si>
    <t>Anti-Biofouling and Water—Stable Balanced Charged Metal Organic Framework-Based Polyelectrolyte Hydrogels for Extracting Uranium from Seawater</t>
  </si>
  <si>
    <t>ZIF-8/SAP, 0.45</t>
  </si>
  <si>
    <t xml:space="preserve"> ZIF-8/SAP, and </t>
  </si>
  <si>
    <t>am0c03007_0002_SEM1.jpeg</t>
  </si>
  <si>
    <t>0.103 kPa</t>
  </si>
  <si>
    <t>am0c03007_0002_SEM2.jpeg</t>
  </si>
  <si>
    <t>am0c03007_0002_SEM0.jpeg</t>
  </si>
  <si>
    <t>https://pubs.acs.org/doi/10.1021/acssuschemeng.0c00409</t>
  </si>
  <si>
    <t>Tailored Ionic Liquids Encapsulation Method Endowing Hydrogels with Excellent Mechanical and Catalytic Activity</t>
  </si>
  <si>
    <t xml:space="preserve">
S6
the synergistic effects of ion binding and hydrophobic effect, implying that the groups
were more stable because of addition of ILs-LPs into hydrogel network.</t>
  </si>
  <si>
    <t>The SEM image showed that the ILs-LPs were uniformly embedded
in the pAM/DMLB</t>
  </si>
  <si>
    <t>/ILs-LPs</t>
  </si>
  <si>
    <t>/ILs-LPs hydrogels matrix.</t>
  </si>
  <si>
    <t>https://pubs.acs.org/doi/10.1021/acsabm.0c00152</t>
  </si>
  <si>
    <t>Injectable Silk Fibroin-Based Hydrogel for Sustained Insulin Delivery in Diabetic Rats</t>
  </si>
  <si>
    <t xml:space="preserve">
S2 
the residual water, and the weight of dried gel was measured (W1).</t>
  </si>
  <si>
    <t>Swelling ratio =
Swollen weight of sample
Dry weight of sample
 ˟ 100  
Field Emission Scanning Electron Microscopy FESEM</t>
  </si>
  <si>
    <t xml:space="preserve">
The SF</t>
  </si>
  <si>
    <t xml:space="preserve"> Study   The surface morphology and porosity of the SF hydrogel were analyzed by FESEM Zeiss   GeminiSEM 500 at 3 kV.</t>
  </si>
  <si>
    <t>https://pubs.acs.org/doi/10.1021/acsami.8b01740</t>
  </si>
  <si>
    <t>Fabrication of Self-Healing Hydrogels with On-Demand Antimicrobial Activity and Sustained Biomolecule Release for Infected Skin Regeneration</t>
  </si>
  <si>
    <t>HA–Fe–EDTA</t>
  </si>
  <si>
    <t xml:space="preserve"> SEM images of the HA–Fe–EDTA hydrogel with mole of cross-linker Fe3+–EDTA and HA units equal to 1:2.</t>
  </si>
  <si>
    <t>https://pubs.acs.org/doi/10.1021/acsami.9b00154</t>
  </si>
  <si>
    <t>Pectin Methacrylate (PEMA) and Gelatin-Based Hydrogels for Cell Delivery: Converting Waste Materials into Biomaterials</t>
  </si>
  <si>
    <t>ARED hMSC-laden PEMA-gelatin low</t>
  </si>
  <si>
    <t xml:space="preserve"> Alizarin Red S ARED images of hMSC-laden PEMA-gelatin hydrogels after 5 weeks in culture and </t>
  </si>
  <si>
    <t>am-2019-00154c_0003_SEM0.jpeg</t>
  </si>
  <si>
    <t>0.04 kPa</t>
  </si>
  <si>
    <t>ARED hMSC-laden PEMA-gelatin med</t>
  </si>
  <si>
    <t>am-2019-00154c_0003_SEM1.jpeg</t>
  </si>
  <si>
    <t>ARED hMSC-laden PEMA-gelatin high</t>
  </si>
  <si>
    <t>am-2019-00154c_0003_SEM2.jpeg</t>
  </si>
  <si>
    <t>0.5 kPa</t>
  </si>
  <si>
    <t>https://pubs.acs.org/doi/10.1021/acsami.1c02141</t>
  </si>
  <si>
    <t>Bioinspired Self-Healable Polyallylamine-Based Hydrogels for Wet Adhesion: Synergistic Contributions of Catechol-Amino Functionalities and Nanosilicate</t>
  </si>
  <si>
    <t>PAA–CA,</t>
  </si>
  <si>
    <t xml:space="preserve"> PAA–CA, </t>
  </si>
  <si>
    <t>PAA–CA/1LP,</t>
  </si>
  <si>
    <t xml:space="preserve"> PAA–CA/1LP, and </t>
  </si>
  <si>
    <t>PAA–CA/2LP</t>
  </si>
  <si>
    <t xml:space="preserve"> PAA–CA/2LP hydrogels.</t>
  </si>
  <si>
    <t>https://pubs.acs.org/doi/10.1021/acsapm.9b00537</t>
  </si>
  <si>
    <t>Mechanical Properties and Moisture Transport Behavior of Acid-Sensitive Hydrogels</t>
  </si>
  <si>
    <t>PEGDMA/HEMA 90/10</t>
  </si>
  <si>
    <t xml:space="preserve"> PEGDMA/HEMA wt %-10/90, </t>
  </si>
  <si>
    <t>1.23 mPa</t>
  </si>
  <si>
    <t>PEGDMA/HEMA 50/50</t>
  </si>
  <si>
    <t>1.08 mPa</t>
  </si>
  <si>
    <t>https://pubs.acs.org/doi/10.1021/acsami.1c14088</t>
  </si>
  <si>
    <t>Intrinsic Antibacterial and Conductive Hydrogels Based on the Distinct Bactericidal Effect of Polyaniline for Infected Chronic Wound Healing</t>
  </si>
  <si>
    <t>PS PSP</t>
  </si>
  <si>
    <t xml:space="preserve"> High-magnification SEM images of bacteria on the PS and PSP hydrogels incubated with a bacterial suspension in TSB at 37 °C for 24 h. Scale bar = 1 μm.</t>
  </si>
  <si>
    <t>modulus doesn't match SEM images</t>
  </si>
  <si>
    <t xml:space="preserve"> SEM images of attached S. aureus on the PS and PSP hydrogels after culture in   PBS at 37 °C for 4 h scale bar = 5 μm.</t>
  </si>
  <si>
    <t>https://pubs.acs.org/doi/10.1021/bm101131b</t>
  </si>
  <si>
    <t>Biocomposite Hydrogels with Carboxymethylated, Nanofibrillated Cellulose Powder for Replacement of the Nucleus Pulposus</t>
  </si>
  <si>
    <t>NFC,</t>
  </si>
  <si>
    <t xml:space="preserve"> NFC, </t>
  </si>
  <si>
    <t>bm-2010-01131b_0008_SEM4.jpeg</t>
  </si>
  <si>
    <t>29 kPa</t>
  </si>
  <si>
    <t>c-NFC</t>
  </si>
  <si>
    <t xml:space="preserve"> c-NFC 0.07, </t>
  </si>
  <si>
    <t>bm-2010-01131b_0008_SEM2.jpeg</t>
  </si>
  <si>
    <t xml:space="preserve"> c-NFC 0.17, and </t>
  </si>
  <si>
    <t>bm-2010-01131b_0008_SEM1.jpeg</t>
  </si>
  <si>
    <t xml:space="preserve"> c-NFC 0.23.</t>
  </si>
  <si>
    <t>bm-2010-01131b_0008_SEM3.jpeg</t>
  </si>
  <si>
    <t>https://pubs.acs.org/doi/10.1021/acsami.0c13334</t>
  </si>
  <si>
    <t>Enzyme-Regulated Peptide-Liquid Metal Hybrid Hydrogels as Cell Amber for Single-Cell Manipulation</t>
  </si>
  <si>
    <t>b–d</t>
  </si>
  <si>
    <t>, SEM images of the fabricated 3D hybrid hydrogel cubes at different magnifications.</t>
  </si>
  <si>
    <t>https://pubs.acs.org/doi/10.1021/acsami.8b00806</t>
  </si>
  <si>
    <t>Nanoclay-Based Self-Supporting Responsive Nanocomposite Hydrogels for Printing Applications</t>
  </si>
  <si>
    <t>e-1</t>
  </si>
  <si>
    <t>pNIPAAm–Laponite</t>
  </si>
  <si>
    <t xml:space="preserve"> SEM image of pNIPAAm–Laponite nanocomposite hydrogel scale bar: 30 μm.</t>
  </si>
  <si>
    <t>am-2018-008063_0003_SEM1.jpeg</t>
  </si>
  <si>
    <t>0.012 Mpa</t>
  </si>
  <si>
    <t>e-2</t>
  </si>
  <si>
    <t>pNIPAAm–Laponite–GO</t>
  </si>
  <si>
    <t xml:space="preserve"> SEM images of pNIPAAm–Laponite–GO nanocomposite hydrogel </t>
  </si>
  <si>
    <t>am-2018-008063_0003_SEM2.jpeg</t>
  </si>
  <si>
    <t>0.030 Mpa</t>
  </si>
  <si>
    <t>SEM images of fully swollen a</t>
  </si>
  <si>
    <t>pNIPAAm</t>
  </si>
  <si>
    <t xml:space="preserve"> pNIPAAm hydrogel hydrated</t>
  </si>
  <si>
    <t>SEM images of fully dehydrated a</t>
  </si>
  <si>
    <t>pNIPAAm-Laponite pNIPAAm-Laponite-
GO</t>
  </si>
  <si>
    <t xml:space="preserve"> pNIPAAm-Laponite-  GO nanocomposite hydrogel samples.</t>
  </si>
  <si>
    <t xml:space="preserve"> pNIPAAm hydrogel dehydrated</t>
  </si>
  <si>
    <t>150 kPa</t>
  </si>
  <si>
    <t>pNIPAAm-Laponite-  GO nanocomposite hydrogel samples dehydrated</t>
  </si>
  <si>
    <t>325 kPa</t>
  </si>
  <si>
    <t>https://pubs.acs.org/doi/10.1021/acsami.7b00221</t>
  </si>
  <si>
    <t>In Situ-Forming Polyamidoamine Dendrimer Hydrogels with Tunable Properties Prepared via Aza-Michael Addition Reaction</t>
  </si>
  <si>
    <t>pH 7.4 PBS 37 °C;</t>
  </si>
  <si>
    <t xml:space="preserve"> swelling kinetics in pH 7.4 PBS at 37 °C; </t>
  </si>
  <si>
    <t>pH 7.4 PBS 37 °C.</t>
  </si>
  <si>
    <t xml:space="preserve"> disintegration in pH 7.4 PBS at 37 °C.</t>
  </si>
  <si>
    <t>DH-G5-0.5%</t>
  </si>
  <si>
    <t xml:space="preserve"> oscillatory frequency sweep of DH-G5-0.5% </t>
  </si>
  <si>
    <t>DH-G5-0.5%;</t>
  </si>
  <si>
    <t xml:space="preserve"> SEM micrograph of DH-G5-0.5%; </t>
  </si>
  <si>
    <t>5-FU DH-G5–0.5% PBS pH 7.4 3 37 °C;</t>
  </si>
  <si>
    <t xml:space="preserve"> cumulative release of 5-FU from DH-G5–0.5% in PBS buffer pH = 7.4 n = 3 at 37 °C; </t>
  </si>
  <si>
    <t>DH-G5-0.5% 6.</t>
  </si>
  <si>
    <t xml:space="preserve"> cytotoxicity assay of DH-G5-0.5% n = 6.</t>
  </si>
  <si>
    <t>https://pubs.acs.org/doi/10.1021/sc500154t</t>
  </si>
  <si>
    <t>Strong Collagen Hydrogels by Oxidized Dextran Modification</t>
  </si>
  <si>
    <t>Col/DAD</t>
  </si>
  <si>
    <t xml:space="preserve"> and Col/DAD hydrogel </t>
  </si>
  <si>
    <t>https://pubs.acs.org/doi/10.1021/acsami.1c08421</t>
  </si>
  <si>
    <t>Polyacrylamide/Chitosan-Based Conductive Double Network Hydrogels with Outstanding Electrical and Mechanical Performance at Low Temperatures</t>
  </si>
  <si>
    <t>ACPC</t>
  </si>
  <si>
    <t xml:space="preserve">, the PCPC hydrogel </t>
  </si>
  <si>
    <t>am1c08421_0002_SEM2.jpeg</t>
  </si>
  <si>
    <t>0.0005 Mpa</t>
  </si>
  <si>
    <t>PCPC</t>
  </si>
  <si>
    <t>am1c08421_0002_SEM1.jpeg</t>
  </si>
  <si>
    <t>PCPD</t>
  </si>
  <si>
    <t xml:space="preserve"> and the PCPD hydrogel </t>
  </si>
  <si>
    <t>am1c08421_0002_SEM0.jpeg</t>
  </si>
  <si>
    <t>g1</t>
  </si>
  <si>
    <t>2.5 ANI</t>
  </si>
  <si>
    <t xml:space="preserve">, 5 v/v% </t>
  </si>
  <si>
    <t>am1c08421_0003_SEM3.jpeg</t>
  </si>
  <si>
    <t>0.0024 Mpa</t>
  </si>
  <si>
    <t>g2</t>
  </si>
  <si>
    <t>5 ANI</t>
  </si>
  <si>
    <t xml:space="preserve">, and 7.5 v/v% </t>
  </si>
  <si>
    <t>am1c08421_0003_SEM5.jpeg</t>
  </si>
  <si>
    <t>0.0022 Mpa</t>
  </si>
  <si>
    <t>g3</t>
  </si>
  <si>
    <t>7.5 ANI</t>
  </si>
  <si>
    <t xml:space="preserve"> ANI hydrogels.</t>
  </si>
  <si>
    <t>am1c08421_0003_SEM0.jpeg</t>
  </si>
  <si>
    <t>0.0027 Mpa</t>
  </si>
  <si>
    <t>h3</t>
  </si>
  <si>
    <t>CS 3</t>
  </si>
  <si>
    <t xml:space="preserve"> CS hydrogels.</t>
  </si>
  <si>
    <t>am1c08421_0003_SEM4.jpeg</t>
  </si>
  <si>
    <t>0.0002 Mpa</t>
  </si>
  <si>
    <t>CS 5</t>
  </si>
  <si>
    <t>am1c08421_0003_SEM2.jpeg</t>
  </si>
  <si>
    <t>0.0026 Mpa</t>
  </si>
  <si>
    <t>CS 7</t>
  </si>
  <si>
    <t>am1c08421_0003_SEM1.jpeg</t>
  </si>
  <si>
    <t>0.0029 Mpa</t>
  </si>
  <si>
    <t>https://pubs.acs.org/doi/10.1021/acsapm.8b00232</t>
  </si>
  <si>
    <t>Multiple Physical Cross-Linker Strategy To Achieve Mechanically Tough and Reversible Properties of Double-Network Hydrogels in Bulk and on Surfaces</t>
  </si>
  <si>
    <t>AAEE SN</t>
  </si>
  <si>
    <t xml:space="preserve"> FTIR spectra, SEM cross-sectional </t>
  </si>
  <si>
    <t>ap-2018-00232a_0001_SEM5.jpeg</t>
  </si>
  <si>
    <t>c2, d2, e2</t>
  </si>
  <si>
    <t xml:space="preserve"> images of Agar SN, pAAEE SN, and Agar/pAAEE DN hydrogel.</t>
  </si>
  <si>
    <t>ap-2018-00232a_0001_SEM1.jpeg</t>
  </si>
  <si>
    <t>Agar/AAEE DN</t>
  </si>
  <si>
    <t>ap-2018-00232a_0001_SEM0.jpeg</t>
  </si>
  <si>
    <t>ap-2018-00232a_0001_SEM4.jpeg</t>
  </si>
  <si>
    <t>https://pubs.acs.org/doi/10.1021/acsbiomaterials.7b00353</t>
  </si>
  <si>
    <t>Rational Design and Hierarchical Assembly of a Genetically Engineered Resilin–Silk Copolymer Results in Stiff Hydrogels</t>
  </si>
  <si>
    <t xml:space="preserve"> 12 h.</t>
  </si>
  <si>
    <t>https://pubs.acs.org/doi/10.1021/acsbiomaterials.1c00187</t>
  </si>
  <si>
    <t>Antimicrobial d-Peptide Hydrogels</t>
  </si>
  <si>
    <t>KKd-11 KK-11</t>
  </si>
  <si>
    <t xml:space="preserve"> SEM images of the surfaces of silicon wafers modified with KKd-11 and KK-11 hydrogels, respectively.</t>
  </si>
  <si>
    <t>https://pubs.acs.org/doi/10.1021/acssuschemeng.5b01463</t>
  </si>
  <si>
    <t>Robust Protein Hydrogels from Silkworm Silk</t>
  </si>
  <si>
    <t>RSF/SDS</t>
  </si>
  <si>
    <t xml:space="preserve"> RSF/SDS hydrogel, </t>
  </si>
  <si>
    <t xml:space="preserve"> naturally formed RSF hydrogel, </t>
  </si>
  <si>
    <t xml:space="preserve"> ethanol induced RSF hydrogel.</t>
  </si>
  <si>
    <t>https://pubs.acs.org/doi/10.1021/acsami.7b02850</t>
  </si>
  <si>
    <t>Supramolecular Hydrogels Fabricated from Supramonomers: A Novel Wound Dressing Material</t>
  </si>
  <si>
    <t xml:space="preserve"> SEM images for 1.4 M gel </t>
  </si>
  <si>
    <t>https://pubs.acs.org/doi/10.1021/acs.jafc.8b05147</t>
  </si>
  <si>
    <t>A Dual Cross-Linked Strategy to Construct Moldable Hydrogels with High Stretchability, Good Self-Recovery, and Self-Healing Capability</t>
  </si>
  <si>
    <t>CS,</t>
  </si>
  <si>
    <t xml:space="preserve"> CS, </t>
  </si>
  <si>
    <t>CS/B,</t>
  </si>
  <si>
    <t xml:space="preserve"> CS/B, </t>
  </si>
  <si>
    <t>yes</t>
  </si>
  <si>
    <t>PVA/B,</t>
  </si>
  <si>
    <t xml:space="preserve"> PVA/B, </t>
  </si>
  <si>
    <t>CS/PVA,</t>
  </si>
  <si>
    <t xml:space="preserve"> CS/PVA, and </t>
  </si>
  <si>
    <t>CS/PVA/B</t>
  </si>
  <si>
    <t xml:space="preserve"> CS/PVA/B hydrogels.</t>
  </si>
  <si>
    <t>https://pubs.acs.org/doi/10.1021/acsami.6b04424</t>
  </si>
  <si>
    <t>Injectable and pH-Responsive Silk Nanofiber Hydrogels for Sustained Anticancer Drug Delivery</t>
  </si>
  <si>
    <t>DOX-loaded</t>
  </si>
  <si>
    <t xml:space="preserve"> DOX-loaded silk   nanofiber hydrogels.</t>
  </si>
  <si>
    <t>https://pubs.acs.org/doi/10.1021/acsami.6b14879</t>
  </si>
  <si>
    <t>Self-Standing Carbon Nitride-Based Hydrogels with High Photocatalytic Activity</t>
  </si>
  <si>
    <t>ref.-G</t>
  </si>
  <si>
    <t xml:space="preserve"> Cryo-SEM images of ref.-G hydrogels formed via conventional photoinitiator without carbon nitride incorporation, inset is the digital photo of untreated ref.-G. </t>
  </si>
  <si>
    <t>d, e</t>
  </si>
  <si>
    <t>CNB-G 0.03 CNB, CNB-G.</t>
  </si>
  <si>
    <t xml:space="preserve"> Cryo-SEM images of CNB-G with 0.03 wt % CNB, inset is the digital photo of untreated CNB-G.</t>
  </si>
  <si>
    <t xml:space="preserve">
Bulk-G</t>
  </si>
  <si>
    <t xml:space="preserve">,   Bulk-G </t>
  </si>
  <si>
    <t>CNB-G</t>
  </si>
  <si>
    <t xml:space="preserve"> and CNB-G </t>
  </si>
  <si>
    <t>https://pubs.acs.org/doi/10.1021/acsami.5b05287</t>
  </si>
  <si>
    <t>Gelatin Effects on the Physicochemical and Hemocompatible Properties of Gelatin/PAAm/Laponite Nanocomposite Hydrogels</t>
  </si>
  <si>
    <t>L2G0,</t>
  </si>
  <si>
    <t xml:space="preserve"> L2G0, </t>
  </si>
  <si>
    <t>L2G1,</t>
  </si>
  <si>
    <t xml:space="preserve"> L2G1, </t>
  </si>
  <si>
    <t>L2G2,</t>
  </si>
  <si>
    <t xml:space="preserve"> L2G2, </t>
  </si>
  <si>
    <t>L1G2,</t>
  </si>
  <si>
    <t xml:space="preserve"> L1G2, and </t>
  </si>
  <si>
    <t>L0G2.</t>
  </si>
  <si>
    <t xml:space="preserve"> L0G2.</t>
  </si>
  <si>
    <t>https://pubs.acs.org/doi/10.1021/cm4025827</t>
  </si>
  <si>
    <t>Thermoresponsive Composite Hydrogels with Aligned Macroporous Structure by Ice-Templated Assembly</t>
  </si>
  <si>
    <t>10°C/min,</t>
  </si>
  <si>
    <t xml:space="preserve"> 1 °C/min, or </t>
  </si>
  <si>
    <t>perpendicular cross section</t>
  </si>
  <si>
    <t>5 °C/min,</t>
  </si>
  <si>
    <t>1 °C/min,</t>
  </si>
  <si>
    <t>Random</t>
  </si>
  <si>
    <t>parallel cross section</t>
  </si>
  <si>
    <t>https://pubs.acs.org/doi/10.1021/acsabm.0c01633</t>
  </si>
  <si>
    <t>Enhancement of Antibacterial and Mechanical Properties of Photocurable ε-Poly-l-lysine Hydrogels by Tannic Acid Treatment</t>
  </si>
  <si>
    <t>EPLMA</t>
  </si>
  <si>
    <t xml:space="preserve"> Cross-sectional SEM image of EPLMA hydrogels with different TA contents.</t>
  </si>
  <si>
    <t>Assume by myself</t>
  </si>
  <si>
    <t>EPLMA (TA 1%)</t>
  </si>
  <si>
    <t>EPLMA (TA 10%)</t>
  </si>
  <si>
    <t>EPLMA (TA 30%)</t>
  </si>
  <si>
    <t>SEM image of the bacterial morphology bar: 2 μm and 400 nm</t>
  </si>
  <si>
    <t>Live/Dead 100 EPLMA–TA</t>
  </si>
  <si>
    <t xml:space="preserve"> and Live/Dead staining bar: 100 μm of S. aureus and E. coli on EPLMA–TA hydrogels.</t>
  </si>
  <si>
    <t>https://pubs.acs.org/doi/10.1021/acsnano.8b01689</t>
  </si>
  <si>
    <t>Inter-Backbone Charge Transfer as Prerequisite for Long-Range Conductivity in Perylene Bisimide Hydrogels</t>
  </si>
  <si>
    <t xml:space="preserve"> Schematic representation of the experimental setup together with AFM and SEM images of the dried hydrogel, confirming the ribbon-like nature of the hydrogel also in the dried state.</t>
  </si>
  <si>
    <t>https://pubs.acs.org/doi/10.1021/acsapm.9b00490</t>
  </si>
  <si>
    <t>Multiple Cross-Linking-Dominated Metal–Ligand Coordinated Hydrogels with Tunable Strength and Thermosensitivity</t>
  </si>
  <si>
    <t>2-5-0.2%-Zn2+-50 mM,</t>
  </si>
  <si>
    <t xml:space="preserve"> 2-5-0.2%-Zn2+-50 mM, </t>
  </si>
  <si>
    <t>2-5-0.3%-Zn2+-50 mM,</t>
  </si>
  <si>
    <t xml:space="preserve"> 2-5-0.3%-Zn2+-50 mM, </t>
  </si>
  <si>
    <t>2-5-0.4%-Zn2+-50 mM,</t>
  </si>
  <si>
    <t xml:space="preserve"> 2-5-0.4%-Zn2+-50 mM, </t>
  </si>
  <si>
    <t>2-5-0.3%-Zn2+-10 mM,</t>
  </si>
  <si>
    <t xml:space="preserve"> 2-5-0.3%-Zn2+-10 mM, </t>
  </si>
  <si>
    <t>2-5-0.3%-Zn2+-30 mM,</t>
  </si>
  <si>
    <t xml:space="preserve"> 2-5-0.3%-Zn2+-30 mM, </t>
  </si>
  <si>
    <t>2-5-0.3%-Zn2+-70 mM,</t>
  </si>
  <si>
    <t xml:space="preserve"> 2-5-0.3%-Zn2+-70 mM, </t>
  </si>
  <si>
    <t>2-5-0.3%-Zn2+-90 mM,</t>
  </si>
  <si>
    <t xml:space="preserve"> 2-5-0.3%-Zn2+-90 mM, </t>
  </si>
  <si>
    <t>2-5-0.3%-Cu2+-50 mM,</t>
  </si>
  <si>
    <t xml:space="preserve"> 2-5-0.3%-Cu2+-50 mM, </t>
  </si>
  <si>
    <t>2-5-0.3%-Co2+-50 mM,</t>
  </si>
  <si>
    <t xml:space="preserve"> 2-5-0.3%-Co2+-50 mM, </t>
  </si>
  <si>
    <t>J</t>
  </si>
  <si>
    <t>2-5-0.3%-Ni2+-50 mM,</t>
  </si>
  <si>
    <t xml:space="preserve"> 2-5-0.3%-Ni2+-50 mM, and </t>
  </si>
  <si>
    <t>K</t>
  </si>
  <si>
    <t>2-5-0.3%-H2O.</t>
  </si>
  <si>
    <t xml:space="preserve"> 2-5-0.3%-H2O.</t>
  </si>
  <si>
    <t>https://pubs.acs.org/doi/10.1021/acsbiomaterials.0c00295</t>
  </si>
  <si>
    <t>Control of Matrix Stiffness Using Methacrylate–Gelatin Hydrogels for a Macrophage-Mediated Inflammatory Response</t>
  </si>
  <si>
    <t>GelMA (soft)</t>
  </si>
  <si>
    <t xml:space="preserve"> SEM images of GelMA hydrogels of different stiffnesses scale bar = 100 μm.</t>
  </si>
  <si>
    <t>GelMA (medium)</t>
  </si>
  <si>
    <t>GelMA (stiff)</t>
  </si>
  <si>
    <t>https://pubs.acs.org/doi/10.1021/acssuschemeng.7b03158</t>
  </si>
  <si>
    <t>Temperature and pH Responsive Hydrogels Using Methacrylated Lignosulfonate Cross-Linker: Synthesis, Characterization, and Properties</t>
  </si>
  <si>
    <t>LNIH-3.7%,</t>
  </si>
  <si>
    <t xml:space="preserve"> LNIH-3.7%, </t>
  </si>
  <si>
    <t>LNIH-5.7%,</t>
  </si>
  <si>
    <t xml:space="preserve"> LNIH-5.7%, </t>
  </si>
  <si>
    <t>LNIH-6.9%,</t>
  </si>
  <si>
    <t xml:space="preserve"> LNIH-6.9%, </t>
  </si>
  <si>
    <t>LNIH-8.6%,</t>
  </si>
  <si>
    <t xml:space="preserve"> LNIH-8.6%, and </t>
  </si>
  <si>
    <t>LNIH-14.3% MLS</t>
  </si>
  <si>
    <t xml:space="preserve"> LNIH-14.3% cross-linked with different MLS contents.</t>
  </si>
  <si>
    <t>https://pubs.acs.org/doi/10.1021/acsabm.8b00712</t>
  </si>
  <si>
    <t>2D Gelatin Methacrylate Hydrogels with Tunable Stiffness for Investigating Cell Behaviors</t>
  </si>
  <si>
    <t>GelMA GelMA</t>
  </si>
  <si>
    <t xml:space="preserve"> SEM images of pristine gelatin, synthesized GelMA and GelMA hydrogels.</t>
  </si>
  <si>
    <t>GelMA-4%</t>
  </si>
  <si>
    <t xml:space="preserve"> SEM image of GelMA hydrogel before photo-crosslinking.</t>
  </si>
  <si>
    <t>GelMA-6%</t>
  </si>
  <si>
    <t xml:space="preserve"> SEM images of  GelMA hydrogel with different concentrations after photo-crosslinking: 4%-12%.</t>
  </si>
  <si>
    <t>GelMA-8%</t>
  </si>
  <si>
    <t>GelMA-10%</t>
  </si>
  <si>
    <t>GelMA-12%</t>
  </si>
  <si>
    <t>https://pubs.acs.org/doi/10.1021/acsami.0c08568</t>
  </si>
  <si>
    <t>Photodegradable Hydrogels for Cell Encapsulation and Tissue Adhesion</t>
  </si>
  <si>
    <t xml:space="preserve">
 S-49 
Fluorescence imaging of outer layer of bonded tissue 
Tissue samples, with bonded PEG-PSPs-laden-hydrogels on top, were prepared as explained 
above, washed with MilliQ water and imaged by fluorescence microscopy before and after light 
illumination.</t>
  </si>
  <si>
    <t>Environmental scanning electron microscopy ESEM</t>
  </si>
  <si>
    <t xml:space="preserve">
Tissue PEG-hydrogels</t>
  </si>
  <si>
    <t xml:space="preserve"> imaging of cross-section of bonded tissue    Tissue samples, with bonded PEG-hydrogels on top, were prepared as explained above, washed   with MilliQ water and cut into pieces of approximately 10 mm x 10 mm.</t>
  </si>
  <si>
    <t>https://pubs.acs.org/doi/10.1021/acsami.8b15385</t>
  </si>
  <si>
    <t>Dual Physically Cross-Linked κ-Carrageenan-Based Double Network Hydrogels with Superior Self-Healing Performance for Biomedical Application</t>
  </si>
  <si>
    <t>KC,</t>
  </si>
  <si>
    <t xml:space="preserve"> pristine KC, </t>
  </si>
  <si>
    <t>KC/PAM-2.5,</t>
  </si>
  <si>
    <t xml:space="preserve"> KC/PAM-2.5, </t>
  </si>
  <si>
    <t>KC/PAM-5,</t>
  </si>
  <si>
    <t xml:space="preserve"> KC/PAM-5, </t>
  </si>
  <si>
    <t>KC/PAM-7.5,</t>
  </si>
  <si>
    <t xml:space="preserve"> KC/PAM-7.5, and </t>
  </si>
  <si>
    <t>KC/PAM-10</t>
  </si>
  <si>
    <t xml:space="preserve"> KC/PAM-10 hydrogels.</t>
  </si>
  <si>
    <t xml:space="preserve"> pristine PAM, </t>
  </si>
  <si>
    <t xml:space="preserve"> KC/PAM-7.5, </t>
  </si>
  <si>
    <t>KC/PAM-10 DPC-DN</t>
  </si>
  <si>
    <t xml:space="preserve"> KC/PAM-10 DPC-DN hydrogels.</t>
  </si>
  <si>
    <t>https://pubs.acs.org/doi/10.1021/acsnano.8b07235</t>
  </si>
  <si>
    <t>High Axial Ratio Nanochitins for Ultra-Strong and Shape-Recoverable Hydrogels and Cryogels via Ice Templating</t>
  </si>
  <si>
    <t>NCh0.05/Glu0.4,</t>
  </si>
  <si>
    <t xml:space="preserve"> NCh0.05/Glu0.4, </t>
  </si>
  <si>
    <t>NCh0.1/Glu</t>
  </si>
  <si>
    <t xml:space="preserve"> NCh0.1/Glu</t>
  </si>
  <si>
    <t>NCh0.1/Glu0.4,</t>
  </si>
  <si>
    <t xml:space="preserve"> NCh0.1/Glu0.4, </t>
  </si>
  <si>
    <t>0.33MPa</t>
  </si>
  <si>
    <t>NCh0.2/Glu0.4,</t>
  </si>
  <si>
    <t xml:space="preserve"> NCh0.2/Glu0.4, </t>
  </si>
  <si>
    <t>NCh0.4/Glu0.1,</t>
  </si>
  <si>
    <t xml:space="preserve"> NCh0.4/Glu0.1, </t>
  </si>
  <si>
    <t>NCh0.4/Glu0.4,</t>
  </si>
  <si>
    <t xml:space="preserve"> NCh0.4/Glu0.4, </t>
  </si>
  <si>
    <t>8.33MPa</t>
  </si>
  <si>
    <t>NCh0.4/Glu1.0,</t>
  </si>
  <si>
    <t xml:space="preserve"> NCh0.4/Glu1.0, and </t>
  </si>
  <si>
    <t>NCh0.6/Glu0.4.</t>
  </si>
  <si>
    <t xml:space="preserve"> NCh0.6/Glu0.4.</t>
  </si>
  <si>
    <t>16.67MPa</t>
  </si>
  <si>
    <t>SEM images of NCh0.4</t>
  </si>
  <si>
    <t>/Glu0.4</t>
  </si>
  <si>
    <t xml:space="preserve">/Glu0.4 hydrogels prepared from nanochitin with different fibril   lengths after tip-sonication for </t>
  </si>
  <si>
    <t xml:space="preserve"> 0 , </t>
  </si>
  <si>
    <t xml:space="preserve"> 30 min.</t>
  </si>
  <si>
    <t>https://pubs.acs.org/doi/10.1021/acsbiomaterials.0c00119</t>
  </si>
  <si>
    <t>Cells-Grab-on Particles: A Novel Approach to Control Cell Focal Adhesion on Hybrid Thermally Annealed Hydrogels</t>
  </si>
  <si>
    <t>Alg</t>
  </si>
  <si>
    <t xml:space="preserve"> Combined 3-D image of mineralized T-A alginate hydrogel by AFM atomic force microscopy topography mapping at the top and cryo-SEM microscopy at the sides.</t>
  </si>
  <si>
    <t>0.15MPa</t>
  </si>
  <si>
    <t>Alg+CaCO3</t>
  </si>
  <si>
    <t>T-A Alg</t>
  </si>
  <si>
    <t>0.72 Mpa</t>
  </si>
  <si>
    <t>T-A Alg+CaCO3</t>
  </si>
  <si>
    <t>1.0 Mpa</t>
  </si>
  <si>
    <t>T-A alg+CaCO3</t>
  </si>
  <si>
    <t xml:space="preserve"> SEM images of T-A alg+CaCO3 hydrogels.</t>
  </si>
  <si>
    <t>T-A SiO2</t>
  </si>
  <si>
    <t xml:space="preserve">  SEM image of the T-A alg + SiO2 hydrogel.</t>
  </si>
  <si>
    <t>https://pubs.acs.org/doi/10.1021/acs.biomac.0c00043</t>
  </si>
  <si>
    <t>Development and Characterization of Calmodulin-Based Copolymeric Hydrogels</t>
  </si>
  <si>
    <t xml:space="preserve"> depicts the exterior of the sample; white bar is 10 μm.</t>
  </si>
  <si>
    <t>https://pubs.acs.org/doi/10.1021/acsami.8b05171</t>
  </si>
  <si>
    <t>High-Performance Biomass-Based Flexible Solid-State Supercapacitor Constructed of Pressure-Sensitive Lignin-Based and Cellulose Hydrogels</t>
  </si>
  <si>
    <t>a and b</t>
  </si>
  <si>
    <t>Lig/SWCNTHNO3</t>
  </si>
  <si>
    <t xml:space="preserve"> Different magnification SEM images of interior microstructures   of the Lig/SWCNTHNO3 hydrogel film that pressed on stainless steel.</t>
  </si>
  <si>
    <t>https://pubs.acs.org/doi/10.1021/acsami.1c03821</t>
  </si>
  <si>
    <t xml:space="preserve"> Morphology of DHA–Col hydrogels: CLSM micrographs showing Col nanofibers in hydrous hydrogels </t>
  </si>
  <si>
    <t>https://pubs.acs.org/doi/10.1021/acs.chemmater.0c01589</t>
  </si>
  <si>
    <t>D1A2Al0.15</t>
  </si>
  <si>
    <t xml:space="preserve"> and D1A2Al0.15 </t>
  </si>
  <si>
    <t>Yes</t>
  </si>
  <si>
    <t>α</t>
  </si>
  <si>
    <t xml:space="preserve"> of D1A2Al0.15 under different strains, </t>
  </si>
  <si>
    <t>D1A2Al0.15 LED</t>
  </si>
  <si>
    <t xml:space="preserve"> optical images of D1A2Al0.15 with different tensile strains and luminance variations of LED with increasing strain.</t>
  </si>
  <si>
    <t>https://pubs.acs.org/doi/10.1021/acsami.1c09889</t>
  </si>
  <si>
    <t xml:space="preserve">
 2 S- 
Experimental section 
Characterization.</t>
  </si>
  <si>
    <t>Lyophilized hydrogel structure were assessed with a scanning electron microscope 
SEM, S4800, Hitachi, Japan</t>
  </si>
  <si>
    <t>MIC AgNCs 
Hitachi</t>
  </si>
  <si>
    <t>, whereas MIC and AgNCs structures were assessed with TEM   Hitachi H-600, Japan.</t>
  </si>
  <si>
    <t>https://pubs.acs.org/doi/10.1021/acsapm.0c00392</t>
  </si>
  <si>
    <t>PAAm/PEOS-22%</t>
  </si>
  <si>
    <t xml:space="preserve"> of the as-prepared PAAm/PEOS-22% hydrogel; the cross-section SEM image </t>
  </si>
  <si>
    <t>ap0c00392_0002_SEM0.jpeg</t>
  </si>
  <si>
    <t>100 kPa</t>
  </si>
  <si>
    <t>estimate from stress-strain curve</t>
  </si>
  <si>
    <t>ap0c00392_0002_SEM1.jpeg</t>
  </si>
  <si>
    <t>ap0c00392_0002_SEM2.jpeg</t>
  </si>
  <si>
    <t>ap0c00392_0002_SEM3.jpeg</t>
  </si>
  <si>
    <t xml:space="preserve"> of the dried   gradient PAAm/PEOS-22% hydrogel with the corresponding water contact angle   image.</t>
  </si>
  <si>
    <t>supp_6_SEM0.jpg</t>
  </si>
  <si>
    <t>temsile</t>
  </si>
  <si>
    <t xml:space="preserve"> with the corresponding EDX spectra </t>
  </si>
  <si>
    <t>https://pubs.acs.org/doi/10.1021/jacs.5b06510</t>
  </si>
  <si>
    <t>dupelx/G-quadruplex-crosslinked</t>
  </si>
  <si>
    <t xml:space="preserve"> dupelx/G-quadruplex-crosslinked   hydrogel and </t>
  </si>
  <si>
    <t>https://pubs.acs.org/doi/10.1021/acsnano.8b09470</t>
  </si>
  <si>
    <t>HAADF</t>
  </si>
  <si>
    <t xml:space="preserve">, HAADF STEM </t>
  </si>
  <si>
    <t xml:space="preserve"> and upon irradiation at 808 nm  </t>
  </si>
  <si>
    <t>https://pubs.acs.org/doi/10.1021/cm502834h</t>
  </si>
  <si>
    <t>API CsatFEN:</t>
  </si>
  <si>
    <t xml:space="preserve"> Controlling the crystal size by controlling the droplet size at fixed API concentration Csat = CsatFEN: The mean crystal size ⟨dc⟩ plotted as a function of the mean droplet size ⟨dd⟩ insets show a SEM image of dried composite hydrogel containing nanoemulsions ⟨dc⟩ = 2.5 μm and macroemulsions ⟨dc⟩ = 72 μm.</t>
  </si>
  <si>
    <t>2 and demonstration of the ability of the 
hydrogel matrix to counteract creaming or sedimentation.</t>
  </si>
  <si>
    <t xml:space="preserve">
6 
7 TGA DSC 
8 
9 XRD 
10 
11 ANI 
12 
Section 
To FEN FEN</t>
  </si>
  <si>
    <t xml:space="preserve"> Millifluidics setup   6 Additional SEM images and size analysis from SEM images  7 TGA and DSC analysis  8 Discussion about dissolution profiles and models used to fit data  9 Additional XRD measurements for all formulations used in experiments  10 Detailed experimental procedures  11 Stability of ANI nanoemulsions   12 Influence of evaporation on counteracting growth of crystals              Section S1: Experimental details regarding movies 1&amp;amp;2       To gain insight into the crystallization of FEN in FEN loaded composite hydrogels during   evaporation, we prepared two samples appropriate for time-lapse microscopy </t>
  </si>
  <si>
    <t xml:space="preserve"> an   uncrosslinked formulation shown in Movie 1 and </t>
  </si>
  <si>
    <t>https://pubs.acs.org/doi/10.1021/acsbiomaterials.8b01468</t>
  </si>
  <si>
    <t>LAGG LAGG-PM</t>
  </si>
  <si>
    <t xml:space="preserve"> SEM images showing interconnected pores of LAGG and LAGG-PM hydrogels scale bar = 10 μm.</t>
  </si>
  <si>
    <t>https://pubs.acs.org/doi/10.1021/acs.chemmater.8b02542</t>
  </si>
  <si>
    <t>HB-PEGDA/HA-SH hydrogel-CPC</t>
  </si>
  <si>
    <t xml:space="preserve"> the preparation process of the HB-PEGDA/HA-SH hydrogel-CPC composite; </t>
  </si>
  <si>
    <t>CPC HB-PEGDA/HA-SH</t>
  </si>
  <si>
    <t xml:space="preserve"> encapsulation of the CPC with the injectable HB-PEGDA/HA-SH pregel; </t>
  </si>
  <si>
    <t xml:space="preserve"> the optical images of the CPC before and after HB-PEGDA/HA-SH hydrogel impregnation; and </t>
  </si>
  <si>
    <t>hydrogel-CPC</t>
  </si>
  <si>
    <t xml:space="preserve"> SEM image of the resulting hydrogel-CPC composite.</t>
  </si>
  <si>
    <t>https://pubs.acs.org/doi/10.1021/acssuschemeng.5b00482</t>
  </si>
  <si>
    <t>a, e</t>
  </si>
  <si>
    <t xml:space="preserve">, 0.02 </t>
  </si>
  <si>
    <t>b, f</t>
  </si>
  <si>
    <t xml:space="preserve">, 0.04 </t>
  </si>
  <si>
    <t>c, g</t>
  </si>
  <si>
    <t xml:space="preserve"> and 0.06 mol L–1 </t>
  </si>
  <si>
    <t>https://pubs.acs.org/doi/10.1021/ja106639c</t>
  </si>
  <si>
    <t xml:space="preserve"> 24 h. </t>
  </si>
  <si>
    <t>10 BAP pH 12</t>
  </si>
  <si>
    <t xml:space="preserve"> Storage modulus G′ and viscosity η of 10 wt % BAP solution after basification to pH 12 as a function of time.</t>
  </si>
  <si>
    <t>https://pubs.acs.org/doi/10.1021/acs.biomac.0c01777</t>
  </si>
  <si>
    <t xml:space="preserve"> PPy particles, </t>
  </si>
  <si>
    <t>bm0c01777_0006_SEM1.jpeg</t>
  </si>
  <si>
    <t>145KPa</t>
  </si>
  <si>
    <t>https://pubs.acs.org/doi/10.1021/bm9012875</t>
  </si>
  <si>
    <t xml:space="preserve"> 10 wt % hydrogel with 0.15 mg/mL HRP and 0.25 wt % H2O2; </t>
  </si>
  <si>
    <t xml:space="preserve"> 10 wt % hydrogel with 0.15 mg/mL HRP and 0.016 wt % H2O2.</t>
  </si>
  <si>
    <t>https://pubs.acs.org/doi/10.1021/acsnano.0c06938</t>
  </si>
  <si>
    <t>LPFEG</t>
  </si>
  <si>
    <t xml:space="preserve"> LPFEG and </t>
  </si>
  <si>
    <t>DPFEG</t>
  </si>
  <si>
    <t xml:space="preserve"> DPFEG hydrogels.</t>
  </si>
  <si>
    <t>S17.</t>
  </si>
  <si>
    <t xml:space="preserve"> and DPFEG </t>
  </si>
  <si>
    <t>https://pubs.acs.org/doi/10.1021/acs.chemmater.9b02039</t>
  </si>
  <si>
    <t>AMP-3%</t>
  </si>
  <si>
    <t xml:space="preserve"> and AMP-3% hydrogels </t>
  </si>
  <si>
    <t>https://pubs.acs.org/doi/10.1021/ja907097t</t>
  </si>
  <si>
    <t>Representative SEM images of freeze-dried hydrogel prepared in PBS buffer pH 7.4</t>
  </si>
  <si>
    <t xml:space="preserve"> at 4% w/v polymer concentration 60 min cross-linking time.</t>
  </si>
  <si>
    <t xml:space="preserve">
the Wdry of the hydrogels.</t>
  </si>
  <si>
    <t>Following a modified 
literature procedure,2  hydrogels were prepared by instant freezing in liquid nitrogen and 
subsequent lyophilizing at –50˚C overnight at 50 millitorr for 24 h. Samples were mounted, 
coated with Au–Pd SC7620 Polaron Sputter Coater</t>
  </si>
  <si>
    <t xml:space="preserve">
Philip FEI XL30</t>
  </si>
  <si>
    <t xml:space="preserve"> and subsequently imaged using SEM   Philip FEI XL30 to determine cross–sectional morphology.</t>
  </si>
  <si>
    <t>https://pubs.acs.org/doi/10.1021/acsbiomaterials.0c01473</t>
  </si>
  <si>
    <t>CuS NP</t>
  </si>
  <si>
    <t xml:space="preserve"> SEM images of CuS NP hydrogels n = 3.</t>
  </si>
  <si>
    <t>https://pubs.acs.org/doi/10.1021/acs.jafc.9b05063</t>
  </si>
  <si>
    <t>GA-CMCS/FeIII</t>
  </si>
  <si>
    <t xml:space="preserve"> and GA-CMCS/FeIII hydrogel </t>
  </si>
  <si>
    <t>https://pubs.acs.org/doi/10.1021/am505701u</t>
  </si>
  <si>
    <t xml:space="preserve"> 40, and h and i 50.</t>
  </si>
  <si>
    <t>https://pubs.acs.org/doi/10.1021/acsapm.0c00414</t>
  </si>
  <si>
    <t>480 Gel-Cx</t>
  </si>
  <si>
    <t xml:space="preserve"> Transmittance change at 480 nm of Gel-Cx hydrogels with different MC contents during heating from 17.5 to 85 °C; </t>
  </si>
  <si>
    <t>Gel-C2</t>
  </si>
  <si>
    <t xml:space="preserve"> transmittance change of Gel-C2 at different heating and cooling cycles; </t>
  </si>
  <si>
    <t>Gel-Cx</t>
  </si>
  <si>
    <t xml:space="preserve"> photographs of Gel-Cx at different temperatures; </t>
  </si>
  <si>
    <t>Gel-C2 36</t>
  </si>
  <si>
    <t xml:space="preserve"> images showing no obvious volume change of Gel-C2 at different temperatures after immersing in water for 36 h; </t>
  </si>
  <si>
    <t>Gel-C2 5 °C</t>
  </si>
  <si>
    <t xml:space="preserve"> SEM images of Gel-C2 at 5 °C after freeze-drying.</t>
  </si>
  <si>
    <t>https://pubs.acs.org/doi/10.1021/nn204123p</t>
  </si>
  <si>
    <t>CB[6]/DAH-HA</t>
  </si>
  <si>
    <t xml:space="preserve"> SEM of CB[6]/DAH-HA hydrogel coated with Pt scale bar = 10 μm.</t>
  </si>
  <si>
    <t>https://pubs.acs.org/doi/10.1021/bm301629f</t>
  </si>
  <si>
    <t>Right</t>
  </si>
  <si>
    <t>PEG2000-Tyr6</t>
  </si>
  <si>
    <t xml:space="preserve"> Scanning electron microscopy SEM images of PEG2000-Tyr6 hydrogel 0.5 wt % after lyophilization; the scale bar represents 20 μm.</t>
  </si>
  <si>
    <t>https://pubs.acs.org/doi/10.1021/acsami.0c06342</t>
  </si>
  <si>
    <t>N100MAc2</t>
  </si>
  <si>
    <t xml:space="preserve"> N100MAc2 and </t>
  </si>
  <si>
    <t>am0c06342_0001_SEM0.jpeg</t>
  </si>
  <si>
    <t>N100MAc2-Fe3+</t>
  </si>
  <si>
    <t xml:space="preserve"> N100MAc2-Fe3+ hydrogels.</t>
  </si>
  <si>
    <t>am0c06342_0001_SEM1.jpeg</t>
  </si>
  <si>
    <t xml:space="preserve"> SEM images of the cross section of N100MAc2 hydrogel at the ionoprinted zone.</t>
  </si>
  <si>
    <t>https://pubs.acs.org/doi/10.1021/acsami.8b05963</t>
  </si>
  <si>
    <t xml:space="preserve"> SEM images of SF hydrogels, melanin nanoparticles, and SFM composite hydrogels.</t>
  </si>
  <si>
    <t>https://pubs.acs.org/doi/10.1021/acs.bioconjchem.5b00397</t>
  </si>
  <si>
    <t>CS-GAG</t>
  </si>
  <si>
    <t xml:space="preserve"> Scanning electron micrograph SEM of a lyophilized CS-GAG hydrogel disc.</t>
  </si>
  <si>
    <t>https://pubs.acs.org/doi/10.1021/acsapm.1c00042</t>
  </si>
  <si>
    <t>PVA/L4</t>
  </si>
  <si>
    <t xml:space="preserve">, PVA/L4 </t>
  </si>
  <si>
    <t>PVA/L8</t>
  </si>
  <si>
    <t xml:space="preserve">, PVA/L8 </t>
  </si>
  <si>
    <t>https://pubs.acs.org/doi/10.1021/ma5006099</t>
  </si>
  <si>
    <t>PMbB50/PVA</t>
  </si>
  <si>
    <t xml:space="preserve"> PMbB50/PVA hydrogel, </t>
  </si>
  <si>
    <t>PMbB100/PVA</t>
  </si>
  <si>
    <t xml:space="preserve"> PMbB100/PVA hydrogel, and </t>
  </si>
  <si>
    <t>PMbB200/PVA</t>
  </si>
  <si>
    <t xml:space="preserve"> PMbB200/PVA hydrogel scale bar = 2 μm.</t>
  </si>
  <si>
    <t>https://pubs.acs.org/doi/10.1021/acsami.7b03296</t>
  </si>
  <si>
    <t>EDC</t>
  </si>
  <si>
    <t xml:space="preserve"> before EDC cross-linking and </t>
  </si>
  <si>
    <t>https://pubs.acs.org/doi/10.1021/acsami.9b21528</t>
  </si>
  <si>
    <t>100 μM</t>
  </si>
  <si>
    <t xml:space="preserve">, 100 μM </t>
  </si>
  <si>
    <t>24 kPa</t>
  </si>
  <si>
    <t>150 μM</t>
  </si>
  <si>
    <t xml:space="preserve">, 150 μM </t>
  </si>
  <si>
    <t>22 kPa</t>
  </si>
  <si>
    <t>200 μM</t>
  </si>
  <si>
    <t xml:space="preserve">, and 200 μM </t>
  </si>
  <si>
    <t>31 kPa</t>
  </si>
  <si>
    <t>CSSH/Cur-Lip</t>
  </si>
  <si>
    <t xml:space="preserve"> CSSH/Cur-Lip gels, and their corresponding local enlarged SEM images.</t>
  </si>
  <si>
    <t>27 Kpa</t>
  </si>
  <si>
    <t>https://pubs.acs.org/doi/10.1021/acs.macromol.9b01686</t>
  </si>
  <si>
    <t>FT-IR</t>
  </si>
  <si>
    <t xml:space="preserve"> FT-IR spectra and </t>
  </si>
  <si>
    <t xml:space="preserve">Not propertly scraped, it is </t>
  </si>
  <si>
    <t>https://pubs.acs.org/doi/10.1021/acs.biomac.1c00250</t>
  </si>
  <si>
    <t>SPI SPI/SF</t>
  </si>
  <si>
    <t xml:space="preserve"> SEM images of freeze-dried SPI and SPI/SF hybrid hydrogels.</t>
  </si>
  <si>
    <t>bm1c00250_0008_SEM2.jpeg</t>
  </si>
  <si>
    <t>214 kPa</t>
  </si>
  <si>
    <t>bm1c00250_0008_SEM5.jpeg</t>
  </si>
  <si>
    <t>552 kPa</t>
  </si>
  <si>
    <t>bm1c00250_0008_SEM3.jpeg</t>
  </si>
  <si>
    <t>811 kPa</t>
  </si>
  <si>
    <t>https://pubs.acs.org/doi/10.1021/nn302874v</t>
  </si>
  <si>
    <t>GPO</t>
  </si>
  <si>
    <t xml:space="preserve"> SEM micrographs showing the formation process of a GPO hydrogel; the reaction times were 6 min </t>
  </si>
  <si>
    <t xml:space="preserve"> and 12 min </t>
  </si>
  <si>
    <t>52 kPa</t>
  </si>
  <si>
    <t>https://pubs.acs.org/doi/10.1021/acs.langmuir.8b02918</t>
  </si>
  <si>
    <t>PCB</t>
  </si>
  <si>
    <t xml:space="preserve"> PCB and </t>
  </si>
  <si>
    <t>la-2018-02918z_0002_SEM0.jpeg</t>
  </si>
  <si>
    <t>157 kPa</t>
  </si>
  <si>
    <t>PCB-AgNP</t>
  </si>
  <si>
    <t xml:space="preserve"> PCB-AgNP hydrogels.</t>
  </si>
  <si>
    <t>la-2018-02918z_0002_SEM6.jpeg</t>
  </si>
  <si>
    <t>162 kPa</t>
  </si>
  <si>
    <t>https://pubs.acs.org/doi/10.1021/acsbiomaterials.0c00143</t>
  </si>
  <si>
    <t>A-H</t>
  </si>
  <si>
    <t xml:space="preserve"> SEM images of the A-H hydrogel; b, c and b′, c′ SEM images of the A3B2-H and A4B1-H hydrogels.</t>
  </si>
  <si>
    <t>ab0c00143_0001_SEM1.jpeg</t>
  </si>
  <si>
    <t>a, a'</t>
  </si>
  <si>
    <t>A3B2-H</t>
  </si>
  <si>
    <t xml:space="preserve"> SEM   images of A3B2-H hydrogel; </t>
  </si>
  <si>
    <t>ab0c00143_0001_SEM3.jpeg</t>
  </si>
  <si>
    <t>b, b'</t>
  </si>
  <si>
    <t>A4B1-H</t>
  </si>
  <si>
    <t xml:space="preserve"> SEM images of the A4B1-H hydrogel.</t>
  </si>
  <si>
    <t>ab0c00143_0001_SEM4.jpeg</t>
  </si>
  <si>
    <t>am9b21659_0001_SEM0 - Copy.jpeg</t>
  </si>
  <si>
    <t>am9b21659_0001_SEM1 - Copy.jpeg</t>
  </si>
  <si>
    <t>supp_3_SEM8 - Copy.jpg</t>
  </si>
  <si>
    <t>ap1c00419_0003 - Copy.jpeg</t>
  </si>
  <si>
    <t>am-2018-201786_0001_SEM1 - Copy.jpeg</t>
  </si>
  <si>
    <t>bm-2015-00928k_0007_SEM0.jpeg</t>
  </si>
  <si>
    <t>bm-2015-00928k_0007_SEM1.jpeg</t>
  </si>
  <si>
    <t>bm-2015-00928k_0007_SEM2.jpeg</t>
  </si>
  <si>
    <t>bm-2015-00928k_0007_SEM3.jpeg</t>
  </si>
  <si>
    <t>bm-2015-00928k_0007_SEM4.jpeg</t>
  </si>
  <si>
    <t>bm-2015-00928k_0007_SEM5.jpeg</t>
  </si>
  <si>
    <t>bm-2015-00928k_0007_SEM6.jpeg</t>
  </si>
  <si>
    <t>bm-2015-00928k_0007_SEM7.jpeg</t>
  </si>
  <si>
    <t>sus</t>
  </si>
  <si>
    <t>am1c08421_0003_SEM4 - Copy.jpeg</t>
  </si>
  <si>
    <t>am1c08421_0003_SEM2 - Copy.jpeg</t>
  </si>
  <si>
    <t>am1c08421_0003_SEM1 - Copy.jpeg</t>
  </si>
  <si>
    <t>10.6 kPa</t>
  </si>
  <si>
    <t>14.4 kPa</t>
  </si>
  <si>
    <t>20.5 kPa</t>
  </si>
  <si>
    <t>11.4 kPa</t>
  </si>
  <si>
    <t>7.7 kPa</t>
  </si>
  <si>
    <t>41.1 kPa</t>
  </si>
  <si>
    <t>21.9 kPa</t>
  </si>
  <si>
    <t>42.6 kPa</t>
  </si>
  <si>
    <t>53.2 kPa</t>
  </si>
  <si>
    <t>41.2 kPa</t>
  </si>
  <si>
    <t>38.1 kPa</t>
  </si>
  <si>
    <t>45.6 kPa</t>
  </si>
  <si>
    <t>350 kPa</t>
  </si>
  <si>
    <t>360 kPa</t>
  </si>
  <si>
    <t>475 kPa</t>
  </si>
  <si>
    <t>670 kPa</t>
  </si>
  <si>
    <t>31.3 kPa</t>
  </si>
  <si>
    <t>44.2 kPa</t>
  </si>
  <si>
    <t>19.6 kPa</t>
  </si>
  <si>
    <t>17.6 kPa</t>
  </si>
  <si>
    <t>16.6 kPa</t>
  </si>
  <si>
    <t>1.1 kPa</t>
  </si>
  <si>
    <t>1.35 kPa</t>
  </si>
  <si>
    <t>1.7 kPa</t>
  </si>
  <si>
    <t>1.04 kPa</t>
  </si>
  <si>
    <t>5.76 kPa</t>
  </si>
  <si>
    <t>20.6 kPa</t>
  </si>
  <si>
    <t>110 kPa</t>
  </si>
  <si>
    <t>135 kPa</t>
  </si>
  <si>
    <t>Static–Dynamic Profited Viscoelastic Hydrogels for Motor-Clutch-Regulated Neurogenesis</t>
  </si>
  <si>
    <t>Dual Cross-Linked Ion-Based Temperature-Responsive Conductive Hydrogels with Multiple Sensors and Steady Electrocardiogram Monitoring</t>
  </si>
  <si>
    <t>Inflammation-Responsive Drug-Loaded Hydrogels with Sequential Hemostasis, Antibacterial, and Anti-Inflammatory Behavior for Chronically Infected Diabetic Wound Treatment</t>
  </si>
  <si>
    <t>Bioinspired Design of Reinforced Gradient Hydrogels with Rapid Water-Triggered Shape Memory Performance</t>
  </si>
  <si>
    <t>Multitriggered Shape-Memory Acrylamide–DNA Hydrogels</t>
  </si>
  <si>
    <t>DNA-Based Hydrogels Loaded with Au Nanoparticles or Au Nanorods: Thermoresponsive Plasmonic Matrices for Shape-Memory, Self-Healing, Controlled Release, and Mechanical Applications</t>
  </si>
  <si>
    <t>Composite Hydrogels Laden with Crystalline Active Pharmaceutical Ingredients of Controlled Size and Loading</t>
  </si>
  <si>
    <t>Microfiber-Reinforced Composite Hydrogels Loaded with Rat Adipose-Derived Stem Cells and BMP-2 for the Treatment of Medication-Related Osteonecrosis of the Jaw in a Rat Model</t>
  </si>
  <si>
    <t>Structural Design of Robust and Biocompatible Photonic Hydrogels from an In Situ Cross-Linked Hyperbranched Polymer System</t>
  </si>
  <si>
    <t>Biomimetic Nanowire Structured Hydrogels as Highly Active and Recyclable Catalyst Carriers</t>
  </si>
  <si>
    <t>‘Living’ Controlled in Situ Gelling Systems: Thiol−Disulfide Exchange Method toward Tailor-Made Biodegradable Hydrogels</t>
  </si>
  <si>
    <t>Polypyrrole-Doped Conductive Self-Healing Composite Hydrogels with High Toughness and Stretchability</t>
  </si>
  <si>
    <t>In Situ Forming Hydrogels Based on Tyramine Conjugated 4-Arm-PPO-PEO via Enzymatic Oxidative Reaction</t>
  </si>
  <si>
    <t>Redox-Driven In Situ Helix Reversal of Graphene-Based Hydrogels</t>
  </si>
  <si>
    <t>Nucleotide-Regulated Tough and Rapidly Self-Recoverable Hydrogels for Highly Sensitive and Durable Pressure and Strain Sensors</t>
  </si>
  <si>
    <t>De Novo Design of Saccharide−Peptide Hydrogels as Synthetic Scaffolds for Tailored Cell Responses</t>
  </si>
  <si>
    <t>Injectable Self-Healing Hydrogels Containing CuS Nanoparticles with Abilities of Hemostasis, Antibacterial activity, and Promoting Wound Healing</t>
  </si>
  <si>
    <t>High-Strength Physically Multi-Cross-Linked Chitosan Hydrogels and Aerogels for Removing Heavy-Metal Ions</t>
  </si>
  <si>
    <t>Fluorescent Hydrogels with Tunable Nanostructure and Viscoelasticity for Formaldehyde Removal</t>
  </si>
  <si>
    <t>Multiple Stimuli-Responsive Cellulose Hydrogels with Tunable LCST and UCST as Smart Windows</t>
  </si>
  <si>
    <t>In Situ Supramolecular Assembly and Modular Modification of Hyaluronic Acid Hydrogels for 3D Cellular Engineering</t>
  </si>
  <si>
    <t>Supramolecular Hydrogels with Reverse Thermal Gelation Properties from (Oligo)tyrosine Containing Block Copolymers</t>
  </si>
  <si>
    <t>Programmable and Reversible 3D-/4D-Shape-Morphing Hydrogels with Precisely Defined Ion Coordination</t>
  </si>
  <si>
    <t>Melanin Nanoparticle-Incorporated Silk Fibroin Hydrogels for the Enhancement of Printing Resolution in 3D-Projection Stereolithography of Poly(ethylene glycol)-Tetraacrylate Bio-ink</t>
  </si>
  <si>
    <t>Chondroitin Sulfate Glycosaminoglycan Hydrogels Create Endogenous Niches for Neural Stem Cells</t>
  </si>
  <si>
    <t>Properties of Cell-Compatible Poly(vinyl alcohol) Hydrogels Cross-Linked with Hydrophobic Luteolin</t>
  </si>
  <si>
    <t>Amphiphilic Triblock Phospholipid Copolymers Bearing Phenylboronic Acid Groups for Spontaneous Formation of Hydrogels with Tunable Mechanical Properties</t>
  </si>
  <si>
    <t>A Dual-Enzyme Hydrogen Peroxide Generation Machinery in Hydrogels Supports Antimicrobial Wound Treatment</t>
  </si>
  <si>
    <t>Injectable and In Situ-Formable Thiolated Chitosan-Coated Liposomal Hydrogels as Curcumin Carriers for Prevention of In Vivo Breast Cancer Recurrence</t>
  </si>
  <si>
    <t>Double-Network Physical Cross-Linking Strategy To Promote Bulk Mechanical and Surface Adhesive Properties of Hydrogels</t>
  </si>
  <si>
    <t>3D Printable Soy/Silk Hybrid Hydrogels for Tissue Engineering Applications</t>
  </si>
  <si>
    <t>Synthesis of Graphene Peroxide and Its Application in Fabricating Super Extensible and Highly Resilient Nanocomposite Hydrogels</t>
  </si>
  <si>
    <t>Encapsulation of AgNPs within Zwitterionic Hydrogels for Highly Efficient and Antifouling Catalysis in Biological Environments</t>
  </si>
  <si>
    <t>Tough Anisotropic Silk Nanofiber Hydrogels with Osteoinductive Capacity</t>
  </si>
  <si>
    <t>Injectable Polysaccharide Hydrogels Reinforced with Cellulose Nanocrystals: Morphology, Rheology, Degradation, and Cytotoxicity</t>
  </si>
  <si>
    <t>Highly Stretchable, Tough, Resilient, and Antifatigue Hydrogels Based on Multiple Hydrogen Bonding Interactions Formed by Phenylalanine Derivatives</t>
  </si>
  <si>
    <t>jf-2018-051475_0001_SEM3.jpeg</t>
  </si>
  <si>
    <t>jf-2018-051475_0001_SEM1.jpeg</t>
  </si>
  <si>
    <t>jf-2018-051475_0001_SEM2.jpeg</t>
  </si>
  <si>
    <t>jf-2018-051475_0001_SEM4.jpeg</t>
  </si>
  <si>
    <t>jf-2018-051475_0001_SEM0.jpeg</t>
  </si>
  <si>
    <t>jf-2018-051475_0001_SEM5.jpeg</t>
  </si>
  <si>
    <t>am-2015-052878_0011_SEM1.jpeg</t>
  </si>
  <si>
    <t>am-2015-052878_0011_SEM0.jpeg</t>
  </si>
  <si>
    <t>am-2015-052878_0011_SEM3.jpeg</t>
  </si>
  <si>
    <t>am-2015-052878_0011_SEM2.jpeg</t>
  </si>
  <si>
    <t>am-2015-052878_0011_SEM4.jpeg</t>
  </si>
  <si>
    <t>cm-2013-025827_0003_SEM5.jpeg</t>
  </si>
  <si>
    <t>cm-2013-025827_0003_SEM6.jpeg</t>
  </si>
  <si>
    <t>cm-2013-025827_0003_SEM7.jpeg</t>
  </si>
  <si>
    <t>cm-2013-025827_0003_SEM4.jpeg</t>
  </si>
  <si>
    <t>cm-2013-025827_0003_SEM0.jpeg</t>
  </si>
  <si>
    <t>cm-2013-025827_0003_SEM2.jpeg</t>
  </si>
  <si>
    <t>cm-2013-025827_0003_SEM3.jpeg</t>
  </si>
  <si>
    <t>cm-2013-025827_0003_SEM1.jpeg</t>
  </si>
  <si>
    <t>mt0c01633_0005_SEM0.jpeg</t>
  </si>
  <si>
    <t>mt0c01633_0005_SEM3.jpeg</t>
  </si>
  <si>
    <t>mt0c01633_0005_SEM1.jpeg</t>
  </si>
  <si>
    <t>mt0c01633_0005_SEM2.jpeg</t>
  </si>
  <si>
    <t>ap9b00490_0004_SEM2.jpeg</t>
  </si>
  <si>
    <t>ap9b00490_0004_SEM8.jpeg</t>
  </si>
  <si>
    <t>ap9b00490_0004_SEM6.jpeg</t>
  </si>
  <si>
    <t>ap9b00490_0004_SEM3.jpeg</t>
  </si>
  <si>
    <t>ap9b00490_0004_SEM10.jpeg</t>
  </si>
  <si>
    <t>ap9b00490_0004_SEM4.jpeg</t>
  </si>
  <si>
    <t>ab0c00295_0004_SEM2.jpeg</t>
  </si>
  <si>
    <t>ab0c00295_0004_SEM1.jpeg</t>
  </si>
  <si>
    <t>ab0c00295_0004_SEM0.jpeg</t>
  </si>
  <si>
    <t>sc-2017-03158z_0005_SEM0.jpeg</t>
  </si>
  <si>
    <t>sc-2017-03158z_0005_SEM2.jpeg</t>
  </si>
  <si>
    <t>sc-2017-03158z_0005_SEM1.jpeg</t>
  </si>
  <si>
    <t>sc-2017-03158z_0005_SEM3.jpeg</t>
  </si>
  <si>
    <t>sc-2017-03158z_0005_SEM4.jpeg</t>
  </si>
  <si>
    <t>am-2018-15385z_0003_SEM9.jpeg</t>
  </si>
  <si>
    <t>am-2018-15385z_0003_SEM6.jpeg</t>
  </si>
  <si>
    <t>am-2018-15385z_0003_SEM5.jpeg</t>
  </si>
  <si>
    <t>am-2018-15385z_0003_SEM7.jpeg</t>
  </si>
  <si>
    <t>am-2018-15385z_0003_SEM10.jpeg</t>
  </si>
  <si>
    <t>ab0c00119_0002_SEM7 - Copy.jpeg</t>
  </si>
  <si>
    <t>ab0c00119_0002_SEM4 - Copy.jpeg</t>
  </si>
  <si>
    <t>ab0c00119_0002_SEM6 - Copy.jpeg</t>
  </si>
  <si>
    <t>ab0c00119_0002_SEM5 - Copy.jpeg</t>
  </si>
  <si>
    <t>ab0c00119_0002_SEM7.jpeg</t>
  </si>
  <si>
    <t>ab0c00119_0002_SEM4.jpeg</t>
  </si>
  <si>
    <t>ab0c00119_0002_SEM6.jpeg</t>
  </si>
  <si>
    <t>ab0c00119_0002_SEM5.jpeg</t>
  </si>
  <si>
    <t>supp_5 - Copy.jpg</t>
  </si>
  <si>
    <t>nn-2018-03202e_0003_SEM0.jpeg</t>
  </si>
  <si>
    <t>nn-2018-03202e_0003_SEM2.jpeg</t>
  </si>
  <si>
    <t>nn-2018-03202e_0003_SEM1.jpeg</t>
  </si>
  <si>
    <t>ao-2016-004954_0003_SEM1.jpeg</t>
  </si>
  <si>
    <t>ao-2016-004954_0003_SEM0.jpeg</t>
  </si>
  <si>
    <t>ao-2016-004954_0003_SEM2.jpeg</t>
  </si>
  <si>
    <t>ao1c02117_0003_SEM3.jpeg</t>
  </si>
  <si>
    <t>ao1c02117_0003_SEM2.jpeg</t>
  </si>
  <si>
    <t>ao1c02117_0003_SEM1.jpeg</t>
  </si>
  <si>
    <t>ao1c02117_0003_SEM0.jpeg</t>
  </si>
  <si>
    <t>ao1c02117_0004_SEM0.jpeg</t>
  </si>
  <si>
    <t>ao1c02117_0004_SEM1.jpeg</t>
  </si>
  <si>
    <t>ao1c02117_0004_SEM3.jpeg</t>
  </si>
  <si>
    <t>ao1c02117_0004_SEM2.jpeg</t>
  </si>
  <si>
    <t>ab-2018-00408v_0009_SEM0.jpeg</t>
  </si>
  <si>
    <t>bm-2007-00924n_0008_SEM4.jpeg</t>
  </si>
  <si>
    <t>bm0c01788_0001_SEM3.jpeg</t>
  </si>
  <si>
    <t>bm0c01788_0001_SEM2.jpeg</t>
  </si>
  <si>
    <t>bm0c01788_0001_SEM1.jpeg</t>
  </si>
  <si>
    <t>bm0c01788_0001_SEM0.jpeg</t>
  </si>
  <si>
    <t>DHA–Col-MCA</t>
  </si>
  <si>
    <t>DHA–Col-LCA</t>
  </si>
  <si>
    <t>DHA–Col-CON</t>
  </si>
  <si>
    <t>DHA–Col-HCA</t>
  </si>
  <si>
    <t>2.763 kPa</t>
  </si>
  <si>
    <t>2.859 kPa</t>
  </si>
  <si>
    <t>2.779 kPa</t>
  </si>
  <si>
    <t>2.838 kPa</t>
  </si>
  <si>
    <t>am1c03821_0003_SEM0.jpeg</t>
  </si>
  <si>
    <t>am1c03821_0003_SEM1.jpeg</t>
  </si>
  <si>
    <t>am1c03821_0003_SEM3.jpeg</t>
  </si>
  <si>
    <t>am1c03821_0003_SEM2.jpeg</t>
  </si>
  <si>
    <t>cm-2019-02039t_0006_SEM1.jpeg</t>
  </si>
  <si>
    <t>ja-2009-07097t_0007_SEM0.jpeg</t>
  </si>
  <si>
    <t>am9b21528_0005_SEM4.jpeg</t>
  </si>
  <si>
    <t>am9b21528_0005_SEM1.jpeg</t>
  </si>
  <si>
    <t>am9b21528_0005_SEM2.jpeg</t>
  </si>
  <si>
    <t>am9b21528_0005_SEM3.jpeg</t>
  </si>
  <si>
    <t>ie9b06769_0003_SEM01.jpeg</t>
  </si>
  <si>
    <t>ie9b06769_0003_SEM2.jpeg</t>
  </si>
  <si>
    <t>ie9b06769_0003_SEM41.jpeg</t>
  </si>
  <si>
    <t>ie9b06769_0003_SEM51.jpeg</t>
  </si>
  <si>
    <t>ie9b06769_0003_SEM31.jpeg</t>
  </si>
  <si>
    <t>supp_13_SEM5.jpg</t>
  </si>
  <si>
    <t>supp_13_SEM9.jpg</t>
  </si>
  <si>
    <t>am0c06674_0007_SEM3.jpeg</t>
  </si>
  <si>
    <t>am0c06674_0007_SEM2.jpeg</t>
  </si>
  <si>
    <t>am0c06674_0007_SEM1.jpeg</t>
  </si>
  <si>
    <t>am0c06674_0007_SEM0.jpeg</t>
  </si>
  <si>
    <t>am0c00298_0003_SEM0.jpeg</t>
  </si>
  <si>
    <t>am-2018-211796_0001_SEM5.jpeg</t>
  </si>
  <si>
    <t>am-2018-211796_0001_SEM2.jpeg</t>
  </si>
  <si>
    <t>am-2018-211796_0002_SEM1.jpeg</t>
  </si>
  <si>
    <t>ap-2019-00234z_0003_SEM4.jpeg</t>
  </si>
  <si>
    <t>supp_28_SEM1.jpg</t>
  </si>
  <si>
    <t>an0c00351_0002_SEM9.jpeg</t>
  </si>
  <si>
    <t>mt0c00112_0002_SEM0.jpeg</t>
  </si>
  <si>
    <t>mt0c00112_0002_SEM1.jpeg</t>
  </si>
  <si>
    <t>la-2017-00749h_0004_SEM2.jpeg</t>
  </si>
  <si>
    <t>la-2017-00749h_0004_SEM1.jpeg</t>
  </si>
  <si>
    <t>la-2017-00749h_0004_SEM0.jpeg</t>
  </si>
  <si>
    <t>la-2017-00749h_0004_SEM4.jpeg</t>
  </si>
  <si>
    <t>am-2016-10375r_0005_SEM2.jpeg</t>
  </si>
  <si>
    <t>am-2016-10375r_0005_SEM0.jpeg</t>
  </si>
  <si>
    <t>am-2016-10375r_0005_SEM3.jpeg</t>
  </si>
  <si>
    <t>am-2016-10375r_0005_SEM1.jpeg</t>
  </si>
  <si>
    <t>cm-2016-05192r_0001_SEM1.jpeg</t>
  </si>
  <si>
    <t>cm-2016-05192r_0001_SEM0.jpeg</t>
  </si>
  <si>
    <t>mt9b01176_0003_SEM1.jpeg</t>
  </si>
  <si>
    <t>mt9b01176_0003_SEM0.jpeg</t>
  </si>
  <si>
    <t>mt9b01176_0002_SEM1.jpeg</t>
  </si>
  <si>
    <t>mt9b01176_0002_SEM0.jpeg</t>
  </si>
  <si>
    <t>supp_13_SEM1.jpg</t>
  </si>
  <si>
    <t>supp_13_SEM2.jpg</t>
  </si>
  <si>
    <t>supp_13_SEM0.jpg</t>
  </si>
  <si>
    <t>ab1c00709_0004_SEM1.jpeg</t>
  </si>
  <si>
    <t>ab1c00709_0004_SEM0.jpeg</t>
  </si>
  <si>
    <t>supp_10_SEM2.jpg</t>
  </si>
  <si>
    <t>supp_10_SEM1.jpg</t>
  </si>
  <si>
    <t>nn1c08193_0003_SEM0.jpeg</t>
  </si>
  <si>
    <t>supp_10_SEM4.jpg</t>
  </si>
  <si>
    <t>am0c13426_0003_SEM4.jpeg</t>
  </si>
  <si>
    <t>am0c13426_0003_SEM3.jpeg</t>
  </si>
  <si>
    <t>ie0c01720_0002_SEM0.jpeg</t>
  </si>
  <si>
    <t>ie0c01720_0002_SEM1.jpeg</t>
  </si>
  <si>
    <t>ie0c01720_0002_SEM2.jpeg</t>
  </si>
  <si>
    <t>am-2017-04552w_0004_SEM2.jpeg</t>
  </si>
  <si>
    <t>am-2017-04552w_0005_SEM3.jpeg</t>
  </si>
  <si>
    <t>am-2017-04552w_0005_SEM0.jpeg</t>
  </si>
  <si>
    <t>mt-2018-001895_0006_SEM1.jpeg</t>
  </si>
  <si>
    <t>mt9b01062_0003_SEM2.jpeg</t>
  </si>
  <si>
    <t>mt9b01062_0003_SEM3.jpeg</t>
  </si>
  <si>
    <t>mt9b01062_0003_SEM5.jpeg</t>
  </si>
  <si>
    <t>mt9b01062_0003_SEM9.jpeg</t>
  </si>
  <si>
    <t>mt9b01062_0003_SEM8.jpeg</t>
  </si>
  <si>
    <t>mt9b01062_0003_SEM7.jpeg</t>
  </si>
  <si>
    <t>mt9b01062_0003_SEM1.jpeg</t>
  </si>
  <si>
    <t>mt9b01062_0003_SEM0.jpeg</t>
  </si>
  <si>
    <t>mt-2018-006746_0009_SEM1.jpeg</t>
  </si>
  <si>
    <t>mt-2018-006746_0009_SEM3.jpeg</t>
  </si>
  <si>
    <t>nn0c06346_0003_SEM1.jpeg</t>
  </si>
  <si>
    <t>nn0c06346_0003_SEM0.jpeg</t>
  </si>
  <si>
    <t>am9b14090_0002_SEM1.jpeg</t>
  </si>
  <si>
    <t>am9b14090_0002_SEM0.jpeg</t>
  </si>
  <si>
    <t>am-2018-201786_0001_SEM2.jpeg</t>
  </si>
  <si>
    <t>am-2018-201786_0001_SEM1.jpeg</t>
  </si>
  <si>
    <t>ae-2018-00891h_0001_SEM0.jpeg</t>
  </si>
  <si>
    <t>am-2018-02060b_0001_SEM2.jpeg</t>
  </si>
  <si>
    <t>am-2019-044403_0002_SEM0.jpeg</t>
  </si>
  <si>
    <t>am0c10327_0002_SEM2.jpeg</t>
  </si>
  <si>
    <t>am0c10327_0002_SEM1.jpeg</t>
  </si>
  <si>
    <t>am0c10327_0002_SEM3.jpeg</t>
  </si>
  <si>
    <t>am-2017-103488_0002_SEM1.jpeg</t>
  </si>
  <si>
    <t>am-2017-103488_0002_SEM0.jpeg</t>
  </si>
  <si>
    <t>cm-2014-01095s_0007_SEM0.jpeg</t>
  </si>
  <si>
    <t>cm-2014-01095s_0007_SEM1.jpeg</t>
  </si>
  <si>
    <t>am-2016-16195n_0002_SEM2.jpeg</t>
  </si>
  <si>
    <t>am-2016-16195n_0002_SEM3.jpeg</t>
  </si>
  <si>
    <t>am-2016-16195n_0002_SEM1.jpeg</t>
  </si>
  <si>
    <t>am-2016-16195n_0002_SEM0.jpeg</t>
  </si>
  <si>
    <t>ie9b06769_0003_SEM0.jpeg</t>
  </si>
  <si>
    <t>ie9b06769_0003_SEM1.jpeg</t>
  </si>
  <si>
    <t>ie9b06769_0003_SEM4.jpeg</t>
  </si>
  <si>
    <t>ie9b06769_0003_SEM5.jpeg</t>
  </si>
  <si>
    <t>ie9b06769_0003_SEM3.jpeg</t>
  </si>
  <si>
    <t>am-2017-15712r_0007_SEM0.jpeg</t>
  </si>
  <si>
    <t>am9b08870_0001_SEM1.jpeg</t>
  </si>
  <si>
    <t>am9b08870_0001_SEM5.jpeg</t>
  </si>
  <si>
    <t>am9b08870_0001_SEM4.jpeg</t>
  </si>
  <si>
    <t>am9b08870_0001_SEM0.jpeg</t>
  </si>
  <si>
    <t>am9b08870_0001_SEM2.jpeg</t>
  </si>
  <si>
    <t>ab-2018-00408v_0004_SEM0.jpeg</t>
  </si>
  <si>
    <t>ab-2018-00408v_0004_SEM2.jpeg</t>
  </si>
  <si>
    <t>ab-2018-00408v_0004_SEM3.jpeg</t>
  </si>
  <si>
    <t>am1c05394_0008_SEM3.jpeg</t>
  </si>
  <si>
    <t>am1c05394_0008_SEM1.jpeg</t>
  </si>
  <si>
    <t>am1c05394_0008_SEM0.jpeg</t>
  </si>
  <si>
    <t>am1c05394_0008_SEM2.jpeg</t>
  </si>
  <si>
    <t>am1c05394_0012_SEM1.jpeg</t>
  </si>
  <si>
    <t>am1c05394_0012_SEM0.jpeg</t>
  </si>
  <si>
    <t>am1c05394_0012_SEM3.jpeg</t>
  </si>
  <si>
    <t>am1c05394_0012_SEM2.jpeg</t>
  </si>
  <si>
    <t>bm-2007-00924n_0008_SEM0.jpeg</t>
  </si>
  <si>
    <t>ap0c00831_0006_SEM5.jpeg</t>
  </si>
  <si>
    <t>ap0c00831_0006_SEM0.jpeg</t>
  </si>
  <si>
    <t>ap0c00831_0006_SEM4.jpeg</t>
  </si>
  <si>
    <t>ap0c00831_0006_SEM3.jpeg</t>
  </si>
  <si>
    <t>ap0c00831_0006_SEM1.jpeg</t>
  </si>
  <si>
    <t>ap0c00831_0006_SEM2.jpeg</t>
  </si>
  <si>
    <t>sc0c06198_0005_SEM1.jpeg</t>
  </si>
  <si>
    <t>sc0c06198_0005_SEM0.jpeg</t>
  </si>
  <si>
    <t>sc0c06198_0005_SEM2.jpeg</t>
  </si>
  <si>
    <t>am-2015-07628m_0006_SEM0.jpeg</t>
  </si>
  <si>
    <t>am-2015-07628m_0006_SEM2.jpeg</t>
  </si>
  <si>
    <t>am-2015-07628m_0006_SEM1.jpeg</t>
  </si>
  <si>
    <t>am-2015-07628m_0006_SEM3.jpeg</t>
  </si>
  <si>
    <t>la-2018-01388z_0002_SEM3.jpeg</t>
  </si>
  <si>
    <t>la-2018-01388z_0002_SEM2.jpeg</t>
  </si>
  <si>
    <t>la-2018-01388z_0002_SEM1.jpeg</t>
  </si>
  <si>
    <t>la-2018-01388z_0002_SEM0.jpeg</t>
  </si>
  <si>
    <t>ma-2017-02315j_0007_SEM0.jpeg</t>
  </si>
  <si>
    <t>nn-2012-00082k_0005_SEM2.jpeg</t>
  </si>
  <si>
    <t>bm0c01167_0003_SEM0.jpeg</t>
  </si>
  <si>
    <t>nn-2018-07235h_0005_SEM4.jpeg</t>
  </si>
  <si>
    <t>nn-2018-07235h_0005_SEM5.jpeg</t>
  </si>
  <si>
    <t>supp_4_SEM1.jpg</t>
  </si>
  <si>
    <t>am9b15817_0002_SEM0.jpeg</t>
  </si>
  <si>
    <t>supp_19_SEM0.jpg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</si>
</sst>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0"/>
      <color rgb="FF000000"/>
      <name val="Calibri"/>
      <family val="2"/>
      <scheme val="minor"/>
    </font>
    <font>
      <sz val="11"/>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7"/>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1" fillId="0" borderId="0" xfId="1"/>
    <xf numFmtId="0" fontId="2" fillId="0" borderId="0" xfId="0" applyFont="1"/>
    <xf numFmtId="0" fontId="3" fillId="0" borderId="0" xfId="0" applyFont="1"/>
    <xf numFmtId="0" fontId="0" fillId="2" borderId="0" xfId="0" applyFill="1"/>
    <xf numFmtId="0" fontId="1" fillId="0" borderId="0" xfId="1" applyFill="1"/>
    <xf numFmtId="0" fontId="0" fillId="3" borderId="0" xfId="0" applyFill="1"/>
    <xf numFmtId="0" fontId="0" fillId="0" borderId="0" xfId="0" applyAlignment="1">
      <alignment wrapText="1"/>
    </xf>
    <xf numFmtId="0" fontId="1" fillId="2" borderId="0" xfId="1" applyFill="1"/>
    <xf numFmtId="0" fontId="0" fillId="4" borderId="0" xfId="0" applyFill="1"/>
    <xf numFmtId="0" fontId="0" fillId="0" borderId="0" xfId="0" applyAlignment="1">
      <alignment horizontal="center"/>
    </xf>
    <xf numFmtId="0" fontId="0" fillId="3"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sem/10.1021_acsami.7b01513\am-2017-015133_0005.jpeg" TargetMode="External"/><Relationship Id="rId3182" Type="http://schemas.openxmlformats.org/officeDocument/2006/relationships/hyperlink" Target="sem/10.1021_cm4025827\cm-2013-025827_0003.jpeg" TargetMode="External"/><Relationship Id="rId3042" Type="http://schemas.openxmlformats.org/officeDocument/2006/relationships/hyperlink" Target="sem\10.1021_acs.jafc.8b05147\SEM" TargetMode="External"/><Relationship Id="rId170" Type="http://schemas.openxmlformats.org/officeDocument/2006/relationships/hyperlink" Target="sem/10.1021_acsabm.0c01602\SEM" TargetMode="External"/><Relationship Id="rId987" Type="http://schemas.openxmlformats.org/officeDocument/2006/relationships/hyperlink" Target="sem\10.1021_acsami.8b04116\SEM" TargetMode="External"/><Relationship Id="rId2668" Type="http://schemas.openxmlformats.org/officeDocument/2006/relationships/hyperlink" Target="sem/10.1021_acsami.0c03224\am0c03224_0003.jpeg" TargetMode="External"/><Relationship Id="rId2875" Type="http://schemas.openxmlformats.org/officeDocument/2006/relationships/hyperlink" Target="sem/10.1021_acsami.7b06219\SEM" TargetMode="External"/><Relationship Id="rId847" Type="http://schemas.openxmlformats.org/officeDocument/2006/relationships/hyperlink" Target="sem/10.1021_acsaem.9b02007\SEM" TargetMode="External"/><Relationship Id="rId1477" Type="http://schemas.openxmlformats.org/officeDocument/2006/relationships/hyperlink" Target="sem\10.1021_bm2015834\bm-2011-015834_0009.jpeg" TargetMode="External"/><Relationship Id="rId1684" Type="http://schemas.openxmlformats.org/officeDocument/2006/relationships/hyperlink" Target="sem\10.1021_acsami.0c13009\SEM" TargetMode="External"/><Relationship Id="rId1891" Type="http://schemas.openxmlformats.org/officeDocument/2006/relationships/hyperlink" Target="sem/10.1021_acsami.1c05394\am1c05394_0012.jpeg" TargetMode="External"/><Relationship Id="rId2528" Type="http://schemas.openxmlformats.org/officeDocument/2006/relationships/hyperlink" Target="sem/10.1021_acsapm.9b00874\SEM" TargetMode="External"/><Relationship Id="rId2735" Type="http://schemas.openxmlformats.org/officeDocument/2006/relationships/hyperlink" Target="sem/10.1021_acs.jpcc.7b06504\jp-2017-06504g_0002.jpeg" TargetMode="External"/><Relationship Id="rId2942" Type="http://schemas.openxmlformats.org/officeDocument/2006/relationships/hyperlink" Target="sem/10.1021_bm101131b\bm-2010-01131b_0008.jpeg" TargetMode="External"/><Relationship Id="rId707" Type="http://schemas.openxmlformats.org/officeDocument/2006/relationships/hyperlink" Target="sem/10.1021_acsami.7b04623\am-2017-046234_0004.jpeg" TargetMode="External"/><Relationship Id="rId914" Type="http://schemas.openxmlformats.org/officeDocument/2006/relationships/hyperlink" Target="sem\10.1021_acsami.8b08381\am-2018-083815_0001.jpeg" TargetMode="External"/><Relationship Id="rId1337" Type="http://schemas.openxmlformats.org/officeDocument/2006/relationships/hyperlink" Target="sem/10.1021_acsami.0c06164\SEM" TargetMode="External"/><Relationship Id="rId1544" Type="http://schemas.openxmlformats.org/officeDocument/2006/relationships/hyperlink" Target="sem/10.1021_acsomega.1c02117\SEM" TargetMode="External"/><Relationship Id="rId1751" Type="http://schemas.openxmlformats.org/officeDocument/2006/relationships/hyperlink" Target="sem/10.1021_acsami.8b08920\am-2018-08920k_0002.jpeg" TargetMode="External"/><Relationship Id="rId2802" Type="http://schemas.openxmlformats.org/officeDocument/2006/relationships/hyperlink" Target="sem\10.1021_acsbiomaterials.7b00224\supp_4.jpg" TargetMode="External"/><Relationship Id="rId43" Type="http://schemas.openxmlformats.org/officeDocument/2006/relationships/hyperlink" Target="sem\10.1021_acsami.1c12228\am1c12228_0003.jpeg" TargetMode="External"/><Relationship Id="rId1404" Type="http://schemas.openxmlformats.org/officeDocument/2006/relationships/hyperlink" Target="sem/10.1021_acs.biomac.8b00015\bm-2018-00015m_0003.jpeg" TargetMode="External"/><Relationship Id="rId1611" Type="http://schemas.openxmlformats.org/officeDocument/2006/relationships/hyperlink" Target="sem/10.1021_acsnano.0c08830\SEM" TargetMode="External"/><Relationship Id="rId3369" Type="http://schemas.openxmlformats.org/officeDocument/2006/relationships/hyperlink" Target="sem/10.1021_acsapm.0c00392\SEM" TargetMode="External"/><Relationship Id="rId497" Type="http://schemas.openxmlformats.org/officeDocument/2006/relationships/hyperlink" Target="sem\10.1021_acsami.6b07713\SEM" TargetMode="External"/><Relationship Id="rId2178" Type="http://schemas.openxmlformats.org/officeDocument/2006/relationships/hyperlink" Target="sem/10.1021_acsami.5b07628\am-2015-07628m_0009.jpeg" TargetMode="External"/><Relationship Id="rId2385" Type="http://schemas.openxmlformats.org/officeDocument/2006/relationships/hyperlink" Target="sem/10.1021_acsami.0c03038\supp_1.jpg" TargetMode="External"/><Relationship Id="rId3229" Type="http://schemas.openxmlformats.org/officeDocument/2006/relationships/hyperlink" Target="sem\10.1021_acsapm.0c00392\ap0c00392_0002.jpeg" TargetMode="External"/><Relationship Id="rId357" Type="http://schemas.openxmlformats.org/officeDocument/2006/relationships/hyperlink" Target="sem/10.1021_acsami.1c05661\SEM" TargetMode="External"/><Relationship Id="rId1194" Type="http://schemas.openxmlformats.org/officeDocument/2006/relationships/hyperlink" Target="https://pubs.acs.org/doi/10.1021/acs.chemmater.0c04105" TargetMode="External"/><Relationship Id="rId2038" Type="http://schemas.openxmlformats.org/officeDocument/2006/relationships/hyperlink" Target="https://pubs.acs.org/doi/10.1021/acsabm.9b01062" TargetMode="External"/><Relationship Id="rId2592" Type="http://schemas.openxmlformats.org/officeDocument/2006/relationships/hyperlink" Target="sem/10.1021_acsami.1c15312\SEM" TargetMode="External"/><Relationship Id="rId3436" Type="http://schemas.openxmlformats.org/officeDocument/2006/relationships/hyperlink" Target="https://pubs.acs.org/doi/10.1021/acs.macromol.8b01678" TargetMode="External"/><Relationship Id="rId217" Type="http://schemas.openxmlformats.org/officeDocument/2006/relationships/hyperlink" Target="sem\10.1021_acsbiomaterials.1c00792\ab1c00792_0004.jpeg" TargetMode="External"/><Relationship Id="rId564" Type="http://schemas.openxmlformats.org/officeDocument/2006/relationships/hyperlink" Target="sem/10.1021_acsami.8b15591\SEM" TargetMode="External"/><Relationship Id="rId771" Type="http://schemas.openxmlformats.org/officeDocument/2006/relationships/hyperlink" Target="sem\10.1021_acsami.7b18927\supp_3.jpg" TargetMode="External"/><Relationship Id="rId2245" Type="http://schemas.openxmlformats.org/officeDocument/2006/relationships/hyperlink" Target="sem\10.1021_acs.biomac.0c01788\SEM" TargetMode="External"/><Relationship Id="rId2452" Type="http://schemas.openxmlformats.org/officeDocument/2006/relationships/hyperlink" Target="sem\10.1021_acssuschemeng.9b07250\SEM" TargetMode="External"/><Relationship Id="rId424" Type="http://schemas.openxmlformats.org/officeDocument/2006/relationships/hyperlink" Target="sem/10.1021_acsbiomaterials.5b00346\ab-2015-00346z_0004.jpeg" TargetMode="External"/><Relationship Id="rId631" Type="http://schemas.openxmlformats.org/officeDocument/2006/relationships/hyperlink" Target="sem/10.1021_acsabm.1c00096\mt1c00096_0004.jpeg" TargetMode="External"/><Relationship Id="rId1054" Type="http://schemas.openxmlformats.org/officeDocument/2006/relationships/hyperlink" Target="sem\10.1021_acsami.8b00802\SEM" TargetMode="External"/><Relationship Id="rId1261" Type="http://schemas.openxmlformats.org/officeDocument/2006/relationships/hyperlink" Target="sem/10.1021_acsami.8b00802\SEM" TargetMode="External"/><Relationship Id="rId2105" Type="http://schemas.openxmlformats.org/officeDocument/2006/relationships/hyperlink" Target="sem/10.1021_acsami.6b16195\SEM" TargetMode="External"/><Relationship Id="rId2312" Type="http://schemas.openxmlformats.org/officeDocument/2006/relationships/hyperlink" Target="sem/10.1021_acs.jafc.9b00984\SEM" TargetMode="External"/><Relationship Id="rId1121" Type="http://schemas.openxmlformats.org/officeDocument/2006/relationships/hyperlink" Target="sem/10.1021_ja300174v\ja-2012-00174v_0001.jpeg" TargetMode="External"/><Relationship Id="rId3086" Type="http://schemas.openxmlformats.org/officeDocument/2006/relationships/hyperlink" Target="sem\10.1021_acsapm.9b00490\SEM" TargetMode="External"/><Relationship Id="rId3293" Type="http://schemas.openxmlformats.org/officeDocument/2006/relationships/hyperlink" Target="sem/10.1021_acs.jafc.9b05063\jf9b05063_0004.jpeg" TargetMode="External"/><Relationship Id="rId1938" Type="http://schemas.openxmlformats.org/officeDocument/2006/relationships/hyperlink" Target="sem\10.1021_acsami.5b07628\SEM" TargetMode="External"/><Relationship Id="rId3153" Type="http://schemas.openxmlformats.org/officeDocument/2006/relationships/hyperlink" Target="sem/10.1021_acsnano.8b07235\nn-2018-07235h_0005.jpeg" TargetMode="External"/><Relationship Id="rId3360" Type="http://schemas.openxmlformats.org/officeDocument/2006/relationships/hyperlink" Target="https://pubs.acs.org/doi/10.1021/acs.chemmater.8b02542" TargetMode="External"/><Relationship Id="rId281" Type="http://schemas.openxmlformats.org/officeDocument/2006/relationships/hyperlink" Target="sem\10.1021_acsami.1c12631\SEM" TargetMode="External"/><Relationship Id="rId3013" Type="http://schemas.openxmlformats.org/officeDocument/2006/relationships/hyperlink" Target="sem/10.1021_acsami.0c03007\SEM" TargetMode="External"/><Relationship Id="rId141" Type="http://schemas.openxmlformats.org/officeDocument/2006/relationships/hyperlink" Target="sem/10.1021_acsapm.1c00447\ap1c00447_0002.jpeg" TargetMode="External"/><Relationship Id="rId3220" Type="http://schemas.openxmlformats.org/officeDocument/2006/relationships/hyperlink" Target="sem\10.1021_acsami.1c03821\SEM" TargetMode="External"/><Relationship Id="rId7" Type="http://schemas.openxmlformats.org/officeDocument/2006/relationships/hyperlink" Target="sem\10.1021_acssuschemeng.9b05317\sc9b05317_0001.jpeg" TargetMode="External"/><Relationship Id="rId2779" Type="http://schemas.openxmlformats.org/officeDocument/2006/relationships/hyperlink" Target="sem/10.1021_acs.biomac.7b01204\SEM" TargetMode="External"/><Relationship Id="rId2986" Type="http://schemas.openxmlformats.org/officeDocument/2006/relationships/hyperlink" Target="sem/10.1021_acssuschemeng.5b01463\sc-2015-01463h_0006.jpeg" TargetMode="External"/><Relationship Id="rId958" Type="http://schemas.openxmlformats.org/officeDocument/2006/relationships/hyperlink" Target="sem/10.1021_acs.biomac.8b01211\supp_6.jpg" TargetMode="External"/><Relationship Id="rId1588" Type="http://schemas.openxmlformats.org/officeDocument/2006/relationships/hyperlink" Target="sem\10.1021_acsami.0c16885\am0c16885_0005.jpeg" TargetMode="External"/><Relationship Id="rId1795" Type="http://schemas.openxmlformats.org/officeDocument/2006/relationships/hyperlink" Target="sem/10.1021_acsami.0c06641\am0c06641_0002.jpeg" TargetMode="External"/><Relationship Id="rId2639" Type="http://schemas.openxmlformats.org/officeDocument/2006/relationships/hyperlink" Target="sem\10.1021_acsnano.8b09496\nn-2018-094966_0001.jpeg" TargetMode="External"/><Relationship Id="rId2846" Type="http://schemas.openxmlformats.org/officeDocument/2006/relationships/hyperlink" Target="sem/10.1021_acs.chemmater.9b04041\cm9b04041_0005.jpeg" TargetMode="External"/><Relationship Id="rId87" Type="http://schemas.openxmlformats.org/officeDocument/2006/relationships/hyperlink" Target="sem/10.1021_acsami.5b02975\am-2015-029759_0003.jpeg" TargetMode="External"/><Relationship Id="rId818" Type="http://schemas.openxmlformats.org/officeDocument/2006/relationships/hyperlink" Target="sem/10.1021_acsnano.9b02845\SEM" TargetMode="External"/><Relationship Id="rId1448" Type="http://schemas.openxmlformats.org/officeDocument/2006/relationships/hyperlink" Target="sem/10.1021_acssuschemeng.8b02781\sc-2018-02781q_0002.jpeg" TargetMode="External"/><Relationship Id="rId1655" Type="http://schemas.openxmlformats.org/officeDocument/2006/relationships/hyperlink" Target="sem\10.1021_acsapm.0c00464\SEM" TargetMode="External"/><Relationship Id="rId2706" Type="http://schemas.openxmlformats.org/officeDocument/2006/relationships/hyperlink" Target="sem/10.1021_acs.biomac.0c01329\SEM" TargetMode="External"/><Relationship Id="rId1308" Type="http://schemas.openxmlformats.org/officeDocument/2006/relationships/hyperlink" Target="sem\10.1021_acs.jpcc.6b05948\jp-2016-05948b_0004.jpeg" TargetMode="External"/><Relationship Id="rId1862" Type="http://schemas.openxmlformats.org/officeDocument/2006/relationships/hyperlink" Target="sem/10.1021_acsami.9b08870\SEM" TargetMode="External"/><Relationship Id="rId2913" Type="http://schemas.openxmlformats.org/officeDocument/2006/relationships/hyperlink" Target="sem/10.1021_acs.biomac.7b01271\SEM" TargetMode="External"/><Relationship Id="rId1515" Type="http://schemas.openxmlformats.org/officeDocument/2006/relationships/hyperlink" Target="sem/10.1021_acsabm.1c00905\SEM" TargetMode="External"/><Relationship Id="rId1722" Type="http://schemas.openxmlformats.org/officeDocument/2006/relationships/hyperlink" Target="sem/10.1021_acs.iecr.9b04947\SEM" TargetMode="External"/><Relationship Id="rId14" Type="http://schemas.openxmlformats.org/officeDocument/2006/relationships/hyperlink" Target="sem/10.1021_acssuschemeng.9b05317\SEM" TargetMode="External"/><Relationship Id="rId2289" Type="http://schemas.openxmlformats.org/officeDocument/2006/relationships/hyperlink" Target="sem/10.1021_acsbiomaterials.0c00026\ab0c00026_0003.jpeg" TargetMode="External"/><Relationship Id="rId2496" Type="http://schemas.openxmlformats.org/officeDocument/2006/relationships/hyperlink" Target="sem\10.1021_acssuschemeng.9b07467\SEM" TargetMode="External"/><Relationship Id="rId468" Type="http://schemas.openxmlformats.org/officeDocument/2006/relationships/hyperlink" Target="sem/10.1021_bk-2017-1253.ch004\bk-2016-00496t_g003.jpeg" TargetMode="External"/><Relationship Id="rId675" Type="http://schemas.openxmlformats.org/officeDocument/2006/relationships/hyperlink" Target="sem\10.1021_acsami.8b05314\supp_20.jpg" TargetMode="External"/><Relationship Id="rId882" Type="http://schemas.openxmlformats.org/officeDocument/2006/relationships/hyperlink" Target="sem\10.1021_acsabm.1c00548\mt1c00548_0004.jpeg" TargetMode="External"/><Relationship Id="rId1098" Type="http://schemas.openxmlformats.org/officeDocument/2006/relationships/hyperlink" Target="sem/10.1021_acs.est.6b01285\SEM" TargetMode="External"/><Relationship Id="rId2149" Type="http://schemas.openxmlformats.org/officeDocument/2006/relationships/hyperlink" Target="sem/10.1021_acsami.9b08870\SEM" TargetMode="External"/><Relationship Id="rId2356" Type="http://schemas.openxmlformats.org/officeDocument/2006/relationships/hyperlink" Target="sem/10.1021_acsabm.8b00348\SEM" TargetMode="External"/><Relationship Id="rId2563" Type="http://schemas.openxmlformats.org/officeDocument/2006/relationships/hyperlink" Target="sem/10.1021_acsami.8b13235\am-2018-132356_0001.jpeg" TargetMode="External"/><Relationship Id="rId2770" Type="http://schemas.openxmlformats.org/officeDocument/2006/relationships/hyperlink" Target="sem/10.1021_acs.biomac.7b01204\supp_10.jpg" TargetMode="External"/><Relationship Id="rId3407" Type="http://schemas.openxmlformats.org/officeDocument/2006/relationships/hyperlink" Target="https://pubs.acs.org/doi/10.1021/acs.langmuir.8b02918" TargetMode="External"/><Relationship Id="rId328" Type="http://schemas.openxmlformats.org/officeDocument/2006/relationships/hyperlink" Target="sem/10.1021_acs.bioconjchem.6b00706\bc-2016-00706b_0003.jpeg" TargetMode="External"/><Relationship Id="rId535" Type="http://schemas.openxmlformats.org/officeDocument/2006/relationships/hyperlink" Target="sem/10.1021_acsami.9b13611\am9b13611_0002.jpeg" TargetMode="External"/><Relationship Id="rId742" Type="http://schemas.openxmlformats.org/officeDocument/2006/relationships/hyperlink" Target="sem/10.1021_acsbiomaterials.6b00318\SEM" TargetMode="External"/><Relationship Id="rId1165" Type="http://schemas.openxmlformats.org/officeDocument/2006/relationships/hyperlink" Target="https://pubs.acs.org/doi/10.1021/acsabm.9b01176" TargetMode="External"/><Relationship Id="rId1372" Type="http://schemas.openxmlformats.org/officeDocument/2006/relationships/hyperlink" Target="sem\10.1021_acsomega.1c02117\ao1c02117_0003.jpeg" TargetMode="External"/><Relationship Id="rId2009" Type="http://schemas.openxmlformats.org/officeDocument/2006/relationships/hyperlink" Target="https://pubs.acs.org/doi/10.1021/acsami.8b08920" TargetMode="External"/><Relationship Id="rId2216" Type="http://schemas.openxmlformats.org/officeDocument/2006/relationships/hyperlink" Target="sem/10.1021_acsabm.9b01138\mt9b01138_0002.jpeg" TargetMode="External"/><Relationship Id="rId2423" Type="http://schemas.openxmlformats.org/officeDocument/2006/relationships/hyperlink" Target="sem\10.1021_acsami.0c06853\am0c06853_0001.jpeg" TargetMode="External"/><Relationship Id="rId2630" Type="http://schemas.openxmlformats.org/officeDocument/2006/relationships/hyperlink" Target="sem/10.1021_am508712e\SEM" TargetMode="External"/><Relationship Id="rId602" Type="http://schemas.openxmlformats.org/officeDocument/2006/relationships/hyperlink" Target="sem/10.1021_acsabm.1c00096\SEM" TargetMode="External"/><Relationship Id="rId1025" Type="http://schemas.openxmlformats.org/officeDocument/2006/relationships/hyperlink" Target="sem/10.1021_acsami.1c01321\supp_3.jpg" TargetMode="External"/><Relationship Id="rId1232" Type="http://schemas.openxmlformats.org/officeDocument/2006/relationships/hyperlink" Target="sem\10.1021_acsami.1c12458\SEM" TargetMode="External"/><Relationship Id="rId3197" Type="http://schemas.openxmlformats.org/officeDocument/2006/relationships/hyperlink" Target="sem/10.1021_acsabm.0c01633\SEM" TargetMode="External"/><Relationship Id="rId3057" Type="http://schemas.openxmlformats.org/officeDocument/2006/relationships/hyperlink" Target="sem/10.1021_acsami.6b14879\am-2016-148796_0001.jpeg" TargetMode="External"/><Relationship Id="rId185" Type="http://schemas.openxmlformats.org/officeDocument/2006/relationships/hyperlink" Target="sem\10.1021_acsnano.6b05318\supp_24.jpg" TargetMode="External"/><Relationship Id="rId1909" Type="http://schemas.openxmlformats.org/officeDocument/2006/relationships/hyperlink" Target="sem/10.1021_acsbiomaterials.9b00941\ab-2019-00941d_0005.jpeg" TargetMode="External"/><Relationship Id="rId3264" Type="http://schemas.openxmlformats.org/officeDocument/2006/relationships/hyperlink" Target="sem/10.1021_acssuschemeng.5b00482\SEM" TargetMode="External"/><Relationship Id="rId392" Type="http://schemas.openxmlformats.org/officeDocument/2006/relationships/hyperlink" Target="sem/10.1021_jf202347h\jf-2011-02347h_0005.jpeg" TargetMode="External"/><Relationship Id="rId2073" Type="http://schemas.openxmlformats.org/officeDocument/2006/relationships/hyperlink" Target="sem/10.1021_acsami.9b14090\am9b14090_0002.jpeg" TargetMode="External"/><Relationship Id="rId2280" Type="http://schemas.openxmlformats.org/officeDocument/2006/relationships/hyperlink" Target="sem\10.1021_acssuschemeng.9b07250\SEM" TargetMode="External"/><Relationship Id="rId3124" Type="http://schemas.openxmlformats.org/officeDocument/2006/relationships/hyperlink" Target="sem/10.1021_acsami.8b15385\SEM" TargetMode="External"/><Relationship Id="rId3331" Type="http://schemas.openxmlformats.org/officeDocument/2006/relationships/hyperlink" Target="sem/10.1021_acsami.7b03296\am-2017-03296p_0002.jpeg" TargetMode="External"/><Relationship Id="rId252" Type="http://schemas.openxmlformats.org/officeDocument/2006/relationships/hyperlink" Target="sem/10.1021_acsapm.9b00698\SEM" TargetMode="External"/><Relationship Id="rId2140" Type="http://schemas.openxmlformats.org/officeDocument/2006/relationships/hyperlink" Target="https://pubs.acs.org/doi/10.1021/acs.biomac.5b00928" TargetMode="External"/><Relationship Id="rId112" Type="http://schemas.openxmlformats.org/officeDocument/2006/relationships/hyperlink" Target="sem/10.1021_acsami.5b03143\SEM" TargetMode="External"/><Relationship Id="rId1699" Type="http://schemas.openxmlformats.org/officeDocument/2006/relationships/hyperlink" Target="sem/10.1021_acsami.7b04552\am-2017-04552w_0004.jpeg" TargetMode="External"/><Relationship Id="rId2000" Type="http://schemas.openxmlformats.org/officeDocument/2006/relationships/hyperlink" Target="sem/10.1021_acs.biomac.0c01167\SEM" TargetMode="External"/><Relationship Id="rId2957" Type="http://schemas.openxmlformats.org/officeDocument/2006/relationships/hyperlink" Target="sem/10.1021_acsami.7b00221\SEM" TargetMode="External"/><Relationship Id="rId929" Type="http://schemas.openxmlformats.org/officeDocument/2006/relationships/hyperlink" Target="sem/10.1021_acsbiomaterials.9b00584\SEM" TargetMode="External"/><Relationship Id="rId1559" Type="http://schemas.openxmlformats.org/officeDocument/2006/relationships/hyperlink" Target="sem/10.1021_acs.langmuir.8b02649\la-2018-02649m_0001.jpeg" TargetMode="External"/><Relationship Id="rId1766" Type="http://schemas.openxmlformats.org/officeDocument/2006/relationships/hyperlink" Target="sem/10.1021_acs.chemrev.0c00015\SEM" TargetMode="External"/><Relationship Id="rId1973" Type="http://schemas.openxmlformats.org/officeDocument/2006/relationships/hyperlink" Target="sem/10.1021_acsnano.1c02578\nn1c02578_0002.jpeg" TargetMode="External"/><Relationship Id="rId2817" Type="http://schemas.openxmlformats.org/officeDocument/2006/relationships/hyperlink" Target="sem\10.1021_acs.iecr.9b03359\SEM" TargetMode="External"/><Relationship Id="rId58" Type="http://schemas.openxmlformats.org/officeDocument/2006/relationships/hyperlink" Target="sem\10.1021_acsami.9b07387\SEM" TargetMode="External"/><Relationship Id="rId1419" Type="http://schemas.openxmlformats.org/officeDocument/2006/relationships/hyperlink" Target="sem/10.1021_acsabm.0c00393\SEM" TargetMode="External"/><Relationship Id="rId1626" Type="http://schemas.openxmlformats.org/officeDocument/2006/relationships/hyperlink" Target="sem/10.1021_acsbiomaterials.1c00982\ab1c00982_0004.jpeg" TargetMode="External"/><Relationship Id="rId1833" Type="http://schemas.openxmlformats.org/officeDocument/2006/relationships/hyperlink" Target="sem/10.1021_acssuschemeng.9b00147\sc-2019-00147d_0007.jpeg" TargetMode="External"/><Relationship Id="rId1900" Type="http://schemas.openxmlformats.org/officeDocument/2006/relationships/hyperlink" Target="sem/10.1021_jacs.9b11290\SEM" TargetMode="External"/><Relationship Id="rId579" Type="http://schemas.openxmlformats.org/officeDocument/2006/relationships/hyperlink" Target="sem/10.1021_jf202347h\jf-2011-02347h_0006.jpeg" TargetMode="External"/><Relationship Id="rId786" Type="http://schemas.openxmlformats.org/officeDocument/2006/relationships/hyperlink" Target="sem/10.1021_acsnano.0c03085\SEM" TargetMode="External"/><Relationship Id="rId993" Type="http://schemas.openxmlformats.org/officeDocument/2006/relationships/hyperlink" Target="sem/10.1021_acs.macromol.8b01678\ma-2018-01678p_0002.jpeg" TargetMode="External"/><Relationship Id="rId2467" Type="http://schemas.openxmlformats.org/officeDocument/2006/relationships/hyperlink" Target="sem/10.1021_acs.jafc.9b00984\jf-2019-00984j_0008.jpeg" TargetMode="External"/><Relationship Id="rId2674" Type="http://schemas.openxmlformats.org/officeDocument/2006/relationships/hyperlink" Target="https://pubs.acs.org/doi/10.1021/acsami.0c17085" TargetMode="External"/><Relationship Id="rId439" Type="http://schemas.openxmlformats.org/officeDocument/2006/relationships/hyperlink" Target="sem/10.1021_acsami.9b05554\SEM" TargetMode="External"/><Relationship Id="rId646" Type="http://schemas.openxmlformats.org/officeDocument/2006/relationships/hyperlink" Target="sem/10.1021_acsami.0c08064\SEM" TargetMode="External"/><Relationship Id="rId1069" Type="http://schemas.openxmlformats.org/officeDocument/2006/relationships/hyperlink" Target="sem\10.1021_acsami.0c13426\am0c13426_0004.jpeg" TargetMode="External"/><Relationship Id="rId1276" Type="http://schemas.openxmlformats.org/officeDocument/2006/relationships/hyperlink" Target="sem\10.1021_acs.iecr.5b01305\ie-2015-013054_0003.jpeg" TargetMode="External"/><Relationship Id="rId1483" Type="http://schemas.openxmlformats.org/officeDocument/2006/relationships/hyperlink" Target="sem\10.1021_acsami.1c00819\am1c00819_0002.jpeg" TargetMode="External"/><Relationship Id="rId2327" Type="http://schemas.openxmlformats.org/officeDocument/2006/relationships/hyperlink" Target="sem/10.1021_acs.jafc.8b02879\jf-2018-028795_0003.jpeg" TargetMode="External"/><Relationship Id="rId2881" Type="http://schemas.openxmlformats.org/officeDocument/2006/relationships/hyperlink" Target="sem/10.1021_acsami.0c13654\SEM" TargetMode="External"/><Relationship Id="rId506" Type="http://schemas.openxmlformats.org/officeDocument/2006/relationships/hyperlink" Target="sem/10.1021_acsami.6b07713\supp_1.jpg" TargetMode="External"/><Relationship Id="rId853" Type="http://schemas.openxmlformats.org/officeDocument/2006/relationships/hyperlink" Target="sem/10.1021_acsaem.9b02007\SEM" TargetMode="External"/><Relationship Id="rId1136" Type="http://schemas.openxmlformats.org/officeDocument/2006/relationships/hyperlink" Target="sem/10.1021_acsami.1c11054\SEM" TargetMode="External"/><Relationship Id="rId1690" Type="http://schemas.openxmlformats.org/officeDocument/2006/relationships/hyperlink" Target="sem\10.1021_acsami.0c13009\SEM" TargetMode="External"/><Relationship Id="rId2534" Type="http://schemas.openxmlformats.org/officeDocument/2006/relationships/hyperlink" Target="sem\10.1021_acsabm.8b00760\SEM" TargetMode="External"/><Relationship Id="rId2741" Type="http://schemas.openxmlformats.org/officeDocument/2006/relationships/hyperlink" Target="sem/10.1021_acs.jpcc.7b06504\jp-2017-06504g_0002.jpeg" TargetMode="External"/><Relationship Id="rId713" Type="http://schemas.openxmlformats.org/officeDocument/2006/relationships/hyperlink" Target="sem\10.1021_acsami.0c15465\am0c15465_0004.jpeg" TargetMode="External"/><Relationship Id="rId920" Type="http://schemas.openxmlformats.org/officeDocument/2006/relationships/hyperlink" Target="sem\10.1021_acsbiomaterials.9b00584\ab9b00584_0002.jpeg" TargetMode="External"/><Relationship Id="rId1343" Type="http://schemas.openxmlformats.org/officeDocument/2006/relationships/hyperlink" Target="sem/10.1021_acs.iecr.9b04521\SEM" TargetMode="External"/><Relationship Id="rId1550" Type="http://schemas.openxmlformats.org/officeDocument/2006/relationships/hyperlink" Target="sem\10.1021_acsami.0c18250\SEM" TargetMode="External"/><Relationship Id="rId2601" Type="http://schemas.openxmlformats.org/officeDocument/2006/relationships/hyperlink" Target="sem\10.1021_acsami.8b06262\supp_13.jpg" TargetMode="External"/><Relationship Id="rId1203" Type="http://schemas.openxmlformats.org/officeDocument/2006/relationships/hyperlink" Target="sem\10.1021_acsbiomaterials.1c00709\ab1c00709_0004.jpeg" TargetMode="External"/><Relationship Id="rId1410" Type="http://schemas.openxmlformats.org/officeDocument/2006/relationships/hyperlink" Target="sem/10.1021_acsomega.9b04371\supp_6.jpg" TargetMode="External"/><Relationship Id="rId3168" Type="http://schemas.openxmlformats.org/officeDocument/2006/relationships/hyperlink" Target="sem\10.1021_acsbiomaterials.0c00119\SEM" TargetMode="External"/><Relationship Id="rId3375" Type="http://schemas.openxmlformats.org/officeDocument/2006/relationships/hyperlink" Target="https://pubs.acs.org/doi/10.1021/acsnano.8b09470" TargetMode="External"/><Relationship Id="rId296" Type="http://schemas.openxmlformats.org/officeDocument/2006/relationships/hyperlink" Target="sem/10.1021_acsami.9b04700\supp_2.jpg" TargetMode="External"/><Relationship Id="rId2184" Type="http://schemas.openxmlformats.org/officeDocument/2006/relationships/hyperlink" Target="sem/10.1021_acs.langmuir.8b01388\la-2018-01388z_0002.jpeg" TargetMode="External"/><Relationship Id="rId2391" Type="http://schemas.openxmlformats.org/officeDocument/2006/relationships/hyperlink" Target="sem/10.1021_bm1000179\bm-2010-000179_0002.jpeg" TargetMode="External"/><Relationship Id="rId3028" Type="http://schemas.openxmlformats.org/officeDocument/2006/relationships/hyperlink" Target="sem/10.1021_acsami.1c08421\SEM" TargetMode="External"/><Relationship Id="rId3235" Type="http://schemas.openxmlformats.org/officeDocument/2006/relationships/hyperlink" Target="sem/10.1021_jacs.5b06510\supp_9.jpg" TargetMode="External"/><Relationship Id="rId3442" Type="http://schemas.openxmlformats.org/officeDocument/2006/relationships/hyperlink" Target="sem\10.1021_acsami.1c03821\SEM" TargetMode="External"/><Relationship Id="rId156" Type="http://schemas.openxmlformats.org/officeDocument/2006/relationships/hyperlink" Target="sem/10.1021_acsami.0c12506\SEM" TargetMode="External"/><Relationship Id="rId363" Type="http://schemas.openxmlformats.org/officeDocument/2006/relationships/hyperlink" Target="sem/10.1021_acsami.1c05661\SEM" TargetMode="External"/><Relationship Id="rId570" Type="http://schemas.openxmlformats.org/officeDocument/2006/relationships/hyperlink" Target="sem/10.1021_acsami.8b15591\SEM" TargetMode="External"/><Relationship Id="rId2044" Type="http://schemas.openxmlformats.org/officeDocument/2006/relationships/hyperlink" Target="https://pubs.acs.org/doi/10.1021/acsabm.9b01062" TargetMode="External"/><Relationship Id="rId2251" Type="http://schemas.openxmlformats.org/officeDocument/2006/relationships/hyperlink" Target="sem/10.1021_acs.biomac.6b01243\SEM" TargetMode="External"/><Relationship Id="rId3302" Type="http://schemas.openxmlformats.org/officeDocument/2006/relationships/hyperlink" Target="sem/10.1021_acsapm.0c00414\SEM" TargetMode="External"/><Relationship Id="rId223" Type="http://schemas.openxmlformats.org/officeDocument/2006/relationships/hyperlink" Target="sem/10.1021_acsbiomaterials.1c00792\ab1c00792_0004.jpeg" TargetMode="External"/><Relationship Id="rId430" Type="http://schemas.openxmlformats.org/officeDocument/2006/relationships/hyperlink" Target="sem/10.1021_acsbiomaterials.5b00346\ab-2015-00346z_0004.jpeg" TargetMode="External"/><Relationship Id="rId1060" Type="http://schemas.openxmlformats.org/officeDocument/2006/relationships/hyperlink" Target="sem/10.1021_acsami.8b00802\SEM" TargetMode="External"/><Relationship Id="rId2111" Type="http://schemas.openxmlformats.org/officeDocument/2006/relationships/hyperlink" Target="sem/10.1021_acs.iecr.9b06769\supp_2.jpg" TargetMode="External"/><Relationship Id="rId1877" Type="http://schemas.openxmlformats.org/officeDocument/2006/relationships/hyperlink" Target="sem/10.1021_acsami.5b03325\supp_4.jpg" TargetMode="External"/><Relationship Id="rId2928" Type="http://schemas.openxmlformats.org/officeDocument/2006/relationships/hyperlink" Target="sem/10.1021_acsami.1c02141\am1c02141_0005.jpeg" TargetMode="External"/><Relationship Id="rId1737" Type="http://schemas.openxmlformats.org/officeDocument/2006/relationships/hyperlink" Target="sem/10.1021_acsami.8b20178\am-2018-201786_0001.jpeg" TargetMode="External"/><Relationship Id="rId1944" Type="http://schemas.openxmlformats.org/officeDocument/2006/relationships/hyperlink" Target="sem/10.1021_acs.langmuir.8b01388\SEM" TargetMode="External"/><Relationship Id="rId3092" Type="http://schemas.openxmlformats.org/officeDocument/2006/relationships/hyperlink" Target="sem\10.1021_acsapm.9b00490\SEM" TargetMode="External"/><Relationship Id="rId29" Type="http://schemas.openxmlformats.org/officeDocument/2006/relationships/hyperlink" Target="sem\10.1021_acsabm.8b00710\mt-2018-007108_0002.jpeg" TargetMode="External"/><Relationship Id="rId1804" Type="http://schemas.openxmlformats.org/officeDocument/2006/relationships/hyperlink" Target="sem/10.1021_acsami.8b10668\SEM" TargetMode="External"/><Relationship Id="rId897" Type="http://schemas.openxmlformats.org/officeDocument/2006/relationships/hyperlink" Target="sem/10.1021_acsabm.9b01032\SEM" TargetMode="External"/><Relationship Id="rId2578" Type="http://schemas.openxmlformats.org/officeDocument/2006/relationships/hyperlink" Target="sem/10.1021_acsapm.1c00256\SEM" TargetMode="External"/><Relationship Id="rId2785" Type="http://schemas.openxmlformats.org/officeDocument/2006/relationships/hyperlink" Target="sem/10.1021_acsami.1c10311\SEM" TargetMode="External"/><Relationship Id="rId2992" Type="http://schemas.openxmlformats.org/officeDocument/2006/relationships/hyperlink" Target="sem/10.1021_acsami.7b02850\am-2017-02850t_0001.jpeg" TargetMode="External"/><Relationship Id="rId757" Type="http://schemas.openxmlformats.org/officeDocument/2006/relationships/hyperlink" Target="sem\10.1021_acsami.7b01462\am-2017-01462r_0002.jpeg" TargetMode="External"/><Relationship Id="rId964" Type="http://schemas.openxmlformats.org/officeDocument/2006/relationships/hyperlink" Target="sem\10.1021_acs.langmuir.7b02834\la-2017-02834g_0001.jpeg" TargetMode="External"/><Relationship Id="rId1387" Type="http://schemas.openxmlformats.org/officeDocument/2006/relationships/hyperlink" Target="sem/10.1021_acs.chemmater.9b00769\SEM" TargetMode="External"/><Relationship Id="rId1594" Type="http://schemas.openxmlformats.org/officeDocument/2006/relationships/hyperlink" Target="sem\10.1021_acsami.1c11779\am1c11779_0008.jpeg" TargetMode="External"/><Relationship Id="rId2438" Type="http://schemas.openxmlformats.org/officeDocument/2006/relationships/hyperlink" Target="sem/10.1021_acssuschemeng.7b04172\SEM" TargetMode="External"/><Relationship Id="rId2645" Type="http://schemas.openxmlformats.org/officeDocument/2006/relationships/hyperlink" Target="sem/10.1021_acsnano.8b09496\nn-2018-094966_0001.jpeg" TargetMode="External"/><Relationship Id="rId2852" Type="http://schemas.openxmlformats.org/officeDocument/2006/relationships/hyperlink" Target="https://pubs.acs.org/doi/10.1021/bm200035r" TargetMode="External"/><Relationship Id="rId93" Type="http://schemas.openxmlformats.org/officeDocument/2006/relationships/hyperlink" Target="sem/10.1021_acsapm.0c01385\ap0c01385_0003.jpeg" TargetMode="External"/><Relationship Id="rId617" Type="http://schemas.openxmlformats.org/officeDocument/2006/relationships/hyperlink" Target="sem/10.1021_acsabm.1c00096\mt1c00096_0004.jpeg" TargetMode="External"/><Relationship Id="rId824" Type="http://schemas.openxmlformats.org/officeDocument/2006/relationships/hyperlink" Target="sem\10.1021_acsabm.8b00504\mt-2018-00504h_0002.jpeg" TargetMode="External"/><Relationship Id="rId1247" Type="http://schemas.openxmlformats.org/officeDocument/2006/relationships/hyperlink" Target="sem/10.1021_acsami.6b00891\SEM" TargetMode="External"/><Relationship Id="rId1454" Type="http://schemas.openxmlformats.org/officeDocument/2006/relationships/hyperlink" Target="https://pubs.acs.org/doi/10.1021/acs.chemmater.0c02941" TargetMode="External"/><Relationship Id="rId1661" Type="http://schemas.openxmlformats.org/officeDocument/2006/relationships/hyperlink" Target="sem/10.1021_acssuschemeng.8b00963\SEM" TargetMode="External"/><Relationship Id="rId2505" Type="http://schemas.openxmlformats.org/officeDocument/2006/relationships/hyperlink" Target="https://pubs.acs.org/doi/10.1021/acssuschemeng.0c06258" TargetMode="External"/><Relationship Id="rId2712" Type="http://schemas.openxmlformats.org/officeDocument/2006/relationships/hyperlink" Target="sem/10.1021_acs.biomac.7b00889\SEM" TargetMode="External"/><Relationship Id="rId1107" Type="http://schemas.openxmlformats.org/officeDocument/2006/relationships/hyperlink" Target="sem\10.1021_acs.chemmater.8b01260\cm-2018-012604_0003.jpeg" TargetMode="External"/><Relationship Id="rId1314" Type="http://schemas.openxmlformats.org/officeDocument/2006/relationships/hyperlink" Target="sem\10.1021_acs.jpcc.6b05948\SEM" TargetMode="External"/><Relationship Id="rId1521" Type="http://schemas.openxmlformats.org/officeDocument/2006/relationships/hyperlink" Target="sem/10.1021_acsabm.1c00905\SEM" TargetMode="External"/><Relationship Id="rId3279" Type="http://schemas.openxmlformats.org/officeDocument/2006/relationships/hyperlink" Target="sem/10.1021_acsnano.0c06938\supp_2.jpg" TargetMode="External"/><Relationship Id="rId20" Type="http://schemas.openxmlformats.org/officeDocument/2006/relationships/hyperlink" Target="sem\10.1021_acs.macromol.9b01399\SEM" TargetMode="External"/><Relationship Id="rId2088" Type="http://schemas.openxmlformats.org/officeDocument/2006/relationships/hyperlink" Target="https://pubs.acs.org/doi/10.1021/acsami.9b04440" TargetMode="External"/><Relationship Id="rId2295" Type="http://schemas.openxmlformats.org/officeDocument/2006/relationships/hyperlink" Target="sem/10.1021_acsbiomaterials.0c00026\ab0c00026_0003.jpeg" TargetMode="External"/><Relationship Id="rId3139" Type="http://schemas.openxmlformats.org/officeDocument/2006/relationships/hyperlink" Target="sem/10.1021_acsami.8b15385\am-2018-15385z_0008.jpeg" TargetMode="External"/><Relationship Id="rId3346" Type="http://schemas.openxmlformats.org/officeDocument/2006/relationships/hyperlink" Target="sem/10.1021_nn302874v\SEM" TargetMode="External"/><Relationship Id="rId267" Type="http://schemas.openxmlformats.org/officeDocument/2006/relationships/hyperlink" Target="sem\10.1021_acsapm.9b00698\ap9b00698_0007.jpeg" TargetMode="External"/><Relationship Id="rId474" Type="http://schemas.openxmlformats.org/officeDocument/2006/relationships/hyperlink" Target="sem/10.1021_acsami.1c03804\am1c03804_0003.jpeg" TargetMode="External"/><Relationship Id="rId2155" Type="http://schemas.openxmlformats.org/officeDocument/2006/relationships/hyperlink" Target="sem/10.1021_acsbiomaterials.8b00408\ab-2018-00408v_0004.jpeg" TargetMode="External"/><Relationship Id="rId127" Type="http://schemas.openxmlformats.org/officeDocument/2006/relationships/hyperlink" Target="sem\10.1021_acsnano.8b03202\nn-2018-03202e_0003.jpeg" TargetMode="External"/><Relationship Id="rId681" Type="http://schemas.openxmlformats.org/officeDocument/2006/relationships/hyperlink" Target="sem/10.1021_acsami.8b05314\supp_20.jpg" TargetMode="External"/><Relationship Id="rId2362" Type="http://schemas.openxmlformats.org/officeDocument/2006/relationships/hyperlink" Target="sem/10.1021_acsmaterialslett.1c00203\SEM" TargetMode="External"/><Relationship Id="rId3206" Type="http://schemas.openxmlformats.org/officeDocument/2006/relationships/hyperlink" Target="sem/10.1021_acsbiomaterials.0c00295\SEM" TargetMode="External"/><Relationship Id="rId3413" Type="http://schemas.openxmlformats.org/officeDocument/2006/relationships/hyperlink" Target="sem\10.1021_acsami.0c18242\supp_3.jpg" TargetMode="External"/><Relationship Id="rId334" Type="http://schemas.openxmlformats.org/officeDocument/2006/relationships/hyperlink" Target="sem/10.1021_acsami.9b13611\am9b13611_0002.jpeg" TargetMode="External"/><Relationship Id="rId541" Type="http://schemas.openxmlformats.org/officeDocument/2006/relationships/hyperlink" Target="sem/10.1021_acsami.0c21598\am0c21598_0002.jpeg" TargetMode="External"/><Relationship Id="rId1171" Type="http://schemas.openxmlformats.org/officeDocument/2006/relationships/hyperlink" Target="https://pubs.acs.org/doi/10.1021/acsabm.9b01176" TargetMode="External"/><Relationship Id="rId2015" Type="http://schemas.openxmlformats.org/officeDocument/2006/relationships/hyperlink" Target="sem/10.1021_acsabm.9b01062\mt9b01062_0003.jpeg" TargetMode="External"/><Relationship Id="rId2222" Type="http://schemas.openxmlformats.org/officeDocument/2006/relationships/hyperlink" Target="sem\10.1021_acsabm.0c00807\mt0c00807_0016.jpeg" TargetMode="External"/><Relationship Id="rId401" Type="http://schemas.openxmlformats.org/officeDocument/2006/relationships/hyperlink" Target="sem/10.1021_acssuschemeng.9b00579\SEM" TargetMode="External"/><Relationship Id="rId1031" Type="http://schemas.openxmlformats.org/officeDocument/2006/relationships/hyperlink" Target="sem/10.1021_acsami.1c01321\supp_3.jpg" TargetMode="External"/><Relationship Id="rId1988" Type="http://schemas.openxmlformats.org/officeDocument/2006/relationships/hyperlink" Target="sem/10.1021_acsomega.8b01037\SEM" TargetMode="External"/><Relationship Id="rId1848" Type="http://schemas.openxmlformats.org/officeDocument/2006/relationships/hyperlink" Target="sem/10.1021_acsami.7b15712\SEM" TargetMode="External"/><Relationship Id="rId3063" Type="http://schemas.openxmlformats.org/officeDocument/2006/relationships/hyperlink" Target="sem/10.1021_acsami.5b05287\am-2015-052878_0011.jpeg" TargetMode="External"/><Relationship Id="rId3270" Type="http://schemas.openxmlformats.org/officeDocument/2006/relationships/hyperlink" Target="sem/10.1021_ja106639c\SEM" TargetMode="External"/><Relationship Id="rId191" Type="http://schemas.openxmlformats.org/officeDocument/2006/relationships/hyperlink" Target="sem\10.1021_acsami.5b00184\supp_7.jpg" TargetMode="External"/><Relationship Id="rId1708" Type="http://schemas.openxmlformats.org/officeDocument/2006/relationships/hyperlink" Target="sem\10.1021_acsami.7b04552\SEM" TargetMode="External"/><Relationship Id="rId1915" Type="http://schemas.openxmlformats.org/officeDocument/2006/relationships/hyperlink" Target="sem/10.1021_acsbiomaterials.9b00941\supp_5.jpg" TargetMode="External"/><Relationship Id="rId3130" Type="http://schemas.openxmlformats.org/officeDocument/2006/relationships/hyperlink" Target="sem/10.1021_acsami.8b15385\SEM" TargetMode="External"/><Relationship Id="rId2689" Type="http://schemas.openxmlformats.org/officeDocument/2006/relationships/hyperlink" Target="https://pubs.acs.org/doi/10.1021/acsami.9b22964" TargetMode="External"/><Relationship Id="rId2896" Type="http://schemas.openxmlformats.org/officeDocument/2006/relationships/hyperlink" Target="sem/10.1021_acs.molpharmaceut.6b00875\mp-2016-00875g_0005.jpeg" TargetMode="External"/><Relationship Id="rId868" Type="http://schemas.openxmlformats.org/officeDocument/2006/relationships/hyperlink" Target="sem\10.1021_acsami.0c13160\am0c13160_0002.jpeg" TargetMode="External"/><Relationship Id="rId1498" Type="http://schemas.openxmlformats.org/officeDocument/2006/relationships/hyperlink" Target="sem/10.1021_acsbiomaterials.8b00135\SEM" TargetMode="External"/><Relationship Id="rId2549" Type="http://schemas.openxmlformats.org/officeDocument/2006/relationships/hyperlink" Target="sem\10.1021_acsami.8b10064\am-2018-10064s_0006.jpeg" TargetMode="External"/><Relationship Id="rId2756" Type="http://schemas.openxmlformats.org/officeDocument/2006/relationships/hyperlink" Target="sem/10.1021_ma101336c\ma-2010-01336c_0004.jpeg" TargetMode="External"/><Relationship Id="rId2963" Type="http://schemas.openxmlformats.org/officeDocument/2006/relationships/hyperlink" Target="sem/10.1021_acsami.7b00221\SEM" TargetMode="External"/><Relationship Id="rId728" Type="http://schemas.openxmlformats.org/officeDocument/2006/relationships/hyperlink" Target="sem\10.1021_acs.biomac.6b00593\SEM" TargetMode="External"/><Relationship Id="rId935" Type="http://schemas.openxmlformats.org/officeDocument/2006/relationships/hyperlink" Target="sem\10.1021_acs.chemmater.0c03362\SEM" TargetMode="External"/><Relationship Id="rId1358" Type="http://schemas.openxmlformats.org/officeDocument/2006/relationships/hyperlink" Target="sem\10.1021_acsabm.1c00905\supp_2.jpg" TargetMode="External"/><Relationship Id="rId1565" Type="http://schemas.openxmlformats.org/officeDocument/2006/relationships/hyperlink" Target="sem\10.1021_acsomega.0c02946\ao0c02946_0003.jpeg" TargetMode="External"/><Relationship Id="rId1772" Type="http://schemas.openxmlformats.org/officeDocument/2006/relationships/hyperlink" Target="sem/10.1021_acs.biomac.7b00788\SEM" TargetMode="External"/><Relationship Id="rId2409" Type="http://schemas.openxmlformats.org/officeDocument/2006/relationships/hyperlink" Target="sem\10.1021_acssuschemeng.9b07467\supp_1.jpg" TargetMode="External"/><Relationship Id="rId2616" Type="http://schemas.openxmlformats.org/officeDocument/2006/relationships/hyperlink" Target="sem/10.1021_acsami.0c03224\SEM" TargetMode="External"/><Relationship Id="rId64" Type="http://schemas.openxmlformats.org/officeDocument/2006/relationships/hyperlink" Target="sem\10.1021_acsapm.9b00698\SEM" TargetMode="External"/><Relationship Id="rId1218" Type="http://schemas.openxmlformats.org/officeDocument/2006/relationships/hyperlink" Target="https://pubs.acs.org/doi/10.1021/acsnano.1c08193" TargetMode="External"/><Relationship Id="rId1425" Type="http://schemas.openxmlformats.org/officeDocument/2006/relationships/hyperlink" Target="sem\10.1021_acsami.1c13584\SEM" TargetMode="External"/><Relationship Id="rId2823" Type="http://schemas.openxmlformats.org/officeDocument/2006/relationships/hyperlink" Target="https://pubs.acs.org/doi/10.1021/acs.iecr.9b03359" TargetMode="External"/><Relationship Id="rId1632" Type="http://schemas.openxmlformats.org/officeDocument/2006/relationships/hyperlink" Target="sem/10.1021_acsabm.0c01088\mt0c01088_0003.jpeg" TargetMode="External"/><Relationship Id="rId2199" Type="http://schemas.openxmlformats.org/officeDocument/2006/relationships/hyperlink" Target="sem\10.1021_ma500972y\SEM" TargetMode="External"/><Relationship Id="rId3457" Type="http://schemas.openxmlformats.org/officeDocument/2006/relationships/hyperlink" Target="sem/10.1021_acs.iecr.9b06769\SEM" TargetMode="External"/><Relationship Id="rId378" Type="http://schemas.openxmlformats.org/officeDocument/2006/relationships/hyperlink" Target="sem/10.1021_acsami.0c08880\am0c08880_0003.jpeg" TargetMode="External"/><Relationship Id="rId585" Type="http://schemas.openxmlformats.org/officeDocument/2006/relationships/hyperlink" Target="sem/10.1021_acsabm.1c00096\mt1c00096_0004.jpeg" TargetMode="External"/><Relationship Id="rId792" Type="http://schemas.openxmlformats.org/officeDocument/2006/relationships/hyperlink" Target="sem/10.1021_acsnano.0c03855\SEM" TargetMode="External"/><Relationship Id="rId2059" Type="http://schemas.openxmlformats.org/officeDocument/2006/relationships/hyperlink" Target="https://pubs.acs.org/doi/10.1021/acsabm.8b00674" TargetMode="External"/><Relationship Id="rId2266" Type="http://schemas.openxmlformats.org/officeDocument/2006/relationships/hyperlink" Target="sem/10.1021_acs.iecr.0c00407\SEM" TargetMode="External"/><Relationship Id="rId2473" Type="http://schemas.openxmlformats.org/officeDocument/2006/relationships/hyperlink" Target="sem/10.1021_acsami.0c06091\am0c06091_0006.jpeg" TargetMode="External"/><Relationship Id="rId2680" Type="http://schemas.openxmlformats.org/officeDocument/2006/relationships/hyperlink" Target="https://pubs.acs.org/doi/10.1021/acsami.0c17085" TargetMode="External"/><Relationship Id="rId3317" Type="http://schemas.openxmlformats.org/officeDocument/2006/relationships/hyperlink" Target="sem/10.1021_acsami.8b05963\am-2018-059635_0002.jpeg" TargetMode="External"/><Relationship Id="rId238" Type="http://schemas.openxmlformats.org/officeDocument/2006/relationships/hyperlink" Target="sem\10.1021_acsami.1c12228\SEM" TargetMode="External"/><Relationship Id="rId445" Type="http://schemas.openxmlformats.org/officeDocument/2006/relationships/hyperlink" Target="sem/10.1021_acsabm.0c00423\SEM" TargetMode="External"/><Relationship Id="rId652" Type="http://schemas.openxmlformats.org/officeDocument/2006/relationships/hyperlink" Target="sem/10.1021_acsami.9b05554\SEM" TargetMode="External"/><Relationship Id="rId1075" Type="http://schemas.openxmlformats.org/officeDocument/2006/relationships/hyperlink" Target="sem/10.1021_acs.iecr.0c01720\ie0c01720_0002.jpeg" TargetMode="External"/><Relationship Id="rId1282" Type="http://schemas.openxmlformats.org/officeDocument/2006/relationships/hyperlink" Target="sem\10.1021_acsami.0c18242\supp_2.jpg" TargetMode="External"/><Relationship Id="rId2126" Type="http://schemas.openxmlformats.org/officeDocument/2006/relationships/hyperlink" Target="sem\10.1021_acs.biomac.5b00928\bm-2015-00928k_0011.jpeg" TargetMode="External"/><Relationship Id="rId2333" Type="http://schemas.openxmlformats.org/officeDocument/2006/relationships/hyperlink" Target="sem/10.1021_acsami.0c06091\am0c06091_0002.jpeg" TargetMode="External"/><Relationship Id="rId2540" Type="http://schemas.openxmlformats.org/officeDocument/2006/relationships/hyperlink" Target="sem/10.1021_acs.nanolett.0c01371\SEM" TargetMode="External"/><Relationship Id="rId305" Type="http://schemas.openxmlformats.org/officeDocument/2006/relationships/hyperlink" Target="sem/10.1021_acsaelm.1c00488\SEM" TargetMode="External"/><Relationship Id="rId512" Type="http://schemas.openxmlformats.org/officeDocument/2006/relationships/hyperlink" Target="sem/10.1021_acsami.6b07713\supp_1.jpg" TargetMode="External"/><Relationship Id="rId1142" Type="http://schemas.openxmlformats.org/officeDocument/2006/relationships/hyperlink" Target="sem\10.1021_acsami.6b04431\SEM" TargetMode="External"/><Relationship Id="rId2400" Type="http://schemas.openxmlformats.org/officeDocument/2006/relationships/hyperlink" Target="sem/10.1021_acs.biomac.0c01420\SEM" TargetMode="External"/><Relationship Id="rId1002" Type="http://schemas.openxmlformats.org/officeDocument/2006/relationships/hyperlink" Target="sem\10.1021_acs.nanolett.7b01123\SEM" TargetMode="External"/><Relationship Id="rId1959" Type="http://schemas.openxmlformats.org/officeDocument/2006/relationships/hyperlink" Target="sem/10.1021_nn300082k\supp_3.jpg" TargetMode="External"/><Relationship Id="rId3174" Type="http://schemas.openxmlformats.org/officeDocument/2006/relationships/hyperlink" Target="sem/10.1021_acs.biomac.0c00043\SEM" TargetMode="External"/><Relationship Id="rId1819" Type="http://schemas.openxmlformats.org/officeDocument/2006/relationships/hyperlink" Target="sem/10.1021_acsabm.0c00153\mt0c00153_0004.jpeg" TargetMode="External"/><Relationship Id="rId3381" Type="http://schemas.openxmlformats.org/officeDocument/2006/relationships/hyperlink" Target="https://pubs.acs.org/doi/10.1021/acs.biomac.0c01777" TargetMode="External"/><Relationship Id="rId2190" Type="http://schemas.openxmlformats.org/officeDocument/2006/relationships/hyperlink" Target="sem/10.1021_acs.langmuir.9b01101\la9b01101_0001.jpeg" TargetMode="External"/><Relationship Id="rId3034" Type="http://schemas.openxmlformats.org/officeDocument/2006/relationships/hyperlink" Target="sem/10.1021_acsapm.8b00232\SEM" TargetMode="External"/><Relationship Id="rId3241" Type="http://schemas.openxmlformats.org/officeDocument/2006/relationships/hyperlink" Target="sem/10.1021_acsnano.8b09470\supp_8.jpg" TargetMode="External"/><Relationship Id="rId162" Type="http://schemas.openxmlformats.org/officeDocument/2006/relationships/hyperlink" Target="sem/10.1021_acsomega.9b02829\SEM" TargetMode="External"/><Relationship Id="rId2050" Type="http://schemas.openxmlformats.org/officeDocument/2006/relationships/hyperlink" Target="sem/10.1021_acsabm.9b01062\mt9b01062_0003.jpeg" TargetMode="External"/><Relationship Id="rId3101" Type="http://schemas.openxmlformats.org/officeDocument/2006/relationships/hyperlink" Target="sem/10.1021_acsapm.9b00490\ap9b00490_0004.jpeg" TargetMode="External"/><Relationship Id="rId979" Type="http://schemas.openxmlformats.org/officeDocument/2006/relationships/hyperlink" Target="sem\10.1021_acsbiomaterials.9b01512\ab9b01512_0001.jpeg" TargetMode="External"/><Relationship Id="rId839" Type="http://schemas.openxmlformats.org/officeDocument/2006/relationships/hyperlink" Target="sem\10.1021_acsami.9b22120\SEM" TargetMode="External"/><Relationship Id="rId1469" Type="http://schemas.openxmlformats.org/officeDocument/2006/relationships/hyperlink" Target="sem/10.1021_acsami.0c06164\SEM" TargetMode="External"/><Relationship Id="rId2867" Type="http://schemas.openxmlformats.org/officeDocument/2006/relationships/hyperlink" Target="sem/10.1021_acsanm.1c00932\an1c00932_0004.jpeg" TargetMode="External"/><Relationship Id="rId1676" Type="http://schemas.openxmlformats.org/officeDocument/2006/relationships/hyperlink" Target="https://pubs.acs.org/doi/10.1021/acsami.1c14216" TargetMode="External"/><Relationship Id="rId1883" Type="http://schemas.openxmlformats.org/officeDocument/2006/relationships/hyperlink" Target="sem/10.1021_acsami.1c05394\am1c05394_0008.jpeg" TargetMode="External"/><Relationship Id="rId2727" Type="http://schemas.openxmlformats.org/officeDocument/2006/relationships/hyperlink" Target="sem\10.1021_am501275t\am-2014-01275t_0002.jpeg" TargetMode="External"/><Relationship Id="rId2934" Type="http://schemas.openxmlformats.org/officeDocument/2006/relationships/hyperlink" Target="sem/10.1021_acsami.1c14088\am1c14088_0005.jpeg" TargetMode="External"/><Relationship Id="rId906" Type="http://schemas.openxmlformats.org/officeDocument/2006/relationships/hyperlink" Target="sem/10.1021_acsbiomaterials.0c00443\ab0c00443_0001.jpeg" TargetMode="External"/><Relationship Id="rId1329" Type="http://schemas.openxmlformats.org/officeDocument/2006/relationships/hyperlink" Target="sem\10.1021_acs.chemmater.0c02941\SEM" TargetMode="External"/><Relationship Id="rId1536" Type="http://schemas.openxmlformats.org/officeDocument/2006/relationships/hyperlink" Target="https://pubs.acs.org/doi/10.1021/acsomega.1c02117" TargetMode="External"/><Relationship Id="rId1743" Type="http://schemas.openxmlformats.org/officeDocument/2006/relationships/hyperlink" Target="sem/10.1021_acsami.8b20178\supp_2.jpg" TargetMode="External"/><Relationship Id="rId1950" Type="http://schemas.openxmlformats.org/officeDocument/2006/relationships/hyperlink" Target="sem/10.1021_acsabm.9b00727\SEM" TargetMode="External"/><Relationship Id="rId35" Type="http://schemas.openxmlformats.org/officeDocument/2006/relationships/hyperlink" Target="sem\10.1021_acsami.1c15052\supp_1.jpg" TargetMode="External"/><Relationship Id="rId1603" Type="http://schemas.openxmlformats.org/officeDocument/2006/relationships/hyperlink" Target="sem\10.1021_acsabm.0c00495\SEM" TargetMode="External"/><Relationship Id="rId1810" Type="http://schemas.openxmlformats.org/officeDocument/2006/relationships/hyperlink" Target="sem/10.1021_acsami.8b10668\SEM" TargetMode="External"/><Relationship Id="rId489" Type="http://schemas.openxmlformats.org/officeDocument/2006/relationships/hyperlink" Target="sem/10.1021_acsami.9b04700\SEM" TargetMode="External"/><Relationship Id="rId696" Type="http://schemas.openxmlformats.org/officeDocument/2006/relationships/hyperlink" Target="sem\10.1021_acsapm.9b00234\SEM" TargetMode="External"/><Relationship Id="rId2377" Type="http://schemas.openxmlformats.org/officeDocument/2006/relationships/hyperlink" Target="sem/10.1021_acsmacrolett.8b00434\mz-2018-00434k_0003.jpeg" TargetMode="External"/><Relationship Id="rId2584" Type="http://schemas.openxmlformats.org/officeDocument/2006/relationships/hyperlink" Target="sem/10.1021_acsami.1c15312\SEM" TargetMode="External"/><Relationship Id="rId2791" Type="http://schemas.openxmlformats.org/officeDocument/2006/relationships/hyperlink" Target="sem/10.1021_acs.langmuir.9b01640\SEM" TargetMode="External"/><Relationship Id="rId3428" Type="http://schemas.openxmlformats.org/officeDocument/2006/relationships/hyperlink" Target="sem\10.1021_acsbiomaterials.0c00119\SEM" TargetMode="External"/><Relationship Id="rId349" Type="http://schemas.openxmlformats.org/officeDocument/2006/relationships/hyperlink" Target="sem/10.1021_acsabm.8b00361\SEM" TargetMode="External"/><Relationship Id="rId556" Type="http://schemas.openxmlformats.org/officeDocument/2006/relationships/hyperlink" Target="sem/10.1021_acsami.8b15591\SEM" TargetMode="External"/><Relationship Id="rId763" Type="http://schemas.openxmlformats.org/officeDocument/2006/relationships/hyperlink" Target="sem/10.1021_acsami.7b18927\am-2017-189272_0002.jpeg" TargetMode="External"/><Relationship Id="rId1186" Type="http://schemas.openxmlformats.org/officeDocument/2006/relationships/hyperlink" Target="sem/10.1021_acsami.1c01321\supp_3.jpg" TargetMode="External"/><Relationship Id="rId1393" Type="http://schemas.openxmlformats.org/officeDocument/2006/relationships/hyperlink" Target="sem/10.1021_acs.chemmater.9b00769\SEM" TargetMode="External"/><Relationship Id="rId2237" Type="http://schemas.openxmlformats.org/officeDocument/2006/relationships/hyperlink" Target="sem/10.1021_acssuschemeng.9b07051\SEM" TargetMode="External"/><Relationship Id="rId2444" Type="http://schemas.openxmlformats.org/officeDocument/2006/relationships/hyperlink" Target="sem\10.1021_acsami.8b14528\SEM" TargetMode="External"/><Relationship Id="rId209" Type="http://schemas.openxmlformats.org/officeDocument/2006/relationships/hyperlink" Target="sem\10.1021_acssuschemeng.9b05317\sc9b05317_0001.jpeg" TargetMode="External"/><Relationship Id="rId416" Type="http://schemas.openxmlformats.org/officeDocument/2006/relationships/hyperlink" Target="sem/10.1021_acs.molpharmaceut.6b00672\mp-2016-006726_0003.jpeg" TargetMode="External"/><Relationship Id="rId970" Type="http://schemas.openxmlformats.org/officeDocument/2006/relationships/hyperlink" Target="https://pubs.acs.org/doi/10.1021/acsami.8b05314" TargetMode="External"/><Relationship Id="rId1046" Type="http://schemas.openxmlformats.org/officeDocument/2006/relationships/hyperlink" Target="sem\10.1021_acsami.1c12458\SEM" TargetMode="External"/><Relationship Id="rId1253" Type="http://schemas.openxmlformats.org/officeDocument/2006/relationships/hyperlink" Target="sem/10.1021_acsami.6b00891\am-2016-00891q_0002.jpeg" TargetMode="External"/><Relationship Id="rId2651" Type="http://schemas.openxmlformats.org/officeDocument/2006/relationships/hyperlink" Target="sem\10.1021_acsabm.1c00004\mt1c00004_0004.jpeg" TargetMode="External"/><Relationship Id="rId623" Type="http://schemas.openxmlformats.org/officeDocument/2006/relationships/hyperlink" Target="sem/10.1021_acsabm.1c00096\mt1c00096_0004.jpeg" TargetMode="External"/><Relationship Id="rId830" Type="http://schemas.openxmlformats.org/officeDocument/2006/relationships/hyperlink" Target="sem\10.1021_acsbiomaterials.1c00980\ab1c00980_0002.jpeg" TargetMode="External"/><Relationship Id="rId1460" Type="http://schemas.openxmlformats.org/officeDocument/2006/relationships/hyperlink" Target="sem\10.1021_acs.chemmater.0c02941\cm0c02941_0010.jpeg" TargetMode="External"/><Relationship Id="rId2304" Type="http://schemas.openxmlformats.org/officeDocument/2006/relationships/hyperlink" Target="sem/10.1021_acs.jafc.9b00984\SEM" TargetMode="External"/><Relationship Id="rId2511" Type="http://schemas.openxmlformats.org/officeDocument/2006/relationships/hyperlink" Target="https://pubs.acs.org/doi/10.1021/acsami.0c06853" TargetMode="External"/><Relationship Id="rId1113" Type="http://schemas.openxmlformats.org/officeDocument/2006/relationships/hyperlink" Target="sem/10.1021_acsami.7b10699\supp_1.jpg" TargetMode="External"/><Relationship Id="rId1320" Type="http://schemas.openxmlformats.org/officeDocument/2006/relationships/hyperlink" Target="sem\10.1021_acscentsci.0c01054\SEM" TargetMode="External"/><Relationship Id="rId3078" Type="http://schemas.openxmlformats.org/officeDocument/2006/relationships/hyperlink" Target="sem/10.1021_acsabm.0c01633\SEM" TargetMode="External"/><Relationship Id="rId3285" Type="http://schemas.openxmlformats.org/officeDocument/2006/relationships/hyperlink" Target="sem\10.1021_acs.chemmater.9b02039\cm-2019-02039t_0006.jpeg" TargetMode="External"/><Relationship Id="rId2094" Type="http://schemas.openxmlformats.org/officeDocument/2006/relationships/hyperlink" Target="sem\10.1021_acsami.7b10348\SEM" TargetMode="External"/><Relationship Id="rId3145" Type="http://schemas.openxmlformats.org/officeDocument/2006/relationships/hyperlink" Target="sem\10.1021_acsnano.8b07235\nn-2018-07235h_0005.jpeg" TargetMode="External"/><Relationship Id="rId3352" Type="http://schemas.openxmlformats.org/officeDocument/2006/relationships/hyperlink" Target="sem/10.1021_acs.langmuir.8b02918\SEM" TargetMode="External"/><Relationship Id="rId273" Type="http://schemas.openxmlformats.org/officeDocument/2006/relationships/hyperlink" Target="sem\10.1021_acsapm.9b00698\ap9b00698_0007.jpeg" TargetMode="External"/><Relationship Id="rId480" Type="http://schemas.openxmlformats.org/officeDocument/2006/relationships/hyperlink" Target="sem/10.1021_acsami.1c03804\supp_8.jpg" TargetMode="External"/><Relationship Id="rId2161" Type="http://schemas.openxmlformats.org/officeDocument/2006/relationships/hyperlink" Target="sem/10.1021_acsbiomaterials.8b00408\ab-2018-00408v_0004.jpeg" TargetMode="External"/><Relationship Id="rId3005" Type="http://schemas.openxmlformats.org/officeDocument/2006/relationships/hyperlink" Target="sem/10.1021_acsami.9b14158\SEM" TargetMode="External"/><Relationship Id="rId3212" Type="http://schemas.openxmlformats.org/officeDocument/2006/relationships/hyperlink" Target="sem/10.1021_acsabm.8b00712\SEM" TargetMode="External"/><Relationship Id="rId133" Type="http://schemas.openxmlformats.org/officeDocument/2006/relationships/hyperlink" Target="sem/10.1021_acsami.0c11959\am0c11959_0005.jpeg" TargetMode="External"/><Relationship Id="rId340" Type="http://schemas.openxmlformats.org/officeDocument/2006/relationships/hyperlink" Target="sem/10.1021_acsami.0c21598\am0c21598_0002.jpeg" TargetMode="External"/><Relationship Id="rId2021" Type="http://schemas.openxmlformats.org/officeDocument/2006/relationships/hyperlink" Target="sem/10.1021_acsabm.9b01062\SEM" TargetMode="External"/><Relationship Id="rId200" Type="http://schemas.openxmlformats.org/officeDocument/2006/relationships/hyperlink" Target="sem/10.1021_acsami.5b00184\SEM" TargetMode="External"/><Relationship Id="rId2978" Type="http://schemas.openxmlformats.org/officeDocument/2006/relationships/hyperlink" Target="sem/10.1021_acsami.1c08421\am1c08421_0003.jpeg" TargetMode="External"/><Relationship Id="rId1787" Type="http://schemas.openxmlformats.org/officeDocument/2006/relationships/hyperlink" Target="sem/10.1021_acsami.7b10348\supp_3.jpg" TargetMode="External"/><Relationship Id="rId1994" Type="http://schemas.openxmlformats.org/officeDocument/2006/relationships/hyperlink" Target="sem\10.1021_acs.biomac.0c01167\SEM" TargetMode="External"/><Relationship Id="rId2838" Type="http://schemas.openxmlformats.org/officeDocument/2006/relationships/hyperlink" Target="https://pubs.acs.org/doi/10.1021/acsami.1c10311" TargetMode="External"/><Relationship Id="rId79" Type="http://schemas.openxmlformats.org/officeDocument/2006/relationships/hyperlink" Target="sem/10.1021_acsami.9b17627\am9b17627_0004.jpeg" TargetMode="External"/><Relationship Id="rId1647" Type="http://schemas.openxmlformats.org/officeDocument/2006/relationships/hyperlink" Target="sem\10.1021_acsapm.1c00419\SEM" TargetMode="External"/><Relationship Id="rId1854" Type="http://schemas.openxmlformats.org/officeDocument/2006/relationships/hyperlink" Target="sem/10.1021_acs.macromol.5b01536\SEM" TargetMode="External"/><Relationship Id="rId2905" Type="http://schemas.openxmlformats.org/officeDocument/2006/relationships/hyperlink" Target="sem/10.1021_am402097j\SEM" TargetMode="External"/><Relationship Id="rId1507" Type="http://schemas.openxmlformats.org/officeDocument/2006/relationships/hyperlink" Target="sem/10.1021_acsabm.1c00905\SEM" TargetMode="External"/><Relationship Id="rId1714" Type="http://schemas.openxmlformats.org/officeDocument/2006/relationships/hyperlink" Target="sem\10.1021_acsabm.9b01062\SEM" TargetMode="External"/><Relationship Id="rId1921" Type="http://schemas.openxmlformats.org/officeDocument/2006/relationships/hyperlink" Target="sem/10.1021_acsapm.0c00831\ap0c00831_0006.jpeg" TargetMode="External"/><Relationship Id="rId2488" Type="http://schemas.openxmlformats.org/officeDocument/2006/relationships/hyperlink" Target="sem\10.1021_acssuschemeng.9b07467\SEM" TargetMode="External"/><Relationship Id="rId1297" Type="http://schemas.openxmlformats.org/officeDocument/2006/relationships/hyperlink" Target="sem\10.1021_acsami.0c18242\SEM" TargetMode="External"/><Relationship Id="rId2695" Type="http://schemas.openxmlformats.org/officeDocument/2006/relationships/hyperlink" Target="sem\10.1021_acssuschemeng.0c01118\sc0c01118_0003.jpeg" TargetMode="External"/><Relationship Id="rId667" Type="http://schemas.openxmlformats.org/officeDocument/2006/relationships/hyperlink" Target="sem\10.1021_acsami.8b05314\supp_20.jpg" TargetMode="External"/><Relationship Id="rId874" Type="http://schemas.openxmlformats.org/officeDocument/2006/relationships/hyperlink" Target="sem\10.1021_acsami.8b05200\supp_3.jpg" TargetMode="External"/><Relationship Id="rId2348" Type="http://schemas.openxmlformats.org/officeDocument/2006/relationships/hyperlink" Target="sem/10.1021_acsami.8b20937\SEM" TargetMode="External"/><Relationship Id="rId2555" Type="http://schemas.openxmlformats.org/officeDocument/2006/relationships/hyperlink" Target="sem/10.1021_acsami.9b01886\am-2019-01886s_0002.jpeg" TargetMode="External"/><Relationship Id="rId2762" Type="http://schemas.openxmlformats.org/officeDocument/2006/relationships/hyperlink" Target="sem/10.1021_ma101336c\ma-2010-01336c_0004.jpeg" TargetMode="External"/><Relationship Id="rId527" Type="http://schemas.openxmlformats.org/officeDocument/2006/relationships/hyperlink" Target="sem/10.1021_acsami.9b13611\am9b13611_0002.jpeg" TargetMode="External"/><Relationship Id="rId734" Type="http://schemas.openxmlformats.org/officeDocument/2006/relationships/hyperlink" Target="sem/10.1021_cm300298n\SEM" TargetMode="External"/><Relationship Id="rId941" Type="http://schemas.openxmlformats.org/officeDocument/2006/relationships/hyperlink" Target="sem\10.1021_acsanm.0c00351\SEM" TargetMode="External"/><Relationship Id="rId1157" Type="http://schemas.openxmlformats.org/officeDocument/2006/relationships/hyperlink" Target="https://pubs.acs.org/doi/10.1021/acsami.6b10375" TargetMode="External"/><Relationship Id="rId1364" Type="http://schemas.openxmlformats.org/officeDocument/2006/relationships/hyperlink" Target="sem\10.1021_acsomega.6b00495\ao-2016-004954_0009.jpeg" TargetMode="External"/><Relationship Id="rId1571" Type="http://schemas.openxmlformats.org/officeDocument/2006/relationships/hyperlink" Target="sem/10.1021_acsbiomaterials.6b00470\SEM" TargetMode="External"/><Relationship Id="rId2208" Type="http://schemas.openxmlformats.org/officeDocument/2006/relationships/hyperlink" Target="sem/10.1021_acs.biomac.1c00537\bm1c00537_0008.jpeg" TargetMode="External"/><Relationship Id="rId2415" Type="http://schemas.openxmlformats.org/officeDocument/2006/relationships/hyperlink" Target="sem\10.1021_acssuschemeng.0c06258\sc0c06258_0005.jpeg" TargetMode="External"/><Relationship Id="rId2622" Type="http://schemas.openxmlformats.org/officeDocument/2006/relationships/hyperlink" Target="sem/10.1021_acsami.0c14438\SEM" TargetMode="External"/><Relationship Id="rId70" Type="http://schemas.openxmlformats.org/officeDocument/2006/relationships/hyperlink" Target="sem/10.1021_acsapm.9b00698\SEM" TargetMode="External"/><Relationship Id="rId801" Type="http://schemas.openxmlformats.org/officeDocument/2006/relationships/hyperlink" Target="sem\10.1021_acs.nanolett.7b03371\supp_3.jpg" TargetMode="External"/><Relationship Id="rId1017" Type="http://schemas.openxmlformats.org/officeDocument/2006/relationships/hyperlink" Target="sem\10.1021_acsami.6b10375\supp_2.jpg" TargetMode="External"/><Relationship Id="rId1224" Type="http://schemas.openxmlformats.org/officeDocument/2006/relationships/hyperlink" Target="sem/10.1021_acsami.1c12458\am1c12458_0004.jpeg" TargetMode="External"/><Relationship Id="rId1431" Type="http://schemas.openxmlformats.org/officeDocument/2006/relationships/hyperlink" Target="sem/10.1021_acs.chemmater.9b01239\SEM" TargetMode="External"/><Relationship Id="rId3189" Type="http://schemas.openxmlformats.org/officeDocument/2006/relationships/hyperlink" Target="sem\10.1021_cm4025827\SEM" TargetMode="External"/><Relationship Id="rId3396" Type="http://schemas.openxmlformats.org/officeDocument/2006/relationships/hyperlink" Target="https://pubs.acs.org/doi/10.1021/acsami.7b03296" TargetMode="External"/><Relationship Id="rId3049" Type="http://schemas.openxmlformats.org/officeDocument/2006/relationships/hyperlink" Target="sem/10.1021_acs.jafc.8b05147\jf-2018-051475_0001.jpeg" TargetMode="External"/><Relationship Id="rId3256" Type="http://schemas.openxmlformats.org/officeDocument/2006/relationships/hyperlink" Target="sem/10.1021_acs.chemmater.8b02542\SEM" TargetMode="External"/><Relationship Id="rId3463" Type="http://schemas.openxmlformats.org/officeDocument/2006/relationships/hyperlink" Target="sem\10.1021_acsanm.0c00351\SEM" TargetMode="External"/><Relationship Id="rId177" Type="http://schemas.openxmlformats.org/officeDocument/2006/relationships/hyperlink" Target="sem/10.1021_acsnano.6b05318\supp_11.jpg" TargetMode="External"/><Relationship Id="rId384" Type="http://schemas.openxmlformats.org/officeDocument/2006/relationships/hyperlink" Target="sem/10.1021_jf202347h\jf-2011-02347h_0004.jpeg" TargetMode="External"/><Relationship Id="rId591" Type="http://schemas.openxmlformats.org/officeDocument/2006/relationships/hyperlink" Target="sem/10.1021_acsabm.1c00096\mt1c00096_0004.jpeg" TargetMode="External"/><Relationship Id="rId2065" Type="http://schemas.openxmlformats.org/officeDocument/2006/relationships/hyperlink" Target="https://pubs.acs.org/doi/10.1021/acsnano.0c06346" TargetMode="External"/><Relationship Id="rId2272" Type="http://schemas.openxmlformats.org/officeDocument/2006/relationships/hyperlink" Target="sem\10.1021_acs.biomac.0c01788\SEM" TargetMode="External"/><Relationship Id="rId3116" Type="http://schemas.openxmlformats.org/officeDocument/2006/relationships/hyperlink" Target="sem/10.1021_acsabm.8b00712\SEM" TargetMode="External"/><Relationship Id="rId244" Type="http://schemas.openxmlformats.org/officeDocument/2006/relationships/hyperlink" Target="sem\10.1021_acsami.9b07387\SEM" TargetMode="External"/><Relationship Id="rId1081" Type="http://schemas.openxmlformats.org/officeDocument/2006/relationships/hyperlink" Target="sem\10.1021_acs.iecr.5b01305\ie-2015-013054_0003.jpeg" TargetMode="External"/><Relationship Id="rId3323" Type="http://schemas.openxmlformats.org/officeDocument/2006/relationships/hyperlink" Target="sem/10.1021_acsapm.1c00042\ap1c00042_0002.jpeg" TargetMode="External"/><Relationship Id="rId451" Type="http://schemas.openxmlformats.org/officeDocument/2006/relationships/hyperlink" Target="sem/10.1021_acsabm.0c00423\SEM" TargetMode="External"/><Relationship Id="rId2132" Type="http://schemas.openxmlformats.org/officeDocument/2006/relationships/hyperlink" Target="sem/10.1021_acs.biomac.5b00928\bm-2015-00928k_0011.jpeg" TargetMode="External"/><Relationship Id="rId104" Type="http://schemas.openxmlformats.org/officeDocument/2006/relationships/hyperlink" Target="sem\10.1021_acssuschemeng.8b00193\SEM" TargetMode="External"/><Relationship Id="rId311" Type="http://schemas.openxmlformats.org/officeDocument/2006/relationships/hyperlink" Target="sem/10.1021_acsami.6b07713\SEM" TargetMode="External"/><Relationship Id="rId1898" Type="http://schemas.openxmlformats.org/officeDocument/2006/relationships/hyperlink" Target="sem/10.1021_acsami.1c05394\SEM" TargetMode="External"/><Relationship Id="rId2949" Type="http://schemas.openxmlformats.org/officeDocument/2006/relationships/hyperlink" Target="sem\10.1021_acsami.8b00806\SEM" TargetMode="External"/><Relationship Id="rId1758" Type="http://schemas.openxmlformats.org/officeDocument/2006/relationships/hyperlink" Target="sem\10.1021_acsami.8b02060\SEM" TargetMode="External"/><Relationship Id="rId2809" Type="http://schemas.openxmlformats.org/officeDocument/2006/relationships/hyperlink" Target="sem\10.1021_acs.macromol.8b02410\SEM" TargetMode="External"/><Relationship Id="rId1965" Type="http://schemas.openxmlformats.org/officeDocument/2006/relationships/hyperlink" Target="sem/10.1021_acsomega.0c00727\ao0c00727_0006.jpeg" TargetMode="External"/><Relationship Id="rId3180" Type="http://schemas.openxmlformats.org/officeDocument/2006/relationships/hyperlink" Target="https://pubs.acs.org/doi/10.1021/acsami.6b04424" TargetMode="External"/><Relationship Id="rId1618" Type="http://schemas.openxmlformats.org/officeDocument/2006/relationships/hyperlink" Target="sem/10.1021_acsnano.0c08830\supp_5.jpg" TargetMode="External"/><Relationship Id="rId1825" Type="http://schemas.openxmlformats.org/officeDocument/2006/relationships/hyperlink" Target="sem/10.1021_acsami.7b01513\am-2017-015133_0005.jpeg" TargetMode="External"/><Relationship Id="rId3040" Type="http://schemas.openxmlformats.org/officeDocument/2006/relationships/hyperlink" Target="sem/10.1021_acsapm.8b00232\SEM" TargetMode="External"/><Relationship Id="rId2599" Type="http://schemas.openxmlformats.org/officeDocument/2006/relationships/hyperlink" Target="sem\10.1021_acsami.8b06262\supp_13.jpg" TargetMode="External"/><Relationship Id="rId778" Type="http://schemas.openxmlformats.org/officeDocument/2006/relationships/hyperlink" Target="sem/10.1021_acsami.7b18927\SEM" TargetMode="External"/><Relationship Id="rId985" Type="http://schemas.openxmlformats.org/officeDocument/2006/relationships/hyperlink" Target="sem\10.1021_acsami.8b04116\SEM" TargetMode="External"/><Relationship Id="rId2459" Type="http://schemas.openxmlformats.org/officeDocument/2006/relationships/hyperlink" Target="sem/10.1021_bm801101e\bm-2008-01101e_0002.jpeg" TargetMode="External"/><Relationship Id="rId2666" Type="http://schemas.openxmlformats.org/officeDocument/2006/relationships/hyperlink" Target="sem\10.1021_acsami.0c03224\SEM" TargetMode="External"/><Relationship Id="rId2873" Type="http://schemas.openxmlformats.org/officeDocument/2006/relationships/hyperlink" Target="sem/10.1021_acsabm.0c01171\mt0c01171_0002.jpeg" TargetMode="External"/><Relationship Id="rId638" Type="http://schemas.openxmlformats.org/officeDocument/2006/relationships/hyperlink" Target="sem/10.1021_acs.molpharmaceut.6b00672\SEM" TargetMode="External"/><Relationship Id="rId845" Type="http://schemas.openxmlformats.org/officeDocument/2006/relationships/hyperlink" Target="sem/10.1021_acsaem.9b02007\SEM" TargetMode="External"/><Relationship Id="rId1268" Type="http://schemas.openxmlformats.org/officeDocument/2006/relationships/hyperlink" Target="sem/10.1021_acsami.8b00802\SEM" TargetMode="External"/><Relationship Id="rId1475" Type="http://schemas.openxmlformats.org/officeDocument/2006/relationships/hyperlink" Target="sem\10.1021_bm2015834\SEM" TargetMode="External"/><Relationship Id="rId1682" Type="http://schemas.openxmlformats.org/officeDocument/2006/relationships/hyperlink" Target="https://pubs.acs.org/doi/10.1021/acssuschemeng.6b01691" TargetMode="External"/><Relationship Id="rId2319" Type="http://schemas.openxmlformats.org/officeDocument/2006/relationships/hyperlink" Target="sem/10.1021_acssuschemeng.6b02254\supp_4.jpg" TargetMode="External"/><Relationship Id="rId2526" Type="http://schemas.openxmlformats.org/officeDocument/2006/relationships/hyperlink" Target="sem/10.1021_acsapm.9b00874\SEM" TargetMode="External"/><Relationship Id="rId2733" Type="http://schemas.openxmlformats.org/officeDocument/2006/relationships/hyperlink" Target="sem/10.1021_am501275t\am-2014-01275t_0002.jpeg" TargetMode="External"/><Relationship Id="rId705" Type="http://schemas.openxmlformats.org/officeDocument/2006/relationships/hyperlink" Target="sem/10.1021_acsami.7b04623\am-2017-046234_0004.jpeg" TargetMode="External"/><Relationship Id="rId1128" Type="http://schemas.openxmlformats.org/officeDocument/2006/relationships/hyperlink" Target="sem/10.1021_ja300174v\SEM" TargetMode="External"/><Relationship Id="rId1335" Type="http://schemas.openxmlformats.org/officeDocument/2006/relationships/hyperlink" Target="sem\10.1021_acsami.0c06164\SEM" TargetMode="External"/><Relationship Id="rId1542" Type="http://schemas.openxmlformats.org/officeDocument/2006/relationships/hyperlink" Target="sem/10.1021_acsomega.1c02117\SEM" TargetMode="External"/><Relationship Id="rId2940" Type="http://schemas.openxmlformats.org/officeDocument/2006/relationships/hyperlink" Target="sem/10.1021_bm101131b\bm-2010-01131b_0008.jpeg" TargetMode="External"/><Relationship Id="rId912" Type="http://schemas.openxmlformats.org/officeDocument/2006/relationships/hyperlink" Target="sem\10.1021_acsbiomaterials.8b01475\ab-2018-01475v_0004.jpeg" TargetMode="External"/><Relationship Id="rId2800" Type="http://schemas.openxmlformats.org/officeDocument/2006/relationships/hyperlink" Target="sem/10.1021_acsbiomaterials.7b00224\supp_4.jpg" TargetMode="External"/><Relationship Id="rId41" Type="http://schemas.openxmlformats.org/officeDocument/2006/relationships/hyperlink" Target="sem/10.1021_acsami.0c06674\am0c06674_0007.jpeg" TargetMode="External"/><Relationship Id="rId1402" Type="http://schemas.openxmlformats.org/officeDocument/2006/relationships/hyperlink" Target="sem/10.1021_acs.biomac.8b00015\bm-2018-00015m_0003.jpeg" TargetMode="External"/><Relationship Id="rId288" Type="http://schemas.openxmlformats.org/officeDocument/2006/relationships/hyperlink" Target="sem/10.1021_acsami.9b04700/am-2019-047007_0002.jpeg" TargetMode="External"/><Relationship Id="rId3367" Type="http://schemas.openxmlformats.org/officeDocument/2006/relationships/hyperlink" Target="https://pubs.acs.org/doi/10.1021/acsapm.0c00392" TargetMode="External"/><Relationship Id="rId495" Type="http://schemas.openxmlformats.org/officeDocument/2006/relationships/hyperlink" Target="https://pubs.acs.org/doi/10.1021/acsaelm.1c00488" TargetMode="External"/><Relationship Id="rId2176" Type="http://schemas.openxmlformats.org/officeDocument/2006/relationships/hyperlink" Target="sem/10.1021_acssuschemeng.0c06198\sc0c06198_0005.jpeg" TargetMode="External"/><Relationship Id="rId2383" Type="http://schemas.openxmlformats.org/officeDocument/2006/relationships/hyperlink" Target="sem/10.1021_acsabm.1c00525\mt1c00525_0003.jpeg" TargetMode="External"/><Relationship Id="rId2590" Type="http://schemas.openxmlformats.org/officeDocument/2006/relationships/hyperlink" Target="sem/10.1021_acsami.1c15312\SEM" TargetMode="External"/><Relationship Id="rId3227" Type="http://schemas.openxmlformats.org/officeDocument/2006/relationships/hyperlink" Target="sem/10.1021_acsami.1c09889\supp_1.jpg" TargetMode="External"/><Relationship Id="rId3434" Type="http://schemas.openxmlformats.org/officeDocument/2006/relationships/hyperlink" Target="sem/10.1021_acsbiomaterials.0c00119/SEM" TargetMode="External"/><Relationship Id="rId148" Type="http://schemas.openxmlformats.org/officeDocument/2006/relationships/hyperlink" Target="sem/10.1021_acs.molpharmaceut.0c01196\SEM" TargetMode="External"/><Relationship Id="rId355" Type="http://schemas.openxmlformats.org/officeDocument/2006/relationships/hyperlink" Target="sem/10.1021_acsami.0c05454\SEM" TargetMode="External"/><Relationship Id="rId562" Type="http://schemas.openxmlformats.org/officeDocument/2006/relationships/hyperlink" Target="sem/10.1021_acsami.8b15591\SEM" TargetMode="External"/><Relationship Id="rId1192" Type="http://schemas.openxmlformats.org/officeDocument/2006/relationships/hyperlink" Target="sem/10.1021_acsami.1c01321\supp_3.jpg" TargetMode="External"/><Relationship Id="rId2036" Type="http://schemas.openxmlformats.org/officeDocument/2006/relationships/hyperlink" Target="sem/10.1021_acsabm.9b01062\mt9b01062_0003.jpeg" TargetMode="External"/><Relationship Id="rId2243" Type="http://schemas.openxmlformats.org/officeDocument/2006/relationships/hyperlink" Target="sem/10.1021_bm401364z\SEM" TargetMode="External"/><Relationship Id="rId2450" Type="http://schemas.openxmlformats.org/officeDocument/2006/relationships/hyperlink" Target="sem\10.1021_acssuschemeng.9b07250\SEM" TargetMode="External"/><Relationship Id="rId215" Type="http://schemas.openxmlformats.org/officeDocument/2006/relationships/hyperlink" Target="sem/10.1021_acssuschemeng.9b05317\sc9b05317_0001.jpeg" TargetMode="External"/><Relationship Id="rId422" Type="http://schemas.openxmlformats.org/officeDocument/2006/relationships/hyperlink" Target="sem/10.1021_acsami.0c08064\am0c08064_0001.jpeg" TargetMode="External"/><Relationship Id="rId1052" Type="http://schemas.openxmlformats.org/officeDocument/2006/relationships/hyperlink" Target="sem/10.1021_acsami.6b00891\SEM" TargetMode="External"/><Relationship Id="rId2103" Type="http://schemas.openxmlformats.org/officeDocument/2006/relationships/hyperlink" Target="https://pubs.acs.org/doi/10.1021/acsami.6b16195" TargetMode="External"/><Relationship Id="rId2310" Type="http://schemas.openxmlformats.org/officeDocument/2006/relationships/hyperlink" Target="sem/10.1021_acs.jafc.9b00984\SEM" TargetMode="External"/><Relationship Id="rId1869" Type="http://schemas.openxmlformats.org/officeDocument/2006/relationships/hyperlink" Target="sem/10.1021_acsami.0c02495\am0c02495_0004.jpeg" TargetMode="External"/><Relationship Id="rId3084" Type="http://schemas.openxmlformats.org/officeDocument/2006/relationships/hyperlink" Target="sem/10.1021_acsapm.9b00490\SEM" TargetMode="External"/><Relationship Id="rId3291" Type="http://schemas.openxmlformats.org/officeDocument/2006/relationships/hyperlink" Target="sem/10.1021_acsbiomaterials.0c01473\ab0c01473_0003.jpeg" TargetMode="External"/><Relationship Id="rId1729" Type="http://schemas.openxmlformats.org/officeDocument/2006/relationships/hyperlink" Target="sem/10.1021_la904540x\la-2009-04540x_0005.jpeg" TargetMode="External"/><Relationship Id="rId1936" Type="http://schemas.openxmlformats.org/officeDocument/2006/relationships/hyperlink" Target="sem/10.1021_acsabm.0c00933\SEM" TargetMode="External"/><Relationship Id="rId3151" Type="http://schemas.openxmlformats.org/officeDocument/2006/relationships/hyperlink" Target="sem/10.1021_acsnano.8b07235\nn-2018-07235h_0005.jpeg" TargetMode="External"/><Relationship Id="rId3011" Type="http://schemas.openxmlformats.org/officeDocument/2006/relationships/hyperlink" Target="sem/10.1021_acsami.9b14158\SEM" TargetMode="External"/><Relationship Id="rId5" Type="http://schemas.openxmlformats.org/officeDocument/2006/relationships/hyperlink" Target="sem/10.1021_acsnano.1c01751\nn1c01751_0001.jpeg" TargetMode="External"/><Relationship Id="rId889" Type="http://schemas.openxmlformats.org/officeDocument/2006/relationships/hyperlink" Target="sem/10.1021_acsabm.1c00548\SEM" TargetMode="External"/><Relationship Id="rId2777" Type="http://schemas.openxmlformats.org/officeDocument/2006/relationships/hyperlink" Target="sem/10.1021_acs.biomac.7b01204\SEM" TargetMode="External"/><Relationship Id="rId749" Type="http://schemas.openxmlformats.org/officeDocument/2006/relationships/hyperlink" Target="sem\10.1021_acsnano.0c04899\nn0c04899_0002.jpeg" TargetMode="External"/><Relationship Id="rId1379" Type="http://schemas.openxmlformats.org/officeDocument/2006/relationships/hyperlink" Target="sem\10.1021_acsami.0c18250\SEM" TargetMode="External"/><Relationship Id="rId1586" Type="http://schemas.openxmlformats.org/officeDocument/2006/relationships/hyperlink" Target="sem/10.1021_acsapm.1c01231\ap1c01231_0003.jpeg" TargetMode="External"/><Relationship Id="rId2984" Type="http://schemas.openxmlformats.org/officeDocument/2006/relationships/hyperlink" Target="sem/10.1021_acsbiomaterials.1c00187\ab1c00187_0007.jpeg" TargetMode="External"/><Relationship Id="rId609" Type="http://schemas.openxmlformats.org/officeDocument/2006/relationships/hyperlink" Target="sem/10.1021_acsabm.1c00096\mt1c00096_0004.jpeg" TargetMode="External"/><Relationship Id="rId956" Type="http://schemas.openxmlformats.org/officeDocument/2006/relationships/hyperlink" Target="sem\10.1021_acs.biomac.8b01211\bm-2018-012118_0009.jpeg" TargetMode="External"/><Relationship Id="rId1239" Type="http://schemas.openxmlformats.org/officeDocument/2006/relationships/hyperlink" Target="https://pubs.acs.org/doi/10.1021/acsami.1c12458" TargetMode="External"/><Relationship Id="rId1793" Type="http://schemas.openxmlformats.org/officeDocument/2006/relationships/hyperlink" Target="sem/10.1021_acsami.6b16195\am-2016-16195n_0002.jpeg" TargetMode="External"/><Relationship Id="rId2637" Type="http://schemas.openxmlformats.org/officeDocument/2006/relationships/hyperlink" Target="sem\10.1021_acsami.0c17085\am0c17085_0005.jpeg" TargetMode="External"/><Relationship Id="rId2844" Type="http://schemas.openxmlformats.org/officeDocument/2006/relationships/hyperlink" Target="sem/10.1021_acs.chemmater.9b04041\cm9b04041_0005.jpeg" TargetMode="External"/><Relationship Id="rId85" Type="http://schemas.openxmlformats.org/officeDocument/2006/relationships/hyperlink" Target="sem\10.1021_acsami.1c12631\am1c12631_0008.jpeg" TargetMode="External"/><Relationship Id="rId816" Type="http://schemas.openxmlformats.org/officeDocument/2006/relationships/hyperlink" Target="sem/10.1021_acsnano.9b02845\SEM" TargetMode="External"/><Relationship Id="rId1446" Type="http://schemas.openxmlformats.org/officeDocument/2006/relationships/hyperlink" Target="sem\10.1021_acssuschemeng.8b02781\sc-2018-02781q_0002.jpeg" TargetMode="External"/><Relationship Id="rId1653" Type="http://schemas.openxmlformats.org/officeDocument/2006/relationships/hyperlink" Target="sem/10.1021_acsapm.1c00419\SEM" TargetMode="External"/><Relationship Id="rId1860" Type="http://schemas.openxmlformats.org/officeDocument/2006/relationships/hyperlink" Target="sem\10.1021_acsami.9b08870\SEM" TargetMode="External"/><Relationship Id="rId2704" Type="http://schemas.openxmlformats.org/officeDocument/2006/relationships/hyperlink" Target="sem\10.1021_acs.biomac.0c01329\SEM" TargetMode="External"/><Relationship Id="rId2911" Type="http://schemas.openxmlformats.org/officeDocument/2006/relationships/hyperlink" Target="sem/10.1021_acsami.6b04338\SEM" TargetMode="External"/><Relationship Id="rId1306" Type="http://schemas.openxmlformats.org/officeDocument/2006/relationships/hyperlink" Target="https://pubs.acs.org/doi/10.1021/acs.jpcc.6b05948" TargetMode="External"/><Relationship Id="rId1513" Type="http://schemas.openxmlformats.org/officeDocument/2006/relationships/hyperlink" Target="sem/10.1021_acsabm.1c00905\SEM" TargetMode="External"/><Relationship Id="rId1720" Type="http://schemas.openxmlformats.org/officeDocument/2006/relationships/hyperlink" Target="sem\10.1021_acs.iecr.9b04947\SEM" TargetMode="External"/><Relationship Id="rId12" Type="http://schemas.openxmlformats.org/officeDocument/2006/relationships/hyperlink" Target="sem/10.1021_acssuschemeng.9b05317\SEM" TargetMode="External"/><Relationship Id="rId399" Type="http://schemas.openxmlformats.org/officeDocument/2006/relationships/hyperlink" Target="sem/10.1021_acssuschemeng.9b00579\SEM" TargetMode="External"/><Relationship Id="rId2287" Type="http://schemas.openxmlformats.org/officeDocument/2006/relationships/hyperlink" Target="sem/10.1021_acsami.6b08285\am-2016-082857_0005.jpeg" TargetMode="External"/><Relationship Id="rId2494" Type="http://schemas.openxmlformats.org/officeDocument/2006/relationships/hyperlink" Target="sem\10.1021_acssuschemeng.9b07467\SEM" TargetMode="External"/><Relationship Id="rId3338" Type="http://schemas.openxmlformats.org/officeDocument/2006/relationships/hyperlink" Target="sem/10.1021_acsami.9b21528\SEM" TargetMode="External"/><Relationship Id="rId259" Type="http://schemas.openxmlformats.org/officeDocument/2006/relationships/hyperlink" Target="sem\10.1021_acsapm.9b00698\SEM" TargetMode="External"/><Relationship Id="rId466" Type="http://schemas.openxmlformats.org/officeDocument/2006/relationships/hyperlink" Target="sem/10.1021_bk-2017-1253.ch004\bk-2016-00496t_g003.jpeg" TargetMode="External"/><Relationship Id="rId673" Type="http://schemas.openxmlformats.org/officeDocument/2006/relationships/hyperlink" Target="sem/10.1021_acsami.8b05314\supp_20.jpg" TargetMode="External"/><Relationship Id="rId880" Type="http://schemas.openxmlformats.org/officeDocument/2006/relationships/hyperlink" Target="sem\10.1021_acsami.9b12626\am9b12626_0005.jpeg" TargetMode="External"/><Relationship Id="rId1096" Type="http://schemas.openxmlformats.org/officeDocument/2006/relationships/hyperlink" Target="sem/10.1021_acs.est.6b01285\SEM" TargetMode="External"/><Relationship Id="rId2147" Type="http://schemas.openxmlformats.org/officeDocument/2006/relationships/hyperlink" Target="https://pubs.acs.org/doi/10.1021/acsami.9b08870" TargetMode="External"/><Relationship Id="rId2354" Type="http://schemas.openxmlformats.org/officeDocument/2006/relationships/hyperlink" Target="sem/10.1021_acsabm.8b00348\SEM" TargetMode="External"/><Relationship Id="rId2561" Type="http://schemas.openxmlformats.org/officeDocument/2006/relationships/hyperlink" Target="sem/10.1021_acsami.9b01886\am-2019-01886s_0002.jpeg" TargetMode="External"/><Relationship Id="rId3405" Type="http://schemas.openxmlformats.org/officeDocument/2006/relationships/hyperlink" Target="https://pubs.acs.org/doi/10.1021/acs.biomac.1c00250" TargetMode="External"/><Relationship Id="rId119" Type="http://schemas.openxmlformats.org/officeDocument/2006/relationships/hyperlink" Target="sem/10.1021_acsami.0c03187\am0c03187_0003.jpeg" TargetMode="External"/><Relationship Id="rId326" Type="http://schemas.openxmlformats.org/officeDocument/2006/relationships/hyperlink" Target="sem/10.1021_acs.bioconjchem.6b00706\bc-2016-00706b_0003.jpeg" TargetMode="External"/><Relationship Id="rId533" Type="http://schemas.openxmlformats.org/officeDocument/2006/relationships/hyperlink" Target="sem/10.1021_acsami.9b13611\am9b13611_0002.jpeg" TargetMode="External"/><Relationship Id="rId1163" Type="http://schemas.openxmlformats.org/officeDocument/2006/relationships/hyperlink" Target="sem\10.1021_acsabm.9b01176\mt9b01176_0003.jpeg" TargetMode="External"/><Relationship Id="rId1370" Type="http://schemas.openxmlformats.org/officeDocument/2006/relationships/hyperlink" Target="sem\10.1021_acs.analchem.6b02540\ac-2016-02540n_0001.jpeg" TargetMode="External"/><Relationship Id="rId2007" Type="http://schemas.openxmlformats.org/officeDocument/2006/relationships/hyperlink" Target="https://pubs.acs.org/doi/10.1021/acsnano.0c06346" TargetMode="External"/><Relationship Id="rId2214" Type="http://schemas.openxmlformats.org/officeDocument/2006/relationships/hyperlink" Target="sem\10.1021_acs.biomac.6b01243\bm-2016-01243d_0006.jpeg" TargetMode="External"/><Relationship Id="rId740" Type="http://schemas.openxmlformats.org/officeDocument/2006/relationships/hyperlink" Target="sem/10.1021_acsbiomaterials.6b00318\SEM" TargetMode="External"/><Relationship Id="rId1023" Type="http://schemas.openxmlformats.org/officeDocument/2006/relationships/hyperlink" Target="sem/10.1021_acsami.1c01321\supp_3.jpg" TargetMode="External"/><Relationship Id="rId2421" Type="http://schemas.openxmlformats.org/officeDocument/2006/relationships/hyperlink" Target="sem\10.1021_acsami.0c06853\am0c06853_0001.jpeg" TargetMode="External"/><Relationship Id="rId600" Type="http://schemas.openxmlformats.org/officeDocument/2006/relationships/hyperlink" Target="sem/10.1021_acsabm.1c00096\SEM" TargetMode="External"/><Relationship Id="rId1230" Type="http://schemas.openxmlformats.org/officeDocument/2006/relationships/hyperlink" Target="sem\10.1021_acsami.1c12458\SEM" TargetMode="External"/><Relationship Id="rId3195" Type="http://schemas.openxmlformats.org/officeDocument/2006/relationships/hyperlink" Target="sem\10.1021_cm4025827\SEM" TargetMode="External"/><Relationship Id="rId3055" Type="http://schemas.openxmlformats.org/officeDocument/2006/relationships/hyperlink" Target="sem/10.1021_acsami.6b14879\am-2016-148796_0001.jpeg" TargetMode="External"/><Relationship Id="rId3262" Type="http://schemas.openxmlformats.org/officeDocument/2006/relationships/hyperlink" Target="sem/10.1021_acs.chemmater.8b02542\SEM" TargetMode="External"/><Relationship Id="rId183" Type="http://schemas.openxmlformats.org/officeDocument/2006/relationships/hyperlink" Target="sem/10.1021_acsnano.6b05318\supp_24.jpg" TargetMode="External"/><Relationship Id="rId390" Type="http://schemas.openxmlformats.org/officeDocument/2006/relationships/hyperlink" Target="sem/10.1021_jf202347h\jf-2011-02347h_0005.jpeg" TargetMode="External"/><Relationship Id="rId1907" Type="http://schemas.openxmlformats.org/officeDocument/2006/relationships/hyperlink" Target="sem/10.1021_acsbiomaterials.9b00941\ab-2019-00941d_0004.jpeg" TargetMode="External"/><Relationship Id="rId2071" Type="http://schemas.openxmlformats.org/officeDocument/2006/relationships/hyperlink" Target="https://pubs.acs.org/doi/10.1021/acsnano.0c06346" TargetMode="External"/><Relationship Id="rId3122" Type="http://schemas.openxmlformats.org/officeDocument/2006/relationships/hyperlink" Target="sem/10.1021_acsami.0c08568\SEM" TargetMode="External"/><Relationship Id="rId250" Type="http://schemas.openxmlformats.org/officeDocument/2006/relationships/hyperlink" Target="https://pubs.acs.org/doi/10.1021/acsapm.9b00698" TargetMode="External"/><Relationship Id="rId110" Type="http://schemas.openxmlformats.org/officeDocument/2006/relationships/hyperlink" Target="sem/10.1021_acsami.5b03143\SEM" TargetMode="External"/><Relationship Id="rId2888" Type="http://schemas.openxmlformats.org/officeDocument/2006/relationships/hyperlink" Target="sem/10.1021_acs.biomac.0c00891\bm0c00891_0001.jpeg" TargetMode="External"/><Relationship Id="rId1697" Type="http://schemas.openxmlformats.org/officeDocument/2006/relationships/hyperlink" Target="sem/10.1021_acsami.7b04552\am-2017-04552w_0004.jpeg" TargetMode="External"/><Relationship Id="rId2748" Type="http://schemas.openxmlformats.org/officeDocument/2006/relationships/hyperlink" Target="sem/10.1021_acs.jpcc.0c02878\jp0c02878_0004.jpeg" TargetMode="External"/><Relationship Id="rId2955" Type="http://schemas.openxmlformats.org/officeDocument/2006/relationships/hyperlink" Target="sem/10.1021_acsami.8b00806\SEM" TargetMode="External"/><Relationship Id="rId927" Type="http://schemas.openxmlformats.org/officeDocument/2006/relationships/hyperlink" Target="sem/10.1021_acsbiomaterials.9b00584\SEM" TargetMode="External"/><Relationship Id="rId1557" Type="http://schemas.openxmlformats.org/officeDocument/2006/relationships/hyperlink" Target="sem\10.1021_acsami.0c18250\am0c18250_0002.jpeg" TargetMode="External"/><Relationship Id="rId1764" Type="http://schemas.openxmlformats.org/officeDocument/2006/relationships/hyperlink" Target="sem/10.1021_acsami.7b18155\SEM" TargetMode="External"/><Relationship Id="rId1971" Type="http://schemas.openxmlformats.org/officeDocument/2006/relationships/hyperlink" Target="sem/10.1021_acsami.6b04911\am-2016-04911b_0004.jpeg" TargetMode="External"/><Relationship Id="rId2608" Type="http://schemas.openxmlformats.org/officeDocument/2006/relationships/hyperlink" Target="sem\10.1021_acsami.8b06262\SEM" TargetMode="External"/><Relationship Id="rId2815" Type="http://schemas.openxmlformats.org/officeDocument/2006/relationships/hyperlink" Target="sem/10.1021_acs.iecr.9b03359\SEM" TargetMode="External"/><Relationship Id="rId56" Type="http://schemas.openxmlformats.org/officeDocument/2006/relationships/hyperlink" Target="sem\10.1021_bm4013056\SEM" TargetMode="External"/><Relationship Id="rId1417" Type="http://schemas.openxmlformats.org/officeDocument/2006/relationships/hyperlink" Target="sem/10.1021_acsabm.0c00393\SEM" TargetMode="External"/><Relationship Id="rId1624" Type="http://schemas.openxmlformats.org/officeDocument/2006/relationships/hyperlink" Target="sem/10.1021_acsbiomaterials.1c00982\ab1c00982_0004.jpeg" TargetMode="External"/><Relationship Id="rId1831" Type="http://schemas.openxmlformats.org/officeDocument/2006/relationships/hyperlink" Target="sem/10.1021_acssuschemeng.9b00147\sc-2019-00147d_0007.jpeg" TargetMode="External"/><Relationship Id="rId2398" Type="http://schemas.openxmlformats.org/officeDocument/2006/relationships/hyperlink" Target="sem/10.1021_acs.biomac.0c01420\SEM" TargetMode="External"/><Relationship Id="rId3449" Type="http://schemas.openxmlformats.org/officeDocument/2006/relationships/hyperlink" Target="https://pubs.acs.org/doi/10.1021/acs.iecr.9b06769" TargetMode="External"/><Relationship Id="rId577" Type="http://schemas.openxmlformats.org/officeDocument/2006/relationships/hyperlink" Target="sem/10.1021_acsami.0c08880\SEM" TargetMode="External"/><Relationship Id="rId2258" Type="http://schemas.openxmlformats.org/officeDocument/2006/relationships/hyperlink" Target="https://pubs.acs.org/doi/10.1021/acs.iecr.0c00407" TargetMode="External"/><Relationship Id="rId784" Type="http://schemas.openxmlformats.org/officeDocument/2006/relationships/hyperlink" Target="sem\10.1021_acsnano.0c03085\SEM" TargetMode="External"/><Relationship Id="rId991" Type="http://schemas.openxmlformats.org/officeDocument/2006/relationships/hyperlink" Target="sem\10.1021_acsami.8b04116\SEM" TargetMode="External"/><Relationship Id="rId1067" Type="http://schemas.openxmlformats.org/officeDocument/2006/relationships/hyperlink" Target="sem/10.1021_acsami.0c13426\am0c13426_0004.jpeg" TargetMode="External"/><Relationship Id="rId2465" Type="http://schemas.openxmlformats.org/officeDocument/2006/relationships/hyperlink" Target="sem/10.1021_acs.jafc.9b00984\jf-2019-00984j_0008.jpeg" TargetMode="External"/><Relationship Id="rId2672" Type="http://schemas.openxmlformats.org/officeDocument/2006/relationships/hyperlink" Target="sem/10.1021_acsami.0c03224\am0c03224_0003.jpeg" TargetMode="External"/><Relationship Id="rId3309" Type="http://schemas.openxmlformats.org/officeDocument/2006/relationships/hyperlink" Target="sem/10.1021_bm301629f\bm-2012-01629f_0001.jpeg" TargetMode="External"/><Relationship Id="rId437" Type="http://schemas.openxmlformats.org/officeDocument/2006/relationships/hyperlink" Target="sem/10.1021_acsami.9b05554\SEM" TargetMode="External"/><Relationship Id="rId644" Type="http://schemas.openxmlformats.org/officeDocument/2006/relationships/hyperlink" Target="sem/10.1021_acs.molpharmaceut.6b00672\SEM" TargetMode="External"/><Relationship Id="rId851" Type="http://schemas.openxmlformats.org/officeDocument/2006/relationships/hyperlink" Target="sem/10.1021_acsaem.9b02007\SEM" TargetMode="External"/><Relationship Id="rId1274" Type="http://schemas.openxmlformats.org/officeDocument/2006/relationships/hyperlink" Target="sem\10.1021_acs.iecr.5b01305\SEM" TargetMode="External"/><Relationship Id="rId1481" Type="http://schemas.openxmlformats.org/officeDocument/2006/relationships/hyperlink" Target="sem\10.1021_acsami.1c00819\am1c00819_0002.jpeg" TargetMode="External"/><Relationship Id="rId2118" Type="http://schemas.openxmlformats.org/officeDocument/2006/relationships/hyperlink" Target="https://pubs.acs.org/doi/10.1021/acs.iecr.9b06769" TargetMode="External"/><Relationship Id="rId2325" Type="http://schemas.openxmlformats.org/officeDocument/2006/relationships/hyperlink" Target="sem/10.1021_acs.jafc.8b02879\jf-2018-028795_0003.jpeg" TargetMode="External"/><Relationship Id="rId2532" Type="http://schemas.openxmlformats.org/officeDocument/2006/relationships/hyperlink" Target="sem/10.1021_acsabm.8b00760\SEM" TargetMode="External"/><Relationship Id="rId504" Type="http://schemas.openxmlformats.org/officeDocument/2006/relationships/hyperlink" Target="sem/10.1021_acsami.6b07713\am-2016-07713p_0010.jpeg" TargetMode="External"/><Relationship Id="rId711" Type="http://schemas.openxmlformats.org/officeDocument/2006/relationships/hyperlink" Target="sem\10.1021_acssuschemeng.9b07153\supp_2.jpg" TargetMode="External"/><Relationship Id="rId1134" Type="http://schemas.openxmlformats.org/officeDocument/2006/relationships/hyperlink" Target="sem/10.1021_acsami.1c11054\SEM" TargetMode="External"/><Relationship Id="rId1341" Type="http://schemas.openxmlformats.org/officeDocument/2006/relationships/hyperlink" Target="sem/10.1021_bm2015834\SEM" TargetMode="External"/><Relationship Id="rId1201" Type="http://schemas.openxmlformats.org/officeDocument/2006/relationships/hyperlink" Target="https://pubs.acs.org/doi/10.1021/acsami.6b10912" TargetMode="External"/><Relationship Id="rId3099" Type="http://schemas.openxmlformats.org/officeDocument/2006/relationships/hyperlink" Target="sem/10.1021_acsapm.9b00490\ap9b00490_0004.jpeg" TargetMode="External"/><Relationship Id="rId3166" Type="http://schemas.openxmlformats.org/officeDocument/2006/relationships/hyperlink" Target="sem/10.1021_acsnano.8b07235\SEM" TargetMode="External"/><Relationship Id="rId3373" Type="http://schemas.openxmlformats.org/officeDocument/2006/relationships/hyperlink" Target="https://pubs.acs.org/doi/10.1021/acsapm.0c00392" TargetMode="External"/><Relationship Id="rId294" Type="http://schemas.openxmlformats.org/officeDocument/2006/relationships/hyperlink" Target="sem/10.1021_acsami.9b04700/supp_2.jpg" TargetMode="External"/><Relationship Id="rId2182" Type="http://schemas.openxmlformats.org/officeDocument/2006/relationships/hyperlink" Target="sem/10.1021_acs.langmuir.8b01388\la-2018-01388z_0002.jpeg" TargetMode="External"/><Relationship Id="rId3026" Type="http://schemas.openxmlformats.org/officeDocument/2006/relationships/hyperlink" Target="https://pubs.acs.org/doi/10.1021/acsami.7b02850" TargetMode="External"/><Relationship Id="rId3233" Type="http://schemas.openxmlformats.org/officeDocument/2006/relationships/hyperlink" Target="sem/10.1021_acsapm.0c00392\supp_6.jpg" TargetMode="External"/><Relationship Id="rId154" Type="http://schemas.openxmlformats.org/officeDocument/2006/relationships/hyperlink" Target="sem/10.1021_acsami.5b12141\SEM" TargetMode="External"/><Relationship Id="rId361" Type="http://schemas.openxmlformats.org/officeDocument/2006/relationships/hyperlink" Target="sem/10.1021_acsami.1c05661\SEM" TargetMode="External"/><Relationship Id="rId2042" Type="http://schemas.openxmlformats.org/officeDocument/2006/relationships/hyperlink" Target="https://pubs.acs.org/doi/10.1021/acsabm.9b01062" TargetMode="External"/><Relationship Id="rId3440" Type="http://schemas.openxmlformats.org/officeDocument/2006/relationships/hyperlink" Target="https://pubs.acs.org/doi/10.1021/acsami.1c03821" TargetMode="External"/><Relationship Id="rId2999" Type="http://schemas.openxmlformats.org/officeDocument/2006/relationships/hyperlink" Target="sem/10.1021_acs.biomac.0c01724\bm0c01724_0001.jpeg" TargetMode="External"/><Relationship Id="rId3300" Type="http://schemas.openxmlformats.org/officeDocument/2006/relationships/hyperlink" Target="sem/10.1021_acsapm.0c00414\SEM" TargetMode="External"/><Relationship Id="rId221" Type="http://schemas.openxmlformats.org/officeDocument/2006/relationships/hyperlink" Target="sem/10.1021_acsbiomaterials.1c00792\ab1c00792_0004.jpeg" TargetMode="External"/><Relationship Id="rId2859" Type="http://schemas.openxmlformats.org/officeDocument/2006/relationships/hyperlink" Target="https://pubs.acs.org/doi/10.1021/acsami.1c04432" TargetMode="External"/><Relationship Id="rId1668" Type="http://schemas.openxmlformats.org/officeDocument/2006/relationships/hyperlink" Target="https://pubs.acs.org/doi/10.1021/acsapm.1c01231" TargetMode="External"/><Relationship Id="rId1875" Type="http://schemas.openxmlformats.org/officeDocument/2006/relationships/hyperlink" Target="sem/10.1021_acsami.0c02495\supp_22.jpg" TargetMode="External"/><Relationship Id="rId2719" Type="http://schemas.openxmlformats.org/officeDocument/2006/relationships/hyperlink" Target="sem/10.1021_acs.iecr.1c00610\ie1c00610_0002.jpeg" TargetMode="External"/><Relationship Id="rId1528" Type="http://schemas.openxmlformats.org/officeDocument/2006/relationships/hyperlink" Target="sem\10.1021_acsabm.1c00905\supp_2.jpg" TargetMode="External"/><Relationship Id="rId2926" Type="http://schemas.openxmlformats.org/officeDocument/2006/relationships/hyperlink" Target="sem/10.1021_acsami.1c02141\am1c02141_0005.jpeg" TargetMode="External"/><Relationship Id="rId3090" Type="http://schemas.openxmlformats.org/officeDocument/2006/relationships/hyperlink" Target="sem/10.1021_acsapm.9b00490\SEM" TargetMode="External"/><Relationship Id="rId1735" Type="http://schemas.openxmlformats.org/officeDocument/2006/relationships/hyperlink" Target="sem/10.1021_acsami.9b14090\am9b14090_0002.jpeg" TargetMode="External"/><Relationship Id="rId1942" Type="http://schemas.openxmlformats.org/officeDocument/2006/relationships/hyperlink" Target="sem\10.1021_acs.langmuir.8b01388\SEM" TargetMode="External"/><Relationship Id="rId27" Type="http://schemas.openxmlformats.org/officeDocument/2006/relationships/hyperlink" Target="sem/10.1021_acsami.7b17907\am-2017-179075_0002.jpeg" TargetMode="External"/><Relationship Id="rId1802" Type="http://schemas.openxmlformats.org/officeDocument/2006/relationships/hyperlink" Target="sem/10.1021_acsami.8b10668\SEM" TargetMode="External"/><Relationship Id="rId688" Type="http://schemas.openxmlformats.org/officeDocument/2006/relationships/hyperlink" Target="sem\10.1021_acsami.8b21179\SEM" TargetMode="External"/><Relationship Id="rId895" Type="http://schemas.openxmlformats.org/officeDocument/2006/relationships/hyperlink" Target="sem\10.1021_acsabm.9b01032\SEM" TargetMode="External"/><Relationship Id="rId2369" Type="http://schemas.openxmlformats.org/officeDocument/2006/relationships/hyperlink" Target="sem\10.1021_acsami.7b09923\am-2017-09923u_0004.jpeg" TargetMode="External"/><Relationship Id="rId2576" Type="http://schemas.openxmlformats.org/officeDocument/2006/relationships/hyperlink" Target="sem/10.1021_acsami.8b19482\SEM" TargetMode="External"/><Relationship Id="rId2783" Type="http://schemas.openxmlformats.org/officeDocument/2006/relationships/hyperlink" Target="sem/10.1021_acs.biomac.7b01204\SEM" TargetMode="External"/><Relationship Id="rId2990" Type="http://schemas.openxmlformats.org/officeDocument/2006/relationships/hyperlink" Target="sem/10.1021_acssuschemeng.5b01463\sc-2015-01463h_0006.jpeg" TargetMode="External"/><Relationship Id="rId548" Type="http://schemas.openxmlformats.org/officeDocument/2006/relationships/hyperlink" Target="sem/10.1021_acsami.0c21598\SEM" TargetMode="External"/><Relationship Id="rId755" Type="http://schemas.openxmlformats.org/officeDocument/2006/relationships/hyperlink" Target="sem\10.1021_acsnano.0c04899\supp_15.jpg" TargetMode="External"/><Relationship Id="rId962" Type="http://schemas.openxmlformats.org/officeDocument/2006/relationships/hyperlink" Target="sem\10.1021_acsnano.9b09503\nn9b09503_0002.jpeg" TargetMode="External"/><Relationship Id="rId1178" Type="http://schemas.openxmlformats.org/officeDocument/2006/relationships/hyperlink" Target="sem/10.1021_acsami.1c01321\supp_3.jpg" TargetMode="External"/><Relationship Id="rId1385" Type="http://schemas.openxmlformats.org/officeDocument/2006/relationships/hyperlink" Target="sem/10.1021_acsomega.9b00971\SEM" TargetMode="External"/><Relationship Id="rId1592" Type="http://schemas.openxmlformats.org/officeDocument/2006/relationships/hyperlink" Target="sem\10.1021_acsami.0c16885\am0c16885_0005.jpeg" TargetMode="External"/><Relationship Id="rId2229" Type="http://schemas.openxmlformats.org/officeDocument/2006/relationships/hyperlink" Target="sem/10.1021_bm100465q\SEM" TargetMode="External"/><Relationship Id="rId2436" Type="http://schemas.openxmlformats.org/officeDocument/2006/relationships/hyperlink" Target="sem/10.1021_acssuschemeng.7b04172\SEM" TargetMode="External"/><Relationship Id="rId2643" Type="http://schemas.openxmlformats.org/officeDocument/2006/relationships/hyperlink" Target="sem/10.1021_acsnano.8b09496\nn-2018-094966_0001.jpeg" TargetMode="External"/><Relationship Id="rId2850" Type="http://schemas.openxmlformats.org/officeDocument/2006/relationships/hyperlink" Target="sem/10.1021_acs.chemmater.9b04041\cm9b04041_0005.jpeg" TargetMode="External"/><Relationship Id="rId91" Type="http://schemas.openxmlformats.org/officeDocument/2006/relationships/hyperlink" Target="sem/10.1021_acsami.6b13097\am-2016-13097d_0005.jpeg" TargetMode="External"/><Relationship Id="rId408" Type="http://schemas.openxmlformats.org/officeDocument/2006/relationships/hyperlink" Target="sem/10.1021_acsabm.1c00293\mt1c00293_0002.jpeg" TargetMode="External"/><Relationship Id="rId615" Type="http://schemas.openxmlformats.org/officeDocument/2006/relationships/hyperlink" Target="sem/10.1021_acsabm.1c00096\mt1c00096_0004.jpeg" TargetMode="External"/><Relationship Id="rId822" Type="http://schemas.openxmlformats.org/officeDocument/2006/relationships/hyperlink" Target="sem/10.1021_acsami.1c16828\supp_8.jpg" TargetMode="External"/><Relationship Id="rId1038" Type="http://schemas.openxmlformats.org/officeDocument/2006/relationships/hyperlink" Target="sem/10.1021_acsami.6b10912\SEM" TargetMode="External"/><Relationship Id="rId1245" Type="http://schemas.openxmlformats.org/officeDocument/2006/relationships/hyperlink" Target="sem/10.1021_acsami.6b00891\am-2016-00891q_0002.jpeg" TargetMode="External"/><Relationship Id="rId1452" Type="http://schemas.openxmlformats.org/officeDocument/2006/relationships/hyperlink" Target="sem\10.1021_acs.chemmater.0c02941\cm0c02941_0010.jpeg" TargetMode="External"/><Relationship Id="rId2503" Type="http://schemas.openxmlformats.org/officeDocument/2006/relationships/hyperlink" Target="sem\10.1021_acssuschemeng.0c06258\sc0c06258_0005.jpeg" TargetMode="External"/><Relationship Id="rId1105" Type="http://schemas.openxmlformats.org/officeDocument/2006/relationships/hyperlink" Target="sem/10.1021_acsami.1c08409\am1c08409_0002.jpeg" TargetMode="External"/><Relationship Id="rId1312" Type="http://schemas.openxmlformats.org/officeDocument/2006/relationships/hyperlink" Target="sem\10.1021_acs.jpcc.6b05948\SEM" TargetMode="External"/><Relationship Id="rId2710" Type="http://schemas.openxmlformats.org/officeDocument/2006/relationships/hyperlink" Target="sem/10.1021_acs.biomac.7b00889\SEM" TargetMode="External"/><Relationship Id="rId3277" Type="http://schemas.openxmlformats.org/officeDocument/2006/relationships/hyperlink" Target="sem/10.1021_bm9012875\bm-2009-012875_0006.jpeg" TargetMode="External"/><Relationship Id="rId198" Type="http://schemas.openxmlformats.org/officeDocument/2006/relationships/hyperlink" Target="sem/10.1021_acsami.5b00184\SEM" TargetMode="External"/><Relationship Id="rId2086" Type="http://schemas.openxmlformats.org/officeDocument/2006/relationships/hyperlink" Target="https://pubs.acs.org/doi/10.1021/acs.biomac.7b00788" TargetMode="External"/><Relationship Id="rId2293" Type="http://schemas.openxmlformats.org/officeDocument/2006/relationships/hyperlink" Target="sem/10.1021_acsbiomaterials.0c00026\ab0c00026_0003.jpeg" TargetMode="External"/><Relationship Id="rId3137" Type="http://schemas.openxmlformats.org/officeDocument/2006/relationships/hyperlink" Target="sem/10.1021_acsami.8b15385\am-2018-15385z_0008.jpeg" TargetMode="External"/><Relationship Id="rId3344" Type="http://schemas.openxmlformats.org/officeDocument/2006/relationships/hyperlink" Target="sem/10.1021_acs.biomac.1c00250\SEM" TargetMode="External"/><Relationship Id="rId265" Type="http://schemas.openxmlformats.org/officeDocument/2006/relationships/hyperlink" Target="sem\10.1021_acsapm.9b00698\ap9b00698_0007.jpeg" TargetMode="External"/><Relationship Id="rId472" Type="http://schemas.openxmlformats.org/officeDocument/2006/relationships/hyperlink" Target="sem/10.1021_acsami.1c03804\am1c03804_0003.jpeg" TargetMode="External"/><Relationship Id="rId2153" Type="http://schemas.openxmlformats.org/officeDocument/2006/relationships/hyperlink" Target="sem/10.1021_acsbiomaterials.8b00408\ab-2018-00408v_0009.jpeg" TargetMode="External"/><Relationship Id="rId2360" Type="http://schemas.openxmlformats.org/officeDocument/2006/relationships/hyperlink" Target="sem/10.1021_acsomega.1c00824\SEM" TargetMode="External"/><Relationship Id="rId3204" Type="http://schemas.openxmlformats.org/officeDocument/2006/relationships/hyperlink" Target="sem/10.1021_acsbiomaterials.0c00295\SEM" TargetMode="External"/><Relationship Id="rId3411" Type="http://schemas.openxmlformats.org/officeDocument/2006/relationships/hyperlink" Target="sem/10.1021_acsami.9b21659\am9b21659_0001.jpeg" TargetMode="External"/><Relationship Id="rId125" Type="http://schemas.openxmlformats.org/officeDocument/2006/relationships/hyperlink" Target="sem/10.1021_acsnano.8b03202\nn-2018-03202e_0003.jpeg" TargetMode="External"/><Relationship Id="rId332" Type="http://schemas.openxmlformats.org/officeDocument/2006/relationships/hyperlink" Target="sem/10.1021_acsapm.1c00805\supp_4.jpg" TargetMode="External"/><Relationship Id="rId2013" Type="http://schemas.openxmlformats.org/officeDocument/2006/relationships/hyperlink" Target="sem/10.1021_acsami.7b04552\SEM" TargetMode="External"/><Relationship Id="rId2220" Type="http://schemas.openxmlformats.org/officeDocument/2006/relationships/hyperlink" Target="sem/10.1021_acsabm.0c00807\mt0c00807_0016.jpeg" TargetMode="External"/><Relationship Id="rId1779" Type="http://schemas.openxmlformats.org/officeDocument/2006/relationships/hyperlink" Target="sem/10.1021_acsami.9b08369\supp_5.jpg" TargetMode="External"/><Relationship Id="rId1986" Type="http://schemas.openxmlformats.org/officeDocument/2006/relationships/hyperlink" Target="sem/10.1021_acsomega.8b01037\SEM" TargetMode="External"/><Relationship Id="rId1639" Type="http://schemas.openxmlformats.org/officeDocument/2006/relationships/hyperlink" Target="sem\10.1021_acsabm.0c01088\SEM" TargetMode="External"/><Relationship Id="rId1846" Type="http://schemas.openxmlformats.org/officeDocument/2006/relationships/hyperlink" Target="sem\10.1021_acsami.7b15712\SEM" TargetMode="External"/><Relationship Id="rId3061" Type="http://schemas.openxmlformats.org/officeDocument/2006/relationships/hyperlink" Target="sem/10.1021_acsami.6b14879\supp_7.jpg" TargetMode="External"/><Relationship Id="rId1706" Type="http://schemas.openxmlformats.org/officeDocument/2006/relationships/hyperlink" Target="sem/10.1021_acsami.7b04552\SEM" TargetMode="External"/><Relationship Id="rId1913" Type="http://schemas.openxmlformats.org/officeDocument/2006/relationships/hyperlink" Target="sem/10.1021_acsbiomaterials.9b00941\ab-2019-00941d_0005.jpeg" TargetMode="External"/><Relationship Id="rId799" Type="http://schemas.openxmlformats.org/officeDocument/2006/relationships/hyperlink" Target="sem\10.1021_acsabm.0c00294\mt0c00294_0004.jpeg" TargetMode="External"/><Relationship Id="rId2687" Type="http://schemas.openxmlformats.org/officeDocument/2006/relationships/hyperlink" Target="sem\10.1021_acsami.9b22964\am9b22964_0004.jpeg" TargetMode="External"/><Relationship Id="rId2894" Type="http://schemas.openxmlformats.org/officeDocument/2006/relationships/hyperlink" Target="sem/10.1021_acs.molpharmaceut.6b00875\mp-2016-00875g_0005.jpeg" TargetMode="External"/><Relationship Id="rId659" Type="http://schemas.openxmlformats.org/officeDocument/2006/relationships/hyperlink" Target="sem/10.1021_acsami.9b05554\am-2019-05554v_0002.jpeg" TargetMode="External"/><Relationship Id="rId866" Type="http://schemas.openxmlformats.org/officeDocument/2006/relationships/hyperlink" Target="sem\10.1021_acsaem.9b02007\ae9b02007_0006.jpeg" TargetMode="External"/><Relationship Id="rId1289" Type="http://schemas.openxmlformats.org/officeDocument/2006/relationships/hyperlink" Target="sem\10.1021_acsami.0c18242\supp_3.jpg" TargetMode="External"/><Relationship Id="rId1496" Type="http://schemas.openxmlformats.org/officeDocument/2006/relationships/hyperlink" Target="sem/10.1021_acsbiomaterials.8b00135\SEM" TargetMode="External"/><Relationship Id="rId2547" Type="http://schemas.openxmlformats.org/officeDocument/2006/relationships/hyperlink" Target="sem/10.1021_acsami.8b10064\am-2018-10064s_0001.jpeg" TargetMode="External"/><Relationship Id="rId519" Type="http://schemas.openxmlformats.org/officeDocument/2006/relationships/hyperlink" Target="sem/10.1021_acsami.9b13611\am9b13611_0002.jpeg" TargetMode="External"/><Relationship Id="rId1149" Type="http://schemas.openxmlformats.org/officeDocument/2006/relationships/hyperlink" Target="sem\10.1021_acsabm.0c00112\SEM" TargetMode="External"/><Relationship Id="rId1356" Type="http://schemas.openxmlformats.org/officeDocument/2006/relationships/hyperlink" Target="sem/10.1021_acs.chemmater.9b05375\cm9b05375_0004.jpeg" TargetMode="External"/><Relationship Id="rId2754" Type="http://schemas.openxmlformats.org/officeDocument/2006/relationships/hyperlink" Target="sem/10.1021_ma101336c\ma-2010-01336c_0004.jpeg" TargetMode="External"/><Relationship Id="rId2961" Type="http://schemas.openxmlformats.org/officeDocument/2006/relationships/hyperlink" Target="sem/10.1021_acsami.7b00221\SEM" TargetMode="External"/><Relationship Id="rId726" Type="http://schemas.openxmlformats.org/officeDocument/2006/relationships/hyperlink" Target="sem/10.1021_acsami.0c15465\SEM" TargetMode="External"/><Relationship Id="rId933" Type="http://schemas.openxmlformats.org/officeDocument/2006/relationships/hyperlink" Target="sem/10.1021_acsbiomaterials.9b00584\SEM" TargetMode="External"/><Relationship Id="rId1009" Type="http://schemas.openxmlformats.org/officeDocument/2006/relationships/hyperlink" Target="sem/10.1021_acs.langmuir.7b00749\la-2017-00749h_0004.jpeg" TargetMode="External"/><Relationship Id="rId1563" Type="http://schemas.openxmlformats.org/officeDocument/2006/relationships/hyperlink" Target="sem\10.1021_acsomega.0c02946\ao0c02946_0003.jpeg" TargetMode="External"/><Relationship Id="rId1770" Type="http://schemas.openxmlformats.org/officeDocument/2006/relationships/hyperlink" Target="sem/10.1021_acsami.0c00325\SEM" TargetMode="External"/><Relationship Id="rId2407" Type="http://schemas.openxmlformats.org/officeDocument/2006/relationships/hyperlink" Target="sem/10.1021_acssuschemeng.9b07467\sc9b07467_0002.jpeg" TargetMode="External"/><Relationship Id="rId2614" Type="http://schemas.openxmlformats.org/officeDocument/2006/relationships/hyperlink" Target="sem/10.1021_acsami.0c03224\SEM" TargetMode="External"/><Relationship Id="rId2821" Type="http://schemas.openxmlformats.org/officeDocument/2006/relationships/hyperlink" Target="https://pubs.acs.org/doi/10.1021/acsami.9b22964" TargetMode="External"/><Relationship Id="rId62" Type="http://schemas.openxmlformats.org/officeDocument/2006/relationships/hyperlink" Target="sem\10.1021_la8006876\SEM" TargetMode="External"/><Relationship Id="rId1216" Type="http://schemas.openxmlformats.org/officeDocument/2006/relationships/hyperlink" Target="https://pubs.acs.org/doi/10.1021/acsnano.1c08193" TargetMode="External"/><Relationship Id="rId1423" Type="http://schemas.openxmlformats.org/officeDocument/2006/relationships/hyperlink" Target="sem\10.1021_acs.langmuir.8b02649\SEM" TargetMode="External"/><Relationship Id="rId1630" Type="http://schemas.openxmlformats.org/officeDocument/2006/relationships/hyperlink" Target="sem\10.1021_acsabm.0c01088\mt0c01088_0003.jpeg" TargetMode="External"/><Relationship Id="rId3388" Type="http://schemas.openxmlformats.org/officeDocument/2006/relationships/hyperlink" Target="https://pubs.acs.org/doi/10.1021/am505701u" TargetMode="External"/><Relationship Id="rId2197" Type="http://schemas.openxmlformats.org/officeDocument/2006/relationships/hyperlink" Target="sem/10.1021_acsbiomaterials.7b00624\SEM" TargetMode="External"/><Relationship Id="rId3248" Type="http://schemas.openxmlformats.org/officeDocument/2006/relationships/hyperlink" Target="sem/10.1021_cm502834h\SEM" TargetMode="External"/><Relationship Id="rId3455" Type="http://schemas.openxmlformats.org/officeDocument/2006/relationships/hyperlink" Target="sem/10.1021_acs.iecr.9b06769\SEM" TargetMode="External"/><Relationship Id="rId169" Type="http://schemas.openxmlformats.org/officeDocument/2006/relationships/hyperlink" Target="sem/10.1021_acsabm.0c01602\mt0c01602_0002.jpeg" TargetMode="External"/><Relationship Id="rId376" Type="http://schemas.openxmlformats.org/officeDocument/2006/relationships/hyperlink" Target="sem/10.1021_acsami.0c08880\am0c08880_0003.jpeg" TargetMode="External"/><Relationship Id="rId583" Type="http://schemas.openxmlformats.org/officeDocument/2006/relationships/hyperlink" Target="sem/10.1021_acsami.0c12313\supp_7.jpg" TargetMode="External"/><Relationship Id="rId790" Type="http://schemas.openxmlformats.org/officeDocument/2006/relationships/hyperlink" Target="sem/10.1021_acsnano.0c03855\SEM" TargetMode="External"/><Relationship Id="rId2057" Type="http://schemas.openxmlformats.org/officeDocument/2006/relationships/hyperlink" Target="sem/10.1021_acsabm.8b00674\mt-2018-006746_0009.jpeg" TargetMode="External"/><Relationship Id="rId2264" Type="http://schemas.openxmlformats.org/officeDocument/2006/relationships/hyperlink" Target="https://pubs.acs.org/doi/10.1021/acs.iecr.0c00407" TargetMode="External"/><Relationship Id="rId2471" Type="http://schemas.openxmlformats.org/officeDocument/2006/relationships/hyperlink" Target="sem/10.1021_acsami.0c06091\am0c06091_0002.jpeg" TargetMode="External"/><Relationship Id="rId3108" Type="http://schemas.openxmlformats.org/officeDocument/2006/relationships/hyperlink" Target="sem/10.1021_acssuschemeng.7b03158\SEM" TargetMode="External"/><Relationship Id="rId3315" Type="http://schemas.openxmlformats.org/officeDocument/2006/relationships/hyperlink" Target="sem/10.1021_acsami.0c06342\am0c06342_0002.jpeg" TargetMode="External"/><Relationship Id="rId236" Type="http://schemas.openxmlformats.org/officeDocument/2006/relationships/hyperlink" Target="sem\10.1021_acsami.1c12228\SEM" TargetMode="External"/><Relationship Id="rId443" Type="http://schemas.openxmlformats.org/officeDocument/2006/relationships/hyperlink" Target="sem/10.1021_acsabm.0c00423\SEM" TargetMode="External"/><Relationship Id="rId650" Type="http://schemas.openxmlformats.org/officeDocument/2006/relationships/hyperlink" Target="sem/10.1021_acsami.9b05554\SEM" TargetMode="External"/><Relationship Id="rId1073" Type="http://schemas.openxmlformats.org/officeDocument/2006/relationships/hyperlink" Target="sem/10.1021_acs.iecr.0c01720\ie0c01720_0002.jpeg" TargetMode="External"/><Relationship Id="rId1280" Type="http://schemas.openxmlformats.org/officeDocument/2006/relationships/hyperlink" Target="sem/10.1021_acs.iecr.5b01305\ie-2015-013054_0003.jpeg" TargetMode="External"/><Relationship Id="rId2124" Type="http://schemas.openxmlformats.org/officeDocument/2006/relationships/hyperlink" Target="https://pubs.acs.org/doi/10.1021/acssuschemeng.9b00147" TargetMode="External"/><Relationship Id="rId2331" Type="http://schemas.openxmlformats.org/officeDocument/2006/relationships/hyperlink" Target="sem\10.1021_acsami.0c06091\am0c06091_0002.jpeg" TargetMode="External"/><Relationship Id="rId303" Type="http://schemas.openxmlformats.org/officeDocument/2006/relationships/hyperlink" Target="sem/10.1021_acsaelm.1c00488\SEM" TargetMode="External"/><Relationship Id="rId1140" Type="http://schemas.openxmlformats.org/officeDocument/2006/relationships/hyperlink" Target="sem/10.1021_acsami.1c11054\SEM" TargetMode="External"/><Relationship Id="rId510" Type="http://schemas.openxmlformats.org/officeDocument/2006/relationships/hyperlink" Target="sem/10.1021_acsami.6b07713\supp_1.jpg" TargetMode="External"/><Relationship Id="rId1000" Type="http://schemas.openxmlformats.org/officeDocument/2006/relationships/hyperlink" Target="sem\10.1021_acs.macromol.8b01678\SEM" TargetMode="External"/><Relationship Id="rId1957" Type="http://schemas.openxmlformats.org/officeDocument/2006/relationships/hyperlink" Target="sem/10.1021_nn300082k\nn-2012-00082k_0005.jpeg" TargetMode="External"/><Relationship Id="rId1817" Type="http://schemas.openxmlformats.org/officeDocument/2006/relationships/hyperlink" Target="sem\10.1021_acs.iecr.9b06769\supp_2.jpg" TargetMode="External"/><Relationship Id="rId3172" Type="http://schemas.openxmlformats.org/officeDocument/2006/relationships/hyperlink" Target="sem/10.1021_acsbiomaterials.0c00119\SEM" TargetMode="External"/><Relationship Id="rId3032" Type="http://schemas.openxmlformats.org/officeDocument/2006/relationships/hyperlink" Target="sem/10.1021_acsami.1c08421\SEM" TargetMode="External"/><Relationship Id="rId160" Type="http://schemas.openxmlformats.org/officeDocument/2006/relationships/hyperlink" Target="sem/10.1021_acsami.0c12506\SEM" TargetMode="External"/><Relationship Id="rId2798" Type="http://schemas.openxmlformats.org/officeDocument/2006/relationships/hyperlink" Target="sem/10.1021_acsbiomaterials.7b00224\supp_4.jpg" TargetMode="External"/><Relationship Id="rId977" Type="http://schemas.openxmlformats.org/officeDocument/2006/relationships/hyperlink" Target="sem\10.1021_acsbiomaterials.9b01512\ab9b01512_0001.jpeg" TargetMode="External"/><Relationship Id="rId2658" Type="http://schemas.openxmlformats.org/officeDocument/2006/relationships/hyperlink" Target="sem/10.1021_acsabm.8b00760\SEM" TargetMode="External"/><Relationship Id="rId2865" Type="http://schemas.openxmlformats.org/officeDocument/2006/relationships/hyperlink" Target="sem/10.1021_acs.biomac.0c01724\bm0c01724_0001.jpeg" TargetMode="External"/><Relationship Id="rId837" Type="http://schemas.openxmlformats.org/officeDocument/2006/relationships/hyperlink" Target="sem/10.1021_acsami.9b22120\SEM" TargetMode="External"/><Relationship Id="rId1467" Type="http://schemas.openxmlformats.org/officeDocument/2006/relationships/hyperlink" Target="sem\10.1021_acsami.0c06164\SEM" TargetMode="External"/><Relationship Id="rId1674" Type="http://schemas.openxmlformats.org/officeDocument/2006/relationships/hyperlink" Target="https://pubs.acs.org/doi/10.1021/acsabm.0c01088" TargetMode="External"/><Relationship Id="rId1881" Type="http://schemas.openxmlformats.org/officeDocument/2006/relationships/hyperlink" Target="sem/10.1021_acsbiomaterials.8b00408\ab-2018-00408v_0004.jpeg" TargetMode="External"/><Relationship Id="rId2518" Type="http://schemas.openxmlformats.org/officeDocument/2006/relationships/hyperlink" Target="sem\10.1021_acsami.8b14528\SEM" TargetMode="External"/><Relationship Id="rId2725" Type="http://schemas.openxmlformats.org/officeDocument/2006/relationships/hyperlink" Target="sem/10.1021_acsapm.9b01232\ap9b01232_0002.jpeg" TargetMode="External"/><Relationship Id="rId2932" Type="http://schemas.openxmlformats.org/officeDocument/2006/relationships/hyperlink" Target="sem/10.1021_acsapm.9b00537\ap9b00537_0004.jpeg" TargetMode="External"/><Relationship Id="rId904" Type="http://schemas.openxmlformats.org/officeDocument/2006/relationships/hyperlink" Target="sem/10.1021_acsbiomaterials.0c00443\ab0c00443_0001.jpeg" TargetMode="External"/><Relationship Id="rId1327" Type="http://schemas.openxmlformats.org/officeDocument/2006/relationships/hyperlink" Target="sem\10.1021_acsbiomaterials.6b00484\SEM" TargetMode="External"/><Relationship Id="rId1534" Type="http://schemas.openxmlformats.org/officeDocument/2006/relationships/hyperlink" Target="sem\10.1021_acsomega.6b00495\ao-2016-004954_0003.jpeg" TargetMode="External"/><Relationship Id="rId1741" Type="http://schemas.openxmlformats.org/officeDocument/2006/relationships/hyperlink" Target="sem/10.1021_acsami.8b20178\supp_2.jpg" TargetMode="External"/><Relationship Id="rId33" Type="http://schemas.openxmlformats.org/officeDocument/2006/relationships/hyperlink" Target="sem\10.1021_acsabm.8b00710\mt-2018-007108_0002.jpeg" TargetMode="External"/><Relationship Id="rId1601" Type="http://schemas.openxmlformats.org/officeDocument/2006/relationships/hyperlink" Target="sem/10.1021_acsami.9b23536\SEM" TargetMode="External"/><Relationship Id="rId3359" Type="http://schemas.openxmlformats.org/officeDocument/2006/relationships/hyperlink" Target="https://pubs.acs.org/doi/10.1021/acsami.1c03821" TargetMode="External"/><Relationship Id="rId487" Type="http://schemas.openxmlformats.org/officeDocument/2006/relationships/hyperlink" Target="sem/10.1021_acsami.9b04700/SEM" TargetMode="External"/><Relationship Id="rId694" Type="http://schemas.openxmlformats.org/officeDocument/2006/relationships/hyperlink" Target="sem\10.1021_acsapm.9b00234\SEM" TargetMode="External"/><Relationship Id="rId2168" Type="http://schemas.openxmlformats.org/officeDocument/2006/relationships/hyperlink" Target="sem/10.1021_acsbiomaterials.8b00408\SEM" TargetMode="External"/><Relationship Id="rId2375" Type="http://schemas.openxmlformats.org/officeDocument/2006/relationships/hyperlink" Target="sem\10.1021_acs.biomac.7b00057\bm-2017-00057u_0011.jpeg" TargetMode="External"/><Relationship Id="rId3219" Type="http://schemas.openxmlformats.org/officeDocument/2006/relationships/hyperlink" Target="sem\10.1021_acsami.1c03821\am1c03821_0003.jpeg" TargetMode="External"/><Relationship Id="rId347" Type="http://schemas.openxmlformats.org/officeDocument/2006/relationships/hyperlink" Target="sem\10.1021_acsami.9b18646\SEM" TargetMode="External"/><Relationship Id="rId1184" Type="http://schemas.openxmlformats.org/officeDocument/2006/relationships/hyperlink" Target="sem/10.1021_acsami.1c01321\supp_3.jpg" TargetMode="External"/><Relationship Id="rId2028" Type="http://schemas.openxmlformats.org/officeDocument/2006/relationships/hyperlink" Target="sem/10.1021_acsabm.9b01062\mt9b01062_0003.jpeg" TargetMode="External"/><Relationship Id="rId2582" Type="http://schemas.openxmlformats.org/officeDocument/2006/relationships/hyperlink" Target="sem\10.1021_acsami.1c15312\SEM" TargetMode="External"/><Relationship Id="rId3426" Type="http://schemas.openxmlformats.org/officeDocument/2006/relationships/hyperlink" Target="sem/10.1021_acsami.1c08421\SEM" TargetMode="External"/><Relationship Id="rId554" Type="http://schemas.openxmlformats.org/officeDocument/2006/relationships/hyperlink" Target="sem/10.1021_acsami.8b15591\SEM" TargetMode="External"/><Relationship Id="rId761" Type="http://schemas.openxmlformats.org/officeDocument/2006/relationships/hyperlink" Target="sem\10.1021_acsami.7b18927\am-2017-189272_0002.jpeg" TargetMode="External"/><Relationship Id="rId1391" Type="http://schemas.openxmlformats.org/officeDocument/2006/relationships/hyperlink" Target="sem/10.1021_acs.chemmater.9b00769\SEM" TargetMode="External"/><Relationship Id="rId2235" Type="http://schemas.openxmlformats.org/officeDocument/2006/relationships/hyperlink" Target="sem\10.1021_acssuschemeng.9b07051\SEM" TargetMode="External"/><Relationship Id="rId2442" Type="http://schemas.openxmlformats.org/officeDocument/2006/relationships/hyperlink" Target="sem/10.1021_bm101192b\SEM" TargetMode="External"/><Relationship Id="rId207" Type="http://schemas.openxmlformats.org/officeDocument/2006/relationships/hyperlink" Target="sem\10.1021_acsnano.1c01751\SEM" TargetMode="External"/><Relationship Id="rId414" Type="http://schemas.openxmlformats.org/officeDocument/2006/relationships/hyperlink" Target="sem/10.1021_acsami.8b02527\supp_2.jpg" TargetMode="External"/><Relationship Id="rId621" Type="http://schemas.openxmlformats.org/officeDocument/2006/relationships/hyperlink" Target="sem/10.1021_acsabm.1c00096\mt1c00096_0004.jpeg" TargetMode="External"/><Relationship Id="rId1044" Type="http://schemas.openxmlformats.org/officeDocument/2006/relationships/hyperlink" Target="sem\10.1021_acsomega.8b00358\SEM" TargetMode="External"/><Relationship Id="rId1251" Type="http://schemas.openxmlformats.org/officeDocument/2006/relationships/hyperlink" Target="sem/10.1021_acsami.6b00891\am-2016-00891q_0002.jpeg" TargetMode="External"/><Relationship Id="rId2302" Type="http://schemas.openxmlformats.org/officeDocument/2006/relationships/hyperlink" Target="sem/10.1021_acsmacrolett.1c00276\SEM" TargetMode="External"/><Relationship Id="rId1111" Type="http://schemas.openxmlformats.org/officeDocument/2006/relationships/hyperlink" Target="sem\10.1021_acsami.0c16009\am0c16009_0008.jpeg" TargetMode="External"/><Relationship Id="rId3076" Type="http://schemas.openxmlformats.org/officeDocument/2006/relationships/hyperlink" Target="sem\10.1021_acsabm.0c01633\SEM" TargetMode="External"/><Relationship Id="rId3283" Type="http://schemas.openxmlformats.org/officeDocument/2006/relationships/hyperlink" Target="sem/10.1021_acsnano.0c06938\supp_7.jpg" TargetMode="External"/><Relationship Id="rId1928" Type="http://schemas.openxmlformats.org/officeDocument/2006/relationships/hyperlink" Target="sem/10.1021_ma501214k\SEM" TargetMode="External"/><Relationship Id="rId2092" Type="http://schemas.openxmlformats.org/officeDocument/2006/relationships/hyperlink" Target="https://pubs.acs.org/doi/10.1021/acsami.7b10348" TargetMode="External"/><Relationship Id="rId3143" Type="http://schemas.openxmlformats.org/officeDocument/2006/relationships/hyperlink" Target="sem/10.1021_acsami.8b15385\am-2018-15385z_0008.jpeg" TargetMode="External"/><Relationship Id="rId3350" Type="http://schemas.openxmlformats.org/officeDocument/2006/relationships/hyperlink" Target="sem/10.1021_acs.langmuir.8b02918\SEM" TargetMode="External"/><Relationship Id="rId271" Type="http://schemas.openxmlformats.org/officeDocument/2006/relationships/hyperlink" Target="https://pubs.acs.org/doi/10.1021/supp_5.jpg" TargetMode="External"/><Relationship Id="rId3003" Type="http://schemas.openxmlformats.org/officeDocument/2006/relationships/hyperlink" Target="sem/10.1021_am402097j\SEM" TargetMode="External"/><Relationship Id="rId131" Type="http://schemas.openxmlformats.org/officeDocument/2006/relationships/hyperlink" Target="sem/10.1021_acsnano.8b03202\supp_12.jpg" TargetMode="External"/><Relationship Id="rId3210" Type="http://schemas.openxmlformats.org/officeDocument/2006/relationships/hyperlink" Target="sem/10.1021_acsabm.8b00712\SEM" TargetMode="External"/><Relationship Id="rId2769" Type="http://schemas.openxmlformats.org/officeDocument/2006/relationships/hyperlink" Target="sem/10.1021_acs.biomac.7b01204\SEM" TargetMode="External"/><Relationship Id="rId2976" Type="http://schemas.openxmlformats.org/officeDocument/2006/relationships/hyperlink" Target="sem/10.1021_acsami.1c08421\am1c08421_0003.jpeg" TargetMode="External"/><Relationship Id="rId948" Type="http://schemas.openxmlformats.org/officeDocument/2006/relationships/hyperlink" Target="sem\10.1021_acs.macromol.8b01678\ma-2018-01678p_0002.jpeg" TargetMode="External"/><Relationship Id="rId1578" Type="http://schemas.openxmlformats.org/officeDocument/2006/relationships/hyperlink" Target="sem\10.1021_acsbiomaterials.6b00470\ab-2016-00470m_0004.jpeg" TargetMode="External"/><Relationship Id="rId1785" Type="http://schemas.openxmlformats.org/officeDocument/2006/relationships/hyperlink" Target="sem/10.1021_acsami.0c10327\am0c10327_0002.jpeg" TargetMode="External"/><Relationship Id="rId1992" Type="http://schemas.openxmlformats.org/officeDocument/2006/relationships/hyperlink" Target="sem/10.1021_acsomega.8b01037\SEM" TargetMode="External"/><Relationship Id="rId2629" Type="http://schemas.openxmlformats.org/officeDocument/2006/relationships/hyperlink" Target="sem/10.1021_am508712e\am-2014-08712e_0007.jpeg" TargetMode="External"/><Relationship Id="rId2836" Type="http://schemas.openxmlformats.org/officeDocument/2006/relationships/hyperlink" Target="https://pubs.acs.org/doi/10.1021/acs.langmuir.9b01640" TargetMode="External"/><Relationship Id="rId77" Type="http://schemas.openxmlformats.org/officeDocument/2006/relationships/hyperlink" Target="sem\10.1021_acsbiomaterials.1c00275\ab1c00275_0001.jpeg" TargetMode="External"/><Relationship Id="rId808" Type="http://schemas.openxmlformats.org/officeDocument/2006/relationships/hyperlink" Target="sem/10.1021_acsapm.0c00106\SEM" TargetMode="External"/><Relationship Id="rId1438" Type="http://schemas.openxmlformats.org/officeDocument/2006/relationships/hyperlink" Target="sem\10.1021_acsbiomaterials.6b00470\ab-2016-00470m_0004.jpeg" TargetMode="External"/><Relationship Id="rId1645" Type="http://schemas.openxmlformats.org/officeDocument/2006/relationships/hyperlink" Target="sem\10.1021_acsbiomaterials.5b00215\SEM" TargetMode="External"/><Relationship Id="rId1852" Type="http://schemas.openxmlformats.org/officeDocument/2006/relationships/hyperlink" Target="sem/10.1021_acs.macromol.5b01536\SEM" TargetMode="External"/><Relationship Id="rId2903" Type="http://schemas.openxmlformats.org/officeDocument/2006/relationships/hyperlink" Target="sem/10.1021_acsami.9b19721\SEM" TargetMode="External"/><Relationship Id="rId1505" Type="http://schemas.openxmlformats.org/officeDocument/2006/relationships/hyperlink" Target="https://pubs.acs.org/doi/10.1021/acs.chemmater.9b05375" TargetMode="External"/><Relationship Id="rId1712" Type="http://schemas.openxmlformats.org/officeDocument/2006/relationships/hyperlink" Target="sem\10.1021_acsabm.8b00189\SEM" TargetMode="External"/><Relationship Id="rId598" Type="http://schemas.openxmlformats.org/officeDocument/2006/relationships/hyperlink" Target="sem/10.1021_acsabm.1c00096\SEM" TargetMode="External"/><Relationship Id="rId2279" Type="http://schemas.openxmlformats.org/officeDocument/2006/relationships/hyperlink" Target="sem\10.1021_acssuschemeng.9b07250\sc9b07250_0003.jpeg" TargetMode="External"/><Relationship Id="rId2486" Type="http://schemas.openxmlformats.org/officeDocument/2006/relationships/hyperlink" Target="sem\10.1021_acssuschemeng.9b07467\SEM" TargetMode="External"/><Relationship Id="rId2693" Type="http://schemas.openxmlformats.org/officeDocument/2006/relationships/hyperlink" Target="sem\10.1021_acssuschemeng.0c01118\SEM" TargetMode="External"/><Relationship Id="rId458" Type="http://schemas.openxmlformats.org/officeDocument/2006/relationships/hyperlink" Target="sem/10.1021_bk-2017-1253.ch004\bk-2016-00496t_g002.jpeg" TargetMode="External"/><Relationship Id="rId665" Type="http://schemas.openxmlformats.org/officeDocument/2006/relationships/hyperlink" Target="sem\10.1021_acsami.8b05314\supp_4.jpg" TargetMode="External"/><Relationship Id="rId872" Type="http://schemas.openxmlformats.org/officeDocument/2006/relationships/hyperlink" Target="sem\10.1021_acsami.8b05200\am-2018-05200z_0004.jpeg" TargetMode="External"/><Relationship Id="rId1088" Type="http://schemas.openxmlformats.org/officeDocument/2006/relationships/hyperlink" Target="sem\10.1021_acsami.0c18242\SEM" TargetMode="External"/><Relationship Id="rId1295" Type="http://schemas.openxmlformats.org/officeDocument/2006/relationships/hyperlink" Target="sem\10.1021_acsami.0c18242\SEM" TargetMode="External"/><Relationship Id="rId2139" Type="http://schemas.openxmlformats.org/officeDocument/2006/relationships/hyperlink" Target="sem\10.1021_acs.biomac.5b00928\SEM" TargetMode="External"/><Relationship Id="rId2346" Type="http://schemas.openxmlformats.org/officeDocument/2006/relationships/hyperlink" Target="sem/10.1021_acsami.8b20937\SEM" TargetMode="External"/><Relationship Id="rId2553" Type="http://schemas.openxmlformats.org/officeDocument/2006/relationships/hyperlink" Target="sem/10.1021_acsapm.0c00779\ap0c00779_0004.jpeg" TargetMode="External"/><Relationship Id="rId2760" Type="http://schemas.openxmlformats.org/officeDocument/2006/relationships/hyperlink" Target="sem/10.1021_ma101336c\ma-2010-01336c_0004.jpeg" TargetMode="External"/><Relationship Id="rId318" Type="http://schemas.openxmlformats.org/officeDocument/2006/relationships/hyperlink" Target="sem/10.1021_acs.bioconjchem.6b00706\bc-2016-00706b_0003.jpeg" TargetMode="External"/><Relationship Id="rId525" Type="http://schemas.openxmlformats.org/officeDocument/2006/relationships/hyperlink" Target="sem/10.1021_acsami.9b13611\am9b13611_0002.jpeg" TargetMode="External"/><Relationship Id="rId732" Type="http://schemas.openxmlformats.org/officeDocument/2006/relationships/hyperlink" Target="sem\10.1021_cm300298n\SEM" TargetMode="External"/><Relationship Id="rId1155" Type="http://schemas.openxmlformats.org/officeDocument/2006/relationships/hyperlink" Target="sem\10.1021_acsami.6b10375\am-2016-10375r_0005.jpeg" TargetMode="External"/><Relationship Id="rId1362" Type="http://schemas.openxmlformats.org/officeDocument/2006/relationships/hyperlink" Target="sem\10.1021_acsomega.6b00495\ao-2016-004954_0009.jpeg" TargetMode="External"/><Relationship Id="rId2206" Type="http://schemas.openxmlformats.org/officeDocument/2006/relationships/hyperlink" Target="sem/10.1021_acs.biomac.1c00537\bm1c00537_0004.jpeg" TargetMode="External"/><Relationship Id="rId2413" Type="http://schemas.openxmlformats.org/officeDocument/2006/relationships/hyperlink" Target="sem\10.1021_acssuschemeng.9b07467\supp_8.jpg" TargetMode="External"/><Relationship Id="rId2620" Type="http://schemas.openxmlformats.org/officeDocument/2006/relationships/hyperlink" Target="sem\10.1021_acsami.0c14438\SEM" TargetMode="External"/><Relationship Id="rId1015" Type="http://schemas.openxmlformats.org/officeDocument/2006/relationships/hyperlink" Target="sem/10.1021_acsami.6b10375\am-2016-10375r_0005.jpeg" TargetMode="External"/><Relationship Id="rId1222" Type="http://schemas.openxmlformats.org/officeDocument/2006/relationships/hyperlink" Target="sem/10.1021_acsami.1c12458\am1c12458_0004.jpeg" TargetMode="External"/><Relationship Id="rId3187" Type="http://schemas.openxmlformats.org/officeDocument/2006/relationships/hyperlink" Target="sem\10.1021_cm4025827\SEM" TargetMode="External"/><Relationship Id="rId3394" Type="http://schemas.openxmlformats.org/officeDocument/2006/relationships/hyperlink" Target="https://pubs.acs.org/doi/10.1021/acsapm.1c00042" TargetMode="External"/><Relationship Id="rId3047" Type="http://schemas.openxmlformats.org/officeDocument/2006/relationships/hyperlink" Target="sem/10.1021_acs.jafc.8b05147\jf-2018-051475_0001.jpeg" TargetMode="External"/><Relationship Id="rId175" Type="http://schemas.openxmlformats.org/officeDocument/2006/relationships/hyperlink" Target="sem/10.1021_acsnano.6b05318\supp_11.jpg" TargetMode="External"/><Relationship Id="rId3254" Type="http://schemas.openxmlformats.org/officeDocument/2006/relationships/hyperlink" Target="sem/10.1021_acsbiomaterials.8b01468\SEM" TargetMode="External"/><Relationship Id="rId3461" Type="http://schemas.openxmlformats.org/officeDocument/2006/relationships/hyperlink" Target="https://pubs.acs.org/doi/10.1021/acs.iecr.9b06769" TargetMode="External"/><Relationship Id="rId382" Type="http://schemas.openxmlformats.org/officeDocument/2006/relationships/hyperlink" Target="sem/10.1021_acsami.6b13155\am-2016-13155e_0001.jpeg" TargetMode="External"/><Relationship Id="rId2063" Type="http://schemas.openxmlformats.org/officeDocument/2006/relationships/hyperlink" Target="sem/10.1021_acsnano.0c06346\nn0c06346_0003.jpeg" TargetMode="External"/><Relationship Id="rId2270" Type="http://schemas.openxmlformats.org/officeDocument/2006/relationships/hyperlink" Target="https://pubs.acs.org/doi/10.1021/acs.iecr.0c00407" TargetMode="External"/><Relationship Id="rId3114" Type="http://schemas.openxmlformats.org/officeDocument/2006/relationships/hyperlink" Target="sem/10.1021_acssuschemeng.7b03158\SEM" TargetMode="External"/><Relationship Id="rId3321" Type="http://schemas.openxmlformats.org/officeDocument/2006/relationships/hyperlink" Target="sem/10.1021_acsapm.1c00042\ap1c00042_0002.jpeg" TargetMode="External"/><Relationship Id="rId242" Type="http://schemas.openxmlformats.org/officeDocument/2006/relationships/hyperlink" Target="sem/10.1021_acsami.1c12228\SEM" TargetMode="External"/><Relationship Id="rId2130" Type="http://schemas.openxmlformats.org/officeDocument/2006/relationships/hyperlink" Target="sem\10.1021_acs.biomac.5b00928\SEM" TargetMode="External"/><Relationship Id="rId102" Type="http://schemas.openxmlformats.org/officeDocument/2006/relationships/hyperlink" Target="sem/10.1021_acsabm.0c01211\SEM" TargetMode="External"/><Relationship Id="rId1689" Type="http://schemas.openxmlformats.org/officeDocument/2006/relationships/hyperlink" Target="sem/10.1021_acsami.0c13009\supp_7.jpg" TargetMode="External"/><Relationship Id="rId1896" Type="http://schemas.openxmlformats.org/officeDocument/2006/relationships/hyperlink" Target="sem/10.1021_acsami.1c05394\SEM" TargetMode="External"/><Relationship Id="rId2947" Type="http://schemas.openxmlformats.org/officeDocument/2006/relationships/hyperlink" Target="sem/10.1021_acsami.0c13334\SEM" TargetMode="External"/><Relationship Id="rId919" Type="http://schemas.openxmlformats.org/officeDocument/2006/relationships/hyperlink" Target="sem/10.1021_acsbiomaterials.9b00584\SEM" TargetMode="External"/><Relationship Id="rId1549" Type="http://schemas.openxmlformats.org/officeDocument/2006/relationships/hyperlink" Target="sem\10.1021_acsami.0c18250\am0c18250_0002.jpeg" TargetMode="External"/><Relationship Id="rId1756" Type="http://schemas.openxmlformats.org/officeDocument/2006/relationships/hyperlink" Target="sem\10.1021_acsaem.8b00891\SEM" TargetMode="External"/><Relationship Id="rId1963" Type="http://schemas.openxmlformats.org/officeDocument/2006/relationships/hyperlink" Target="sem/10.1021_acsomega.0c00727\ao0c00727_0006.jpeg" TargetMode="External"/><Relationship Id="rId2807" Type="http://schemas.openxmlformats.org/officeDocument/2006/relationships/hyperlink" Target="sem\10.1021_acs.macromol.8b02410\SEM" TargetMode="External"/><Relationship Id="rId48" Type="http://schemas.openxmlformats.org/officeDocument/2006/relationships/hyperlink" Target="sem/10.1021_acsami.1c12228\SEM" TargetMode="External"/><Relationship Id="rId1409" Type="http://schemas.openxmlformats.org/officeDocument/2006/relationships/hyperlink" Target="sem/10.1021_acsomega.9b04371\SEM" TargetMode="External"/><Relationship Id="rId1616" Type="http://schemas.openxmlformats.org/officeDocument/2006/relationships/hyperlink" Target="sem/10.1021_acsnano.0c08830\supp_5.jpg" TargetMode="External"/><Relationship Id="rId1823" Type="http://schemas.openxmlformats.org/officeDocument/2006/relationships/hyperlink" Target="sem/10.1021_acsami.7b01513\am-2017-015133_0005.jpeg" TargetMode="External"/><Relationship Id="rId2597" Type="http://schemas.openxmlformats.org/officeDocument/2006/relationships/hyperlink" Target="sem\10.1021_acsami.8b06262\supp_13.jpg" TargetMode="External"/><Relationship Id="rId569" Type="http://schemas.openxmlformats.org/officeDocument/2006/relationships/hyperlink" Target="sem/10.1021_acsami.8b15591\am-2018-155915_0002.jpeg" TargetMode="External"/><Relationship Id="rId776" Type="http://schemas.openxmlformats.org/officeDocument/2006/relationships/hyperlink" Target="sem/10.1021_acsami.7b18927\SEM" TargetMode="External"/><Relationship Id="rId983" Type="http://schemas.openxmlformats.org/officeDocument/2006/relationships/hyperlink" Target="sem\10.1021_acsami.8b04116\am-2018-04116u_0004.jpeg" TargetMode="External"/><Relationship Id="rId1199" Type="http://schemas.openxmlformats.org/officeDocument/2006/relationships/hyperlink" Target="sem\10.1021_acsami.6b10912\supp_13.jpg" TargetMode="External"/><Relationship Id="rId2457" Type="http://schemas.openxmlformats.org/officeDocument/2006/relationships/hyperlink" Target="sem/10.1021_bm801101e\bm-2008-01101e_0002.jpeg" TargetMode="External"/><Relationship Id="rId2664" Type="http://schemas.openxmlformats.org/officeDocument/2006/relationships/hyperlink" Target="sem/10.1021_acsami.0c03224\SEM" TargetMode="External"/><Relationship Id="rId429" Type="http://schemas.openxmlformats.org/officeDocument/2006/relationships/hyperlink" Target="sem/10.1021_acsbiomaterials.5b00346\SEM" TargetMode="External"/><Relationship Id="rId636" Type="http://schemas.openxmlformats.org/officeDocument/2006/relationships/hyperlink" Target="sem/10.1021_acsami.1c05098\SEM" TargetMode="External"/><Relationship Id="rId1059" Type="http://schemas.openxmlformats.org/officeDocument/2006/relationships/hyperlink" Target="sem\10.1021_acsami.8b00802\supp_4.jpg" TargetMode="External"/><Relationship Id="rId1266" Type="http://schemas.openxmlformats.org/officeDocument/2006/relationships/hyperlink" Target="sem/10.1021_acsami.8b00802\supp_4.jpg" TargetMode="External"/><Relationship Id="rId1473" Type="http://schemas.openxmlformats.org/officeDocument/2006/relationships/hyperlink" Target="https://pubs.acs.org/doi/10.1021/bm2015834" TargetMode="External"/><Relationship Id="rId2317" Type="http://schemas.openxmlformats.org/officeDocument/2006/relationships/hyperlink" Target="sem/10.1021_acssuschemeng.6b02254\supp_4.jpg" TargetMode="External"/><Relationship Id="rId2871" Type="http://schemas.openxmlformats.org/officeDocument/2006/relationships/hyperlink" Target="sem/10.1021_acsabm.0c01171\supp_2.jpg" TargetMode="External"/><Relationship Id="rId843" Type="http://schemas.openxmlformats.org/officeDocument/2006/relationships/hyperlink" Target="sem\10.1021_acsami.9b22120\SEM" TargetMode="External"/><Relationship Id="rId1126" Type="http://schemas.openxmlformats.org/officeDocument/2006/relationships/hyperlink" Target="sem/10.1021_ja300174v\SEM" TargetMode="External"/><Relationship Id="rId1680" Type="http://schemas.openxmlformats.org/officeDocument/2006/relationships/hyperlink" Target="https://pubs.acs.org/doi/10.1021/acsapm.0c00464" TargetMode="External"/><Relationship Id="rId2524" Type="http://schemas.openxmlformats.org/officeDocument/2006/relationships/hyperlink" Target="sem/10.1021_acsapm.9b00874\SEM" TargetMode="External"/><Relationship Id="rId2731" Type="http://schemas.openxmlformats.org/officeDocument/2006/relationships/hyperlink" Target="sem/10.1021_am501275t\am-2014-01275t_0002.jpeg" TargetMode="External"/><Relationship Id="rId703" Type="http://schemas.openxmlformats.org/officeDocument/2006/relationships/hyperlink" Target="sem\10.1021_acsami.7b04623\am-2017-046234_0004.jpeg" TargetMode="External"/><Relationship Id="rId910" Type="http://schemas.openxmlformats.org/officeDocument/2006/relationships/hyperlink" Target="sem\10.1021_acsbiomaterials.8b01475\ab-2018-01475v_0004.jpeg" TargetMode="External"/><Relationship Id="rId1333" Type="http://schemas.openxmlformats.org/officeDocument/2006/relationships/hyperlink" Target="sem\10.1021_acsami.0c06164\SEM" TargetMode="External"/><Relationship Id="rId1540" Type="http://schemas.openxmlformats.org/officeDocument/2006/relationships/hyperlink" Target="sem/10.1021_acsomega.1c02117\SEM" TargetMode="External"/><Relationship Id="rId1400" Type="http://schemas.openxmlformats.org/officeDocument/2006/relationships/hyperlink" Target="sem/10.1021_acs.biomac.8b00015\bm-2018-00015m_0003.jpeg" TargetMode="External"/><Relationship Id="rId3298" Type="http://schemas.openxmlformats.org/officeDocument/2006/relationships/hyperlink" Target="sem/10.1021_acsapm.0c00414\SEM" TargetMode="External"/><Relationship Id="rId3158" Type="http://schemas.openxmlformats.org/officeDocument/2006/relationships/hyperlink" Target="sem/10.1021_acsnano.8b07235\SEM" TargetMode="External"/><Relationship Id="rId3365" Type="http://schemas.openxmlformats.org/officeDocument/2006/relationships/hyperlink" Target="sem/10.1021_acsapm.0c00392\ap0c00392_0002.jpeg" TargetMode="External"/><Relationship Id="rId286" Type="http://schemas.openxmlformats.org/officeDocument/2006/relationships/hyperlink" Target="sem\10.1021_acssuschemeng.0c02035\sc0c02035_0002.jpeg" TargetMode="External"/><Relationship Id="rId493" Type="http://schemas.openxmlformats.org/officeDocument/2006/relationships/hyperlink" Target="sem/10.1021_acsaelm.1c00488\supp_7.jpg" TargetMode="External"/><Relationship Id="rId2174" Type="http://schemas.openxmlformats.org/officeDocument/2006/relationships/hyperlink" Target="sem/10.1021_acsapm.0c00831\ap0c00831_0006.jpeg" TargetMode="External"/><Relationship Id="rId2381" Type="http://schemas.openxmlformats.org/officeDocument/2006/relationships/hyperlink" Target="sem/10.1021_acsabm.1c00525\mt1c00525_0003.jpeg" TargetMode="External"/><Relationship Id="rId3018" Type="http://schemas.openxmlformats.org/officeDocument/2006/relationships/hyperlink" Target="sem/10.1021_acsami.9b00154\am-2019-00154c_0007.jpeg" TargetMode="External"/><Relationship Id="rId3225" Type="http://schemas.openxmlformats.org/officeDocument/2006/relationships/hyperlink" Target="sem/10.1021_acs.chemmater.0c01589\cm0c01589_0003.jpeg" TargetMode="External"/><Relationship Id="rId3432" Type="http://schemas.openxmlformats.org/officeDocument/2006/relationships/hyperlink" Target="sem\10.1021_acsbiomaterials.0c00119\SEM" TargetMode="External"/><Relationship Id="rId146" Type="http://schemas.openxmlformats.org/officeDocument/2006/relationships/hyperlink" Target="sem/10.1021_acsapm.1c00447\SEM" TargetMode="External"/><Relationship Id="rId353" Type="http://schemas.openxmlformats.org/officeDocument/2006/relationships/hyperlink" Target="sem/10.1021_acsami.8b02461\SEM" TargetMode="External"/><Relationship Id="rId560" Type="http://schemas.openxmlformats.org/officeDocument/2006/relationships/hyperlink" Target="sem/10.1021_acsami.8b15591\SEM" TargetMode="External"/><Relationship Id="rId1190" Type="http://schemas.openxmlformats.org/officeDocument/2006/relationships/hyperlink" Target="sem/10.1021_acsami.1c01321\supp_3.jpg" TargetMode="External"/><Relationship Id="rId2034" Type="http://schemas.openxmlformats.org/officeDocument/2006/relationships/hyperlink" Target="sem/10.1021_acsabm.9b01062\mt9b01062_0003.jpeg" TargetMode="External"/><Relationship Id="rId2241" Type="http://schemas.openxmlformats.org/officeDocument/2006/relationships/hyperlink" Target="sem\10.1021_bm401364z\SEM" TargetMode="External"/><Relationship Id="rId213" Type="http://schemas.openxmlformats.org/officeDocument/2006/relationships/hyperlink" Target="sem/10.1021_acssuschemeng.9b05317\sc9b05317_0001.jpeg" TargetMode="External"/><Relationship Id="rId420" Type="http://schemas.openxmlformats.org/officeDocument/2006/relationships/hyperlink" Target="sem/10.1021_acs.molpharmaceut.6b00672\mp-2016-006726_0003.jpeg" TargetMode="External"/><Relationship Id="rId1050" Type="http://schemas.openxmlformats.org/officeDocument/2006/relationships/hyperlink" Target="sem/10.1021_acsami.6b00891\SEM" TargetMode="External"/><Relationship Id="rId2101" Type="http://schemas.openxmlformats.org/officeDocument/2006/relationships/hyperlink" Target="sem/10.1021_acsami.6b16195\am-2016-16195n_0002.jpeg" TargetMode="External"/><Relationship Id="rId1867" Type="http://schemas.openxmlformats.org/officeDocument/2006/relationships/hyperlink" Target="sem/10.1021_acsapm.9b00590\supp_2.jpg" TargetMode="External"/><Relationship Id="rId2918" Type="http://schemas.openxmlformats.org/officeDocument/2006/relationships/hyperlink" Target="sem/10.1021_acssuschemeng.0c00409\supp_5.jpg" TargetMode="External"/><Relationship Id="rId1727" Type="http://schemas.openxmlformats.org/officeDocument/2006/relationships/hyperlink" Target="sem/10.1021_la904540x\la-2009-04540x_0005.jpeg" TargetMode="External"/><Relationship Id="rId1934" Type="http://schemas.openxmlformats.org/officeDocument/2006/relationships/hyperlink" Target="sem/10.1021_acsapm.9b00905\SEM" TargetMode="External"/><Relationship Id="rId3082" Type="http://schemas.openxmlformats.org/officeDocument/2006/relationships/hyperlink" Target="sem/10.1021_acsapm.9b00490\SEM" TargetMode="External"/><Relationship Id="rId19" Type="http://schemas.openxmlformats.org/officeDocument/2006/relationships/hyperlink" Target="sem\10.1021_acs.macromol.9b01399\ma9b01399_0004.jpeg" TargetMode="External"/><Relationship Id="rId3" Type="http://schemas.openxmlformats.org/officeDocument/2006/relationships/hyperlink" Target="sem\10.1021_acsnano.1c01751\nn1c01751_0001.jpeg" TargetMode="External"/><Relationship Id="rId887" Type="http://schemas.openxmlformats.org/officeDocument/2006/relationships/hyperlink" Target="sem/10.1021_acsabm.1c00548\SEM" TargetMode="External"/><Relationship Id="rId2568" Type="http://schemas.openxmlformats.org/officeDocument/2006/relationships/hyperlink" Target="sem\10.1021_acsami.7b04832\SEM" TargetMode="External"/><Relationship Id="rId2775" Type="http://schemas.openxmlformats.org/officeDocument/2006/relationships/hyperlink" Target="sem/10.1021_acs.biomac.7b01204\SEM" TargetMode="External"/><Relationship Id="rId2982" Type="http://schemas.openxmlformats.org/officeDocument/2006/relationships/hyperlink" Target="sem/10.1021_acsbiomaterials.7b00353\ab-2017-00353v_0006.jpeg" TargetMode="External"/><Relationship Id="rId747" Type="http://schemas.openxmlformats.org/officeDocument/2006/relationships/hyperlink" Target="sem/10.1021_acsbiomaterials.6b00318\ab-2016-00318w_0004.jpeg" TargetMode="External"/><Relationship Id="rId954" Type="http://schemas.openxmlformats.org/officeDocument/2006/relationships/hyperlink" Target="sem\10.1021_acs.nanolett.7b01123\nl-2017-01123g_0002.jpeg" TargetMode="External"/><Relationship Id="rId1377" Type="http://schemas.openxmlformats.org/officeDocument/2006/relationships/hyperlink" Target="sem/10.1021_acsomega.1c02117\SEM" TargetMode="External"/><Relationship Id="rId1584" Type="http://schemas.openxmlformats.org/officeDocument/2006/relationships/hyperlink" Target="sem\10.1021_acsapm.1c01231\ap1c01231_0003.jpeg" TargetMode="External"/><Relationship Id="rId1791" Type="http://schemas.openxmlformats.org/officeDocument/2006/relationships/hyperlink" Target="sem/10.1021_acsami.6b16195\am-2016-16195n_0002.jpeg" TargetMode="External"/><Relationship Id="rId2428" Type="http://schemas.openxmlformats.org/officeDocument/2006/relationships/hyperlink" Target="sem/10.1021_acsami.0c06853\SEM" TargetMode="External"/><Relationship Id="rId2635" Type="http://schemas.openxmlformats.org/officeDocument/2006/relationships/hyperlink" Target="sem\10.1021_acsami.0c17085\am0c17085_0005.jpeg" TargetMode="External"/><Relationship Id="rId2842" Type="http://schemas.openxmlformats.org/officeDocument/2006/relationships/hyperlink" Target="https://pubs.acs.org/doi/10.1021/acs.jpcc.0c02878" TargetMode="External"/><Relationship Id="rId83" Type="http://schemas.openxmlformats.org/officeDocument/2006/relationships/hyperlink" Target="sem\10.1021_acsami.1c12631\am1c12631_0008.jpeg" TargetMode="External"/><Relationship Id="rId607" Type="http://schemas.openxmlformats.org/officeDocument/2006/relationships/hyperlink" Target="sem/10.1021_acsabm.1c00096\mt1c00096_0004.jpeg" TargetMode="External"/><Relationship Id="rId814" Type="http://schemas.openxmlformats.org/officeDocument/2006/relationships/hyperlink" Target="sem/10.1021_acsnano.9b02845\SEM" TargetMode="External"/><Relationship Id="rId1237" Type="http://schemas.openxmlformats.org/officeDocument/2006/relationships/hyperlink" Target="https://pubs.acs.org/doi/10.1021/acsami.1c12458" TargetMode="External"/><Relationship Id="rId1444" Type="http://schemas.openxmlformats.org/officeDocument/2006/relationships/hyperlink" Target="sem\10.1021_acssuschemeng.8b02781\sc-2018-02781q_0002.jpeg" TargetMode="External"/><Relationship Id="rId1651" Type="http://schemas.openxmlformats.org/officeDocument/2006/relationships/hyperlink" Target="sem/10.1021_acsapm.1c00419\SEM" TargetMode="External"/><Relationship Id="rId2702" Type="http://schemas.openxmlformats.org/officeDocument/2006/relationships/hyperlink" Target="sem\10.1021_acsami.1c04432\SEM" TargetMode="External"/><Relationship Id="rId1304" Type="http://schemas.openxmlformats.org/officeDocument/2006/relationships/hyperlink" Target="https://pubs.acs.org/doi/10.1021/acs.jpcc.6b05948" TargetMode="External"/><Relationship Id="rId1511" Type="http://schemas.openxmlformats.org/officeDocument/2006/relationships/hyperlink" Target="sem/10.1021_acsabm.1c00905\SEM" TargetMode="External"/><Relationship Id="rId3269" Type="http://schemas.openxmlformats.org/officeDocument/2006/relationships/hyperlink" Target="sem/10.1021_ja106639c\ja-2010-06639c_0002.jpeg" TargetMode="External"/><Relationship Id="rId10" Type="http://schemas.openxmlformats.org/officeDocument/2006/relationships/hyperlink" Target="sem/10.1021_acssuschemeng.9b05317\SEM" TargetMode="External"/><Relationship Id="rId397" Type="http://schemas.openxmlformats.org/officeDocument/2006/relationships/hyperlink" Target="sem/10.1021_jf202347h\SEM" TargetMode="External"/><Relationship Id="rId2078" Type="http://schemas.openxmlformats.org/officeDocument/2006/relationships/hyperlink" Target="https://pubs.acs.org/doi/10.1021/acsami.8b20178" TargetMode="External"/><Relationship Id="rId2285" Type="http://schemas.openxmlformats.org/officeDocument/2006/relationships/hyperlink" Target="sem/10.1021_bm801101e\bm-2008-01101e_0002.jpeg" TargetMode="External"/><Relationship Id="rId2492" Type="http://schemas.openxmlformats.org/officeDocument/2006/relationships/hyperlink" Target="sem\10.1021_acssuschemeng.9b07467\SEM" TargetMode="External"/><Relationship Id="rId3129" Type="http://schemas.openxmlformats.org/officeDocument/2006/relationships/hyperlink" Target="sem/10.1021_acsami.8b15385\am-2018-15385z_0003.jpeg" TargetMode="External"/><Relationship Id="rId3336" Type="http://schemas.openxmlformats.org/officeDocument/2006/relationships/hyperlink" Target="sem/10.1021_acsami.9b21528\SEM" TargetMode="External"/><Relationship Id="rId257" Type="http://schemas.openxmlformats.org/officeDocument/2006/relationships/hyperlink" Target="sem\10.1021_acsapm.9b00698\ap9b00698_0007.jpeg" TargetMode="External"/><Relationship Id="rId464" Type="http://schemas.openxmlformats.org/officeDocument/2006/relationships/hyperlink" Target="sem/10.1021_bk-2017-1253.ch004\bk-2016-00496t_g003.jpeg" TargetMode="External"/><Relationship Id="rId1094" Type="http://schemas.openxmlformats.org/officeDocument/2006/relationships/hyperlink" Target="sem/10.1021_acs.est.6b01285\SEM" TargetMode="External"/><Relationship Id="rId2145" Type="http://schemas.openxmlformats.org/officeDocument/2006/relationships/hyperlink" Target="https://pubs.acs.org/doi/10.1021/acsami.7b15712" TargetMode="External"/><Relationship Id="rId117" Type="http://schemas.openxmlformats.org/officeDocument/2006/relationships/hyperlink" Target="sem/10.1021_acsami.0c03187\am0c03187_0003.jpeg" TargetMode="External"/><Relationship Id="rId671" Type="http://schemas.openxmlformats.org/officeDocument/2006/relationships/hyperlink" Target="sem/10.1021_acsami.8b05314\supp_20.jpg" TargetMode="External"/><Relationship Id="rId2352" Type="http://schemas.openxmlformats.org/officeDocument/2006/relationships/hyperlink" Target="sem/10.1021_acsabm.8b00348\SEM" TargetMode="External"/><Relationship Id="rId3403" Type="http://schemas.openxmlformats.org/officeDocument/2006/relationships/hyperlink" Target="sem/10.1021_acs.biomac.1c00250\bm1c00250_0008.jpeg" TargetMode="External"/><Relationship Id="rId324" Type="http://schemas.openxmlformats.org/officeDocument/2006/relationships/hyperlink" Target="sem/10.1021_acs.bioconjchem.6b00706\bc-2016-00706b_0003.jpeg" TargetMode="External"/><Relationship Id="rId531" Type="http://schemas.openxmlformats.org/officeDocument/2006/relationships/hyperlink" Target="sem/10.1021_acsami.9b13611\am9b13611_0002.jpeg" TargetMode="External"/><Relationship Id="rId1161" Type="http://schemas.openxmlformats.org/officeDocument/2006/relationships/hyperlink" Target="https://pubs.acs.org/doi/10.1021/acs.chemmater.6b05192" TargetMode="External"/><Relationship Id="rId2005" Type="http://schemas.openxmlformats.org/officeDocument/2006/relationships/hyperlink" Target="https://pubs.acs.org/doi/10.1021/acs.iecr.9b04947" TargetMode="External"/><Relationship Id="rId2212" Type="http://schemas.openxmlformats.org/officeDocument/2006/relationships/hyperlink" Target="sem/10.1021_acs.biomac.1c00537\bm1c00537_0008.jpeg" TargetMode="External"/><Relationship Id="rId1021" Type="http://schemas.openxmlformats.org/officeDocument/2006/relationships/hyperlink" Target="sem\10.1021_acsabm.9b01176\mt9b01176_0003.jpeg" TargetMode="External"/><Relationship Id="rId1978" Type="http://schemas.openxmlformats.org/officeDocument/2006/relationships/hyperlink" Target="sem/10.1021_acsomega.8b01037\SEM" TargetMode="External"/><Relationship Id="rId3193" Type="http://schemas.openxmlformats.org/officeDocument/2006/relationships/hyperlink" Target="sem\10.1021_cm4025827\SEM" TargetMode="External"/><Relationship Id="rId1838" Type="http://schemas.openxmlformats.org/officeDocument/2006/relationships/hyperlink" Target="sem/10.1021_acssuschemeng.9b00147\SEM" TargetMode="External"/><Relationship Id="rId3053" Type="http://schemas.openxmlformats.org/officeDocument/2006/relationships/hyperlink" Target="sem/10.1021_acsami.6b04424\supp_1.jpg" TargetMode="External"/><Relationship Id="rId3260" Type="http://schemas.openxmlformats.org/officeDocument/2006/relationships/hyperlink" Target="sem/10.1021_acs.chemmater.8b02542\SEM" TargetMode="External"/><Relationship Id="rId181" Type="http://schemas.openxmlformats.org/officeDocument/2006/relationships/hyperlink" Target="sem/10.1021_acsnano.6b05318\supp_11.jpg" TargetMode="External"/><Relationship Id="rId1905" Type="http://schemas.openxmlformats.org/officeDocument/2006/relationships/hyperlink" Target="sem/10.1021_bm700924n\bm-2007-00924n_0008.jpeg" TargetMode="External"/><Relationship Id="rId3120" Type="http://schemas.openxmlformats.org/officeDocument/2006/relationships/hyperlink" Target="sem/10.1021_acsabm.8b00712\SEM" TargetMode="External"/><Relationship Id="rId998" Type="http://schemas.openxmlformats.org/officeDocument/2006/relationships/hyperlink" Target="sem\10.1021_acs.macromol.8b01678\SEM" TargetMode="External"/><Relationship Id="rId2679" Type="http://schemas.openxmlformats.org/officeDocument/2006/relationships/hyperlink" Target="sem\10.1021_acsami.0c17085\SEM" TargetMode="External"/><Relationship Id="rId2886" Type="http://schemas.openxmlformats.org/officeDocument/2006/relationships/hyperlink" Target="sem/10.1021_acsami.1c09006\am1c09006_0003.jpeg" TargetMode="External"/><Relationship Id="rId858" Type="http://schemas.openxmlformats.org/officeDocument/2006/relationships/hyperlink" Target="sem\10.1021_acsaem.9b02007\ae9b02007_0003.jpeg" TargetMode="External"/><Relationship Id="rId1488" Type="http://schemas.openxmlformats.org/officeDocument/2006/relationships/hyperlink" Target="sem\10.1021_acsami.1c00819\am1c00819_0002.jpeg" TargetMode="External"/><Relationship Id="rId1695" Type="http://schemas.openxmlformats.org/officeDocument/2006/relationships/hyperlink" Target="sem/10.1021_acsami.0c13009\supp_8.jpg" TargetMode="External"/><Relationship Id="rId2539" Type="http://schemas.openxmlformats.org/officeDocument/2006/relationships/hyperlink" Target="sem/10.1021_acs.nanolett.0c01371\nl0c01371_0002.jpeg" TargetMode="External"/><Relationship Id="rId2746" Type="http://schemas.openxmlformats.org/officeDocument/2006/relationships/hyperlink" Target="sem/10.1021_acs.chemmater.9b04041\cm9b04041_0005.jpeg" TargetMode="External"/><Relationship Id="rId2953" Type="http://schemas.openxmlformats.org/officeDocument/2006/relationships/hyperlink" Target="sem/10.1021_acsami.8b00806\SEM" TargetMode="External"/><Relationship Id="rId718" Type="http://schemas.openxmlformats.org/officeDocument/2006/relationships/hyperlink" Target="sem/10.1021_acsami.0c15465\SEM" TargetMode="External"/><Relationship Id="rId925" Type="http://schemas.openxmlformats.org/officeDocument/2006/relationships/hyperlink" Target="sem\10.1021_acsbiomaterials.9b00584\SEM" TargetMode="External"/><Relationship Id="rId1348" Type="http://schemas.openxmlformats.org/officeDocument/2006/relationships/hyperlink" Target="sem\10.1021_acsbiomaterials.8b00135\ab-2018-001354_0002.jpeg" TargetMode="External"/><Relationship Id="rId1555" Type="http://schemas.openxmlformats.org/officeDocument/2006/relationships/hyperlink" Target="sem\10.1021_acsami.0c18250\am0c18250_0002.jpeg" TargetMode="External"/><Relationship Id="rId1762" Type="http://schemas.openxmlformats.org/officeDocument/2006/relationships/hyperlink" Target="sem/10.1021_acs.iecr.6b03689\SEM" TargetMode="External"/><Relationship Id="rId2606" Type="http://schemas.openxmlformats.org/officeDocument/2006/relationships/hyperlink" Target="sem/10.1021_acsami.8b06262\SEM" TargetMode="External"/><Relationship Id="rId1208" Type="http://schemas.openxmlformats.org/officeDocument/2006/relationships/hyperlink" Target="sem\10.1021_acsnano.1c08193\SEM" TargetMode="External"/><Relationship Id="rId1415" Type="http://schemas.openxmlformats.org/officeDocument/2006/relationships/hyperlink" Target="sem/10.1021_acsabm.0c00393\SEM" TargetMode="External"/><Relationship Id="rId2813" Type="http://schemas.openxmlformats.org/officeDocument/2006/relationships/hyperlink" Target="sem/10.1021_acs.iecr.9b03359\SEM" TargetMode="External"/><Relationship Id="rId54" Type="http://schemas.openxmlformats.org/officeDocument/2006/relationships/hyperlink" Target="sem/10.1021_acsami.1c12228\SEM" TargetMode="External"/><Relationship Id="rId1622" Type="http://schemas.openxmlformats.org/officeDocument/2006/relationships/hyperlink" Target="sem/10.1021_acsbiomaterials.1c00982\ab1c00982_0004.jpeg" TargetMode="External"/><Relationship Id="rId2189" Type="http://schemas.openxmlformats.org/officeDocument/2006/relationships/hyperlink" Target="sem/10.1021_acsaem.0c01584\SEM" TargetMode="External"/><Relationship Id="rId2396" Type="http://schemas.openxmlformats.org/officeDocument/2006/relationships/hyperlink" Target="sem/10.1021_acs.biomac.0c01420\SEM" TargetMode="External"/><Relationship Id="rId3447" Type="http://schemas.openxmlformats.org/officeDocument/2006/relationships/hyperlink" Target="sem\10.1021_acs.iecr.9b06769\supp_2.jpg" TargetMode="External"/><Relationship Id="rId368" Type="http://schemas.openxmlformats.org/officeDocument/2006/relationships/hyperlink" Target="sem/10.1021_acsbiomaterials.8b00657\ab-2018-00657j_0006.jpeg" TargetMode="External"/><Relationship Id="rId575" Type="http://schemas.openxmlformats.org/officeDocument/2006/relationships/hyperlink" Target="https://pubs.acs.org/doi/10.1021/acsami.0c08880" TargetMode="External"/><Relationship Id="rId782" Type="http://schemas.openxmlformats.org/officeDocument/2006/relationships/hyperlink" Target="sem/10.1021_acsbiomaterials.9b01482\SEM" TargetMode="External"/><Relationship Id="rId2049" Type="http://schemas.openxmlformats.org/officeDocument/2006/relationships/hyperlink" Target="sem\10.1021_acsabm.9b01062\SEM" TargetMode="External"/><Relationship Id="rId2256" Type="http://schemas.openxmlformats.org/officeDocument/2006/relationships/hyperlink" Target="sem\10.1021_acs.biomac.6b01243\SEM" TargetMode="External"/><Relationship Id="rId2463" Type="http://schemas.openxmlformats.org/officeDocument/2006/relationships/hyperlink" Target="sem/10.1021_bm801101e\bm-2008-01101e_0002.jpeg" TargetMode="External"/><Relationship Id="rId2670" Type="http://schemas.openxmlformats.org/officeDocument/2006/relationships/hyperlink" Target="sem/10.1021_acsami.0c03224\am0c03224_0003.jpeg" TargetMode="External"/><Relationship Id="rId3307" Type="http://schemas.openxmlformats.org/officeDocument/2006/relationships/hyperlink" Target="sem/10.1021_nn204123p\nn-2011-04123p_0010.jpeg" TargetMode="External"/><Relationship Id="rId228" Type="http://schemas.openxmlformats.org/officeDocument/2006/relationships/hyperlink" Target="sem/10.1021_acsbiomaterials.1c00792\SEM" TargetMode="External"/><Relationship Id="rId435" Type="http://schemas.openxmlformats.org/officeDocument/2006/relationships/hyperlink" Target="sem/10.1021_acsbiomaterials.5b00346\SEM" TargetMode="External"/><Relationship Id="rId642" Type="http://schemas.openxmlformats.org/officeDocument/2006/relationships/hyperlink" Target="sem/10.1021_acs.molpharmaceut.6b00672\SEM" TargetMode="External"/><Relationship Id="rId1065" Type="http://schemas.openxmlformats.org/officeDocument/2006/relationships/hyperlink" Target="sem/10.1021_acsami.0c13426\am0c13426_0003.jpeg" TargetMode="External"/><Relationship Id="rId1272" Type="http://schemas.openxmlformats.org/officeDocument/2006/relationships/hyperlink" Target="https://pubs.acs.org/doi/10.1021/acs.iecr.5b01305" TargetMode="External"/><Relationship Id="rId2116" Type="http://schemas.openxmlformats.org/officeDocument/2006/relationships/hyperlink" Target="sem/10.1021_acs.iecr.9b06769\SEM" TargetMode="External"/><Relationship Id="rId2323" Type="http://schemas.openxmlformats.org/officeDocument/2006/relationships/hyperlink" Target="sem/10.1021_acs.jafc.8b02879\jf-2018-028795_0003.jpeg" TargetMode="External"/><Relationship Id="rId2530" Type="http://schemas.openxmlformats.org/officeDocument/2006/relationships/hyperlink" Target="sem\10.1021_acsabm.8b00760\SEM" TargetMode="External"/><Relationship Id="rId502" Type="http://schemas.openxmlformats.org/officeDocument/2006/relationships/hyperlink" Target="sem/10.1021_acsami.6b07713\am-2016-07713p_0010.jpeg" TargetMode="External"/><Relationship Id="rId1132" Type="http://schemas.openxmlformats.org/officeDocument/2006/relationships/hyperlink" Target="sem\10.1021_acscentsci.0c01054\SEM" TargetMode="External"/><Relationship Id="rId3097" Type="http://schemas.openxmlformats.org/officeDocument/2006/relationships/hyperlink" Target="sem/10.1021_acsapm.9b00490\ap9b00490_0004.jpeg" TargetMode="External"/><Relationship Id="rId1949" Type="http://schemas.openxmlformats.org/officeDocument/2006/relationships/hyperlink" Target="sem/10.1021_acsabm.9b00727\mt9b00727_0001.jpeg" TargetMode="External"/><Relationship Id="rId3164" Type="http://schemas.openxmlformats.org/officeDocument/2006/relationships/hyperlink" Target="sem/10.1021_acsnano.8b07235\SEM" TargetMode="External"/><Relationship Id="rId292" Type="http://schemas.openxmlformats.org/officeDocument/2006/relationships/hyperlink" Target="sem/10.1021_acsami.9b04700/supp_2.jpg" TargetMode="External"/><Relationship Id="rId1809" Type="http://schemas.openxmlformats.org/officeDocument/2006/relationships/hyperlink" Target="sem/10.1021_acsami.8b10668\am-2018-106683_0005.jpeg" TargetMode="External"/><Relationship Id="rId3371" Type="http://schemas.openxmlformats.org/officeDocument/2006/relationships/hyperlink" Target="sem/10.1021_acsapm.0c00392\ap0c00392_0002.jpeg" TargetMode="External"/><Relationship Id="rId2180" Type="http://schemas.openxmlformats.org/officeDocument/2006/relationships/hyperlink" Target="sem/10.1021_acsami.5b07628\am-2015-07628m_0009.jpeg" TargetMode="External"/><Relationship Id="rId3024" Type="http://schemas.openxmlformats.org/officeDocument/2006/relationships/hyperlink" Target="sem/10.1021_acsami.8b00806\supp_5.jpg" TargetMode="External"/><Relationship Id="rId3231" Type="http://schemas.openxmlformats.org/officeDocument/2006/relationships/hyperlink" Target="sem/10.1021_acsapm.0c00392\supp_6.jpg" TargetMode="External"/><Relationship Id="rId152" Type="http://schemas.openxmlformats.org/officeDocument/2006/relationships/hyperlink" Target="sem/10.1021_acs.molpharmaceut.0c01196\SEM" TargetMode="External"/><Relationship Id="rId2040" Type="http://schemas.openxmlformats.org/officeDocument/2006/relationships/hyperlink" Target="https://pubs.acs.org/doi/10.1021/acsabm.9b01062" TargetMode="External"/><Relationship Id="rId2997" Type="http://schemas.openxmlformats.org/officeDocument/2006/relationships/hyperlink" Target="sem/10.1021_acs.biomac.0c01724\bm0c01724_0001.jpeg" TargetMode="External"/><Relationship Id="rId969" Type="http://schemas.openxmlformats.org/officeDocument/2006/relationships/hyperlink" Target="sem/10.1021_acs.langmuir.7b02834\SEM" TargetMode="External"/><Relationship Id="rId1599" Type="http://schemas.openxmlformats.org/officeDocument/2006/relationships/hyperlink" Target="sem/10.1021_acsami.9b23536\SEM" TargetMode="External"/><Relationship Id="rId1459" Type="http://schemas.openxmlformats.org/officeDocument/2006/relationships/hyperlink" Target="https://pubs.acs.org/doi/10.1021/acs.chemmater.0c02941" TargetMode="External"/><Relationship Id="rId2857" Type="http://schemas.openxmlformats.org/officeDocument/2006/relationships/hyperlink" Target="https://pubs.acs.org/doi/10.1021/acs.biomac.7b00889" TargetMode="External"/><Relationship Id="rId98" Type="http://schemas.openxmlformats.org/officeDocument/2006/relationships/hyperlink" Target="sem/10.1021_acsabm.1c00760\SEM" TargetMode="External"/><Relationship Id="rId829" Type="http://schemas.openxmlformats.org/officeDocument/2006/relationships/hyperlink" Target="sem/10.1021_acsabm.8b00504\SEM" TargetMode="External"/><Relationship Id="rId1666" Type="http://schemas.openxmlformats.org/officeDocument/2006/relationships/hyperlink" Target="sem/10.1021_acssuschemeng.6b01691\sc-2016-01691z_0003.jpeg" TargetMode="External"/><Relationship Id="rId1873" Type="http://schemas.openxmlformats.org/officeDocument/2006/relationships/hyperlink" Target="sem/10.1021_acsami.0c02495\supp_22.jpg" TargetMode="External"/><Relationship Id="rId2717" Type="http://schemas.openxmlformats.org/officeDocument/2006/relationships/hyperlink" Target="sem/10.1021_acs.iecr.1c00610\ie1c00610_0002.jpeg" TargetMode="External"/><Relationship Id="rId2924" Type="http://schemas.openxmlformats.org/officeDocument/2006/relationships/hyperlink" Target="sem/10.1021_acsami.9b00154\am-2019-00154c_0007.jpeg" TargetMode="External"/><Relationship Id="rId1319" Type="http://schemas.openxmlformats.org/officeDocument/2006/relationships/hyperlink" Target="sem\10.1021_acscentsci.0c01054\supp_2.jpg" TargetMode="External"/><Relationship Id="rId1526" Type="http://schemas.openxmlformats.org/officeDocument/2006/relationships/hyperlink" Target="sem\10.1021_acsabm.1c00905\supp_2.jpg" TargetMode="External"/><Relationship Id="rId1733" Type="http://schemas.openxmlformats.org/officeDocument/2006/relationships/hyperlink" Target="sem/10.1021_acsnano.0c06346\nn0c06346_0003.jpeg" TargetMode="External"/><Relationship Id="rId1940" Type="http://schemas.openxmlformats.org/officeDocument/2006/relationships/hyperlink" Target="sem/10.1021_acsami.5b07628\SEM" TargetMode="External"/><Relationship Id="rId25" Type="http://schemas.openxmlformats.org/officeDocument/2006/relationships/hyperlink" Target="sem\10.1021_acsbiomaterials.9b01676\ab9b01676_0001.jpeg" TargetMode="External"/><Relationship Id="rId1800" Type="http://schemas.openxmlformats.org/officeDocument/2006/relationships/hyperlink" Target="sem/10.1021_acsami.8b10668\SEM" TargetMode="External"/><Relationship Id="rId479" Type="http://schemas.openxmlformats.org/officeDocument/2006/relationships/hyperlink" Target="sem/10.1021_acsami.1c03804\SEM" TargetMode="External"/><Relationship Id="rId686" Type="http://schemas.openxmlformats.org/officeDocument/2006/relationships/hyperlink" Target="sem/10.1021_acsami.9b16139\SEM" TargetMode="External"/><Relationship Id="rId893" Type="http://schemas.openxmlformats.org/officeDocument/2006/relationships/hyperlink" Target="sem\10.1021_acsbiomaterials.1c00549\SEM" TargetMode="External"/><Relationship Id="rId2367" Type="http://schemas.openxmlformats.org/officeDocument/2006/relationships/hyperlink" Target="sem\10.1021_acsmacrolett.6b00674\mz-2016-006742_0004.jpeg" TargetMode="External"/><Relationship Id="rId2574" Type="http://schemas.openxmlformats.org/officeDocument/2006/relationships/hyperlink" Target="sem/10.1021_acsami.8b19482\SEM" TargetMode="External"/><Relationship Id="rId2781" Type="http://schemas.openxmlformats.org/officeDocument/2006/relationships/hyperlink" Target="sem/10.1021_acs.biomac.7b01204\SEM" TargetMode="External"/><Relationship Id="rId3418" Type="http://schemas.openxmlformats.org/officeDocument/2006/relationships/hyperlink" Target="sem/10.1021_acsami.8b20178\am-2018-201786_0001.jpeg" TargetMode="External"/><Relationship Id="rId339" Type="http://schemas.openxmlformats.org/officeDocument/2006/relationships/hyperlink" Target="sem/10.1021_acsbiomaterials.0c00340\SEM" TargetMode="External"/><Relationship Id="rId546" Type="http://schemas.openxmlformats.org/officeDocument/2006/relationships/hyperlink" Target="sem/10.1021_acsami.0c21598\SEM" TargetMode="External"/><Relationship Id="rId753" Type="http://schemas.openxmlformats.org/officeDocument/2006/relationships/hyperlink" Target="sem\10.1021_acsnano.0c04899\supp_12.jpg" TargetMode="External"/><Relationship Id="rId1176" Type="http://schemas.openxmlformats.org/officeDocument/2006/relationships/hyperlink" Target="sem\10.1021_acsabm.9b01176\SEM" TargetMode="External"/><Relationship Id="rId1383" Type="http://schemas.openxmlformats.org/officeDocument/2006/relationships/hyperlink" Target="sem/10.1021_acsomega.9b00971\SEM" TargetMode="External"/><Relationship Id="rId2227" Type="http://schemas.openxmlformats.org/officeDocument/2006/relationships/hyperlink" Target="sem/10.1021_bm100465q\SEM" TargetMode="External"/><Relationship Id="rId2434" Type="http://schemas.openxmlformats.org/officeDocument/2006/relationships/hyperlink" Target="sem/10.1021_acssuschemeng.7b04172\SEM" TargetMode="External"/><Relationship Id="rId406" Type="http://schemas.openxmlformats.org/officeDocument/2006/relationships/hyperlink" Target="sem/10.1021_acsami.1c05098\am1c05098_0006.jpeg" TargetMode="External"/><Relationship Id="rId960" Type="http://schemas.openxmlformats.org/officeDocument/2006/relationships/hyperlink" Target="sem\10.1021_acsmacrolett.7b00275\mz-2017-002755_0001.jpeg" TargetMode="External"/><Relationship Id="rId1036" Type="http://schemas.openxmlformats.org/officeDocument/2006/relationships/hyperlink" Target="sem\10.1021_acsami.6b10912\SEM" TargetMode="External"/><Relationship Id="rId1243" Type="http://schemas.openxmlformats.org/officeDocument/2006/relationships/hyperlink" Target="sem/10.1021_acsami.6b00891\am-2016-00891q_0002.jpeg" TargetMode="External"/><Relationship Id="rId1590" Type="http://schemas.openxmlformats.org/officeDocument/2006/relationships/hyperlink" Target="sem\10.1021_acsami.0c16885\am0c16885_0005.jpeg" TargetMode="External"/><Relationship Id="rId2641" Type="http://schemas.openxmlformats.org/officeDocument/2006/relationships/hyperlink" Target="sem/10.1021_acsnano.8b09496\nn-2018-094966_0001.jpeg" TargetMode="External"/><Relationship Id="rId613" Type="http://schemas.openxmlformats.org/officeDocument/2006/relationships/hyperlink" Target="sem/10.1021_acsabm.1c00096\mt1c00096_0004.jpeg" TargetMode="External"/><Relationship Id="rId820" Type="http://schemas.openxmlformats.org/officeDocument/2006/relationships/hyperlink" Target="sem\10.1021_acsami.1c16828\supp_8.jpg" TargetMode="External"/><Relationship Id="rId1450" Type="http://schemas.openxmlformats.org/officeDocument/2006/relationships/hyperlink" Target="sem/10.1021_acssuschemeng.8b02781\sc-2018-02781q_0002.jpeg" TargetMode="External"/><Relationship Id="rId2501" Type="http://schemas.openxmlformats.org/officeDocument/2006/relationships/hyperlink" Target="sem\10.1021_acssuschemeng.0c06258\SEM" TargetMode="External"/><Relationship Id="rId1103" Type="http://schemas.openxmlformats.org/officeDocument/2006/relationships/hyperlink" Target="sem/10.1021_acs.biomac.6b00150\bm-2016-001502_0004.jpeg" TargetMode="External"/><Relationship Id="rId1310" Type="http://schemas.openxmlformats.org/officeDocument/2006/relationships/hyperlink" Target="sem\10.1021_acs.jpcc.6b05948\jp-2016-05948b_0004.jpeg" TargetMode="External"/><Relationship Id="rId3068" Type="http://schemas.openxmlformats.org/officeDocument/2006/relationships/hyperlink" Target="sem/10.1021_acsami.5b05287\SEM" TargetMode="External"/><Relationship Id="rId3275" Type="http://schemas.openxmlformats.org/officeDocument/2006/relationships/hyperlink" Target="sem/10.1021_bm9012875\bm-2009-012875_0006.jpeg" TargetMode="External"/><Relationship Id="rId196" Type="http://schemas.openxmlformats.org/officeDocument/2006/relationships/hyperlink" Target="sem/10.1021_acsami.5b00184\SEM" TargetMode="External"/><Relationship Id="rId2084" Type="http://schemas.openxmlformats.org/officeDocument/2006/relationships/hyperlink" Target="https://pubs.acs.org/doi/10.1021/acsami.9b19380" TargetMode="External"/><Relationship Id="rId2291" Type="http://schemas.openxmlformats.org/officeDocument/2006/relationships/hyperlink" Target="sem/10.1021_acsbiomaterials.0c00026\ab0c00026_0003.jpeg" TargetMode="External"/><Relationship Id="rId3135" Type="http://schemas.openxmlformats.org/officeDocument/2006/relationships/hyperlink" Target="sem/10.1021_acsami.8b15385\am-2018-15385z_0008.jpeg" TargetMode="External"/><Relationship Id="rId3342" Type="http://schemas.openxmlformats.org/officeDocument/2006/relationships/hyperlink" Target="sem\10.1021_acs.macromol.9b01686\SEM" TargetMode="External"/><Relationship Id="rId263" Type="http://schemas.openxmlformats.org/officeDocument/2006/relationships/hyperlink" Target="sem\10.1021_acsapm.9b00698\ap9b00698_0007.jpeg" TargetMode="External"/><Relationship Id="rId470" Type="http://schemas.openxmlformats.org/officeDocument/2006/relationships/hyperlink" Target="sem/10.1021_acsami.1c03804\am1c03804_0003.jpeg" TargetMode="External"/><Relationship Id="rId2151" Type="http://schemas.openxmlformats.org/officeDocument/2006/relationships/hyperlink" Target="sem/10.1021_acsami.9b08870\SEM" TargetMode="External"/><Relationship Id="rId3202" Type="http://schemas.openxmlformats.org/officeDocument/2006/relationships/hyperlink" Target="https://pubs.acs.org/doi/10.1021/acsnano.8b01689" TargetMode="External"/><Relationship Id="rId123" Type="http://schemas.openxmlformats.org/officeDocument/2006/relationships/hyperlink" Target="sem/10.1021_acsabm.0c00971\mt0c00971_0004.jpeg" TargetMode="External"/><Relationship Id="rId330" Type="http://schemas.openxmlformats.org/officeDocument/2006/relationships/hyperlink" Target="sem/10.1021_acsapm.1c00805\ap1c00805_0002.jpeg" TargetMode="External"/><Relationship Id="rId2011" Type="http://schemas.openxmlformats.org/officeDocument/2006/relationships/hyperlink" Target="https://pubs.acs.org/doi/10.1021/acs.iecr.6b03689" TargetMode="External"/><Relationship Id="rId2968" Type="http://schemas.openxmlformats.org/officeDocument/2006/relationships/hyperlink" Target="sem/10.1021_sc500154t\sc-2014-00154t_0003.jpeg" TargetMode="External"/><Relationship Id="rId1777" Type="http://schemas.openxmlformats.org/officeDocument/2006/relationships/hyperlink" Target="sem/10.1021_acsami.9b08369\supp_4.jpg" TargetMode="External"/><Relationship Id="rId1984" Type="http://schemas.openxmlformats.org/officeDocument/2006/relationships/hyperlink" Target="sem/10.1021_acsomega.8b01037\SEM" TargetMode="External"/><Relationship Id="rId2828" Type="http://schemas.openxmlformats.org/officeDocument/2006/relationships/hyperlink" Target="sem/10.1021_acs.macromol.8b02410\SEM" TargetMode="External"/><Relationship Id="rId69" Type="http://schemas.openxmlformats.org/officeDocument/2006/relationships/hyperlink" Target="sem\10.1021_acsapm.9b00698\ap9b00698_0007.jpeg" TargetMode="External"/><Relationship Id="rId1637" Type="http://schemas.openxmlformats.org/officeDocument/2006/relationships/hyperlink" Target="sem/10.1021_acsabm.0c01088\SEM" TargetMode="External"/><Relationship Id="rId1844" Type="http://schemas.openxmlformats.org/officeDocument/2006/relationships/hyperlink" Target="sem/10.1021_acsbiomaterials.8b01009\SEM" TargetMode="External"/><Relationship Id="rId1704" Type="http://schemas.openxmlformats.org/officeDocument/2006/relationships/hyperlink" Target="sem/10.1021_acsami.7b04552\SEM" TargetMode="External"/><Relationship Id="rId1911" Type="http://schemas.openxmlformats.org/officeDocument/2006/relationships/hyperlink" Target="sem/10.1021_acsbiomaterials.9b00941\ab-2019-00941d_0005.jpeg" TargetMode="External"/><Relationship Id="rId797" Type="http://schemas.openxmlformats.org/officeDocument/2006/relationships/hyperlink" Target="sem\10.1021_acsabm.0c00294\mt0c00294_0004.jpeg" TargetMode="External"/><Relationship Id="rId2478" Type="http://schemas.openxmlformats.org/officeDocument/2006/relationships/hyperlink" Target="sem\10.1021_acsabm.8b00348\mt-2018-00348j_0005.jpeg" TargetMode="External"/><Relationship Id="rId1287" Type="http://schemas.openxmlformats.org/officeDocument/2006/relationships/hyperlink" Target="sem\10.1021_acsami.0c18242\supp_3.jpg" TargetMode="External"/><Relationship Id="rId2685" Type="http://schemas.openxmlformats.org/officeDocument/2006/relationships/hyperlink" Target="sem\10.1021_acsami.9b22964\SEM" TargetMode="External"/><Relationship Id="rId2892" Type="http://schemas.openxmlformats.org/officeDocument/2006/relationships/hyperlink" Target="sem/10.1021_acs.molpharmaceut.6b00875\mp-2016-00875g_0005.jpeg" TargetMode="External"/><Relationship Id="rId657" Type="http://schemas.openxmlformats.org/officeDocument/2006/relationships/hyperlink" Target="sem/10.1021_acsami.9b05554\am-2019-05554v_0002.jpeg" TargetMode="External"/><Relationship Id="rId864" Type="http://schemas.openxmlformats.org/officeDocument/2006/relationships/hyperlink" Target="sem\10.1021_acsaem.9b02007\ae9b02007_0006.jpeg" TargetMode="External"/><Relationship Id="rId1494" Type="http://schemas.openxmlformats.org/officeDocument/2006/relationships/hyperlink" Target="sem/10.1021_acsbiomaterials.8b00135\SEM" TargetMode="External"/><Relationship Id="rId2338" Type="http://schemas.openxmlformats.org/officeDocument/2006/relationships/hyperlink" Target="sem/10.1021_acsami.0c06091\SEM" TargetMode="External"/><Relationship Id="rId2545" Type="http://schemas.openxmlformats.org/officeDocument/2006/relationships/hyperlink" Target="sem\10.1021_acsami.8b10064\am-2018-10064s_0001.jpeg" TargetMode="External"/><Relationship Id="rId2752" Type="http://schemas.openxmlformats.org/officeDocument/2006/relationships/hyperlink" Target="sem/10.1021_ma101336c\ma-2010-01336c_0004.jpeg" TargetMode="External"/><Relationship Id="rId517" Type="http://schemas.openxmlformats.org/officeDocument/2006/relationships/hyperlink" Target="sem/10.1021_acsami.9b13611\am9b13611_0002.jpeg" TargetMode="External"/><Relationship Id="rId724" Type="http://schemas.openxmlformats.org/officeDocument/2006/relationships/hyperlink" Target="sem/10.1021_acsami.0c15465\SEM" TargetMode="External"/><Relationship Id="rId931" Type="http://schemas.openxmlformats.org/officeDocument/2006/relationships/hyperlink" Target="sem/10.1021_acsbiomaterials.9b00584\SEM" TargetMode="External"/><Relationship Id="rId1147" Type="http://schemas.openxmlformats.org/officeDocument/2006/relationships/hyperlink" Target="https://pubs.acs.org/doi/10.1021/acsami.9b20612" TargetMode="External"/><Relationship Id="rId1354" Type="http://schemas.openxmlformats.org/officeDocument/2006/relationships/hyperlink" Target="sem\10.1021_acs.chemmater.9b05375\cm9b05375_0004.jpeg" TargetMode="External"/><Relationship Id="rId1561" Type="http://schemas.openxmlformats.org/officeDocument/2006/relationships/hyperlink" Target="https://pubs.acs.org/doi/10.1021/acsami.1c13584" TargetMode="External"/><Relationship Id="rId2405" Type="http://schemas.openxmlformats.org/officeDocument/2006/relationships/hyperlink" Target="sem/10.1021_acssuschemeng.9b07467\sc9b07467_0002.jpeg" TargetMode="External"/><Relationship Id="rId2612" Type="http://schemas.openxmlformats.org/officeDocument/2006/relationships/hyperlink" Target="sem/10.1021_acsami.0c03224\SEM" TargetMode="External"/><Relationship Id="rId60" Type="http://schemas.openxmlformats.org/officeDocument/2006/relationships/hyperlink" Target="sem/10.1021_acsami.7b09395\SEM" TargetMode="External"/><Relationship Id="rId1007" Type="http://schemas.openxmlformats.org/officeDocument/2006/relationships/hyperlink" Target="sem\10.1021_acs.langmuir.7b00749\la-2017-00749h_0004.jpeg" TargetMode="External"/><Relationship Id="rId1214" Type="http://schemas.openxmlformats.org/officeDocument/2006/relationships/hyperlink" Target="sem\10.1021_acsnano.1c08193\SEM" TargetMode="External"/><Relationship Id="rId1421" Type="http://schemas.openxmlformats.org/officeDocument/2006/relationships/hyperlink" Target="sem\10.1021_acs.biomac.0c00148\SEM" TargetMode="External"/><Relationship Id="rId3179" Type="http://schemas.openxmlformats.org/officeDocument/2006/relationships/hyperlink" Target="https://pubs.acs.org/doi/10.1021/acs.jafc.8b05147" TargetMode="External"/><Relationship Id="rId3386" Type="http://schemas.openxmlformats.org/officeDocument/2006/relationships/hyperlink" Target="https://pubs.acs.org/doi/10.1021/acsbiomaterials.0c01473" TargetMode="External"/><Relationship Id="rId2195" Type="http://schemas.openxmlformats.org/officeDocument/2006/relationships/hyperlink" Target="sem/10.1021_acs.langmuir.9b01101\SEM" TargetMode="External"/><Relationship Id="rId3039" Type="http://schemas.openxmlformats.org/officeDocument/2006/relationships/hyperlink" Target="sem/10.1021_acsapm.8b00232\ap-2018-00232a_0001.jpeg" TargetMode="External"/><Relationship Id="rId3246" Type="http://schemas.openxmlformats.org/officeDocument/2006/relationships/hyperlink" Target="sem/10.1021_acsnano.8b09470\SEM" TargetMode="External"/><Relationship Id="rId3453" Type="http://schemas.openxmlformats.org/officeDocument/2006/relationships/hyperlink" Target="sem/10.1021_acs.iecr.9b06769\supp_2.jpg" TargetMode="External"/><Relationship Id="rId167" Type="http://schemas.openxmlformats.org/officeDocument/2006/relationships/hyperlink" Target="sem/10.1021_acsabm.0c01602\mt0c01602_0002.jpeg" TargetMode="External"/><Relationship Id="rId374" Type="http://schemas.openxmlformats.org/officeDocument/2006/relationships/hyperlink" Target="sem/10.1021_acsami.9b16675\supp_3.jpg" TargetMode="External"/><Relationship Id="rId581" Type="http://schemas.openxmlformats.org/officeDocument/2006/relationships/hyperlink" Target="sem/10.1021_jf202347h\jf-2011-02347h_0006.jpeg" TargetMode="External"/><Relationship Id="rId2055" Type="http://schemas.openxmlformats.org/officeDocument/2006/relationships/hyperlink" Target="https://pubs.acs.org/doi/10.1021/acsabm.9b01062" TargetMode="External"/><Relationship Id="rId2262" Type="http://schemas.openxmlformats.org/officeDocument/2006/relationships/hyperlink" Target="sem\10.1021_acs.iecr.0c00407\ie0c00407_0002.jpeg" TargetMode="External"/><Relationship Id="rId3106" Type="http://schemas.openxmlformats.org/officeDocument/2006/relationships/hyperlink" Target="sem\10.1021_acssuschemeng.7b03158\SEM" TargetMode="External"/><Relationship Id="rId234" Type="http://schemas.openxmlformats.org/officeDocument/2006/relationships/hyperlink" Target="sem\10.1021_acsami.0c06674\SEM" TargetMode="External"/><Relationship Id="rId3313" Type="http://schemas.openxmlformats.org/officeDocument/2006/relationships/hyperlink" Target="sem/10.1021_acsami.0c06342\am0c06342_0001.jpeg" TargetMode="External"/><Relationship Id="rId441" Type="http://schemas.openxmlformats.org/officeDocument/2006/relationships/hyperlink" Target="sem/10.1021_acsabm.0c00423\SEM" TargetMode="External"/><Relationship Id="rId1071" Type="http://schemas.openxmlformats.org/officeDocument/2006/relationships/hyperlink" Target="sem\10.1021_acs.iecr.0c01720\ie0c01720_0002.jpeg" TargetMode="External"/><Relationship Id="rId2122" Type="http://schemas.openxmlformats.org/officeDocument/2006/relationships/hyperlink" Target="https://pubs.acs.org/doi/10.1021/acsabm.0c00153" TargetMode="External"/><Relationship Id="rId301" Type="http://schemas.openxmlformats.org/officeDocument/2006/relationships/hyperlink" Target="sem/10.1021_acsami.9b04700\SEM" TargetMode="External"/><Relationship Id="rId1888" Type="http://schemas.openxmlformats.org/officeDocument/2006/relationships/hyperlink" Target="sem/10.1021_acsami.1c05394\SEM" TargetMode="External"/><Relationship Id="rId2939" Type="http://schemas.openxmlformats.org/officeDocument/2006/relationships/hyperlink" Target="sem/10.1021_bm101131b\SEM" TargetMode="External"/><Relationship Id="rId1748" Type="http://schemas.openxmlformats.org/officeDocument/2006/relationships/hyperlink" Target="sem/10.1021_acsami.8b20178\SEM" TargetMode="External"/><Relationship Id="rId1955" Type="http://schemas.openxmlformats.org/officeDocument/2006/relationships/hyperlink" Target="sem/10.1021_nn300082k\nn-2012-00082k_0004.jpeg" TargetMode="External"/><Relationship Id="rId3170" Type="http://schemas.openxmlformats.org/officeDocument/2006/relationships/hyperlink" Target="sem/10.1021_acsbiomaterials.0c00119\SEM" TargetMode="External"/><Relationship Id="rId1608" Type="http://schemas.openxmlformats.org/officeDocument/2006/relationships/hyperlink" Target="sem/10.1021_acsnano.0c08830\nn0c08830_0001.jpeg" TargetMode="External"/><Relationship Id="rId1815" Type="http://schemas.openxmlformats.org/officeDocument/2006/relationships/hyperlink" Target="sem/10.1021_acsami.8b10668\am-2018-106683_0005.jpeg" TargetMode="External"/><Relationship Id="rId3030" Type="http://schemas.openxmlformats.org/officeDocument/2006/relationships/hyperlink" Target="sem\10.1021_acsami.1c08421\SEM" TargetMode="External"/><Relationship Id="rId2589" Type="http://schemas.openxmlformats.org/officeDocument/2006/relationships/hyperlink" Target="sem/10.1021_acsami.1c15312\supp_5.jpg" TargetMode="External"/><Relationship Id="rId2796" Type="http://schemas.openxmlformats.org/officeDocument/2006/relationships/hyperlink" Target="sem\10.1021_acs.langmuir.9b01640\la9b01640_0004.jpeg" TargetMode="External"/><Relationship Id="rId768" Type="http://schemas.openxmlformats.org/officeDocument/2006/relationships/hyperlink" Target="sem/10.1021_acsami.7b18927\SEM" TargetMode="External"/><Relationship Id="rId975" Type="http://schemas.openxmlformats.org/officeDocument/2006/relationships/hyperlink" Target="sem\10.1021_acsami.8b08381\am-2018-083815_0001.jpeg" TargetMode="External"/><Relationship Id="rId1398" Type="http://schemas.openxmlformats.org/officeDocument/2006/relationships/hyperlink" Target="sem\10.1021_acs.biomac.8b00015\bm-2018-00015m_0003.jpeg" TargetMode="External"/><Relationship Id="rId2449" Type="http://schemas.openxmlformats.org/officeDocument/2006/relationships/hyperlink" Target="sem\10.1021_acssuschemeng.9b07250\sc9b07250_0003.jpeg" TargetMode="External"/><Relationship Id="rId2656" Type="http://schemas.openxmlformats.org/officeDocument/2006/relationships/hyperlink" Target="sem\10.1021_acsami.9b22964\SEM" TargetMode="External"/><Relationship Id="rId2863" Type="http://schemas.openxmlformats.org/officeDocument/2006/relationships/hyperlink" Target="https://pubs.acs.org/doi/10.1021/am501275t" TargetMode="External"/><Relationship Id="rId628" Type="http://schemas.openxmlformats.org/officeDocument/2006/relationships/hyperlink" Target="sem/10.1021_acsabm.1c00096\SEM" TargetMode="External"/><Relationship Id="rId835" Type="http://schemas.openxmlformats.org/officeDocument/2006/relationships/hyperlink" Target="sem\10.1021_acsami.9b22120\SEM" TargetMode="External"/><Relationship Id="rId1258" Type="http://schemas.openxmlformats.org/officeDocument/2006/relationships/hyperlink" Target="sem/10.1021_acsami.8b00802\supp_4.jpg" TargetMode="External"/><Relationship Id="rId1465" Type="http://schemas.openxmlformats.org/officeDocument/2006/relationships/hyperlink" Target="sem\10.1021_acssuschemeng.8b02781\SEM" TargetMode="External"/><Relationship Id="rId1672" Type="http://schemas.openxmlformats.org/officeDocument/2006/relationships/hyperlink" Target="https://pubs.acs.org/doi/10.1021/acsbiomaterials.1c00982" TargetMode="External"/><Relationship Id="rId2309" Type="http://schemas.openxmlformats.org/officeDocument/2006/relationships/hyperlink" Target="sem/10.1021_acs.jafc.9b00984\jf-2019-00984j_0008.jpeg" TargetMode="External"/><Relationship Id="rId2516" Type="http://schemas.openxmlformats.org/officeDocument/2006/relationships/hyperlink" Target="sem/10.1021_acsami.8b14528\SEM" TargetMode="External"/><Relationship Id="rId2723" Type="http://schemas.openxmlformats.org/officeDocument/2006/relationships/hyperlink" Target="sem/10.1021_acs.iecr.1c00610\ie1c00610_0002.jpeg" TargetMode="External"/><Relationship Id="rId1118" Type="http://schemas.openxmlformats.org/officeDocument/2006/relationships/hyperlink" Target="sem/10.1021_acs.molpharmaceut.0c00126\SEM" TargetMode="External"/><Relationship Id="rId1325" Type="http://schemas.openxmlformats.org/officeDocument/2006/relationships/hyperlink" Target="sem/10.1021_acsbiomaterials.6b00484\SEM" TargetMode="External"/><Relationship Id="rId1532" Type="http://schemas.openxmlformats.org/officeDocument/2006/relationships/hyperlink" Target="sem\10.1021_acsomega.6b00495\ao-2016-004954_0003.jpeg" TargetMode="External"/><Relationship Id="rId2930" Type="http://schemas.openxmlformats.org/officeDocument/2006/relationships/hyperlink" Target="sem/10.1021_acsami.1c02141\am1c02141_0005.jpeg" TargetMode="External"/><Relationship Id="rId902" Type="http://schemas.openxmlformats.org/officeDocument/2006/relationships/hyperlink" Target="sem\10.1021_acsbiomaterials.0c00443\ab0c00443_0001.jpeg" TargetMode="External"/><Relationship Id="rId31" Type="http://schemas.openxmlformats.org/officeDocument/2006/relationships/hyperlink" Target="sem\10.1021_acsabm.8b00710\mt-2018-007108_0002.jpeg" TargetMode="External"/><Relationship Id="rId2099" Type="http://schemas.openxmlformats.org/officeDocument/2006/relationships/hyperlink" Target="https://pubs.acs.org/doi/10.1021/cm501095s" TargetMode="External"/><Relationship Id="rId278" Type="http://schemas.openxmlformats.org/officeDocument/2006/relationships/hyperlink" Target="sem\10.1021_acsami.1c12631\am1c12631_0008.jpeg" TargetMode="External"/><Relationship Id="rId3357" Type="http://schemas.openxmlformats.org/officeDocument/2006/relationships/hyperlink" Target="sem/10.1021_acsbiomaterials.0c00143\supp_3.jpg" TargetMode="External"/><Relationship Id="rId485" Type="http://schemas.openxmlformats.org/officeDocument/2006/relationships/hyperlink" Target="sem/10.1021_acsami.1c01904\SEM" TargetMode="External"/><Relationship Id="rId692" Type="http://schemas.openxmlformats.org/officeDocument/2006/relationships/hyperlink" Target="sem\10.1021_acsami.8b21179\SEM" TargetMode="External"/><Relationship Id="rId2166" Type="http://schemas.openxmlformats.org/officeDocument/2006/relationships/hyperlink" Target="https://pubs.acs.org/doi/10.1021/acsbiomaterials.8b00408" TargetMode="External"/><Relationship Id="rId2373" Type="http://schemas.openxmlformats.org/officeDocument/2006/relationships/hyperlink" Target="sem/10.1021_acsami.7b09923\am-2017-09923u_0004.jpeg" TargetMode="External"/><Relationship Id="rId2580" Type="http://schemas.openxmlformats.org/officeDocument/2006/relationships/hyperlink" Target="sem/10.1021_acsapm.1c00256\SEM" TargetMode="External"/><Relationship Id="rId3217" Type="http://schemas.openxmlformats.org/officeDocument/2006/relationships/hyperlink" Target="sem/10.1021_acsbiomaterials.0c00119\ab0c00119_0001.jpeg" TargetMode="External"/><Relationship Id="rId3424" Type="http://schemas.openxmlformats.org/officeDocument/2006/relationships/hyperlink" Target="sem\10.1021_acsami.1c08421\SEM" TargetMode="External"/><Relationship Id="rId138" Type="http://schemas.openxmlformats.org/officeDocument/2006/relationships/hyperlink" Target="sem/10.1021_acsapm.1c00447\SEM" TargetMode="External"/><Relationship Id="rId345" Type="http://schemas.openxmlformats.org/officeDocument/2006/relationships/hyperlink" Target="sem/10.1021_acsami.9b18646\SEM" TargetMode="External"/><Relationship Id="rId552" Type="http://schemas.openxmlformats.org/officeDocument/2006/relationships/hyperlink" Target="https://pubs.acs.org/doi/10.1021/acsami.0c05454" TargetMode="External"/><Relationship Id="rId1182" Type="http://schemas.openxmlformats.org/officeDocument/2006/relationships/hyperlink" Target="sem/10.1021_acsami.1c01321\supp_3.jpg" TargetMode="External"/><Relationship Id="rId2026" Type="http://schemas.openxmlformats.org/officeDocument/2006/relationships/hyperlink" Target="sem/10.1021_acsabm.9b01062\mt9b01062_0003.jpeg" TargetMode="External"/><Relationship Id="rId2233" Type="http://schemas.openxmlformats.org/officeDocument/2006/relationships/hyperlink" Target="sem\10.1021_acssuschemeng.9b07051\SEM" TargetMode="External"/><Relationship Id="rId2440" Type="http://schemas.openxmlformats.org/officeDocument/2006/relationships/hyperlink" Target="sem/10.1021_acssuschemeng.7b04172\SEM" TargetMode="External"/><Relationship Id="rId205" Type="http://schemas.openxmlformats.org/officeDocument/2006/relationships/hyperlink" Target="https://pubs.acs.org/doi/10.1021/acsnano.1c01751" TargetMode="External"/><Relationship Id="rId412" Type="http://schemas.openxmlformats.org/officeDocument/2006/relationships/hyperlink" Target="sem/10.1021_acsabm.1c00293\supp_7.jpg" TargetMode="External"/><Relationship Id="rId1042" Type="http://schemas.openxmlformats.org/officeDocument/2006/relationships/hyperlink" Target="sem\10.1021_acsnano.1c08193\SEM" TargetMode="External"/><Relationship Id="rId2300" Type="http://schemas.openxmlformats.org/officeDocument/2006/relationships/hyperlink" Target="sem/10.1021_acsabm.9b00676\SEM" TargetMode="External"/><Relationship Id="rId1999" Type="http://schemas.openxmlformats.org/officeDocument/2006/relationships/hyperlink" Target="sem/10.1021_acs.biomac.0c01167\bm0c01167_0002.jpeg" TargetMode="External"/><Relationship Id="rId1859" Type="http://schemas.openxmlformats.org/officeDocument/2006/relationships/hyperlink" Target="sem/10.1021_acsami.9b08870\am9b08870_0001.jpeg" TargetMode="External"/><Relationship Id="rId3074" Type="http://schemas.openxmlformats.org/officeDocument/2006/relationships/hyperlink" Target="sem\10.1021_cm4025827\SEM" TargetMode="External"/><Relationship Id="rId1719" Type="http://schemas.openxmlformats.org/officeDocument/2006/relationships/hyperlink" Target="sem/10.1021_acs.iecr.9b04947\ie9b04947_0009.jpeg" TargetMode="External"/><Relationship Id="rId1926" Type="http://schemas.openxmlformats.org/officeDocument/2006/relationships/hyperlink" Target="sem/10.1021_acsapm.0c00831\SEM" TargetMode="External"/><Relationship Id="rId3281" Type="http://schemas.openxmlformats.org/officeDocument/2006/relationships/hyperlink" Target="sem/10.1021_acsnano.0c06938\supp_2.jpg" TargetMode="External"/><Relationship Id="rId2090" Type="http://schemas.openxmlformats.org/officeDocument/2006/relationships/hyperlink" Target="sem/10.1021_acsami.0c10327\am0c10327_0002.jpeg" TargetMode="External"/><Relationship Id="rId3141" Type="http://schemas.openxmlformats.org/officeDocument/2006/relationships/hyperlink" Target="sem/10.1021_acsami.8b15385\am-2018-15385z_0008.jpeg" TargetMode="External"/><Relationship Id="rId3001" Type="http://schemas.openxmlformats.org/officeDocument/2006/relationships/hyperlink" Target="sem/10.1021_am402097j\SEM" TargetMode="External"/><Relationship Id="rId879" Type="http://schemas.openxmlformats.org/officeDocument/2006/relationships/hyperlink" Target="sem/10.1021_acsabm.9b01007\SEM" TargetMode="External"/><Relationship Id="rId2767" Type="http://schemas.openxmlformats.org/officeDocument/2006/relationships/hyperlink" Target="sem\10.1021_ma200562k\SEM" TargetMode="External"/><Relationship Id="rId739" Type="http://schemas.openxmlformats.org/officeDocument/2006/relationships/hyperlink" Target="sem\10.1021_acsbiomaterials.6b00318\ab-2016-00318w_0004.jpeg" TargetMode="External"/><Relationship Id="rId1369" Type="http://schemas.openxmlformats.org/officeDocument/2006/relationships/hyperlink" Target="sem/10.1021_acs.analchem.6b02540\SEM" TargetMode="External"/><Relationship Id="rId1576" Type="http://schemas.openxmlformats.org/officeDocument/2006/relationships/hyperlink" Target="sem\10.1021_acsbiomaterials.6b00470\ab-2016-00470m_0004.jpeg" TargetMode="External"/><Relationship Id="rId2974" Type="http://schemas.openxmlformats.org/officeDocument/2006/relationships/hyperlink" Target="sem/10.1021_acsami.1c08421\am1c08421_0003.jpeg" TargetMode="External"/><Relationship Id="rId946" Type="http://schemas.openxmlformats.org/officeDocument/2006/relationships/hyperlink" Target="sem\10.1021_acsami.9b10126\am9b10126_0007.jpeg" TargetMode="External"/><Relationship Id="rId1229" Type="http://schemas.openxmlformats.org/officeDocument/2006/relationships/hyperlink" Target="sem\10.1021_acsami.1c12458\SEM" TargetMode="External"/><Relationship Id="rId1783" Type="http://schemas.openxmlformats.org/officeDocument/2006/relationships/hyperlink" Target="sem/10.1021_acsami.0c10327\am0c10327_0002.jpeg" TargetMode="External"/><Relationship Id="rId1990" Type="http://schemas.openxmlformats.org/officeDocument/2006/relationships/hyperlink" Target="sem/10.1021_acsomega.8b01037\SEM" TargetMode="External"/><Relationship Id="rId2627" Type="http://schemas.openxmlformats.org/officeDocument/2006/relationships/hyperlink" Target="sem\10.1021_am508712e\am-2014-08712e_0007.jpeg" TargetMode="External"/><Relationship Id="rId2834" Type="http://schemas.openxmlformats.org/officeDocument/2006/relationships/hyperlink" Target="https://pubs.acs.org/doi/10.1021/acsabm.0c01533" TargetMode="External"/><Relationship Id="rId75" Type="http://schemas.openxmlformats.org/officeDocument/2006/relationships/hyperlink" Target="sem\10.1021_acsabm.8b00225\mt-2018-002253_0005.jpeg" TargetMode="External"/><Relationship Id="rId806" Type="http://schemas.openxmlformats.org/officeDocument/2006/relationships/hyperlink" Target="sem/10.1021_acsapm.0c00106\SEM" TargetMode="External"/><Relationship Id="rId1436" Type="http://schemas.openxmlformats.org/officeDocument/2006/relationships/hyperlink" Target="sem\10.1021_acs.biomac.0c01577\bm0c01577_0004.jpeg" TargetMode="External"/><Relationship Id="rId1643" Type="http://schemas.openxmlformats.org/officeDocument/2006/relationships/hyperlink" Target="sem/10.1021_acsami.1c14216\SEM" TargetMode="External"/><Relationship Id="rId1850" Type="http://schemas.openxmlformats.org/officeDocument/2006/relationships/hyperlink" Target="sem\10.1021_acs.macromol.7b01832\SEM" TargetMode="External"/><Relationship Id="rId2901" Type="http://schemas.openxmlformats.org/officeDocument/2006/relationships/hyperlink" Target="sem/10.1021_acsami.9b09782\SEM" TargetMode="External"/><Relationship Id="rId1503" Type="http://schemas.openxmlformats.org/officeDocument/2006/relationships/hyperlink" Target="https://pubs.acs.org/doi/10.1021/acsbiomaterials.8b00135" TargetMode="External"/><Relationship Id="rId1710" Type="http://schemas.openxmlformats.org/officeDocument/2006/relationships/hyperlink" Target="sem/10.1021_acsami.7b04552\SEM" TargetMode="External"/><Relationship Id="rId389" Type="http://schemas.openxmlformats.org/officeDocument/2006/relationships/hyperlink" Target="sem/10.1021_jf202347h\SEM" TargetMode="External"/><Relationship Id="rId596" Type="http://schemas.openxmlformats.org/officeDocument/2006/relationships/hyperlink" Target="sem/10.1021_acsabm.1c00096\SEM" TargetMode="External"/><Relationship Id="rId2277" Type="http://schemas.openxmlformats.org/officeDocument/2006/relationships/hyperlink" Target="sem\10.1021_acssuschemeng.9b07250\sc9b07250_0003.jpeg" TargetMode="External"/><Relationship Id="rId2484" Type="http://schemas.openxmlformats.org/officeDocument/2006/relationships/hyperlink" Target="https://pubs.acs.org/doi/10.1021/acsmacrolett.6b00674" TargetMode="External"/><Relationship Id="rId2691" Type="http://schemas.openxmlformats.org/officeDocument/2006/relationships/hyperlink" Target="sem\10.1021_acsami.9b22964\SEM" TargetMode="External"/><Relationship Id="rId3328" Type="http://schemas.openxmlformats.org/officeDocument/2006/relationships/hyperlink" Target="sem/10.1021_ma5006099\SEM" TargetMode="External"/><Relationship Id="rId249" Type="http://schemas.openxmlformats.org/officeDocument/2006/relationships/hyperlink" Target="sem\10.1021_acsapm.9b00698\SEM" TargetMode="External"/><Relationship Id="rId456" Type="http://schemas.openxmlformats.org/officeDocument/2006/relationships/hyperlink" Target="sem/10.1021_acsabm.0c00423\supp_3.jpg" TargetMode="External"/><Relationship Id="rId663" Type="http://schemas.openxmlformats.org/officeDocument/2006/relationships/hyperlink" Target="sem/10.1021_acsami.9b05554\am-2019-05554v_0002.jpeg" TargetMode="External"/><Relationship Id="rId870" Type="http://schemas.openxmlformats.org/officeDocument/2006/relationships/hyperlink" Target="sem\10.1021_acsami.1c08285\am1c08285_0004.jpeg" TargetMode="External"/><Relationship Id="rId1086" Type="http://schemas.openxmlformats.org/officeDocument/2006/relationships/hyperlink" Target="sem\10.1021_acsami.0c18242\SEM" TargetMode="External"/><Relationship Id="rId1293" Type="http://schemas.openxmlformats.org/officeDocument/2006/relationships/hyperlink" Target="sem\10.1021_acsami.0c18242\SEM" TargetMode="External"/><Relationship Id="rId2137" Type="http://schemas.openxmlformats.org/officeDocument/2006/relationships/hyperlink" Target="https://pubs.acs.org/doi/10.1021/acs.biomac.5b00928" TargetMode="External"/><Relationship Id="rId2344" Type="http://schemas.openxmlformats.org/officeDocument/2006/relationships/hyperlink" Target="sem/10.1021_acsabm.0c01673\SEM" TargetMode="External"/><Relationship Id="rId2551" Type="http://schemas.openxmlformats.org/officeDocument/2006/relationships/hyperlink" Target="sem/10.1021_acsami.0c16719\am0c16719_0002.jpeg" TargetMode="External"/><Relationship Id="rId109" Type="http://schemas.openxmlformats.org/officeDocument/2006/relationships/hyperlink" Target="sem/10.1021_acsami.5b03143\am-2015-03143p_0003.jpeg" TargetMode="External"/><Relationship Id="rId316" Type="http://schemas.openxmlformats.org/officeDocument/2006/relationships/hyperlink" Target="sem/10.1021_acs.bioconjchem.6b00706\bc-2016-00706b_0003.jpeg" TargetMode="External"/><Relationship Id="rId523" Type="http://schemas.openxmlformats.org/officeDocument/2006/relationships/hyperlink" Target="sem/10.1021_acsami.9b13611\am9b13611_0002.jpeg" TargetMode="External"/><Relationship Id="rId1153" Type="http://schemas.openxmlformats.org/officeDocument/2006/relationships/hyperlink" Target="sem\10.1021_acsami.6b10375\am-2016-10375r_0005.jpeg" TargetMode="External"/><Relationship Id="rId2204" Type="http://schemas.openxmlformats.org/officeDocument/2006/relationships/hyperlink" Target="sem/10.1021_acs.biomac.1c00537\bm1c00537_0004.jpeg" TargetMode="External"/><Relationship Id="rId730" Type="http://schemas.openxmlformats.org/officeDocument/2006/relationships/hyperlink" Target="sem\10.1021_acs.biomac.6b00593\SEM" TargetMode="External"/><Relationship Id="rId1013" Type="http://schemas.openxmlformats.org/officeDocument/2006/relationships/hyperlink" Target="sem\10.1021_acsami.6b10375\am-2016-10375r_0005.jpeg" TargetMode="External"/><Relationship Id="rId1360" Type="http://schemas.openxmlformats.org/officeDocument/2006/relationships/hyperlink" Target="sem\10.1021_acsomega.6b00495\ao-2016-004954_0003.jpeg" TargetMode="External"/><Relationship Id="rId2411" Type="http://schemas.openxmlformats.org/officeDocument/2006/relationships/hyperlink" Target="sem\10.1021_acssuschemeng.9b07467\supp_8.jpg" TargetMode="External"/><Relationship Id="rId1220" Type="http://schemas.openxmlformats.org/officeDocument/2006/relationships/hyperlink" Target="https://pubs.acs.org/doi/10.1021/acsami.1c12458" TargetMode="External"/><Relationship Id="rId3185" Type="http://schemas.openxmlformats.org/officeDocument/2006/relationships/hyperlink" Target="sem\10.1021_cm4025827\SEM" TargetMode="External"/><Relationship Id="rId3392" Type="http://schemas.openxmlformats.org/officeDocument/2006/relationships/hyperlink" Target="https://pubs.acs.org/doi/10.1021/acsami.8b05963" TargetMode="External"/><Relationship Id="rId3045" Type="http://schemas.openxmlformats.org/officeDocument/2006/relationships/hyperlink" Target="sem/10.1021_acs.jafc.8b05147\jf-2018-051475_0001.jpeg" TargetMode="External"/><Relationship Id="rId3252" Type="http://schemas.openxmlformats.org/officeDocument/2006/relationships/hyperlink" Target="sem/10.1021_cm502834h\SEM" TargetMode="External"/><Relationship Id="rId173" Type="http://schemas.openxmlformats.org/officeDocument/2006/relationships/hyperlink" Target="sem/10.1021_acsnano.6b05318\supp_11.jpg" TargetMode="External"/><Relationship Id="rId380" Type="http://schemas.openxmlformats.org/officeDocument/2006/relationships/hyperlink" Target="sem/10.1021_acsami.0c08880\am0c08880_0003.jpeg" TargetMode="External"/><Relationship Id="rId2061" Type="http://schemas.openxmlformats.org/officeDocument/2006/relationships/hyperlink" Target="sem\10.1021_acs.iecr.9b04947\SEM" TargetMode="External"/><Relationship Id="rId3112" Type="http://schemas.openxmlformats.org/officeDocument/2006/relationships/hyperlink" Target="sem/10.1021_acssuschemeng.7b03158\SEM" TargetMode="External"/><Relationship Id="rId240" Type="http://schemas.openxmlformats.org/officeDocument/2006/relationships/hyperlink" Target="sem\10.1021_acsami.1c12228\SEM" TargetMode="External"/><Relationship Id="rId100" Type="http://schemas.openxmlformats.org/officeDocument/2006/relationships/hyperlink" Target="sem\10.1021_acsabm.0c01211\SEM" TargetMode="External"/><Relationship Id="rId2878" Type="http://schemas.openxmlformats.org/officeDocument/2006/relationships/hyperlink" Target="sem/10.1021_acsami.7b06219\am-2017-06219v_0003.jpeg" TargetMode="External"/><Relationship Id="rId1687" Type="http://schemas.openxmlformats.org/officeDocument/2006/relationships/hyperlink" Target="sem\10.1021_acsami.0c13009\am0c13009_0005.jpeg" TargetMode="External"/><Relationship Id="rId1894" Type="http://schemas.openxmlformats.org/officeDocument/2006/relationships/hyperlink" Target="sem/10.1021_acsami.1c05394\SEM" TargetMode="External"/><Relationship Id="rId2738" Type="http://schemas.openxmlformats.org/officeDocument/2006/relationships/hyperlink" Target="sem/10.1021_acs.jpcc.7b06504\SEM" TargetMode="External"/><Relationship Id="rId2945" Type="http://schemas.openxmlformats.org/officeDocument/2006/relationships/hyperlink" Target="sem/10.1021_bm101131b\SEM" TargetMode="External"/><Relationship Id="rId917" Type="http://schemas.openxmlformats.org/officeDocument/2006/relationships/hyperlink" Target="sem\10.1021_acsbiomaterials.9b00584\SEM" TargetMode="External"/><Relationship Id="rId1547" Type="http://schemas.openxmlformats.org/officeDocument/2006/relationships/hyperlink" Target="sem\10.1021_acsami.0c18250\am0c18250_0002.jpeg" TargetMode="External"/><Relationship Id="rId1754" Type="http://schemas.openxmlformats.org/officeDocument/2006/relationships/hyperlink" Target="sem/10.1021_acsami.8b08920\SEM" TargetMode="External"/><Relationship Id="rId1961" Type="http://schemas.openxmlformats.org/officeDocument/2006/relationships/hyperlink" Target="sem/10.1021_acsomega.0c00727\ao0c00727_0006.jpeg" TargetMode="External"/><Relationship Id="rId2805" Type="http://schemas.openxmlformats.org/officeDocument/2006/relationships/hyperlink" Target="sem/10.1021_acsabm.0c01533\SEM" TargetMode="External"/><Relationship Id="rId46" Type="http://schemas.openxmlformats.org/officeDocument/2006/relationships/hyperlink" Target="sem/10.1021_acsami.1c12228\SEM" TargetMode="External"/><Relationship Id="rId1407" Type="http://schemas.openxmlformats.org/officeDocument/2006/relationships/hyperlink" Target="sem/10.1021_acsomega.9b04371\SEM" TargetMode="External"/><Relationship Id="rId1614" Type="http://schemas.openxmlformats.org/officeDocument/2006/relationships/hyperlink" Target="sem/10.1021_acsnano.0c08830\supp_5.jpg" TargetMode="External"/><Relationship Id="rId1821" Type="http://schemas.openxmlformats.org/officeDocument/2006/relationships/hyperlink" Target="sem/10.1021_acsabm.0c00153\mt0c00153_0005.jpeg" TargetMode="External"/><Relationship Id="rId2388" Type="http://schemas.openxmlformats.org/officeDocument/2006/relationships/hyperlink" Target="sem/10.1021_acsami.0c03038\SEM" TargetMode="External"/><Relationship Id="rId2595" Type="http://schemas.openxmlformats.org/officeDocument/2006/relationships/hyperlink" Target="sem/10.1021_acsami.8b06262\am-2018-06262z_0001.jpeg" TargetMode="External"/><Relationship Id="rId3439" Type="http://schemas.openxmlformats.org/officeDocument/2006/relationships/hyperlink" Target="sem\10.1021_acsami.1c03821\SEM" TargetMode="External"/><Relationship Id="rId567" Type="http://schemas.openxmlformats.org/officeDocument/2006/relationships/hyperlink" Target="sem/10.1021_acsami.8b15591\am-2018-155915_0002.jpeg" TargetMode="External"/><Relationship Id="rId1197" Type="http://schemas.openxmlformats.org/officeDocument/2006/relationships/hyperlink" Target="https://pubs.acs.org/doi/10.1021/acs.chemmater.0c04105" TargetMode="External"/><Relationship Id="rId2248" Type="http://schemas.openxmlformats.org/officeDocument/2006/relationships/hyperlink" Target="sem\10.1021_acsami.1c05514\am1c05514_0002.jpeg" TargetMode="External"/><Relationship Id="rId774" Type="http://schemas.openxmlformats.org/officeDocument/2006/relationships/hyperlink" Target="sem/10.1021_acsami.7b18927\SEM" TargetMode="External"/><Relationship Id="rId981" Type="http://schemas.openxmlformats.org/officeDocument/2006/relationships/hyperlink" Target="sem\10.1021_acsbiomaterials.9b01512\ab9b01512_0001.jpeg" TargetMode="External"/><Relationship Id="rId1057" Type="http://schemas.openxmlformats.org/officeDocument/2006/relationships/hyperlink" Target="sem/10.1021_acsami.8b00802\supp_1.jpg" TargetMode="External"/><Relationship Id="rId2455" Type="http://schemas.openxmlformats.org/officeDocument/2006/relationships/hyperlink" Target="sem\10.1021_bm801101e\bm-2008-01101e_0002.jpeg" TargetMode="External"/><Relationship Id="rId2662" Type="http://schemas.openxmlformats.org/officeDocument/2006/relationships/hyperlink" Target="https://pubs.acs.org/doi/10.1021/acsami.0c03224" TargetMode="External"/><Relationship Id="rId427" Type="http://schemas.openxmlformats.org/officeDocument/2006/relationships/hyperlink" Target="sem/10.1021_acsbiomaterials.5b00346\SEM" TargetMode="External"/><Relationship Id="rId634" Type="http://schemas.openxmlformats.org/officeDocument/2006/relationships/hyperlink" Target="sem/10.1021_acsami.1c05098\SEM" TargetMode="External"/><Relationship Id="rId841" Type="http://schemas.openxmlformats.org/officeDocument/2006/relationships/hyperlink" Target="sem\10.1021_acsami.9b22120\SEM" TargetMode="External"/><Relationship Id="rId1264" Type="http://schemas.openxmlformats.org/officeDocument/2006/relationships/hyperlink" Target="sem/10.1021_acsami.8b00802\supp_4.jpg" TargetMode="External"/><Relationship Id="rId1471" Type="http://schemas.openxmlformats.org/officeDocument/2006/relationships/hyperlink" Target="sem/10.1021_acsami.0c06164\SEM" TargetMode="External"/><Relationship Id="rId2108" Type="http://schemas.openxmlformats.org/officeDocument/2006/relationships/hyperlink" Target="https://pubs.acs.org/doi/10.1021/acsami.8b10668" TargetMode="External"/><Relationship Id="rId2315" Type="http://schemas.openxmlformats.org/officeDocument/2006/relationships/hyperlink" Target="sem/10.1021_acssuschemeng.6b02254\supp_4.jpg" TargetMode="External"/><Relationship Id="rId2522" Type="http://schemas.openxmlformats.org/officeDocument/2006/relationships/hyperlink" Target="sem/10.1021_acsnano.0c01658\SEM" TargetMode="External"/><Relationship Id="rId701" Type="http://schemas.openxmlformats.org/officeDocument/2006/relationships/hyperlink" Target="sem/10.1021_acsami.6b16779\supp_3.jpg" TargetMode="External"/><Relationship Id="rId1124" Type="http://schemas.openxmlformats.org/officeDocument/2006/relationships/hyperlink" Target="sem/10.1021_ja300174v\SEM" TargetMode="External"/><Relationship Id="rId1331" Type="http://schemas.openxmlformats.org/officeDocument/2006/relationships/hyperlink" Target="sem\10.1021_acsami.0c06164\SEM" TargetMode="External"/><Relationship Id="rId3089" Type="http://schemas.openxmlformats.org/officeDocument/2006/relationships/hyperlink" Target="sem/10.1021_acsapm.9b00490\ap9b00490_0004.jpeg" TargetMode="External"/><Relationship Id="rId3296" Type="http://schemas.openxmlformats.org/officeDocument/2006/relationships/hyperlink" Target="sem/10.1021_am505701u\SEM" TargetMode="External"/><Relationship Id="rId3156" Type="http://schemas.openxmlformats.org/officeDocument/2006/relationships/hyperlink" Target="sem\10.1021_acsnano.8b07235\SEM" TargetMode="External"/><Relationship Id="rId3363" Type="http://schemas.openxmlformats.org/officeDocument/2006/relationships/hyperlink" Target="https://pubs.acs.org/doi/10.1021/acsami.1c09889" TargetMode="External"/><Relationship Id="rId284" Type="http://schemas.openxmlformats.org/officeDocument/2006/relationships/hyperlink" Target="sem\10.1021_acsnano.0c10117\nn0c10117_0002.jpeg" TargetMode="External"/><Relationship Id="rId491" Type="http://schemas.openxmlformats.org/officeDocument/2006/relationships/hyperlink" Target="sem/10.1021_acsaelm.1c00488\supp_7.jpg" TargetMode="External"/><Relationship Id="rId2172" Type="http://schemas.openxmlformats.org/officeDocument/2006/relationships/hyperlink" Target="sem/10.1021_acsapm.0c00831\ap0c00831_0006.jpeg" TargetMode="External"/><Relationship Id="rId3016" Type="http://schemas.openxmlformats.org/officeDocument/2006/relationships/hyperlink" Target="sem/10.1021_acsami.9b00154\am-2019-00154c_0007.jpeg" TargetMode="External"/><Relationship Id="rId3223" Type="http://schemas.openxmlformats.org/officeDocument/2006/relationships/hyperlink" Target="sem/10.1021_acs.chemmater.0c01589\cm0c01589_0003.jpeg" TargetMode="External"/><Relationship Id="rId144" Type="http://schemas.openxmlformats.org/officeDocument/2006/relationships/hyperlink" Target="sem/10.1021_acsapm.1c00447\SEM" TargetMode="External"/><Relationship Id="rId589" Type="http://schemas.openxmlformats.org/officeDocument/2006/relationships/hyperlink" Target="sem/10.1021_acsabm.1c00096\mt1c00096_0004.jpeg" TargetMode="External"/><Relationship Id="rId796" Type="http://schemas.openxmlformats.org/officeDocument/2006/relationships/hyperlink" Target="sem\10.1021_acsami.1c03415\SEM" TargetMode="External"/><Relationship Id="rId2477" Type="http://schemas.openxmlformats.org/officeDocument/2006/relationships/hyperlink" Target="sem/10.1021_acsabm.8b00348\SEM" TargetMode="External"/><Relationship Id="rId2684" Type="http://schemas.openxmlformats.org/officeDocument/2006/relationships/hyperlink" Target="sem\10.1021_acsami.9b22964\am9b22964_0004.jpeg" TargetMode="External"/><Relationship Id="rId3430" Type="http://schemas.openxmlformats.org/officeDocument/2006/relationships/hyperlink" Target="sem\10.1021_acsbiomaterials.0c00119\SEM" TargetMode="External"/><Relationship Id="rId351" Type="http://schemas.openxmlformats.org/officeDocument/2006/relationships/hyperlink" Target="sem/10.1021_acsabm.8b00361\SEM" TargetMode="External"/><Relationship Id="rId449" Type="http://schemas.openxmlformats.org/officeDocument/2006/relationships/hyperlink" Target="sem/10.1021_acsabm.0c00423\SEM" TargetMode="External"/><Relationship Id="rId656" Type="http://schemas.openxmlformats.org/officeDocument/2006/relationships/hyperlink" Target="sem/10.1021_acsami.9b05554\SEM" TargetMode="External"/><Relationship Id="rId863" Type="http://schemas.openxmlformats.org/officeDocument/2006/relationships/hyperlink" Target="sem/10.1021_acsaem.9b02007\SEM" TargetMode="External"/><Relationship Id="rId1079" Type="http://schemas.openxmlformats.org/officeDocument/2006/relationships/hyperlink" Target="sem\10.1021_acs.iecr.5b01305\ie-2015-013054_0003.jpeg" TargetMode="External"/><Relationship Id="rId1286" Type="http://schemas.openxmlformats.org/officeDocument/2006/relationships/hyperlink" Target="sem\10.1021_acsami.0c18242\supp_3.jpg" TargetMode="External"/><Relationship Id="rId1493" Type="http://schemas.openxmlformats.org/officeDocument/2006/relationships/hyperlink" Target="sem\10.1021_acsbiomaterials.8b00135\ab-2018-001354_0002.jpeg" TargetMode="External"/><Relationship Id="rId2032" Type="http://schemas.openxmlformats.org/officeDocument/2006/relationships/hyperlink" Target="sem/10.1021_acsabm.9b01062\mt9b01062_0003.jpeg" TargetMode="External"/><Relationship Id="rId2337" Type="http://schemas.openxmlformats.org/officeDocument/2006/relationships/hyperlink" Target="sem/10.1021_acsami.0c06091\am0c06091_0006.jpeg" TargetMode="External"/><Relationship Id="rId2544" Type="http://schemas.openxmlformats.org/officeDocument/2006/relationships/hyperlink" Target="sem/10.1021_acs.nanolett.0c01371\SEM" TargetMode="External"/><Relationship Id="rId2891" Type="http://schemas.openxmlformats.org/officeDocument/2006/relationships/hyperlink" Target="sem/10.1021_acsami.1c10051\SEM" TargetMode="External"/><Relationship Id="rId2989" Type="http://schemas.openxmlformats.org/officeDocument/2006/relationships/hyperlink" Target="sem/10.1021_acssuschemeng.5b01463\SEM" TargetMode="External"/><Relationship Id="rId211" Type="http://schemas.openxmlformats.org/officeDocument/2006/relationships/hyperlink" Target="sem\10.1021_acssuschemeng.9b05317\sc9b05317_0001.jpeg" TargetMode="External"/><Relationship Id="rId309" Type="http://schemas.openxmlformats.org/officeDocument/2006/relationships/hyperlink" Target="sem/10.1021_acsami.6b07713\SEM" TargetMode="External"/><Relationship Id="rId516" Type="http://schemas.openxmlformats.org/officeDocument/2006/relationships/hyperlink" Target="sem/10.1021_acsapm.1c00805\SEM" TargetMode="External"/><Relationship Id="rId1146" Type="http://schemas.openxmlformats.org/officeDocument/2006/relationships/hyperlink" Target="sem\10.1021_acsami.9b20612\SEM" TargetMode="External"/><Relationship Id="rId1798" Type="http://schemas.openxmlformats.org/officeDocument/2006/relationships/hyperlink" Target="sem/10.1021_acsbiomaterials.0c00545\SEM" TargetMode="External"/><Relationship Id="rId2751" Type="http://schemas.openxmlformats.org/officeDocument/2006/relationships/hyperlink" Target="sem/10.1021_ma101336c\SEM" TargetMode="External"/><Relationship Id="rId2849" Type="http://schemas.openxmlformats.org/officeDocument/2006/relationships/hyperlink" Target="sem/10.1021_acs.chemmater.9b04041\SEM" TargetMode="External"/><Relationship Id="rId723" Type="http://schemas.openxmlformats.org/officeDocument/2006/relationships/hyperlink" Target="sem\10.1021_acsami.0c15465\supp_2.jpg" TargetMode="External"/><Relationship Id="rId930" Type="http://schemas.openxmlformats.org/officeDocument/2006/relationships/hyperlink" Target="sem/10.1021_acsbiomaterials.9b00584\ab9b00584_0004.jpeg" TargetMode="External"/><Relationship Id="rId1006" Type="http://schemas.openxmlformats.org/officeDocument/2006/relationships/hyperlink" Target="sem\10.1021_acsabm.0c00112\SEM" TargetMode="External"/><Relationship Id="rId1353" Type="http://schemas.openxmlformats.org/officeDocument/2006/relationships/hyperlink" Target="sem\10.1021_acsami.9b19567\SEM" TargetMode="External"/><Relationship Id="rId1560" Type="http://schemas.openxmlformats.org/officeDocument/2006/relationships/hyperlink" Target="sem/10.1021_acs.langmuir.8b02649\SEM" TargetMode="External"/><Relationship Id="rId1658" Type="http://schemas.openxmlformats.org/officeDocument/2006/relationships/hyperlink" Target="sem/10.1021_acsapm.0c00464\ap0c00464_0003.jpeg" TargetMode="External"/><Relationship Id="rId1865" Type="http://schemas.openxmlformats.org/officeDocument/2006/relationships/hyperlink" Target="sem/10.1021_acsami.7b08937\am-2017-089373_0003.jpeg" TargetMode="External"/><Relationship Id="rId2404" Type="http://schemas.openxmlformats.org/officeDocument/2006/relationships/hyperlink" Target="sem\10.1021_acssuschemeng.9b07467\SEM" TargetMode="External"/><Relationship Id="rId2611" Type="http://schemas.openxmlformats.org/officeDocument/2006/relationships/hyperlink" Target="sem/10.1021_acsami.0c03224\am0c03224_0003.jpeg" TargetMode="External"/><Relationship Id="rId2709" Type="http://schemas.openxmlformats.org/officeDocument/2006/relationships/hyperlink" Target="sem\10.1021_acs.biomac.0c01329\bm0c01329_0002.jpeg" TargetMode="External"/><Relationship Id="rId1213" Type="http://schemas.openxmlformats.org/officeDocument/2006/relationships/hyperlink" Target="sem\10.1021_acsnano.1c08193\SEM" TargetMode="External"/><Relationship Id="rId1420" Type="http://schemas.openxmlformats.org/officeDocument/2006/relationships/hyperlink" Target="sem\10.1021_acs.biomac.0c00148\bm0c00148_0007.jpeg" TargetMode="External"/><Relationship Id="rId1518" Type="http://schemas.openxmlformats.org/officeDocument/2006/relationships/hyperlink" Target="sem\10.1021_acsabm.1c00905\supp_2.jpg" TargetMode="External"/><Relationship Id="rId2916" Type="http://schemas.openxmlformats.org/officeDocument/2006/relationships/hyperlink" Target="sem/10.1021_acsami.0c03007\am0c03007_0006.jpeg" TargetMode="External"/><Relationship Id="rId3080" Type="http://schemas.openxmlformats.org/officeDocument/2006/relationships/hyperlink" Target="sem/10.1021_acsnano.8b01689\SEM" TargetMode="External"/><Relationship Id="rId1725" Type="http://schemas.openxmlformats.org/officeDocument/2006/relationships/hyperlink" Target="sem/10.1021_la904540x\la-2009-04540x_0005.jpeg" TargetMode="External"/><Relationship Id="rId1932" Type="http://schemas.openxmlformats.org/officeDocument/2006/relationships/hyperlink" Target="sem/10.1021_acssuschemeng.0c06198\SEM" TargetMode="External"/><Relationship Id="rId3178" Type="http://schemas.openxmlformats.org/officeDocument/2006/relationships/hyperlink" Target="sem/10.1021_acsami.8b05171\SEM" TargetMode="External"/><Relationship Id="rId3385" Type="http://schemas.openxmlformats.org/officeDocument/2006/relationships/hyperlink" Target="https://pubs.acs.org/doi/10.1021/ja907097t" TargetMode="External"/><Relationship Id="rId17" Type="http://schemas.openxmlformats.org/officeDocument/2006/relationships/hyperlink" Target="sem/10.1021_acsami.9b21659\am9b21659_0001.jpeg" TargetMode="External"/><Relationship Id="rId2194" Type="http://schemas.openxmlformats.org/officeDocument/2006/relationships/hyperlink" Target="sem/10.1021_acs.langmuir.9b01101\supp_3.jpg" TargetMode="External"/><Relationship Id="rId3038" Type="http://schemas.openxmlformats.org/officeDocument/2006/relationships/hyperlink" Target="sem/10.1021_acsapm.8b00232\SEM" TargetMode="External"/><Relationship Id="rId3245" Type="http://schemas.openxmlformats.org/officeDocument/2006/relationships/hyperlink" Target="sem/10.1021_acsnano.8b09470\supp_10.jpg" TargetMode="External"/><Relationship Id="rId3452" Type="http://schemas.openxmlformats.org/officeDocument/2006/relationships/hyperlink" Target="sem/10.1021_acs.iecr.9b06769\supp_2.jpg" TargetMode="External"/><Relationship Id="rId166" Type="http://schemas.openxmlformats.org/officeDocument/2006/relationships/hyperlink" Target="sem/10.1021_acsomega.9b02829\SEM" TargetMode="External"/><Relationship Id="rId373" Type="http://schemas.openxmlformats.org/officeDocument/2006/relationships/hyperlink" Target="sem/10.1021_acsami.9b16675\SEM" TargetMode="External"/><Relationship Id="rId580" Type="http://schemas.openxmlformats.org/officeDocument/2006/relationships/hyperlink" Target="sem\10.1021_jf202347h\SEM" TargetMode="External"/><Relationship Id="rId2054" Type="http://schemas.openxmlformats.org/officeDocument/2006/relationships/hyperlink" Target="https://pubs.acs.org/doi/10.1021/acsabm.9b01062" TargetMode="External"/><Relationship Id="rId2261" Type="http://schemas.openxmlformats.org/officeDocument/2006/relationships/hyperlink" Target="https://pubs.acs.org/doi/10.1021/acs.iecr.0c00407" TargetMode="External"/><Relationship Id="rId2499" Type="http://schemas.openxmlformats.org/officeDocument/2006/relationships/hyperlink" Target="https://pubs.acs.org/doi/10.1021/acssuschemeng.0c06258" TargetMode="External"/><Relationship Id="rId3105" Type="http://schemas.openxmlformats.org/officeDocument/2006/relationships/hyperlink" Target="sem/10.1021_acssuschemeng.7b03158\sc-2017-03158z_0005.jpeg" TargetMode="External"/><Relationship Id="rId3312" Type="http://schemas.openxmlformats.org/officeDocument/2006/relationships/hyperlink" Target="sem/10.1021_acsami.0c06342\SEM" TargetMode="External"/><Relationship Id="rId1" Type="http://schemas.openxmlformats.org/officeDocument/2006/relationships/hyperlink" Target="sem\10.1021_acsami.5b00184\supp_7.jpg" TargetMode="External"/><Relationship Id="rId233" Type="http://schemas.openxmlformats.org/officeDocument/2006/relationships/hyperlink" Target="sem\10.1021_acsami.0c06674\am0c06674_0007.jpeg" TargetMode="External"/><Relationship Id="rId440" Type="http://schemas.openxmlformats.org/officeDocument/2006/relationships/hyperlink" Target="sem/10.1021_acsabm.0c00423\mt0c00423_0001.jpeg" TargetMode="External"/><Relationship Id="rId678" Type="http://schemas.openxmlformats.org/officeDocument/2006/relationships/hyperlink" Target="sem/10.1021_acsami.8b05314\SEM" TargetMode="External"/><Relationship Id="rId885" Type="http://schemas.openxmlformats.org/officeDocument/2006/relationships/hyperlink" Target="sem/10.1021_acsabm.1c00548\SEM" TargetMode="External"/><Relationship Id="rId1070" Type="http://schemas.openxmlformats.org/officeDocument/2006/relationships/hyperlink" Target="sem/10.1021_acsami.0c13426\SEM" TargetMode="External"/><Relationship Id="rId2121" Type="http://schemas.openxmlformats.org/officeDocument/2006/relationships/hyperlink" Target="https://pubs.acs.org/doi/10.1021/acs.iecr.9b06769" TargetMode="External"/><Relationship Id="rId2359" Type="http://schemas.openxmlformats.org/officeDocument/2006/relationships/hyperlink" Target="sem/10.1021_acsomega.1c00824\supp_1.jpg" TargetMode="External"/><Relationship Id="rId2566" Type="http://schemas.openxmlformats.org/officeDocument/2006/relationships/hyperlink" Target="sem/10.1021_acsami.8b13235\SEM" TargetMode="External"/><Relationship Id="rId2773" Type="http://schemas.openxmlformats.org/officeDocument/2006/relationships/hyperlink" Target="sem/10.1021_acs.biomac.7b01204\SEM" TargetMode="External"/><Relationship Id="rId2980" Type="http://schemas.openxmlformats.org/officeDocument/2006/relationships/hyperlink" Target="sem/10.1021_acsami.1c08421\am1c08421_0003.jpeg" TargetMode="External"/><Relationship Id="rId300" Type="http://schemas.openxmlformats.org/officeDocument/2006/relationships/hyperlink" Target="sem/10.1021_acsami.9b04700\supp_2.jpg" TargetMode="External"/><Relationship Id="rId538" Type="http://schemas.openxmlformats.org/officeDocument/2006/relationships/hyperlink" Target="sem/10.1021_acsami.9b13611\am9b13611_0002.jpeg" TargetMode="External"/><Relationship Id="rId745" Type="http://schemas.openxmlformats.org/officeDocument/2006/relationships/hyperlink" Target="sem\10.1021_acsbiomaterials.6b00318\ab-2016-00318w_0004.jpeg" TargetMode="External"/><Relationship Id="rId952" Type="http://schemas.openxmlformats.org/officeDocument/2006/relationships/hyperlink" Target="sem\10.1021_acsnano.1c00204\supp_3.jpg" TargetMode="External"/><Relationship Id="rId1168" Type="http://schemas.openxmlformats.org/officeDocument/2006/relationships/hyperlink" Target="https://pubs.acs.org/doi/10.1021/acsabm.9b01176" TargetMode="External"/><Relationship Id="rId1375" Type="http://schemas.openxmlformats.org/officeDocument/2006/relationships/hyperlink" Target="sem/10.1021_acsomega.1c02117\SEM" TargetMode="External"/><Relationship Id="rId1582" Type="http://schemas.openxmlformats.org/officeDocument/2006/relationships/hyperlink" Target="sem\10.1021_acssuschemeng.8b02781\SEM" TargetMode="External"/><Relationship Id="rId2219" Type="http://schemas.openxmlformats.org/officeDocument/2006/relationships/hyperlink" Target="sem/10.1021_acsabm.9b01138\SEM" TargetMode="External"/><Relationship Id="rId2426" Type="http://schemas.openxmlformats.org/officeDocument/2006/relationships/hyperlink" Target="sem/10.1021_acsami.0c06853\SEM" TargetMode="External"/><Relationship Id="rId2633" Type="http://schemas.openxmlformats.org/officeDocument/2006/relationships/hyperlink" Target="sem\10.1021_acsami.0c17085\am0c17085_0005.jpeg" TargetMode="External"/><Relationship Id="rId81" Type="http://schemas.openxmlformats.org/officeDocument/2006/relationships/hyperlink" Target="sem/10.1021_jp907974d\jp-2009-07974d_0008.jpeg" TargetMode="External"/><Relationship Id="rId605" Type="http://schemas.openxmlformats.org/officeDocument/2006/relationships/hyperlink" Target="sem/10.1021_acsabm.1c00096\mt1c00096_0004.jpeg" TargetMode="External"/><Relationship Id="rId812" Type="http://schemas.openxmlformats.org/officeDocument/2006/relationships/hyperlink" Target="sem\10.1021_acsami.8b01629\SEM" TargetMode="External"/><Relationship Id="rId1028" Type="http://schemas.openxmlformats.org/officeDocument/2006/relationships/hyperlink" Target="sem/10.1021_acsami.1c01321\SEM" TargetMode="External"/><Relationship Id="rId1235" Type="http://schemas.openxmlformats.org/officeDocument/2006/relationships/hyperlink" Target="https://pubs.acs.org/doi/10.1021/acsami.1c12458" TargetMode="External"/><Relationship Id="rId1442" Type="http://schemas.openxmlformats.org/officeDocument/2006/relationships/hyperlink" Target="sem\10.1021_acs.chemmater.9b03919\supp_8.jpg" TargetMode="External"/><Relationship Id="rId1887" Type="http://schemas.openxmlformats.org/officeDocument/2006/relationships/hyperlink" Target="sem/10.1021_acsami.1c05394\am1c05394_0008.jpeg" TargetMode="External"/><Relationship Id="rId2840" Type="http://schemas.openxmlformats.org/officeDocument/2006/relationships/hyperlink" Target="https://pubs.acs.org/doi/10.1021/ma200562k" TargetMode="External"/><Relationship Id="rId2938" Type="http://schemas.openxmlformats.org/officeDocument/2006/relationships/hyperlink" Target="sem/10.1021_bm101131b\bm-2010-01131b_0008.jpeg" TargetMode="External"/><Relationship Id="rId1302" Type="http://schemas.openxmlformats.org/officeDocument/2006/relationships/hyperlink" Target="https://pubs.acs.org/doi/10.1021/acs.jpcc.6b05948" TargetMode="External"/><Relationship Id="rId1747" Type="http://schemas.openxmlformats.org/officeDocument/2006/relationships/hyperlink" Target="sem/10.1021_acsami.8b20178\supp_2.jpg" TargetMode="External"/><Relationship Id="rId1954" Type="http://schemas.openxmlformats.org/officeDocument/2006/relationships/hyperlink" Target="sem/10.1021_acsabm.9b00727\SEM" TargetMode="External"/><Relationship Id="rId2700" Type="http://schemas.openxmlformats.org/officeDocument/2006/relationships/hyperlink" Target="sem\10.1021_acs.biomac.9b01223\SEM" TargetMode="External"/><Relationship Id="rId39" Type="http://schemas.openxmlformats.org/officeDocument/2006/relationships/hyperlink" Target="sem\10.1021_acsami.0c06674\am0c06674_0007.jpeg" TargetMode="External"/><Relationship Id="rId1607" Type="http://schemas.openxmlformats.org/officeDocument/2006/relationships/hyperlink" Target="sem/10.1021_acsnano.0c08830\SEM" TargetMode="External"/><Relationship Id="rId1814" Type="http://schemas.openxmlformats.org/officeDocument/2006/relationships/hyperlink" Target="sem/10.1021_acsami.8b10668\SEM" TargetMode="External"/><Relationship Id="rId3267" Type="http://schemas.openxmlformats.org/officeDocument/2006/relationships/hyperlink" Target="sem/10.1021_acssuschemeng.5b00482\sc-2015-004826_0003.jpeg" TargetMode="External"/><Relationship Id="rId188" Type="http://schemas.openxmlformats.org/officeDocument/2006/relationships/hyperlink" Target="sem/10.1021_acsami.5b00184\SEM" TargetMode="External"/><Relationship Id="rId395" Type="http://schemas.openxmlformats.org/officeDocument/2006/relationships/hyperlink" Target="sem/10.1021_jf202347h\SEM" TargetMode="External"/><Relationship Id="rId2076" Type="http://schemas.openxmlformats.org/officeDocument/2006/relationships/hyperlink" Target="sem/10.1021_acsami.8b20178\am-2018-201786_0001.jpeg" TargetMode="External"/><Relationship Id="rId2283" Type="http://schemas.openxmlformats.org/officeDocument/2006/relationships/hyperlink" Target="sem/10.1021_bm801101e\bm-2008-01101e_0002.jpeg" TargetMode="External"/><Relationship Id="rId2490" Type="http://schemas.openxmlformats.org/officeDocument/2006/relationships/hyperlink" Target="sem\10.1021_acssuschemeng.9b07467\SEM" TargetMode="External"/><Relationship Id="rId2588" Type="http://schemas.openxmlformats.org/officeDocument/2006/relationships/hyperlink" Target="sem\10.1021_acsami.1c15312\SEM" TargetMode="External"/><Relationship Id="rId3127" Type="http://schemas.openxmlformats.org/officeDocument/2006/relationships/hyperlink" Target="sem/10.1021_acsami.8b15385\am-2018-15385z_0003.jpeg" TargetMode="External"/><Relationship Id="rId3334" Type="http://schemas.openxmlformats.org/officeDocument/2006/relationships/hyperlink" Target="sem\10.1021_acsami.9b21528\SEM" TargetMode="External"/><Relationship Id="rId255" Type="http://schemas.openxmlformats.org/officeDocument/2006/relationships/hyperlink" Target="sem\10.1021_acsapm.9b00698\ap9b00698_0007.jpeg" TargetMode="External"/><Relationship Id="rId462" Type="http://schemas.openxmlformats.org/officeDocument/2006/relationships/hyperlink" Target="sem/10.1021_bk-2017-1253.ch004\bk-2016-00496t_g003.jpeg" TargetMode="External"/><Relationship Id="rId1092" Type="http://schemas.openxmlformats.org/officeDocument/2006/relationships/hyperlink" Target="sem/10.1021_acsapm.0c01034\SEM" TargetMode="External"/><Relationship Id="rId1397" Type="http://schemas.openxmlformats.org/officeDocument/2006/relationships/hyperlink" Target="sem/10.1021_acsmacrolett.6b00702\SEM" TargetMode="External"/><Relationship Id="rId2143" Type="http://schemas.openxmlformats.org/officeDocument/2006/relationships/hyperlink" Target="https://pubs.acs.org/doi/10.1021/acs.biomac.5b00928" TargetMode="External"/><Relationship Id="rId2350" Type="http://schemas.openxmlformats.org/officeDocument/2006/relationships/hyperlink" Target="sem\10.1021_acsabm.8b00348\SEM" TargetMode="External"/><Relationship Id="rId2795" Type="http://schemas.openxmlformats.org/officeDocument/2006/relationships/hyperlink" Target="sem\10.1021_acs.langmuir.9b01640\SEM" TargetMode="External"/><Relationship Id="rId3401" Type="http://schemas.openxmlformats.org/officeDocument/2006/relationships/hyperlink" Target="sem\10.1021_acs.biomac.1c00250\SEM" TargetMode="External"/><Relationship Id="rId115" Type="http://schemas.openxmlformats.org/officeDocument/2006/relationships/hyperlink" Target="sem/10.1021_acsami.1c08395\am1c08395_0003.jpeg" TargetMode="External"/><Relationship Id="rId322" Type="http://schemas.openxmlformats.org/officeDocument/2006/relationships/hyperlink" Target="sem/10.1021_acs.bioconjchem.6b00706\bc-2016-00706b_0003.jpeg" TargetMode="External"/><Relationship Id="rId767" Type="http://schemas.openxmlformats.org/officeDocument/2006/relationships/hyperlink" Target="sem/10.1021_acsami.7b18927\am-2017-189272_0005.jpeg" TargetMode="External"/><Relationship Id="rId974" Type="http://schemas.openxmlformats.org/officeDocument/2006/relationships/hyperlink" Target="sem\10.1021_acsbiomaterials.9b01482\SEM" TargetMode="External"/><Relationship Id="rId2003" Type="http://schemas.openxmlformats.org/officeDocument/2006/relationships/hyperlink" Target="https://pubs.acs.org/doi/10.1021/acsabm.9b01062" TargetMode="External"/><Relationship Id="rId2210" Type="http://schemas.openxmlformats.org/officeDocument/2006/relationships/hyperlink" Target="sem/10.1021_acs.biomac.1c00537\bm1c00537_0008.jpeg" TargetMode="External"/><Relationship Id="rId2448" Type="http://schemas.openxmlformats.org/officeDocument/2006/relationships/hyperlink" Target="sem\10.1021_acsami.8b14528\SEM" TargetMode="External"/><Relationship Id="rId2655" Type="http://schemas.openxmlformats.org/officeDocument/2006/relationships/hyperlink" Target="sem\10.1021_acsami.9b22964\am9b22964_0004.jpeg" TargetMode="External"/><Relationship Id="rId2862" Type="http://schemas.openxmlformats.org/officeDocument/2006/relationships/hyperlink" Target="sem/10.1021_acs.biomac.9b01223\bm9b01223_0005.jpeg" TargetMode="External"/><Relationship Id="rId627" Type="http://schemas.openxmlformats.org/officeDocument/2006/relationships/hyperlink" Target="sem/10.1021_acsabm.1c00096\mt1c00096_0004.jpeg" TargetMode="External"/><Relationship Id="rId834" Type="http://schemas.openxmlformats.org/officeDocument/2006/relationships/hyperlink" Target="sem\10.1021_acsami.9b22120\am9b22120_0004.jpeg" TargetMode="External"/><Relationship Id="rId1257" Type="http://schemas.openxmlformats.org/officeDocument/2006/relationships/hyperlink" Target="sem/10.1021_acsami.8b00802\supp_4.jpg" TargetMode="External"/><Relationship Id="rId1464" Type="http://schemas.openxmlformats.org/officeDocument/2006/relationships/hyperlink" Target="sem\10.1021_acssuschemeng.8b02781\sc-2018-02781q_0002.jpeg" TargetMode="External"/><Relationship Id="rId1671" Type="http://schemas.openxmlformats.org/officeDocument/2006/relationships/hyperlink" Target="https://pubs.acs.org/doi/10.1021/acsnano.0c08830" TargetMode="External"/><Relationship Id="rId2308" Type="http://schemas.openxmlformats.org/officeDocument/2006/relationships/hyperlink" Target="sem/10.1021_acs.jafc.9b00984\SEM" TargetMode="External"/><Relationship Id="rId2515" Type="http://schemas.openxmlformats.org/officeDocument/2006/relationships/hyperlink" Target="sem\10.1021_acsami.8b14528\am-2018-14528g_0004.jpeg" TargetMode="External"/><Relationship Id="rId2722" Type="http://schemas.openxmlformats.org/officeDocument/2006/relationships/hyperlink" Target="sem/10.1021_acs.iecr.1c00610\SEM" TargetMode="External"/><Relationship Id="rId901" Type="http://schemas.openxmlformats.org/officeDocument/2006/relationships/hyperlink" Target="sem\10.1021_acsapm.1c01094\SEM" TargetMode="External"/><Relationship Id="rId1117" Type="http://schemas.openxmlformats.org/officeDocument/2006/relationships/hyperlink" Target="sem/10.1021_acs.molpharmaceut.0c00126\mp0c00126_0002.jpeg" TargetMode="External"/><Relationship Id="rId1324" Type="http://schemas.openxmlformats.org/officeDocument/2006/relationships/hyperlink" Target="sem/10.1021_acsbiomaterials.6b00484\ab-2016-00484s_0002.jpeg" TargetMode="External"/><Relationship Id="rId1531" Type="http://schemas.openxmlformats.org/officeDocument/2006/relationships/hyperlink" Target="sem/10.1021_acsabm.1c00905\SEM" TargetMode="External"/><Relationship Id="rId1769" Type="http://schemas.openxmlformats.org/officeDocument/2006/relationships/hyperlink" Target="sem/10.1021_acsami.0c00325\am0c00325_0001.jpeg" TargetMode="External"/><Relationship Id="rId1976" Type="http://schemas.openxmlformats.org/officeDocument/2006/relationships/hyperlink" Target="sem/10.1021_acsnano.1c02578\SEM" TargetMode="External"/><Relationship Id="rId3191" Type="http://schemas.openxmlformats.org/officeDocument/2006/relationships/hyperlink" Target="sem\10.1021_cm4025827\SEM" TargetMode="External"/><Relationship Id="rId30" Type="http://schemas.openxmlformats.org/officeDocument/2006/relationships/hyperlink" Target="sem/10.1021_acsabm.8b00710\SEM" TargetMode="External"/><Relationship Id="rId1629" Type="http://schemas.openxmlformats.org/officeDocument/2006/relationships/hyperlink" Target="sem/10.1021_acsami.7b11258\SEM" TargetMode="External"/><Relationship Id="rId1836" Type="http://schemas.openxmlformats.org/officeDocument/2006/relationships/hyperlink" Target="sem/10.1021_acssuschemeng.9b00147\SEM" TargetMode="External"/><Relationship Id="rId3289" Type="http://schemas.openxmlformats.org/officeDocument/2006/relationships/hyperlink" Target="sem/10.1021_ja907097t\supp_4.jpg" TargetMode="External"/><Relationship Id="rId1903" Type="http://schemas.openxmlformats.org/officeDocument/2006/relationships/hyperlink" Target="sem\10.1021_bm700924n\bm-2007-00924n_0008.jpeg" TargetMode="External"/><Relationship Id="rId2098" Type="http://schemas.openxmlformats.org/officeDocument/2006/relationships/hyperlink" Target="sem\10.1021_cm501095s\SEM" TargetMode="External"/><Relationship Id="rId3051" Type="http://schemas.openxmlformats.org/officeDocument/2006/relationships/hyperlink" Target="sem/10.1021_acs.jafc.8b05147\jf-2018-051475_0001.jpeg" TargetMode="External"/><Relationship Id="rId3149" Type="http://schemas.openxmlformats.org/officeDocument/2006/relationships/hyperlink" Target="sem\10.1021_acsnano.8b07235\nn-2018-07235h_0005.jpeg" TargetMode="External"/><Relationship Id="rId3356" Type="http://schemas.openxmlformats.org/officeDocument/2006/relationships/hyperlink" Target="sem/10.1021_acsbiomaterials.0c00143\SEM" TargetMode="External"/><Relationship Id="rId277" Type="http://schemas.openxmlformats.org/officeDocument/2006/relationships/hyperlink" Target="sem\10.1021_acsami.1c12631\SEM" TargetMode="External"/><Relationship Id="rId484" Type="http://schemas.openxmlformats.org/officeDocument/2006/relationships/hyperlink" Target="sem/10.1021_acsami.1c01904\supp_9.jpg" TargetMode="External"/><Relationship Id="rId2165" Type="http://schemas.openxmlformats.org/officeDocument/2006/relationships/hyperlink" Target="sem\10.1021_acsbiomaterials.8b00408\SEM" TargetMode="External"/><Relationship Id="rId3009" Type="http://schemas.openxmlformats.org/officeDocument/2006/relationships/hyperlink" Target="sem/10.1021_acsami.9b14158\SEM" TargetMode="External"/><Relationship Id="rId3216" Type="http://schemas.openxmlformats.org/officeDocument/2006/relationships/hyperlink" Target="sem\10.1021_acsbiomaterials.0c00119\SEM" TargetMode="External"/><Relationship Id="rId137" Type="http://schemas.openxmlformats.org/officeDocument/2006/relationships/hyperlink" Target="sem/10.1021_acsapm.1c00447\ap1c00447_0002.jpeg" TargetMode="External"/><Relationship Id="rId344" Type="http://schemas.openxmlformats.org/officeDocument/2006/relationships/hyperlink" Target="sem/10.1021_acsami.9b18646\supp_1.jpg" TargetMode="External"/><Relationship Id="rId691" Type="http://schemas.openxmlformats.org/officeDocument/2006/relationships/hyperlink" Target="sem\10.1021_acsami.8b21179\am-2018-211796_0002.jpeg" TargetMode="External"/><Relationship Id="rId789" Type="http://schemas.openxmlformats.org/officeDocument/2006/relationships/hyperlink" Target="sem\10.1021_acsnano.0c03855\nn0c03855_0002.jpeg" TargetMode="External"/><Relationship Id="rId996" Type="http://schemas.openxmlformats.org/officeDocument/2006/relationships/hyperlink" Target="sem\10.1021_acs.macromol.8b01678\SEM" TargetMode="External"/><Relationship Id="rId2025" Type="http://schemas.openxmlformats.org/officeDocument/2006/relationships/hyperlink" Target="sem/10.1021_acsabm.9b01062\SEM" TargetMode="External"/><Relationship Id="rId2372" Type="http://schemas.openxmlformats.org/officeDocument/2006/relationships/hyperlink" Target="sem/10.1021_acsami.7b09923\SEM" TargetMode="External"/><Relationship Id="rId2677" Type="http://schemas.openxmlformats.org/officeDocument/2006/relationships/hyperlink" Target="https://pubs.acs.org/doi/10.1021/acsami.0c17085" TargetMode="External"/><Relationship Id="rId2884" Type="http://schemas.openxmlformats.org/officeDocument/2006/relationships/hyperlink" Target="sem/10.1021_acsami.1c09006\am1c09006_0003.jpeg" TargetMode="External"/><Relationship Id="rId3423" Type="http://schemas.openxmlformats.org/officeDocument/2006/relationships/hyperlink" Target="sem/10.1021_acsami.1c08421\am1c08421_0003.jpeg" TargetMode="External"/><Relationship Id="rId551" Type="http://schemas.openxmlformats.org/officeDocument/2006/relationships/hyperlink" Target="sem/10.1021_acsami.0c05454\SEM" TargetMode="External"/><Relationship Id="rId649" Type="http://schemas.openxmlformats.org/officeDocument/2006/relationships/hyperlink" Target="sem/10.1021_acsami.9b05554\am-2019-05554v_0002.jpeg" TargetMode="External"/><Relationship Id="rId856" Type="http://schemas.openxmlformats.org/officeDocument/2006/relationships/hyperlink" Target="sem/10.1021_acsaem.9b02007\ae9b02007_0003.jpeg" TargetMode="External"/><Relationship Id="rId1181" Type="http://schemas.openxmlformats.org/officeDocument/2006/relationships/hyperlink" Target="sem/10.1021_acsami.1c01321\SEM" TargetMode="External"/><Relationship Id="rId1279" Type="http://schemas.openxmlformats.org/officeDocument/2006/relationships/hyperlink" Target="sem/10.1021_acs.iecr.5b01305\SEM" TargetMode="External"/><Relationship Id="rId1486" Type="http://schemas.openxmlformats.org/officeDocument/2006/relationships/hyperlink" Target="sem/10.1021_acsami.1c00819\SEM" TargetMode="External"/><Relationship Id="rId2232" Type="http://schemas.openxmlformats.org/officeDocument/2006/relationships/hyperlink" Target="sem\10.1021_acssuschemeng.9b07051\sc9b07051_0003.jpeg" TargetMode="External"/><Relationship Id="rId2537" Type="http://schemas.openxmlformats.org/officeDocument/2006/relationships/hyperlink" Target="sem\10.1021_acs.nanolett.0c01371\nl0c01371_0002.jpeg" TargetMode="External"/><Relationship Id="rId204" Type="http://schemas.openxmlformats.org/officeDocument/2006/relationships/hyperlink" Target="sem/10.1021_acsami.5b00184\SEM" TargetMode="External"/><Relationship Id="rId411" Type="http://schemas.openxmlformats.org/officeDocument/2006/relationships/hyperlink" Target="sem/10.1021_acsabm.1c00293\SEM" TargetMode="External"/><Relationship Id="rId509" Type="http://schemas.openxmlformats.org/officeDocument/2006/relationships/hyperlink" Target="sem/10.1021_acsami.6b07713\SEM" TargetMode="External"/><Relationship Id="rId1041" Type="http://schemas.openxmlformats.org/officeDocument/2006/relationships/hyperlink" Target="sem\10.1021_acsnano.1c08193\nn1c08193_0003.jpeg" TargetMode="External"/><Relationship Id="rId1139" Type="http://schemas.openxmlformats.org/officeDocument/2006/relationships/hyperlink" Target="sem/10.1021_acsami.1c11054\supp_5.jpg" TargetMode="External"/><Relationship Id="rId1346" Type="http://schemas.openxmlformats.org/officeDocument/2006/relationships/hyperlink" Target="sem\10.1021_acsami.1c00819\am1c00819_0003.jpeg" TargetMode="External"/><Relationship Id="rId1693" Type="http://schemas.openxmlformats.org/officeDocument/2006/relationships/hyperlink" Target="sem/10.1021_acsami.0c13009\supp_8.jpg" TargetMode="External"/><Relationship Id="rId1998" Type="http://schemas.openxmlformats.org/officeDocument/2006/relationships/hyperlink" Target="sem/10.1021_acs.biomac.0c01167\SEM" TargetMode="External"/><Relationship Id="rId2744" Type="http://schemas.openxmlformats.org/officeDocument/2006/relationships/hyperlink" Target="sem/10.1021_bm200035r\SEM" TargetMode="External"/><Relationship Id="rId2951" Type="http://schemas.openxmlformats.org/officeDocument/2006/relationships/hyperlink" Target="sem\10.1021_acsami.8b00806\SEM" TargetMode="External"/><Relationship Id="rId716" Type="http://schemas.openxmlformats.org/officeDocument/2006/relationships/hyperlink" Target="sem\10.1021_acsami.0c15465\SEM" TargetMode="External"/><Relationship Id="rId923" Type="http://schemas.openxmlformats.org/officeDocument/2006/relationships/hyperlink" Target="sem/10.1021_acsbiomaterials.9b00584\SEM" TargetMode="External"/><Relationship Id="rId1553" Type="http://schemas.openxmlformats.org/officeDocument/2006/relationships/hyperlink" Target="sem\10.1021_acsami.0c18250\am0c18250_0002.jpeg" TargetMode="External"/><Relationship Id="rId1760" Type="http://schemas.openxmlformats.org/officeDocument/2006/relationships/hyperlink" Target="sem/10.1021_acs.iecr.6b03689\SEM" TargetMode="External"/><Relationship Id="rId1858" Type="http://schemas.openxmlformats.org/officeDocument/2006/relationships/hyperlink" Target="sem/10.1021_acs.macromol.5b01536\SEM" TargetMode="External"/><Relationship Id="rId2604" Type="http://schemas.openxmlformats.org/officeDocument/2006/relationships/hyperlink" Target="sem/10.1021_acsami.8b06262\SEM" TargetMode="External"/><Relationship Id="rId2811" Type="http://schemas.openxmlformats.org/officeDocument/2006/relationships/hyperlink" Target="sem/10.1021_acs.iecr.9b03359\SEM" TargetMode="External"/><Relationship Id="rId52" Type="http://schemas.openxmlformats.org/officeDocument/2006/relationships/hyperlink" Target="sem/10.1021_acsami.1c12228\SEM" TargetMode="External"/><Relationship Id="rId1206" Type="http://schemas.openxmlformats.org/officeDocument/2006/relationships/hyperlink" Target="https://pubs.acs.org/doi/10.1021/acsnano.1c08193" TargetMode="External"/><Relationship Id="rId1413" Type="http://schemas.openxmlformats.org/officeDocument/2006/relationships/hyperlink" Target="sem/10.1021_acsabm.0c00393\SEM" TargetMode="External"/><Relationship Id="rId1620" Type="http://schemas.openxmlformats.org/officeDocument/2006/relationships/hyperlink" Target="sem\10.1021_acsbiomaterials.1c00982\ab1c00982_0004.jpeg" TargetMode="External"/><Relationship Id="rId2909" Type="http://schemas.openxmlformats.org/officeDocument/2006/relationships/hyperlink" Target="sem/10.1021_acsami.6b04338\SEM" TargetMode="External"/><Relationship Id="rId3073" Type="http://schemas.openxmlformats.org/officeDocument/2006/relationships/hyperlink" Target="sem/10.1021_cm4025827\cm-2013-025827_0003.jpeg" TargetMode="External"/><Relationship Id="rId3280" Type="http://schemas.openxmlformats.org/officeDocument/2006/relationships/hyperlink" Target="sem/10.1021_acsnano.0c06938\SEM" TargetMode="External"/><Relationship Id="rId1718" Type="http://schemas.openxmlformats.org/officeDocument/2006/relationships/hyperlink" Target="sem/10.1021_acsabm.8b00674\SEM" TargetMode="External"/><Relationship Id="rId1925" Type="http://schemas.openxmlformats.org/officeDocument/2006/relationships/hyperlink" Target="sem/10.1021_acsapm.0c00831\ap0c00831_0006.jpeg" TargetMode="External"/><Relationship Id="rId3140" Type="http://schemas.openxmlformats.org/officeDocument/2006/relationships/hyperlink" Target="sem/10.1021_acsami.8b15385\SEM" TargetMode="External"/><Relationship Id="rId3378" Type="http://schemas.openxmlformats.org/officeDocument/2006/relationships/hyperlink" Target="https://pubs.acs.org/doi/10.1021/acs.chemmater.8b02542" TargetMode="External"/><Relationship Id="rId299" Type="http://schemas.openxmlformats.org/officeDocument/2006/relationships/hyperlink" Target="sem/10.1021_acsami.9b04700\SEM" TargetMode="External"/><Relationship Id="rId2187" Type="http://schemas.openxmlformats.org/officeDocument/2006/relationships/hyperlink" Target="sem/10.1021_acsaem.0c01584\SEM" TargetMode="External"/><Relationship Id="rId2394" Type="http://schemas.openxmlformats.org/officeDocument/2006/relationships/hyperlink" Target="sem/10.1021_bm1000179\SEM" TargetMode="External"/><Relationship Id="rId3238" Type="http://schemas.openxmlformats.org/officeDocument/2006/relationships/hyperlink" Target="sem/10.1021_acsnano.8b09470\SEM" TargetMode="External"/><Relationship Id="rId3445" Type="http://schemas.openxmlformats.org/officeDocument/2006/relationships/hyperlink" Target="sem\10.1021_acsami.1c03821\SEM" TargetMode="External"/><Relationship Id="rId159" Type="http://schemas.openxmlformats.org/officeDocument/2006/relationships/hyperlink" Target="sem\10.1021_acsami.0c12506\am0c12506_0006.jpeg" TargetMode="External"/><Relationship Id="rId366" Type="http://schemas.openxmlformats.org/officeDocument/2006/relationships/hyperlink" Target="sem/10.1021_acsbiomaterials.8b00657\ab-2018-00657j_0006.jpeg" TargetMode="External"/><Relationship Id="rId573" Type="http://schemas.openxmlformats.org/officeDocument/2006/relationships/hyperlink" Target="sem/10.1021_acsami.8b15591\am-2018-155915_0002.jpeg" TargetMode="External"/><Relationship Id="rId780" Type="http://schemas.openxmlformats.org/officeDocument/2006/relationships/hyperlink" Target="sem\10.1021_acsami.7b18927\SEM" TargetMode="External"/><Relationship Id="rId2047" Type="http://schemas.openxmlformats.org/officeDocument/2006/relationships/hyperlink" Target="https://pubs.acs.org/doi/10.1021/acsabm.9b01062" TargetMode="External"/><Relationship Id="rId2254" Type="http://schemas.openxmlformats.org/officeDocument/2006/relationships/hyperlink" Target="sem\10.1021_acs.biomac.6b01243\bm-2016-01243d_0006.jpeg" TargetMode="External"/><Relationship Id="rId2461" Type="http://schemas.openxmlformats.org/officeDocument/2006/relationships/hyperlink" Target="sem/10.1021_bm801101e\bm-2008-01101e_0002.jpeg" TargetMode="External"/><Relationship Id="rId2699" Type="http://schemas.openxmlformats.org/officeDocument/2006/relationships/hyperlink" Target="sem/10.1021_acs.biomac.9b01223\bm9b01223_0005.jpeg" TargetMode="External"/><Relationship Id="rId3000" Type="http://schemas.openxmlformats.org/officeDocument/2006/relationships/hyperlink" Target="sem/10.1021_am402097j\am-2013-02097j_0004.jpeg" TargetMode="External"/><Relationship Id="rId3305" Type="http://schemas.openxmlformats.org/officeDocument/2006/relationships/hyperlink" Target="sem/10.1021_acsapm.0c00414\ap0c00414_0002.jpeg" TargetMode="External"/><Relationship Id="rId226" Type="http://schemas.openxmlformats.org/officeDocument/2006/relationships/hyperlink" Target="sem/10.1021_acsbiomaterials.1c00792\SEM" TargetMode="External"/><Relationship Id="rId433" Type="http://schemas.openxmlformats.org/officeDocument/2006/relationships/hyperlink" Target="sem/10.1021_acsbiomaterials.5b00346\SEM" TargetMode="External"/><Relationship Id="rId878" Type="http://schemas.openxmlformats.org/officeDocument/2006/relationships/hyperlink" Target="sem\10.1021_acsabm.9b01007\mt9b01007_0001.jpeg" TargetMode="External"/><Relationship Id="rId1063" Type="http://schemas.openxmlformats.org/officeDocument/2006/relationships/hyperlink" Target="sem/10.1021_acsami.8b00802\supp_4.jpg" TargetMode="External"/><Relationship Id="rId1270" Type="http://schemas.openxmlformats.org/officeDocument/2006/relationships/hyperlink" Target="https://pubs.acs.org/doi/10.1021/acsami.0c13426" TargetMode="External"/><Relationship Id="rId2114" Type="http://schemas.openxmlformats.org/officeDocument/2006/relationships/hyperlink" Target="sem/10.1021_acs.iecr.9b06769\SEM" TargetMode="External"/><Relationship Id="rId2559" Type="http://schemas.openxmlformats.org/officeDocument/2006/relationships/hyperlink" Target="sem/10.1021_acsami.9b01886\am-2019-01886s_0002.jpeg" TargetMode="External"/><Relationship Id="rId2766" Type="http://schemas.openxmlformats.org/officeDocument/2006/relationships/hyperlink" Target="sem/10.1021_ma200562k\ma-2011-00562k_0004.jpeg" TargetMode="External"/><Relationship Id="rId2973" Type="http://schemas.openxmlformats.org/officeDocument/2006/relationships/hyperlink" Target="sem/10.1021_acsami.1c08421\SEM" TargetMode="External"/><Relationship Id="rId640" Type="http://schemas.openxmlformats.org/officeDocument/2006/relationships/hyperlink" Target="sem/10.1021_acs.molpharmaceut.6b00672\SEM" TargetMode="External"/><Relationship Id="rId738" Type="http://schemas.openxmlformats.org/officeDocument/2006/relationships/hyperlink" Target="sem\10.1021_cm300298n\SEM" TargetMode="External"/><Relationship Id="rId945" Type="http://schemas.openxmlformats.org/officeDocument/2006/relationships/hyperlink" Target="sem/10.1021_acsami.8b15287\SEM" TargetMode="External"/><Relationship Id="rId1368" Type="http://schemas.openxmlformats.org/officeDocument/2006/relationships/hyperlink" Target="sem\10.1021_acs.analchem.6b02540\ac-2016-02540n_0001.jpeg" TargetMode="External"/><Relationship Id="rId1575" Type="http://schemas.openxmlformats.org/officeDocument/2006/relationships/hyperlink" Target="sem/10.1021_acsbiomaterials.6b00470\SEM" TargetMode="External"/><Relationship Id="rId1782" Type="http://schemas.openxmlformats.org/officeDocument/2006/relationships/hyperlink" Target="sem\10.1021_acsami.9b04440\SEM" TargetMode="External"/><Relationship Id="rId2321" Type="http://schemas.openxmlformats.org/officeDocument/2006/relationships/hyperlink" Target="sem/10.1021_acs.jafc.8b02879\jf-2018-028795_0003.jpeg" TargetMode="External"/><Relationship Id="rId2419" Type="http://schemas.openxmlformats.org/officeDocument/2006/relationships/hyperlink" Target="sem/10.1021_acsabm.9b00668\mt9b00668_0006.jpeg" TargetMode="External"/><Relationship Id="rId2626" Type="http://schemas.openxmlformats.org/officeDocument/2006/relationships/hyperlink" Target="sem\10.1021_acsami.0c14438\SEM" TargetMode="External"/><Relationship Id="rId2833" Type="http://schemas.openxmlformats.org/officeDocument/2006/relationships/hyperlink" Target="https://pubs.acs.org/doi/10.1021/acs.macromol.8b02410" TargetMode="External"/><Relationship Id="rId74" Type="http://schemas.openxmlformats.org/officeDocument/2006/relationships/hyperlink" Target="sem/10.1021_acsabm.8b00225\SEM" TargetMode="External"/><Relationship Id="rId500" Type="http://schemas.openxmlformats.org/officeDocument/2006/relationships/hyperlink" Target="sem/10.1021_acsami.6b07713\SEM" TargetMode="External"/><Relationship Id="rId805" Type="http://schemas.openxmlformats.org/officeDocument/2006/relationships/hyperlink" Target="sem\10.1021_acsapm.0c00106\ap0c00106_0005.jpeg" TargetMode="External"/><Relationship Id="rId1130" Type="http://schemas.openxmlformats.org/officeDocument/2006/relationships/hyperlink" Target="sem/10.1021_ja300174v\SEM" TargetMode="External"/><Relationship Id="rId1228" Type="http://schemas.openxmlformats.org/officeDocument/2006/relationships/hyperlink" Target="sem\10.1021_acsami.1c12458\SEM" TargetMode="External"/><Relationship Id="rId1435" Type="http://schemas.openxmlformats.org/officeDocument/2006/relationships/hyperlink" Target="sem\10.1021_acs.langmuir.9b02799\SEM" TargetMode="External"/><Relationship Id="rId1642" Type="http://schemas.openxmlformats.org/officeDocument/2006/relationships/hyperlink" Target="sem\10.1021_acsami.1c14216\am1c14216_0002.jpeg" TargetMode="External"/><Relationship Id="rId1947" Type="http://schemas.openxmlformats.org/officeDocument/2006/relationships/hyperlink" Target="sem/10.1021_acs.macromol.7b02315\ma-2017-02315j_0007.jpeg" TargetMode="External"/><Relationship Id="rId2900" Type="http://schemas.openxmlformats.org/officeDocument/2006/relationships/hyperlink" Target="sem/10.1021_acsami.9b09782\am9b09782_0001.jpeg" TargetMode="External"/><Relationship Id="rId3095" Type="http://schemas.openxmlformats.org/officeDocument/2006/relationships/hyperlink" Target="sem/10.1021_acsapm.9b00490\ap9b00490_0004.jpeg" TargetMode="External"/><Relationship Id="rId1502" Type="http://schemas.openxmlformats.org/officeDocument/2006/relationships/hyperlink" Target="sem\10.1021_acsbiomaterials.8b00135\SEM" TargetMode="External"/><Relationship Id="rId1807" Type="http://schemas.openxmlformats.org/officeDocument/2006/relationships/hyperlink" Target="sem/10.1021_acsami.8b10668\am-2018-106683_0005.jpeg" TargetMode="External"/><Relationship Id="rId3162" Type="http://schemas.openxmlformats.org/officeDocument/2006/relationships/hyperlink" Target="sem/10.1021_acsnano.8b07235\SEM" TargetMode="External"/><Relationship Id="rId290" Type="http://schemas.openxmlformats.org/officeDocument/2006/relationships/hyperlink" Target="sem/10.1021_acsami.9b04700\am-2019-047007_0002.jpeg" TargetMode="External"/><Relationship Id="rId388" Type="http://schemas.openxmlformats.org/officeDocument/2006/relationships/hyperlink" Target="sem/10.1021_jf202347h\jf-2011-02347h_0005.jpeg" TargetMode="External"/><Relationship Id="rId2069" Type="http://schemas.openxmlformats.org/officeDocument/2006/relationships/hyperlink" Target="sem/10.1021_acsnano.0c06346\nn0c06346_0003.jpeg" TargetMode="External"/><Relationship Id="rId3022" Type="http://schemas.openxmlformats.org/officeDocument/2006/relationships/hyperlink" Target="sem/10.1021_acsami.8b00806\supp_2.jpg" TargetMode="External"/><Relationship Id="rId150" Type="http://schemas.openxmlformats.org/officeDocument/2006/relationships/hyperlink" Target="sem/10.1021_acs.molpharmaceut.0c01196\SEM" TargetMode="External"/><Relationship Id="rId595" Type="http://schemas.openxmlformats.org/officeDocument/2006/relationships/hyperlink" Target="sem/10.1021_acsabm.1c00096\mt1c00096_0004.jpeg" TargetMode="External"/><Relationship Id="rId2276" Type="http://schemas.openxmlformats.org/officeDocument/2006/relationships/hyperlink" Target="sem\10.1021_acs.biomac.0c01788\SEM" TargetMode="External"/><Relationship Id="rId2483" Type="http://schemas.openxmlformats.org/officeDocument/2006/relationships/hyperlink" Target="sem/10.1021_acsabm.8b00348\SEM" TargetMode="External"/><Relationship Id="rId2690" Type="http://schemas.openxmlformats.org/officeDocument/2006/relationships/hyperlink" Target="sem\10.1021_acsami.9b22964\am9b22964_0004.jpeg" TargetMode="External"/><Relationship Id="rId3327" Type="http://schemas.openxmlformats.org/officeDocument/2006/relationships/hyperlink" Target="sem/10.1021_ma5006099\ma-2014-006099_0003.jpeg" TargetMode="External"/><Relationship Id="rId248" Type="http://schemas.openxmlformats.org/officeDocument/2006/relationships/hyperlink" Target="sem\10.1021_acsapm.9b00698\ap9b00698_0007.jpeg" TargetMode="External"/><Relationship Id="rId455" Type="http://schemas.openxmlformats.org/officeDocument/2006/relationships/hyperlink" Target="sem/10.1021_acsabm.0c00423\SEM" TargetMode="External"/><Relationship Id="rId662" Type="http://schemas.openxmlformats.org/officeDocument/2006/relationships/hyperlink" Target="sem\10.1021_acsami.9b05554\SEM" TargetMode="External"/><Relationship Id="rId1085" Type="http://schemas.openxmlformats.org/officeDocument/2006/relationships/hyperlink" Target="sem\10.1021_acsami.0c18242\am0c18242_0006.jpeg" TargetMode="External"/><Relationship Id="rId1292" Type="http://schemas.openxmlformats.org/officeDocument/2006/relationships/hyperlink" Target="sem\10.1021_acsami.0c18242\supp_3.jpg" TargetMode="External"/><Relationship Id="rId2136" Type="http://schemas.openxmlformats.org/officeDocument/2006/relationships/hyperlink" Target="sem\10.1021_acs.biomac.5b00928\SEM" TargetMode="External"/><Relationship Id="rId2343" Type="http://schemas.openxmlformats.org/officeDocument/2006/relationships/hyperlink" Target="sem/10.1021_acsabm.0c01673\mt0c01673_0008.jpeg" TargetMode="External"/><Relationship Id="rId2550" Type="http://schemas.openxmlformats.org/officeDocument/2006/relationships/hyperlink" Target="sem/10.1021_acsami.8b10064\SEM" TargetMode="External"/><Relationship Id="rId2788" Type="http://schemas.openxmlformats.org/officeDocument/2006/relationships/hyperlink" Target="sem\10.1021_bm200154k\bm-2011-00154k_0001.jpeg" TargetMode="External"/><Relationship Id="rId2995" Type="http://schemas.openxmlformats.org/officeDocument/2006/relationships/hyperlink" Target="https://pubs.acs.org/doi/10.1021/acsabm.0c01171" TargetMode="External"/><Relationship Id="rId108" Type="http://schemas.openxmlformats.org/officeDocument/2006/relationships/hyperlink" Target="sem\10.1021_acsnano.0c10117\SEM" TargetMode="External"/><Relationship Id="rId315" Type="http://schemas.openxmlformats.org/officeDocument/2006/relationships/hyperlink" Target="sem/10.1021_acsapm.0c01430\SEM" TargetMode="External"/><Relationship Id="rId522" Type="http://schemas.openxmlformats.org/officeDocument/2006/relationships/hyperlink" Target="sem/10.1021_acsami.9b13611\SEM" TargetMode="External"/><Relationship Id="rId967" Type="http://schemas.openxmlformats.org/officeDocument/2006/relationships/hyperlink" Target="sem/10.1021_acs.langmuir.7b02834\SEM" TargetMode="External"/><Relationship Id="rId1152" Type="http://schemas.openxmlformats.org/officeDocument/2006/relationships/hyperlink" Target="https://pubs.acs.org/doi/10.1021/acsami.6b10375" TargetMode="External"/><Relationship Id="rId1597" Type="http://schemas.openxmlformats.org/officeDocument/2006/relationships/hyperlink" Target="sem/10.1021_acsami.9b23536\SEM" TargetMode="External"/><Relationship Id="rId2203" Type="http://schemas.openxmlformats.org/officeDocument/2006/relationships/hyperlink" Target="sem/10.1021_acs.biomac.1c00537\SEM" TargetMode="External"/><Relationship Id="rId2410" Type="http://schemas.openxmlformats.org/officeDocument/2006/relationships/hyperlink" Target="sem/10.1021_acssuschemeng.9b07467\SEM" TargetMode="External"/><Relationship Id="rId2648" Type="http://schemas.openxmlformats.org/officeDocument/2006/relationships/hyperlink" Target="sem\10.1021_acsnano.8b09496\SEM" TargetMode="External"/><Relationship Id="rId2855" Type="http://schemas.openxmlformats.org/officeDocument/2006/relationships/hyperlink" Target="https://pubs.acs.org/doi/10.1021/am501275t" TargetMode="External"/><Relationship Id="rId96" Type="http://schemas.openxmlformats.org/officeDocument/2006/relationships/hyperlink" Target="sem/10.1021_am900755w\SEM" TargetMode="External"/><Relationship Id="rId827" Type="http://schemas.openxmlformats.org/officeDocument/2006/relationships/hyperlink" Target="sem/10.1021_acsabm.8b00504\SEM" TargetMode="External"/><Relationship Id="rId1012" Type="http://schemas.openxmlformats.org/officeDocument/2006/relationships/hyperlink" Target="sem/10.1021_acs.langmuir.7b00749\SEM" TargetMode="External"/><Relationship Id="rId1457" Type="http://schemas.openxmlformats.org/officeDocument/2006/relationships/hyperlink" Target="sem\10.1021_acs.chemmater.0c02941\cm0c02941_0010.jpeg" TargetMode="External"/><Relationship Id="rId1664" Type="http://schemas.openxmlformats.org/officeDocument/2006/relationships/hyperlink" Target="sem\10.1021_acssuschemeng.6b01691\sc-2016-01691z_0003.jpeg" TargetMode="External"/><Relationship Id="rId1871" Type="http://schemas.openxmlformats.org/officeDocument/2006/relationships/hyperlink" Target="sem/10.1021_acsami.0c02495\supp_3.jpg" TargetMode="External"/><Relationship Id="rId2508" Type="http://schemas.openxmlformats.org/officeDocument/2006/relationships/hyperlink" Target="sem\10.1021_acssuschemeng.0c06258\sc0c06258_0005.jpeg" TargetMode="External"/><Relationship Id="rId2715" Type="http://schemas.openxmlformats.org/officeDocument/2006/relationships/hyperlink" Target="sem/10.1021_acs.biomac.7b00889\bm-2017-00889e_0002.jpeg" TargetMode="External"/><Relationship Id="rId2922" Type="http://schemas.openxmlformats.org/officeDocument/2006/relationships/hyperlink" Target="sem/10.1021_acsami.8b01740\am-2018-01740h_0002.jpeg" TargetMode="External"/><Relationship Id="rId1317" Type="http://schemas.openxmlformats.org/officeDocument/2006/relationships/hyperlink" Target="https://pubs.acs.org/doi/10.1021/acsami.0c16009" TargetMode="External"/><Relationship Id="rId1524" Type="http://schemas.openxmlformats.org/officeDocument/2006/relationships/hyperlink" Target="sem\10.1021_acsabm.1c00905\supp_2.jpg" TargetMode="External"/><Relationship Id="rId1731" Type="http://schemas.openxmlformats.org/officeDocument/2006/relationships/hyperlink" Target="sem/10.1021_la904540x\la-2009-04540x_0005.jpeg" TargetMode="External"/><Relationship Id="rId1969" Type="http://schemas.openxmlformats.org/officeDocument/2006/relationships/hyperlink" Target="sem/10.1021_acsomega.0c00727\ao0c00727_0006.jpeg" TargetMode="External"/><Relationship Id="rId3184" Type="http://schemas.openxmlformats.org/officeDocument/2006/relationships/hyperlink" Target="sem/10.1021_cm4025827\cm-2013-025827_0003.jpeg" TargetMode="External"/><Relationship Id="rId23" Type="http://schemas.openxmlformats.org/officeDocument/2006/relationships/hyperlink" Target="sem\10.1021_acsbiomaterials.9b01676\ab9b01676_0001.jpeg" TargetMode="External"/><Relationship Id="rId1829" Type="http://schemas.openxmlformats.org/officeDocument/2006/relationships/hyperlink" Target="sem/10.1021_acssuschemeng.9b00147\sc-2019-00147d_0007.jpeg" TargetMode="External"/><Relationship Id="rId3391" Type="http://schemas.openxmlformats.org/officeDocument/2006/relationships/hyperlink" Target="https://pubs.acs.org/doi/10.1021/acsami.0c06342" TargetMode="External"/><Relationship Id="rId2298" Type="http://schemas.openxmlformats.org/officeDocument/2006/relationships/hyperlink" Target="sem/10.1021_acsabm.9b00676\SEM" TargetMode="External"/><Relationship Id="rId3044" Type="http://schemas.openxmlformats.org/officeDocument/2006/relationships/hyperlink" Target="sem/10.1021_acs.jafc.8b05147\SEM" TargetMode="External"/><Relationship Id="rId3251" Type="http://schemas.openxmlformats.org/officeDocument/2006/relationships/hyperlink" Target="sem/10.1021_cm502834h\supp_1.jpg" TargetMode="External"/><Relationship Id="rId3349" Type="http://schemas.openxmlformats.org/officeDocument/2006/relationships/hyperlink" Target="sem/10.1021_acs.langmuir.8b02918\la-2018-02918z_0002.jpeg" TargetMode="External"/><Relationship Id="rId172" Type="http://schemas.openxmlformats.org/officeDocument/2006/relationships/hyperlink" Target="sem\10.1021_acsnano.6b05318\SEM" TargetMode="External"/><Relationship Id="rId477" Type="http://schemas.openxmlformats.org/officeDocument/2006/relationships/hyperlink" Target="sem/10.1021_acsami.1c03804\SEM" TargetMode="External"/><Relationship Id="rId684" Type="http://schemas.openxmlformats.org/officeDocument/2006/relationships/hyperlink" Target="sem\10.1021_acsami.0c00298\SEM" TargetMode="External"/><Relationship Id="rId2060" Type="http://schemas.openxmlformats.org/officeDocument/2006/relationships/hyperlink" Target="sem/10.1021_acs.iecr.9b04947\ie9b04947_0009.jpeg" TargetMode="External"/><Relationship Id="rId2158" Type="http://schemas.openxmlformats.org/officeDocument/2006/relationships/hyperlink" Target="sem/10.1021_acsbiomaterials.8b00408\ab-2018-00408v_0004.jpeg" TargetMode="External"/><Relationship Id="rId2365" Type="http://schemas.openxmlformats.org/officeDocument/2006/relationships/hyperlink" Target="sem\10.1021_acsmacrolett.6b00674\mz-2016-006742_0004.jpeg" TargetMode="External"/><Relationship Id="rId3111" Type="http://schemas.openxmlformats.org/officeDocument/2006/relationships/hyperlink" Target="sem/10.1021_acssuschemeng.7b03158\sc-2017-03158z_0005.jpeg" TargetMode="External"/><Relationship Id="rId3209" Type="http://schemas.openxmlformats.org/officeDocument/2006/relationships/hyperlink" Target="sem/10.1021_acsabm.8b00712\supp_5.jpg" TargetMode="External"/><Relationship Id="rId337" Type="http://schemas.openxmlformats.org/officeDocument/2006/relationships/hyperlink" Target="sem/10.1021_acsbiomaterials.0c00340\SEM" TargetMode="External"/><Relationship Id="rId891" Type="http://schemas.openxmlformats.org/officeDocument/2006/relationships/hyperlink" Target="sem/10.1021_acsabm.1c00548\SEM" TargetMode="External"/><Relationship Id="rId989" Type="http://schemas.openxmlformats.org/officeDocument/2006/relationships/hyperlink" Target="sem\10.1021_acsami.8b04116\SEM" TargetMode="External"/><Relationship Id="rId2018" Type="http://schemas.openxmlformats.org/officeDocument/2006/relationships/hyperlink" Target="sem/10.1021_acsabm.9b01062\mt9b01062_0003.jpeg" TargetMode="External"/><Relationship Id="rId2572" Type="http://schemas.openxmlformats.org/officeDocument/2006/relationships/hyperlink" Target="sem/10.1021_acsami.7b04832\SEM" TargetMode="External"/><Relationship Id="rId2877" Type="http://schemas.openxmlformats.org/officeDocument/2006/relationships/hyperlink" Target="sem/10.1021_acsami.7b06219\SEM" TargetMode="External"/><Relationship Id="rId3416" Type="http://schemas.openxmlformats.org/officeDocument/2006/relationships/hyperlink" Target="sem\10.1021_acsami.8b20178\SEM" TargetMode="External"/><Relationship Id="rId544" Type="http://schemas.openxmlformats.org/officeDocument/2006/relationships/hyperlink" Target="sem/10.1021_acsami.0c21598\SEM" TargetMode="External"/><Relationship Id="rId751" Type="http://schemas.openxmlformats.org/officeDocument/2006/relationships/hyperlink" Target="sem\10.1021_acsnano.0c04899\supp_8.jpg" TargetMode="External"/><Relationship Id="rId849" Type="http://schemas.openxmlformats.org/officeDocument/2006/relationships/hyperlink" Target="sem/10.1021_acsaem.9b02007\SEM" TargetMode="External"/><Relationship Id="rId1174" Type="http://schemas.openxmlformats.org/officeDocument/2006/relationships/hyperlink" Target="https://pubs.acs.org/doi/10.1021/acsabm.9b01176" TargetMode="External"/><Relationship Id="rId1381" Type="http://schemas.openxmlformats.org/officeDocument/2006/relationships/hyperlink" Target="sem/10.1021_acsomega.9b00971\SEM" TargetMode="External"/><Relationship Id="rId1479" Type="http://schemas.openxmlformats.org/officeDocument/2006/relationships/hyperlink" Target="sem\10.1021_acsami.1c00819\am1c00819_0002.jpeg" TargetMode="External"/><Relationship Id="rId1686" Type="http://schemas.openxmlformats.org/officeDocument/2006/relationships/hyperlink" Target="sem/10.1021_acsami.0c13009\SEM" TargetMode="External"/><Relationship Id="rId2225" Type="http://schemas.openxmlformats.org/officeDocument/2006/relationships/hyperlink" Target="sem/10.1021_acsbiomaterials.0c01767\SEM" TargetMode="External"/><Relationship Id="rId2432" Type="http://schemas.openxmlformats.org/officeDocument/2006/relationships/hyperlink" Target="sem\10.1021_acsami.0c06853\SEM" TargetMode="External"/><Relationship Id="rId404" Type="http://schemas.openxmlformats.org/officeDocument/2006/relationships/hyperlink" Target="sem/10.1021_acsami.0c12313\SEM" TargetMode="External"/><Relationship Id="rId611" Type="http://schemas.openxmlformats.org/officeDocument/2006/relationships/hyperlink" Target="sem/10.1021_acsabm.1c00096\mt1c00096_0004.jpeg" TargetMode="External"/><Relationship Id="rId1034" Type="http://schemas.openxmlformats.org/officeDocument/2006/relationships/hyperlink" Target="sem\10.1021_acs.chemmater.0c04105\SEM" TargetMode="External"/><Relationship Id="rId1241" Type="http://schemas.openxmlformats.org/officeDocument/2006/relationships/hyperlink" Target="sem\10.1021_acsami.1c12458\SEM" TargetMode="External"/><Relationship Id="rId1339" Type="http://schemas.openxmlformats.org/officeDocument/2006/relationships/hyperlink" Target="sem\10.1021_bm2015834\SEM" TargetMode="External"/><Relationship Id="rId1893" Type="http://schemas.openxmlformats.org/officeDocument/2006/relationships/hyperlink" Target="sem/10.1021_acsami.1c05394\am1c05394_0012.jpeg" TargetMode="External"/><Relationship Id="rId2737" Type="http://schemas.openxmlformats.org/officeDocument/2006/relationships/hyperlink" Target="sem/10.1021_acs.jpcc.7b06504\jp-2017-06504g_0002.jpeg" TargetMode="External"/><Relationship Id="rId2944" Type="http://schemas.openxmlformats.org/officeDocument/2006/relationships/hyperlink" Target="sem/10.1021_bm101131b\bm-2010-01131b_0008.jpeg" TargetMode="External"/><Relationship Id="rId709" Type="http://schemas.openxmlformats.org/officeDocument/2006/relationships/hyperlink" Target="sem\10.1021_acsami.7b04623\am-2017-046234_0004.jpeg" TargetMode="External"/><Relationship Id="rId916" Type="http://schemas.openxmlformats.org/officeDocument/2006/relationships/hyperlink" Target="sem\10.1021_acsbiomaterials.9b00584\ab9b00584_0002.jpeg" TargetMode="External"/><Relationship Id="rId1101" Type="http://schemas.openxmlformats.org/officeDocument/2006/relationships/hyperlink" Target="sem/10.1021_acs.est.6b01285\es-2016-01285k_0003.jpeg" TargetMode="External"/><Relationship Id="rId1546" Type="http://schemas.openxmlformats.org/officeDocument/2006/relationships/hyperlink" Target="sem/10.1021_acsomega.1c02117\SEM" TargetMode="External"/><Relationship Id="rId1753" Type="http://schemas.openxmlformats.org/officeDocument/2006/relationships/hyperlink" Target="sem/10.1021_acsami.8b08920\am-2018-08920k_0002.jpeg" TargetMode="External"/><Relationship Id="rId1960" Type="http://schemas.openxmlformats.org/officeDocument/2006/relationships/hyperlink" Target="sem/10.1021_nn300082k\SEM" TargetMode="External"/><Relationship Id="rId2804" Type="http://schemas.openxmlformats.org/officeDocument/2006/relationships/hyperlink" Target="sem\10.1021_acsabm.0c01533\supp_5.jpg" TargetMode="External"/><Relationship Id="rId45" Type="http://schemas.openxmlformats.org/officeDocument/2006/relationships/hyperlink" Target="sem\10.1021_acsami.1c12228\am1c12228_0003.jpeg" TargetMode="External"/><Relationship Id="rId1406" Type="http://schemas.openxmlformats.org/officeDocument/2006/relationships/hyperlink" Target="sem/10.1021_acsomega.9b04371\supp_6.jpg" TargetMode="External"/><Relationship Id="rId1613" Type="http://schemas.openxmlformats.org/officeDocument/2006/relationships/hyperlink" Target="sem/10.1021_acsnano.0c08830\SEM" TargetMode="External"/><Relationship Id="rId1820" Type="http://schemas.openxmlformats.org/officeDocument/2006/relationships/hyperlink" Target="sem/10.1021_acsabm.0c00153\SEM" TargetMode="External"/><Relationship Id="rId3066" Type="http://schemas.openxmlformats.org/officeDocument/2006/relationships/hyperlink" Target="sem/10.1021_acsami.5b05287\SEM" TargetMode="External"/><Relationship Id="rId3273" Type="http://schemas.openxmlformats.org/officeDocument/2006/relationships/hyperlink" Target="sem/10.1021_acs.biomac.0c01777\bm0c01777_0006.jpeg" TargetMode="External"/><Relationship Id="rId194" Type="http://schemas.openxmlformats.org/officeDocument/2006/relationships/hyperlink" Target="sem/10.1021_acsami.5b00184\SEM" TargetMode="External"/><Relationship Id="rId1918" Type="http://schemas.openxmlformats.org/officeDocument/2006/relationships/hyperlink" Target="sem/10.1021_acsbiomaterials.9b00967\SEM" TargetMode="External"/><Relationship Id="rId2082" Type="http://schemas.openxmlformats.org/officeDocument/2006/relationships/hyperlink" Target="https://pubs.acs.org/doi/10.1021/acsami.7b18155" TargetMode="External"/><Relationship Id="rId3133" Type="http://schemas.openxmlformats.org/officeDocument/2006/relationships/hyperlink" Target="sem/10.1021_acsami.8b15385\am-2018-15385z_0003.jpeg" TargetMode="External"/><Relationship Id="rId261" Type="http://schemas.openxmlformats.org/officeDocument/2006/relationships/hyperlink" Target="sem\10.1021_acsapm.9b00698\ap9b00698_0007.jpeg" TargetMode="External"/><Relationship Id="rId499" Type="http://schemas.openxmlformats.org/officeDocument/2006/relationships/hyperlink" Target="sem/10.1021_acsami.6b07713\am-2016-07713p_0010.jpeg" TargetMode="External"/><Relationship Id="rId2387" Type="http://schemas.openxmlformats.org/officeDocument/2006/relationships/hyperlink" Target="sem/10.1021_acsami.0c03038\supp_2.jpg" TargetMode="External"/><Relationship Id="rId2594" Type="http://schemas.openxmlformats.org/officeDocument/2006/relationships/hyperlink" Target="sem/10.1021_acsami.8b06262\SEM" TargetMode="External"/><Relationship Id="rId3340" Type="http://schemas.openxmlformats.org/officeDocument/2006/relationships/hyperlink" Target="sem/10.1021_acsami.9b21528\SEM" TargetMode="External"/><Relationship Id="rId3438" Type="http://schemas.openxmlformats.org/officeDocument/2006/relationships/hyperlink" Target="sem\10.1021_acsami.1c03821\am1c03821_0003.jpeg" TargetMode="External"/><Relationship Id="rId359" Type="http://schemas.openxmlformats.org/officeDocument/2006/relationships/hyperlink" Target="sem/10.1021_acsami.1c05661\SEM" TargetMode="External"/><Relationship Id="rId566" Type="http://schemas.openxmlformats.org/officeDocument/2006/relationships/hyperlink" Target="sem/10.1021_acsami.8b15591\SEM" TargetMode="External"/><Relationship Id="rId773" Type="http://schemas.openxmlformats.org/officeDocument/2006/relationships/hyperlink" Target="sem\10.1021_acsami.7b18927\supp_3.jpg" TargetMode="External"/><Relationship Id="rId1196" Type="http://schemas.openxmlformats.org/officeDocument/2006/relationships/hyperlink" Target="sem\10.1021_acs.chemmater.0c04105\supp_2.jpg" TargetMode="External"/><Relationship Id="rId2247" Type="http://schemas.openxmlformats.org/officeDocument/2006/relationships/hyperlink" Target="sem\10.1021_ma500972y\SEM" TargetMode="External"/><Relationship Id="rId2454" Type="http://schemas.openxmlformats.org/officeDocument/2006/relationships/hyperlink" Target="sem\10.1021_bm801101e\SEM" TargetMode="External"/><Relationship Id="rId2899" Type="http://schemas.openxmlformats.org/officeDocument/2006/relationships/hyperlink" Target="sem/10.1021_acs.molpharmaceut.6b00875\SEM" TargetMode="External"/><Relationship Id="rId3200" Type="http://schemas.openxmlformats.org/officeDocument/2006/relationships/hyperlink" Target="sem/10.1021_acsabm.0c01633\mt0c01633_0005.jpeg" TargetMode="External"/><Relationship Id="rId121" Type="http://schemas.openxmlformats.org/officeDocument/2006/relationships/hyperlink" Target="sem/10.1021_acsami.0c03187\am0c03187_0003.jpeg" TargetMode="External"/><Relationship Id="rId219" Type="http://schemas.openxmlformats.org/officeDocument/2006/relationships/hyperlink" Target="sem/10.1021_acsbiomaterials.1c00792\ab1c00792_0004.jpeg" TargetMode="External"/><Relationship Id="rId426" Type="http://schemas.openxmlformats.org/officeDocument/2006/relationships/hyperlink" Target="sem/10.1021_acsbiomaterials.5b00346\ab-2015-00346z_0004.jpeg" TargetMode="External"/><Relationship Id="rId633" Type="http://schemas.openxmlformats.org/officeDocument/2006/relationships/hyperlink" Target="sem/10.1021_acsami.1c05098\am1c05098_0006.jpeg" TargetMode="External"/><Relationship Id="rId980" Type="http://schemas.openxmlformats.org/officeDocument/2006/relationships/hyperlink" Target="sem/10.1021_acsbiomaterials.9b01512\SEM" TargetMode="External"/><Relationship Id="rId1056" Type="http://schemas.openxmlformats.org/officeDocument/2006/relationships/hyperlink" Target="sem/10.1021_acsami.8b00802\SEM" TargetMode="External"/><Relationship Id="rId1263" Type="http://schemas.openxmlformats.org/officeDocument/2006/relationships/hyperlink" Target="sem\10.1021_acsami.0c13426\am0c13426_0003.jpeg" TargetMode="External"/><Relationship Id="rId2107" Type="http://schemas.openxmlformats.org/officeDocument/2006/relationships/hyperlink" Target="https://pubs.acs.org/doi/10.1021/acsbiomaterials.0c00545" TargetMode="External"/><Relationship Id="rId2314" Type="http://schemas.openxmlformats.org/officeDocument/2006/relationships/hyperlink" Target="sem/10.1021_acssuschemeng.6b02254\SEM" TargetMode="External"/><Relationship Id="rId2661" Type="http://schemas.openxmlformats.org/officeDocument/2006/relationships/hyperlink" Target="sem\10.1021_acsami.8b06262\SEM" TargetMode="External"/><Relationship Id="rId2759" Type="http://schemas.openxmlformats.org/officeDocument/2006/relationships/hyperlink" Target="sem/10.1021_ma101336c\SEM" TargetMode="External"/><Relationship Id="rId2966" Type="http://schemas.openxmlformats.org/officeDocument/2006/relationships/hyperlink" Target="sem/10.1021_acsami.7b00221\am-2017-002216_0006.jpeg" TargetMode="External"/><Relationship Id="rId840" Type="http://schemas.openxmlformats.org/officeDocument/2006/relationships/hyperlink" Target="sem/10.1021_acsami.9b22120\am9b22120_0004.jpeg" TargetMode="External"/><Relationship Id="rId938" Type="http://schemas.openxmlformats.org/officeDocument/2006/relationships/hyperlink" Target="sem\10.1021_acsanm.0c00351\an0c00351_0002.jpeg" TargetMode="External"/><Relationship Id="rId1470" Type="http://schemas.openxmlformats.org/officeDocument/2006/relationships/hyperlink" Target="sem\10.1021_acsami.0c06164\am0c06164_0005.jpeg" TargetMode="External"/><Relationship Id="rId1568" Type="http://schemas.openxmlformats.org/officeDocument/2006/relationships/hyperlink" Target="sem\10.1021_acsbiomaterials.6b00470\ab-2016-00470m_0004.jpeg" TargetMode="External"/><Relationship Id="rId1775" Type="http://schemas.openxmlformats.org/officeDocument/2006/relationships/hyperlink" Target="sem/10.1021_acsami.9b08369\supp_4.jpg" TargetMode="External"/><Relationship Id="rId2521" Type="http://schemas.openxmlformats.org/officeDocument/2006/relationships/hyperlink" Target="sem/10.1021_acsnano.0c01658\nn0c01658_0003.jpeg" TargetMode="External"/><Relationship Id="rId2619" Type="http://schemas.openxmlformats.org/officeDocument/2006/relationships/hyperlink" Target="sem\10.1021_acsami.0c14438\supp_6.jpg" TargetMode="External"/><Relationship Id="rId2826" Type="http://schemas.openxmlformats.org/officeDocument/2006/relationships/hyperlink" Target="sem\10.1021_acs.macromol.8b02410\supp_7.jpg" TargetMode="External"/><Relationship Id="rId67" Type="http://schemas.openxmlformats.org/officeDocument/2006/relationships/hyperlink" Target="sem/10.1021_acsapm.9b00698\ap9b00698_0007.jpeg" TargetMode="External"/><Relationship Id="rId700" Type="http://schemas.openxmlformats.org/officeDocument/2006/relationships/hyperlink" Target="sem\10.1021_acsami.6b16779\SEM" TargetMode="External"/><Relationship Id="rId1123" Type="http://schemas.openxmlformats.org/officeDocument/2006/relationships/hyperlink" Target="sem/10.1021_ja300174v\ja-2012-00174v_0001.jpeg" TargetMode="External"/><Relationship Id="rId1330" Type="http://schemas.openxmlformats.org/officeDocument/2006/relationships/hyperlink" Target="sem\10.1021_acsami.0c06164\am0c06164_0003.jpeg" TargetMode="External"/><Relationship Id="rId1428" Type="http://schemas.openxmlformats.org/officeDocument/2006/relationships/hyperlink" Target="sem/10.1021_acs.biomac.7b01133\bm-2017-01133q_0004.jpeg" TargetMode="External"/><Relationship Id="rId1635" Type="http://schemas.openxmlformats.org/officeDocument/2006/relationships/hyperlink" Target="sem/10.1021_acsabm.0c01088\SEM" TargetMode="External"/><Relationship Id="rId1982" Type="http://schemas.openxmlformats.org/officeDocument/2006/relationships/hyperlink" Target="sem/10.1021_acsomega.8b01037\SEM" TargetMode="External"/><Relationship Id="rId3088" Type="http://schemas.openxmlformats.org/officeDocument/2006/relationships/hyperlink" Target="sem/10.1021_acsapm.9b00490\SEM" TargetMode="External"/><Relationship Id="rId1842" Type="http://schemas.openxmlformats.org/officeDocument/2006/relationships/hyperlink" Target="sem/10.1021_acs.biomac.5b00928\SEM" TargetMode="External"/><Relationship Id="rId3295" Type="http://schemas.openxmlformats.org/officeDocument/2006/relationships/hyperlink" Target="sem/10.1021_am505701u\am-2014-05701u_0003.jpeg" TargetMode="External"/><Relationship Id="rId1702" Type="http://schemas.openxmlformats.org/officeDocument/2006/relationships/hyperlink" Target="sem/10.1021_acsami.7b04552\SEM" TargetMode="External"/><Relationship Id="rId3155" Type="http://schemas.openxmlformats.org/officeDocument/2006/relationships/hyperlink" Target="sem/10.1021_acsnano.8b07235\nn-2018-07235h_0005.jpeg" TargetMode="External"/><Relationship Id="rId3362" Type="http://schemas.openxmlformats.org/officeDocument/2006/relationships/hyperlink" Target="https://pubs.acs.org/doi/10.1021/acs.chemmater.0c01589" TargetMode="External"/><Relationship Id="rId283" Type="http://schemas.openxmlformats.org/officeDocument/2006/relationships/hyperlink" Target="sem\10.1021_am900755w\SEM" TargetMode="External"/><Relationship Id="rId490" Type="http://schemas.openxmlformats.org/officeDocument/2006/relationships/hyperlink" Target="https://pubs.acs.org/doi/10.1021/acsaelm.1c00488" TargetMode="External"/><Relationship Id="rId2171" Type="http://schemas.openxmlformats.org/officeDocument/2006/relationships/hyperlink" Target="sem\10.1021_acsapm.0c00831\SEM" TargetMode="External"/><Relationship Id="rId3015" Type="http://schemas.openxmlformats.org/officeDocument/2006/relationships/hyperlink" Target="sem/10.1021_acsami.0c03007\SEM" TargetMode="External"/><Relationship Id="rId3222" Type="http://schemas.openxmlformats.org/officeDocument/2006/relationships/hyperlink" Target="sem/10.1021_acs.chemmater.0c01589\SEM" TargetMode="External"/><Relationship Id="rId143" Type="http://schemas.openxmlformats.org/officeDocument/2006/relationships/hyperlink" Target="sem/10.1021_acsapm.1c00447\ap1c00447_0002.jpeg" TargetMode="External"/><Relationship Id="rId350" Type="http://schemas.openxmlformats.org/officeDocument/2006/relationships/hyperlink" Target="sem/10.1021_acsabm.8b00361\mt-2018-00361s_0002.jpeg" TargetMode="External"/><Relationship Id="rId588" Type="http://schemas.openxmlformats.org/officeDocument/2006/relationships/hyperlink" Target="sem/10.1021_acsabm.1c00096\SEM" TargetMode="External"/><Relationship Id="rId795" Type="http://schemas.openxmlformats.org/officeDocument/2006/relationships/hyperlink" Target="sem\10.1021_acsami.1c03415\supp_3.jpg" TargetMode="External"/><Relationship Id="rId2031" Type="http://schemas.openxmlformats.org/officeDocument/2006/relationships/hyperlink" Target="sem/10.1021_acsabm.9b01062\SEM" TargetMode="External"/><Relationship Id="rId2269" Type="http://schemas.openxmlformats.org/officeDocument/2006/relationships/hyperlink" Target="sem/10.1021_acs.iecr.0c00407\SEM" TargetMode="External"/><Relationship Id="rId2476" Type="http://schemas.openxmlformats.org/officeDocument/2006/relationships/hyperlink" Target="sem\10.1021_acsabm.8b00348\mt-2018-00348j_0005.jpeg" TargetMode="External"/><Relationship Id="rId2683" Type="http://schemas.openxmlformats.org/officeDocument/2006/relationships/hyperlink" Target="https://pubs.acs.org/doi/10.1021/acsami.0c17085" TargetMode="External"/><Relationship Id="rId2890" Type="http://schemas.openxmlformats.org/officeDocument/2006/relationships/hyperlink" Target="sem/10.1021_acsami.1c10051\am1c10051_0008.jpeg" TargetMode="External"/><Relationship Id="rId9" Type="http://schemas.openxmlformats.org/officeDocument/2006/relationships/hyperlink" Target="sem\10.1021_acssuschemeng.9b05317\sc9b05317_0001.jpeg" TargetMode="External"/><Relationship Id="rId210" Type="http://schemas.openxmlformats.org/officeDocument/2006/relationships/hyperlink" Target="sem\10.1021_acssuschemeng.9b05317\SEM" TargetMode="External"/><Relationship Id="rId448" Type="http://schemas.openxmlformats.org/officeDocument/2006/relationships/hyperlink" Target="sem/10.1021_acsabm.0c00423\supp_2.jpg" TargetMode="External"/><Relationship Id="rId655" Type="http://schemas.openxmlformats.org/officeDocument/2006/relationships/hyperlink" Target="sem/10.1021_acsami.9b05554\am-2019-05554v_0002.jpeg" TargetMode="External"/><Relationship Id="rId862" Type="http://schemas.openxmlformats.org/officeDocument/2006/relationships/hyperlink" Target="sem\10.1021_acsaem.9b02007\ae9b02007_0003.jpeg" TargetMode="External"/><Relationship Id="rId1078" Type="http://schemas.openxmlformats.org/officeDocument/2006/relationships/hyperlink" Target="sem\10.1021_acs.iecr.5b01305\SEM" TargetMode="External"/><Relationship Id="rId1285" Type="http://schemas.openxmlformats.org/officeDocument/2006/relationships/hyperlink" Target="sem\10.1021_acsami.0c18242\supp_3.jpg" TargetMode="External"/><Relationship Id="rId1492" Type="http://schemas.openxmlformats.org/officeDocument/2006/relationships/hyperlink" Target="sem/10.1021_acsami.1c00819\SEM" TargetMode="External"/><Relationship Id="rId2129" Type="http://schemas.openxmlformats.org/officeDocument/2006/relationships/hyperlink" Target="sem/10.1021_acs.biomac.5b00928\bm-2015-00928k_0011.jpeg" TargetMode="External"/><Relationship Id="rId2336" Type="http://schemas.openxmlformats.org/officeDocument/2006/relationships/hyperlink" Target="sem/10.1021_acsami.0c06091\SEM" TargetMode="External"/><Relationship Id="rId2543" Type="http://schemas.openxmlformats.org/officeDocument/2006/relationships/hyperlink" Target="sem/10.1021_acs.nanolett.0c01371\supp_14.jpg" TargetMode="External"/><Relationship Id="rId2750" Type="http://schemas.openxmlformats.org/officeDocument/2006/relationships/hyperlink" Target="sem\10.1021_acs.jpcc.0c02878\jp0c02878_0004.jpeg" TargetMode="External"/><Relationship Id="rId2988" Type="http://schemas.openxmlformats.org/officeDocument/2006/relationships/hyperlink" Target="sem/10.1021_acssuschemeng.5b01463\sc-2015-01463h_0006.jpeg" TargetMode="External"/><Relationship Id="rId308" Type="http://schemas.openxmlformats.org/officeDocument/2006/relationships/hyperlink" Target="sem/10.1021_acsami.6b07713\am-2016-07713p_0010.jpeg" TargetMode="External"/><Relationship Id="rId515" Type="http://schemas.openxmlformats.org/officeDocument/2006/relationships/hyperlink" Target="sem/10.1021_acsapm.1c00805\supp_4.jpg" TargetMode="External"/><Relationship Id="rId722" Type="http://schemas.openxmlformats.org/officeDocument/2006/relationships/hyperlink" Target="sem\10.1021_acsami.0c15465\SEM" TargetMode="External"/><Relationship Id="rId1145" Type="http://schemas.openxmlformats.org/officeDocument/2006/relationships/hyperlink" Target="sem\10.1021_acsami.9b20612\am9b20612_0003.jpeg" TargetMode="External"/><Relationship Id="rId1352" Type="http://schemas.openxmlformats.org/officeDocument/2006/relationships/hyperlink" Target="sem\10.1021_acsami.9b19567\supp_1.jpg" TargetMode="External"/><Relationship Id="rId1797" Type="http://schemas.openxmlformats.org/officeDocument/2006/relationships/hyperlink" Target="sem/10.1021_acsbiomaterials.0c00545\supp_3.jpg" TargetMode="External"/><Relationship Id="rId2403" Type="http://schemas.openxmlformats.org/officeDocument/2006/relationships/hyperlink" Target="sem\10.1021_acssuschemeng.9b07467\sc9b07467_0002.jpeg" TargetMode="External"/><Relationship Id="rId2848" Type="http://schemas.openxmlformats.org/officeDocument/2006/relationships/hyperlink" Target="sem/10.1021_acs.chemmater.9b04041\cm9b04041_0005.jpeg" TargetMode="External"/><Relationship Id="rId89" Type="http://schemas.openxmlformats.org/officeDocument/2006/relationships/hyperlink" Target="sem/10.1021_acsami.6b13097\am-2016-13097d_0005.jpeg" TargetMode="External"/><Relationship Id="rId1005" Type="http://schemas.openxmlformats.org/officeDocument/2006/relationships/hyperlink" Target="sem\10.1021_acsabm.0c00112\mt0c00112_0002.jpeg" TargetMode="External"/><Relationship Id="rId1212" Type="http://schemas.openxmlformats.org/officeDocument/2006/relationships/hyperlink" Target="sem\10.1021_acsnano.1c08193\nn1c08193_0003.jpeg" TargetMode="External"/><Relationship Id="rId1657" Type="http://schemas.openxmlformats.org/officeDocument/2006/relationships/hyperlink" Target="sem/10.1021_acsapm.0c00464\SEM" TargetMode="External"/><Relationship Id="rId1864" Type="http://schemas.openxmlformats.org/officeDocument/2006/relationships/hyperlink" Target="sem/10.1021_acsami.9b08870\SEM" TargetMode="External"/><Relationship Id="rId2610" Type="http://schemas.openxmlformats.org/officeDocument/2006/relationships/hyperlink" Target="sem\10.1021_acsami.0c03224\SEM" TargetMode="External"/><Relationship Id="rId2708" Type="http://schemas.openxmlformats.org/officeDocument/2006/relationships/hyperlink" Target="sem\10.1021_acs.biomac.0c01329\SEM" TargetMode="External"/><Relationship Id="rId2915" Type="http://schemas.openxmlformats.org/officeDocument/2006/relationships/hyperlink" Target="sem/10.1021_acs.biomac.7b01271\SEM" TargetMode="External"/><Relationship Id="rId1517" Type="http://schemas.openxmlformats.org/officeDocument/2006/relationships/hyperlink" Target="sem/10.1021_acsabm.1c00905\SEM" TargetMode="External"/><Relationship Id="rId1724" Type="http://schemas.openxmlformats.org/officeDocument/2006/relationships/hyperlink" Target="sem/10.1021_la904540x\SEM" TargetMode="External"/><Relationship Id="rId3177" Type="http://schemas.openxmlformats.org/officeDocument/2006/relationships/hyperlink" Target="sem/10.1021_acsami.8b05171\supp_8.jpg" TargetMode="External"/><Relationship Id="rId16" Type="http://schemas.openxmlformats.org/officeDocument/2006/relationships/hyperlink" Target="sem\10.1021_acsami.9b21659\SEM" TargetMode="External"/><Relationship Id="rId1931" Type="http://schemas.openxmlformats.org/officeDocument/2006/relationships/hyperlink" Target="sem/10.1021_acssuschemeng.0c06198\sc0c06198_0005.jpeg" TargetMode="External"/><Relationship Id="rId3037" Type="http://schemas.openxmlformats.org/officeDocument/2006/relationships/hyperlink" Target="sem/10.1021_acsapm.8b00232\ap-2018-00232a_0001.jpeg" TargetMode="External"/><Relationship Id="rId3384" Type="http://schemas.openxmlformats.org/officeDocument/2006/relationships/hyperlink" Target="https://pubs.acs.org/doi/10.1021/acs.chemmater.9b02039" TargetMode="External"/><Relationship Id="rId2193" Type="http://schemas.openxmlformats.org/officeDocument/2006/relationships/hyperlink" Target="sem/10.1021_acs.langmuir.9b01101\SEM" TargetMode="External"/><Relationship Id="rId2498" Type="http://schemas.openxmlformats.org/officeDocument/2006/relationships/hyperlink" Target="sem\10.1021_acssuschemeng.0c06258\SEM" TargetMode="External"/><Relationship Id="rId3244" Type="http://schemas.openxmlformats.org/officeDocument/2006/relationships/hyperlink" Target="sem/10.1021_acsnano.8b09470\SEM" TargetMode="External"/><Relationship Id="rId3451" Type="http://schemas.openxmlformats.org/officeDocument/2006/relationships/hyperlink" Target="sem/10.1021_acs.iecr.9b06769\supp_2.jpg" TargetMode="External"/><Relationship Id="rId165" Type="http://schemas.openxmlformats.org/officeDocument/2006/relationships/hyperlink" Target="sem/10.1021_acsomega.9b02829\ao9b02829_0008.jpeg" TargetMode="External"/><Relationship Id="rId372" Type="http://schemas.openxmlformats.org/officeDocument/2006/relationships/hyperlink" Target="sem/10.1021_acsami.9b16675\supp_3.jpg" TargetMode="External"/><Relationship Id="rId677" Type="http://schemas.openxmlformats.org/officeDocument/2006/relationships/hyperlink" Target="sem/10.1021_acsami.8b05314\supp_20.jpg" TargetMode="External"/><Relationship Id="rId2053" Type="http://schemas.openxmlformats.org/officeDocument/2006/relationships/hyperlink" Target="sem/10.1021_acsabm.9b01062\SEM" TargetMode="External"/><Relationship Id="rId2260" Type="http://schemas.openxmlformats.org/officeDocument/2006/relationships/hyperlink" Target="sem/10.1021_acs.iecr.0c00407\SEM" TargetMode="External"/><Relationship Id="rId2358" Type="http://schemas.openxmlformats.org/officeDocument/2006/relationships/hyperlink" Target="sem/10.1021_acsomega.1c00824\SEM" TargetMode="External"/><Relationship Id="rId3104" Type="http://schemas.openxmlformats.org/officeDocument/2006/relationships/hyperlink" Target="sem\10.1021_acsbiomaterials.0c00295\SEM" TargetMode="External"/><Relationship Id="rId3311" Type="http://schemas.openxmlformats.org/officeDocument/2006/relationships/hyperlink" Target="sem/10.1021_acsami.0c06342\am0c06342_0001.jpeg" TargetMode="External"/><Relationship Id="rId232" Type="http://schemas.openxmlformats.org/officeDocument/2006/relationships/hyperlink" Target="sem\10.1021_acs.macromol.9b01399\SEM" TargetMode="External"/><Relationship Id="rId884" Type="http://schemas.openxmlformats.org/officeDocument/2006/relationships/hyperlink" Target="sem\10.1021_acsabm.1c00548\mt1c00548_0004.jpeg" TargetMode="External"/><Relationship Id="rId2120" Type="http://schemas.openxmlformats.org/officeDocument/2006/relationships/hyperlink" Target="https://pubs.acs.org/doi/10.1021/acs.iecr.9b06769" TargetMode="External"/><Relationship Id="rId2565" Type="http://schemas.openxmlformats.org/officeDocument/2006/relationships/hyperlink" Target="sem/10.1021_acsami.8b13235\am-2018-132356_0001.jpeg" TargetMode="External"/><Relationship Id="rId2772" Type="http://schemas.openxmlformats.org/officeDocument/2006/relationships/hyperlink" Target="sem/10.1021_acs.biomac.7b01204\supp_10.jpg" TargetMode="External"/><Relationship Id="rId3409" Type="http://schemas.openxmlformats.org/officeDocument/2006/relationships/hyperlink" Target="sem\10.1021_acsami.9b21659\am9b21659_0001.jpeg" TargetMode="External"/><Relationship Id="rId537" Type="http://schemas.openxmlformats.org/officeDocument/2006/relationships/hyperlink" Target="sem/10.1021_acsami.9b13611\SEM" TargetMode="External"/><Relationship Id="rId744" Type="http://schemas.openxmlformats.org/officeDocument/2006/relationships/hyperlink" Target="sem/10.1021_acsbiomaterials.6b00318\SEM" TargetMode="External"/><Relationship Id="rId951" Type="http://schemas.openxmlformats.org/officeDocument/2006/relationships/hyperlink" Target="sem\10.1021_acs.macromol.8b01678\SEM" TargetMode="External"/><Relationship Id="rId1167" Type="http://schemas.openxmlformats.org/officeDocument/2006/relationships/hyperlink" Target="sem\10.1021_acsabm.9b01176\SEM" TargetMode="External"/><Relationship Id="rId1374" Type="http://schemas.openxmlformats.org/officeDocument/2006/relationships/hyperlink" Target="sem\10.1021_acsomega.1c02117\ao1c02117_0004.jpeg" TargetMode="External"/><Relationship Id="rId1581" Type="http://schemas.openxmlformats.org/officeDocument/2006/relationships/hyperlink" Target="sem\10.1021_acssuschemeng.8b02781\sc-2018-02781q_0002.jpeg" TargetMode="External"/><Relationship Id="rId1679" Type="http://schemas.openxmlformats.org/officeDocument/2006/relationships/hyperlink" Target="sem\10.1021_acsapm.1c00419\SEM" TargetMode="External"/><Relationship Id="rId2218" Type="http://schemas.openxmlformats.org/officeDocument/2006/relationships/hyperlink" Target="sem/10.1021_acsabm.9b01138\mt9b01138_0002.jpeg" TargetMode="External"/><Relationship Id="rId2425" Type="http://schemas.openxmlformats.org/officeDocument/2006/relationships/hyperlink" Target="sem/10.1021_acsami.0c06853\am0c06853_0001.jpeg" TargetMode="External"/><Relationship Id="rId2632" Type="http://schemas.openxmlformats.org/officeDocument/2006/relationships/hyperlink" Target="sem/10.1021_acsmacrolett.7b00523\SEM" TargetMode="External"/><Relationship Id="rId80" Type="http://schemas.openxmlformats.org/officeDocument/2006/relationships/hyperlink" Target="sem/10.1021_acsami.9b17627\SEM" TargetMode="External"/><Relationship Id="rId604" Type="http://schemas.openxmlformats.org/officeDocument/2006/relationships/hyperlink" Target="sem/10.1021_acsabm.1c00096\SEM" TargetMode="External"/><Relationship Id="rId811" Type="http://schemas.openxmlformats.org/officeDocument/2006/relationships/hyperlink" Target="sem\10.1021_acsami.8b01629\am-2018-016293_0002.jpeg" TargetMode="External"/><Relationship Id="rId1027" Type="http://schemas.openxmlformats.org/officeDocument/2006/relationships/hyperlink" Target="sem/10.1021_acsami.1c01321\supp_3.jpg" TargetMode="External"/><Relationship Id="rId1234" Type="http://schemas.openxmlformats.org/officeDocument/2006/relationships/hyperlink" Target="https://pubs.acs.org/doi/10.1021/acsami.1c12458" TargetMode="External"/><Relationship Id="rId1441" Type="http://schemas.openxmlformats.org/officeDocument/2006/relationships/hyperlink" Target="sem\10.1021_acsami.0c08677\SEM" TargetMode="External"/><Relationship Id="rId1886" Type="http://schemas.openxmlformats.org/officeDocument/2006/relationships/hyperlink" Target="sem/10.1021_acsami.1c05394\SEM" TargetMode="External"/><Relationship Id="rId2937" Type="http://schemas.openxmlformats.org/officeDocument/2006/relationships/hyperlink" Target="sem/10.1021_acsami.1c14088\SEM" TargetMode="External"/><Relationship Id="rId909" Type="http://schemas.openxmlformats.org/officeDocument/2006/relationships/hyperlink" Target="sem/10.1021_acsbiomaterials.0c00443\SEM" TargetMode="External"/><Relationship Id="rId1301" Type="http://schemas.openxmlformats.org/officeDocument/2006/relationships/hyperlink" Target="sem\10.1021_acsami.0c18242\SEM" TargetMode="External"/><Relationship Id="rId1539" Type="http://schemas.openxmlformats.org/officeDocument/2006/relationships/hyperlink" Target="sem\10.1021_acsomega.1c02117\ao1c02117_0003.jpeg" TargetMode="External"/><Relationship Id="rId1746" Type="http://schemas.openxmlformats.org/officeDocument/2006/relationships/hyperlink" Target="sem/10.1021_acsami.8b20178\SEM" TargetMode="External"/><Relationship Id="rId1953" Type="http://schemas.openxmlformats.org/officeDocument/2006/relationships/hyperlink" Target="sem/10.1021_acsabm.9b00727\mt9b00727_0003.jpeg" TargetMode="External"/><Relationship Id="rId3199" Type="http://schemas.openxmlformats.org/officeDocument/2006/relationships/hyperlink" Target="sem/10.1021_acsabm.0c01633\SEM" TargetMode="External"/><Relationship Id="rId38" Type="http://schemas.openxmlformats.org/officeDocument/2006/relationships/hyperlink" Target="sem/10.1021_acsami.0c06674\SEM" TargetMode="External"/><Relationship Id="rId1606" Type="http://schemas.openxmlformats.org/officeDocument/2006/relationships/hyperlink" Target="sem\10.1021_acsnano.0c08830\nn0c08830_0001.jpeg" TargetMode="External"/><Relationship Id="rId1813" Type="http://schemas.openxmlformats.org/officeDocument/2006/relationships/hyperlink" Target="sem/10.1021_acsami.8b10668\am-2018-106683_0005.jpeg" TargetMode="External"/><Relationship Id="rId3059" Type="http://schemas.openxmlformats.org/officeDocument/2006/relationships/hyperlink" Target="sem/10.1021_acsami.6b14879\supp_7.jpg" TargetMode="External"/><Relationship Id="rId3266" Type="http://schemas.openxmlformats.org/officeDocument/2006/relationships/hyperlink" Target="sem/10.1021_acssuschemeng.5b00482\SEM" TargetMode="External"/><Relationship Id="rId187" Type="http://schemas.openxmlformats.org/officeDocument/2006/relationships/hyperlink" Target="sem\10.1021_acsami.5b00184\supp_7.jpg" TargetMode="External"/><Relationship Id="rId394" Type="http://schemas.openxmlformats.org/officeDocument/2006/relationships/hyperlink" Target="sem/10.1021_jf202347h\jf-2011-02347h_0006.jpeg" TargetMode="External"/><Relationship Id="rId2075" Type="http://schemas.openxmlformats.org/officeDocument/2006/relationships/hyperlink" Target="https://pubs.acs.org/doi/10.1021/acsami.9b14090" TargetMode="External"/><Relationship Id="rId2282" Type="http://schemas.openxmlformats.org/officeDocument/2006/relationships/hyperlink" Target="sem\10.1021_bm801101e\SEM" TargetMode="External"/><Relationship Id="rId3126" Type="http://schemas.openxmlformats.org/officeDocument/2006/relationships/hyperlink" Target="sem\10.1021_acsami.8b15385\SEM" TargetMode="External"/><Relationship Id="rId254" Type="http://schemas.openxmlformats.org/officeDocument/2006/relationships/hyperlink" Target="sem\10.1021_acsapm.9b00698\SEM" TargetMode="External"/><Relationship Id="rId699" Type="http://schemas.openxmlformats.org/officeDocument/2006/relationships/hyperlink" Target="sem\10.1021_acsami.6b16779\am-2016-16779d_0004.jpeg" TargetMode="External"/><Relationship Id="rId1091" Type="http://schemas.openxmlformats.org/officeDocument/2006/relationships/hyperlink" Target="sem/10.1021_acsapm.0c01034\ap0c01034_0004.jpeg" TargetMode="External"/><Relationship Id="rId2587" Type="http://schemas.openxmlformats.org/officeDocument/2006/relationships/hyperlink" Target="sem/10.1021_acsami.1c15312\supp_5.jpg" TargetMode="External"/><Relationship Id="rId2794" Type="http://schemas.openxmlformats.org/officeDocument/2006/relationships/hyperlink" Target="sem\10.1021_acs.langmuir.9b01640\la9b01640_0004.jpeg" TargetMode="External"/><Relationship Id="rId3333" Type="http://schemas.openxmlformats.org/officeDocument/2006/relationships/hyperlink" Target="sem\10.1021_acsami.9b21528\am9b21528_0005.jpeg" TargetMode="External"/><Relationship Id="rId114" Type="http://schemas.openxmlformats.org/officeDocument/2006/relationships/hyperlink" Target="sem/10.1021_acsami.5b03143\SEM" TargetMode="External"/><Relationship Id="rId461" Type="http://schemas.openxmlformats.org/officeDocument/2006/relationships/hyperlink" Target="sem/10.1021_bk-2017-1253.ch004\SEM" TargetMode="External"/><Relationship Id="rId559" Type="http://schemas.openxmlformats.org/officeDocument/2006/relationships/hyperlink" Target="sem/10.1021_acsami.8b15591\am-2018-155915_0002.jpeg" TargetMode="External"/><Relationship Id="rId766" Type="http://schemas.openxmlformats.org/officeDocument/2006/relationships/hyperlink" Target="sem/10.1021_acsami.7b18927\SEM" TargetMode="External"/><Relationship Id="rId1189" Type="http://schemas.openxmlformats.org/officeDocument/2006/relationships/hyperlink" Target="sem/10.1021_acsami.1c01321\SEM" TargetMode="External"/><Relationship Id="rId1396" Type="http://schemas.openxmlformats.org/officeDocument/2006/relationships/hyperlink" Target="sem\10.1021_acsmacrolett.6b00702\supp_7.jpg" TargetMode="External"/><Relationship Id="rId2142" Type="http://schemas.openxmlformats.org/officeDocument/2006/relationships/hyperlink" Target="sem\10.1021_acs.biomac.5b00928\SEM" TargetMode="External"/><Relationship Id="rId2447" Type="http://schemas.openxmlformats.org/officeDocument/2006/relationships/hyperlink" Target="sem\10.1021_acsami.8b14528\supp_9.jpg" TargetMode="External"/><Relationship Id="rId3400" Type="http://schemas.openxmlformats.org/officeDocument/2006/relationships/hyperlink" Target="sem/10.1021_acs.biomac.1c00250\bm1c00250_0008.jpeg" TargetMode="External"/><Relationship Id="rId321" Type="http://schemas.openxmlformats.org/officeDocument/2006/relationships/hyperlink" Target="sem/10.1021_acs.bioconjchem.6b00706\SEM" TargetMode="External"/><Relationship Id="rId419" Type="http://schemas.openxmlformats.org/officeDocument/2006/relationships/hyperlink" Target="sem/10.1021_acs.molpharmaceut.6b00672\SEM" TargetMode="External"/><Relationship Id="rId626" Type="http://schemas.openxmlformats.org/officeDocument/2006/relationships/hyperlink" Target="sem/10.1021_acsabm.1c00096\SEM" TargetMode="External"/><Relationship Id="rId973" Type="http://schemas.openxmlformats.org/officeDocument/2006/relationships/hyperlink" Target="sem\10.1021_acsbiomaterials.9b01482\ab9b01482_0005.jpeg" TargetMode="External"/><Relationship Id="rId1049" Type="http://schemas.openxmlformats.org/officeDocument/2006/relationships/hyperlink" Target="sem/10.1021_acsami.6b00891\am-2016-00891q_0002.jpeg" TargetMode="External"/><Relationship Id="rId1256" Type="http://schemas.openxmlformats.org/officeDocument/2006/relationships/hyperlink" Target="sem/10.1021_acsami.8b00802\supp_4.jpg" TargetMode="External"/><Relationship Id="rId2002" Type="http://schemas.openxmlformats.org/officeDocument/2006/relationships/hyperlink" Target="https://pubs.acs.org/doi/10.1021/acsami.7b04552" TargetMode="External"/><Relationship Id="rId2307" Type="http://schemas.openxmlformats.org/officeDocument/2006/relationships/hyperlink" Target="sem/10.1021_acs.jafc.9b00984\jf-2019-00984j_0008.jpeg" TargetMode="External"/><Relationship Id="rId2654" Type="http://schemas.openxmlformats.org/officeDocument/2006/relationships/hyperlink" Target="sem/10.1021_acsabm.1c00004\SEM" TargetMode="External"/><Relationship Id="rId2861" Type="http://schemas.openxmlformats.org/officeDocument/2006/relationships/hyperlink" Target="sem/10.1021_acs.biomac.9b01223\SEM" TargetMode="External"/><Relationship Id="rId2959" Type="http://schemas.openxmlformats.org/officeDocument/2006/relationships/hyperlink" Target="sem/10.1021_acsami.7b00221\SEM" TargetMode="External"/><Relationship Id="rId833" Type="http://schemas.openxmlformats.org/officeDocument/2006/relationships/hyperlink" Target="sem/10.1021_acsami.9b22120\SEM" TargetMode="External"/><Relationship Id="rId1116" Type="http://schemas.openxmlformats.org/officeDocument/2006/relationships/hyperlink" Target="sem/10.1021_acs.molpharmaceut.0c00126\SEM" TargetMode="External"/><Relationship Id="rId1463" Type="http://schemas.openxmlformats.org/officeDocument/2006/relationships/hyperlink" Target="sem\10.1021_acs.chemmater.0c02941\SEM" TargetMode="External"/><Relationship Id="rId1670" Type="http://schemas.openxmlformats.org/officeDocument/2006/relationships/hyperlink" Target="https://pubs.acs.org/doi/10.1021/acsabm.0c00495" TargetMode="External"/><Relationship Id="rId1768" Type="http://schemas.openxmlformats.org/officeDocument/2006/relationships/hyperlink" Target="sem/10.1021_acsami.9b19380\SEM" TargetMode="External"/><Relationship Id="rId2514" Type="http://schemas.openxmlformats.org/officeDocument/2006/relationships/hyperlink" Target="sem/10.1021_acssuschemeng.7b04172\SEM" TargetMode="External"/><Relationship Id="rId2721" Type="http://schemas.openxmlformats.org/officeDocument/2006/relationships/hyperlink" Target="sem/10.1021_acs.iecr.1c00610\ie1c00610_0002.jpeg" TargetMode="External"/><Relationship Id="rId2819" Type="http://schemas.openxmlformats.org/officeDocument/2006/relationships/hyperlink" Target="sem\10.1021_acs.biomac.5b00425\SEM" TargetMode="External"/><Relationship Id="rId900" Type="http://schemas.openxmlformats.org/officeDocument/2006/relationships/hyperlink" Target="sem\10.1021_acsapm.1c01094\ap1c01094_0006.jpeg" TargetMode="External"/><Relationship Id="rId1323" Type="http://schemas.openxmlformats.org/officeDocument/2006/relationships/hyperlink" Target="sem\10.1021_acs.langmuir.7b02906\SEM" TargetMode="External"/><Relationship Id="rId1530" Type="http://schemas.openxmlformats.org/officeDocument/2006/relationships/hyperlink" Target="sem\10.1021_acsabm.1c00905\supp_2.jpg" TargetMode="External"/><Relationship Id="rId1628" Type="http://schemas.openxmlformats.org/officeDocument/2006/relationships/hyperlink" Target="sem\10.1021_acsami.7b11258\am-2017-11258r_0002.jpeg" TargetMode="External"/><Relationship Id="rId1975" Type="http://schemas.openxmlformats.org/officeDocument/2006/relationships/hyperlink" Target="sem/10.1021_acsnano.1c02578\supp_2.jpg" TargetMode="External"/><Relationship Id="rId3190" Type="http://schemas.openxmlformats.org/officeDocument/2006/relationships/hyperlink" Target="sem/10.1021_cm4025827\cm-2013-025827_0003.jpeg" TargetMode="External"/><Relationship Id="rId1835" Type="http://schemas.openxmlformats.org/officeDocument/2006/relationships/hyperlink" Target="sem/10.1021_acssuschemeng.9b00147\sc-2019-00147d_0007.jpeg" TargetMode="External"/><Relationship Id="rId3050" Type="http://schemas.openxmlformats.org/officeDocument/2006/relationships/hyperlink" Target="sem/10.1021_acs.jafc.8b05147\SEM" TargetMode="External"/><Relationship Id="rId3288" Type="http://schemas.openxmlformats.org/officeDocument/2006/relationships/hyperlink" Target="sem\10.1021_ja907097t\SEM" TargetMode="External"/><Relationship Id="rId1902" Type="http://schemas.openxmlformats.org/officeDocument/2006/relationships/hyperlink" Target="sem/10.1021_jacs.9b11290\SEM" TargetMode="External"/><Relationship Id="rId2097" Type="http://schemas.openxmlformats.org/officeDocument/2006/relationships/hyperlink" Target="sem\10.1021_cm501095s\cm-2014-01095s_0007.jpeg" TargetMode="External"/><Relationship Id="rId3148" Type="http://schemas.openxmlformats.org/officeDocument/2006/relationships/hyperlink" Target="sem/10.1021_acsnano.8b07235\SEM" TargetMode="External"/><Relationship Id="rId3355" Type="http://schemas.openxmlformats.org/officeDocument/2006/relationships/hyperlink" Target="sem/10.1021_acsbiomaterials.0c00143\supp_3.jpg" TargetMode="External"/><Relationship Id="rId276" Type="http://schemas.openxmlformats.org/officeDocument/2006/relationships/hyperlink" Target="sem\10.1021_acsami.1c12631\am1c12631_0008.jpeg" TargetMode="External"/><Relationship Id="rId483" Type="http://schemas.openxmlformats.org/officeDocument/2006/relationships/hyperlink" Target="sem/10.1021_acsami.1c02262\SEM" TargetMode="External"/><Relationship Id="rId690" Type="http://schemas.openxmlformats.org/officeDocument/2006/relationships/hyperlink" Target="sem/10.1021_acsami.8b21179\SEM" TargetMode="External"/><Relationship Id="rId2164" Type="http://schemas.openxmlformats.org/officeDocument/2006/relationships/hyperlink" Target="sem/10.1021_acsbiomaterials.8b00408\ab-2018-00408v_0004.jpeg" TargetMode="External"/><Relationship Id="rId2371" Type="http://schemas.openxmlformats.org/officeDocument/2006/relationships/hyperlink" Target="sem/10.1021_acsami.7b09923\am-2017-09923u_0004.jpeg" TargetMode="External"/><Relationship Id="rId3008" Type="http://schemas.openxmlformats.org/officeDocument/2006/relationships/hyperlink" Target="sem/10.1021_acsami.9b14158\am9b14158_0002.jpeg" TargetMode="External"/><Relationship Id="rId3215" Type="http://schemas.openxmlformats.org/officeDocument/2006/relationships/hyperlink" Target="sem/10.1021_acsbiomaterials.0c00119\ab0c00119_0001.jpeg" TargetMode="External"/><Relationship Id="rId3422" Type="http://schemas.openxmlformats.org/officeDocument/2006/relationships/hyperlink" Target="sem/10.1021_acsami.1c08421\SEM" TargetMode="External"/><Relationship Id="rId136" Type="http://schemas.openxmlformats.org/officeDocument/2006/relationships/hyperlink" Target="sem\10.1021_acsapm.1c00447\SEM" TargetMode="External"/><Relationship Id="rId343" Type="http://schemas.openxmlformats.org/officeDocument/2006/relationships/hyperlink" Target="sem/10.1021_mp500337r\SEM" TargetMode="External"/><Relationship Id="rId550" Type="http://schemas.openxmlformats.org/officeDocument/2006/relationships/hyperlink" Target="sem/10.1021_acsami.0c05454\am0c05454_0002.jpeg" TargetMode="External"/><Relationship Id="rId788" Type="http://schemas.openxmlformats.org/officeDocument/2006/relationships/hyperlink" Target="sem\10.1021_acsami.6b05627\SEM" TargetMode="External"/><Relationship Id="rId995" Type="http://schemas.openxmlformats.org/officeDocument/2006/relationships/hyperlink" Target="sem\10.1021_acs.macromol.8b01678\ma-2018-01678p_0002.jpeg" TargetMode="External"/><Relationship Id="rId1180" Type="http://schemas.openxmlformats.org/officeDocument/2006/relationships/hyperlink" Target="sem/10.1021_acsami.1c01321\supp_3.jpg" TargetMode="External"/><Relationship Id="rId2024" Type="http://schemas.openxmlformats.org/officeDocument/2006/relationships/hyperlink" Target="sem/10.1021_acsabm.9b01062\mt9b01062_0003.jpeg" TargetMode="External"/><Relationship Id="rId2231" Type="http://schemas.openxmlformats.org/officeDocument/2006/relationships/hyperlink" Target="sem\10.1021_acs.iecr.0c00407\SEM" TargetMode="External"/><Relationship Id="rId2469" Type="http://schemas.openxmlformats.org/officeDocument/2006/relationships/hyperlink" Target="sem\10.1021_acsami.0c06091\am0c06091_0002.jpeg" TargetMode="External"/><Relationship Id="rId2676" Type="http://schemas.openxmlformats.org/officeDocument/2006/relationships/hyperlink" Target="sem\10.1021_acsami.0c17085\SEM" TargetMode="External"/><Relationship Id="rId2883" Type="http://schemas.openxmlformats.org/officeDocument/2006/relationships/hyperlink" Target="sem/10.1021_acsami.0c13654\SEM" TargetMode="External"/><Relationship Id="rId203" Type="http://schemas.openxmlformats.org/officeDocument/2006/relationships/hyperlink" Target="sem\10.1021_acsami.5b00184\supp_7.jpg" TargetMode="External"/><Relationship Id="rId648" Type="http://schemas.openxmlformats.org/officeDocument/2006/relationships/hyperlink" Target="sem/10.1021_acsami.0c08064\SEM" TargetMode="External"/><Relationship Id="rId855" Type="http://schemas.openxmlformats.org/officeDocument/2006/relationships/hyperlink" Target="sem/10.1021_acsaem.9b02007\SEM" TargetMode="External"/><Relationship Id="rId1040" Type="http://schemas.openxmlformats.org/officeDocument/2006/relationships/hyperlink" Target="sem\10.1021_acsbiomaterials.1c00709\SEM" TargetMode="External"/><Relationship Id="rId1278" Type="http://schemas.openxmlformats.org/officeDocument/2006/relationships/hyperlink" Target="sem\10.1021_acs.iecr.5b01305\ie-2015-013054_0003.jpeg" TargetMode="External"/><Relationship Id="rId1485" Type="http://schemas.openxmlformats.org/officeDocument/2006/relationships/hyperlink" Target="sem\10.1021_acsami.1c00819\am1c00819_0002.jpeg" TargetMode="External"/><Relationship Id="rId1692" Type="http://schemas.openxmlformats.org/officeDocument/2006/relationships/hyperlink" Target="sem/10.1021_acsami.0c13009\SEM" TargetMode="External"/><Relationship Id="rId2329" Type="http://schemas.openxmlformats.org/officeDocument/2006/relationships/hyperlink" Target="sem/10.1021_acs.jafc.8b02879\jf-2018-028795_0003.jpeg" TargetMode="External"/><Relationship Id="rId2536" Type="http://schemas.openxmlformats.org/officeDocument/2006/relationships/hyperlink" Target="sem/10.1021_acsami.7b14319\SEM" TargetMode="External"/><Relationship Id="rId2743" Type="http://schemas.openxmlformats.org/officeDocument/2006/relationships/hyperlink" Target="sem\10.1021_acs.iecr.0c03071\supp_0.jpg" TargetMode="External"/><Relationship Id="rId410" Type="http://schemas.openxmlformats.org/officeDocument/2006/relationships/hyperlink" Target="sem/10.1021_acsabm.1c00293\supp_6.jpg" TargetMode="External"/><Relationship Id="rId508" Type="http://schemas.openxmlformats.org/officeDocument/2006/relationships/hyperlink" Target="sem/10.1021_acsami.6b07713\supp_1.jpg" TargetMode="External"/><Relationship Id="rId715" Type="http://schemas.openxmlformats.org/officeDocument/2006/relationships/hyperlink" Target="sem\10.1021_acsami.0c15465\am0c15465_0004.jpeg" TargetMode="External"/><Relationship Id="rId922" Type="http://schemas.openxmlformats.org/officeDocument/2006/relationships/hyperlink" Target="sem\10.1021_acsbiomaterials.9b00584\ab9b00584_0002.jpeg" TargetMode="External"/><Relationship Id="rId1138" Type="http://schemas.openxmlformats.org/officeDocument/2006/relationships/hyperlink" Target="sem/10.1021_acsami.1c11054\SEM" TargetMode="External"/><Relationship Id="rId1345" Type="http://schemas.openxmlformats.org/officeDocument/2006/relationships/hyperlink" Target="sem/10.1021_acs.iecr.9b04521\SEM" TargetMode="External"/><Relationship Id="rId1552" Type="http://schemas.openxmlformats.org/officeDocument/2006/relationships/hyperlink" Target="sem\10.1021_acsami.0c18250\SEM" TargetMode="External"/><Relationship Id="rId1997" Type="http://schemas.openxmlformats.org/officeDocument/2006/relationships/hyperlink" Target="sem/10.1021_acs.biomac.0c01167\bm0c01167_0002.jpeg" TargetMode="External"/><Relationship Id="rId2603" Type="http://schemas.openxmlformats.org/officeDocument/2006/relationships/hyperlink" Target="sem\10.1021_acsami.8b06262\supp_13.jpg" TargetMode="External"/><Relationship Id="rId2950" Type="http://schemas.openxmlformats.org/officeDocument/2006/relationships/hyperlink" Target="sem/10.1021_acsami.8b00806\am-2018-008063_0003.jpeg" TargetMode="External"/><Relationship Id="rId1205" Type="http://schemas.openxmlformats.org/officeDocument/2006/relationships/hyperlink" Target="https://pubs.acs.org/doi/10.1021/acsbiomaterials.1c00709" TargetMode="External"/><Relationship Id="rId1857" Type="http://schemas.openxmlformats.org/officeDocument/2006/relationships/hyperlink" Target="sem/10.1021_acs.macromol.5b01536\ma-2015-01536z_0003.jpeg" TargetMode="External"/><Relationship Id="rId2810" Type="http://schemas.openxmlformats.org/officeDocument/2006/relationships/hyperlink" Target="sem\10.1021_acs.macromol.8b02410\supp_7.jpg" TargetMode="External"/><Relationship Id="rId2908" Type="http://schemas.openxmlformats.org/officeDocument/2006/relationships/hyperlink" Target="sem/10.1021_acsami.6b04338\am-2016-043386_0006.jpeg" TargetMode="External"/><Relationship Id="rId51" Type="http://schemas.openxmlformats.org/officeDocument/2006/relationships/hyperlink" Target="sem\10.1021_acsami.1c12228\am1c12228_0003.jpeg" TargetMode="External"/><Relationship Id="rId1412" Type="http://schemas.openxmlformats.org/officeDocument/2006/relationships/hyperlink" Target="sem/10.1021_acsabm.0c00393\mt0c00393_0005.jpeg" TargetMode="External"/><Relationship Id="rId1717" Type="http://schemas.openxmlformats.org/officeDocument/2006/relationships/hyperlink" Target="sem/10.1021_acsabm.8b00674\mt-2018-006746_0009.jpeg" TargetMode="External"/><Relationship Id="rId1924" Type="http://schemas.openxmlformats.org/officeDocument/2006/relationships/hyperlink" Target="sem/10.1021_acsapm.0c00831\SEM" TargetMode="External"/><Relationship Id="rId3072" Type="http://schemas.openxmlformats.org/officeDocument/2006/relationships/hyperlink" Target="sem/10.1021_acsami.5b05287\SEM" TargetMode="External"/><Relationship Id="rId3377" Type="http://schemas.openxmlformats.org/officeDocument/2006/relationships/hyperlink" Target="https://pubs.acs.org/doi/10.1021/acsbiomaterials.8b01468" TargetMode="External"/><Relationship Id="rId298" Type="http://schemas.openxmlformats.org/officeDocument/2006/relationships/hyperlink" Target="sem/10.1021_acsami.9b04700\supp_2.jpg" TargetMode="External"/><Relationship Id="rId158" Type="http://schemas.openxmlformats.org/officeDocument/2006/relationships/hyperlink" Target="sem/10.1021_acsami.0c12506\SEM" TargetMode="External"/><Relationship Id="rId2186" Type="http://schemas.openxmlformats.org/officeDocument/2006/relationships/hyperlink" Target="sem/10.1021_acsaem.0c01584\supp_2.jpg" TargetMode="External"/><Relationship Id="rId2393" Type="http://schemas.openxmlformats.org/officeDocument/2006/relationships/hyperlink" Target="sem/10.1021_bm1000179\bm-2010-000179_0002.jpeg" TargetMode="External"/><Relationship Id="rId2698" Type="http://schemas.openxmlformats.org/officeDocument/2006/relationships/hyperlink" Target="sem/10.1021_acs.biomac.9b01223\SEM" TargetMode="External"/><Relationship Id="rId3237" Type="http://schemas.openxmlformats.org/officeDocument/2006/relationships/hyperlink" Target="sem/10.1021_acsnano.8b09470\supp_7.jpg" TargetMode="External"/><Relationship Id="rId3444" Type="http://schemas.openxmlformats.org/officeDocument/2006/relationships/hyperlink" Target="sem\10.1021_acsami.1c03821\am1c03821_0003.jpeg" TargetMode="External"/><Relationship Id="rId365" Type="http://schemas.openxmlformats.org/officeDocument/2006/relationships/hyperlink" Target="sem/10.1021_acsami.8b15591\SEM" TargetMode="External"/><Relationship Id="rId572" Type="http://schemas.openxmlformats.org/officeDocument/2006/relationships/hyperlink" Target="sem/10.1021_acsami.8b15591\SEM" TargetMode="External"/><Relationship Id="rId2046" Type="http://schemas.openxmlformats.org/officeDocument/2006/relationships/hyperlink" Target="https://pubs.acs.org/doi/10.1021/acsabm.9b01062" TargetMode="External"/><Relationship Id="rId2253" Type="http://schemas.openxmlformats.org/officeDocument/2006/relationships/hyperlink" Target="sem/10.1021_acs.biomac.6b01243\SEM" TargetMode="External"/><Relationship Id="rId2460" Type="http://schemas.openxmlformats.org/officeDocument/2006/relationships/hyperlink" Target="sem/10.1021_bm801101e\SEM" TargetMode="External"/><Relationship Id="rId3304" Type="http://schemas.openxmlformats.org/officeDocument/2006/relationships/hyperlink" Target="sem/10.1021_acsapm.0c00414\SEM" TargetMode="External"/><Relationship Id="rId225" Type="http://schemas.openxmlformats.org/officeDocument/2006/relationships/hyperlink" Target="sem/10.1021_acsbiomaterials.1c00792\ab1c00792_0004.jpeg" TargetMode="External"/><Relationship Id="rId432" Type="http://schemas.openxmlformats.org/officeDocument/2006/relationships/hyperlink" Target="sem/10.1021_acsbiomaterials.5b00346\ab-2015-00346z_0004.jpeg" TargetMode="External"/><Relationship Id="rId877" Type="http://schemas.openxmlformats.org/officeDocument/2006/relationships/hyperlink" Target="sem/10.1021_acsami.8b05200\SEM" TargetMode="External"/><Relationship Id="rId1062" Type="http://schemas.openxmlformats.org/officeDocument/2006/relationships/hyperlink" Target="sem/10.1021_acsami.8b00802\SEM" TargetMode="External"/><Relationship Id="rId2113" Type="http://schemas.openxmlformats.org/officeDocument/2006/relationships/hyperlink" Target="sem/10.1021_acs.iecr.9b06769\supp_2.jpg" TargetMode="External"/><Relationship Id="rId2320" Type="http://schemas.openxmlformats.org/officeDocument/2006/relationships/hyperlink" Target="sem/10.1021_acssuschemeng.6b02254\SEM" TargetMode="External"/><Relationship Id="rId2558" Type="http://schemas.openxmlformats.org/officeDocument/2006/relationships/hyperlink" Target="sem/10.1021_acsami.9b01886\SEM" TargetMode="External"/><Relationship Id="rId2765" Type="http://schemas.openxmlformats.org/officeDocument/2006/relationships/hyperlink" Target="sem/10.1021_ma200562k\SEM" TargetMode="External"/><Relationship Id="rId2972" Type="http://schemas.openxmlformats.org/officeDocument/2006/relationships/hyperlink" Target="sem/10.1021_acsami.1c08421\am1c08421_0002.jpeg" TargetMode="External"/><Relationship Id="rId737" Type="http://schemas.openxmlformats.org/officeDocument/2006/relationships/hyperlink" Target="sem/10.1021_cm300298n\cm-2012-00298n_0007.jpeg" TargetMode="External"/><Relationship Id="rId944" Type="http://schemas.openxmlformats.org/officeDocument/2006/relationships/hyperlink" Target="sem\10.1021_acsami.8b15287\am-2018-15287y_0002.jpeg" TargetMode="External"/><Relationship Id="rId1367" Type="http://schemas.openxmlformats.org/officeDocument/2006/relationships/hyperlink" Target="sem/10.1021_acsomega.6b00495\SEM" TargetMode="External"/><Relationship Id="rId1574" Type="http://schemas.openxmlformats.org/officeDocument/2006/relationships/hyperlink" Target="sem\10.1021_acsbiomaterials.6b00470\ab-2016-00470m_0004.jpeg" TargetMode="External"/><Relationship Id="rId1781" Type="http://schemas.openxmlformats.org/officeDocument/2006/relationships/hyperlink" Target="sem/10.1021_acsami.9b04440\am-2019-044403_0002.jpeg" TargetMode="External"/><Relationship Id="rId2418" Type="http://schemas.openxmlformats.org/officeDocument/2006/relationships/hyperlink" Target="sem\10.1021_acssuschemeng.0c06258\SEM" TargetMode="External"/><Relationship Id="rId2625" Type="http://schemas.openxmlformats.org/officeDocument/2006/relationships/hyperlink" Target="sem\10.1021_acsami.0c14438\supp_6.jpg" TargetMode="External"/><Relationship Id="rId2832" Type="http://schemas.openxmlformats.org/officeDocument/2006/relationships/hyperlink" Target="sem\10.1021_acs.macromol.8b02410\supp_7.jpg" TargetMode="External"/><Relationship Id="rId73" Type="http://schemas.openxmlformats.org/officeDocument/2006/relationships/hyperlink" Target="sem/10.1021_acsabm.8b00225\mt-2018-002253_0005.jpeg" TargetMode="External"/><Relationship Id="rId804" Type="http://schemas.openxmlformats.org/officeDocument/2006/relationships/hyperlink" Target="sem\10.1021_acsapm.0c00106\SEM" TargetMode="External"/><Relationship Id="rId1227" Type="http://schemas.openxmlformats.org/officeDocument/2006/relationships/hyperlink" Target="sem\10.1021_acsami.1c12458\SEM" TargetMode="External"/><Relationship Id="rId1434" Type="http://schemas.openxmlformats.org/officeDocument/2006/relationships/hyperlink" Target="sem\10.1021_acs.langmuir.9b02799\la9b02799_0004.jpeg" TargetMode="External"/><Relationship Id="rId1641" Type="http://schemas.openxmlformats.org/officeDocument/2006/relationships/hyperlink" Target="sem\10.1021_acsami.7b04290\SEM" TargetMode="External"/><Relationship Id="rId1879" Type="http://schemas.openxmlformats.org/officeDocument/2006/relationships/hyperlink" Target="sem\10.1021_acsbiomaterials.8b00408\ab-2018-00408v_0009.jpeg" TargetMode="External"/><Relationship Id="rId3094" Type="http://schemas.openxmlformats.org/officeDocument/2006/relationships/hyperlink" Target="sem/10.1021_acsapm.9b00490\SEM" TargetMode="External"/><Relationship Id="rId1501" Type="http://schemas.openxmlformats.org/officeDocument/2006/relationships/hyperlink" Target="sem\10.1021_acsbiomaterials.8b00135\ab-2018-001354_0002.jpeg" TargetMode="External"/><Relationship Id="rId1739" Type="http://schemas.openxmlformats.org/officeDocument/2006/relationships/hyperlink" Target="sem/10.1021_acsami.8b20178\am-2018-201786_0002.jpeg" TargetMode="External"/><Relationship Id="rId1946" Type="http://schemas.openxmlformats.org/officeDocument/2006/relationships/hyperlink" Target="sem\10.1021_acsami.9b15817\SEM" TargetMode="External"/><Relationship Id="rId3399" Type="http://schemas.openxmlformats.org/officeDocument/2006/relationships/hyperlink" Target="https://pubs.acs.org/doi/10.1021/acs.biomac.1c00250" TargetMode="External"/><Relationship Id="rId1806" Type="http://schemas.openxmlformats.org/officeDocument/2006/relationships/hyperlink" Target="sem/10.1021_acsami.8b10668\SEM" TargetMode="External"/><Relationship Id="rId3161" Type="http://schemas.openxmlformats.org/officeDocument/2006/relationships/hyperlink" Target="sem/10.1021_acsnano.8b07235\supp_4.jpg" TargetMode="External"/><Relationship Id="rId3259" Type="http://schemas.openxmlformats.org/officeDocument/2006/relationships/hyperlink" Target="sem/10.1021_acs.chemmater.8b02542\cm-2018-025426_0001.jpeg" TargetMode="External"/><Relationship Id="rId387" Type="http://schemas.openxmlformats.org/officeDocument/2006/relationships/hyperlink" Target="sem/10.1021_jf202347h\SEM" TargetMode="External"/><Relationship Id="rId594" Type="http://schemas.openxmlformats.org/officeDocument/2006/relationships/hyperlink" Target="sem/10.1021_acsabm.1c00096\SEM" TargetMode="External"/><Relationship Id="rId2068" Type="http://schemas.openxmlformats.org/officeDocument/2006/relationships/hyperlink" Target="https://pubs.acs.org/doi/10.1021/acsnano.0c06346" TargetMode="External"/><Relationship Id="rId2275" Type="http://schemas.openxmlformats.org/officeDocument/2006/relationships/hyperlink" Target="sem\10.1021_acs.biomac.0c01788\bm0c01788_0001.jpeg" TargetMode="External"/><Relationship Id="rId3021" Type="http://schemas.openxmlformats.org/officeDocument/2006/relationships/hyperlink" Target="sem\10.1021_acsapm.9b00537\SEM" TargetMode="External"/><Relationship Id="rId3119" Type="http://schemas.openxmlformats.org/officeDocument/2006/relationships/hyperlink" Target="sem/10.1021_acsabm.8b00712\supp_5.jpg" TargetMode="External"/><Relationship Id="rId3326" Type="http://schemas.openxmlformats.org/officeDocument/2006/relationships/hyperlink" Target="sem/10.1021_ma5006099\SEM" TargetMode="External"/><Relationship Id="rId247" Type="http://schemas.openxmlformats.org/officeDocument/2006/relationships/hyperlink" Target="https://pubs.acs.org/doi/10.1021/acsapm.9b00698" TargetMode="External"/><Relationship Id="rId899" Type="http://schemas.openxmlformats.org/officeDocument/2006/relationships/hyperlink" Target="sem\10.1021_acsbiomaterials.7b00229\SEM" TargetMode="External"/><Relationship Id="rId1084" Type="http://schemas.openxmlformats.org/officeDocument/2006/relationships/hyperlink" Target="sem/10.1021_acs.iecr.5b01305\SEM" TargetMode="External"/><Relationship Id="rId2482" Type="http://schemas.openxmlformats.org/officeDocument/2006/relationships/hyperlink" Target="sem\10.1021_acsabm.8b00348\mt-2018-00348j_0005.jpeg" TargetMode="External"/><Relationship Id="rId2787" Type="http://schemas.openxmlformats.org/officeDocument/2006/relationships/hyperlink" Target="sem\10.1021_bm200154k\SEM" TargetMode="External"/><Relationship Id="rId107" Type="http://schemas.openxmlformats.org/officeDocument/2006/relationships/hyperlink" Target="sem/10.1021_acsnano.0c10117\nn0c10117_0002.jpeg" TargetMode="External"/><Relationship Id="rId454" Type="http://schemas.openxmlformats.org/officeDocument/2006/relationships/hyperlink" Target="sem/10.1021_acsabm.0c00423\supp_3.jpg" TargetMode="External"/><Relationship Id="rId661" Type="http://schemas.openxmlformats.org/officeDocument/2006/relationships/hyperlink" Target="sem/10.1021_acsami.9b05554\am-2019-05554v_0002.jpeg" TargetMode="External"/><Relationship Id="rId759" Type="http://schemas.openxmlformats.org/officeDocument/2006/relationships/hyperlink" Target="sem/10.1021_acsami.0c16410\am0c16410_0002.jpeg" TargetMode="External"/><Relationship Id="rId966" Type="http://schemas.openxmlformats.org/officeDocument/2006/relationships/hyperlink" Target="sem\10.1021_acs.langmuir.7b02834\la-2017-02834g_0001.jpeg" TargetMode="External"/><Relationship Id="rId1291" Type="http://schemas.openxmlformats.org/officeDocument/2006/relationships/hyperlink" Target="sem\10.1021_acsami.0c18242\supp_3.jpg" TargetMode="External"/><Relationship Id="rId1389" Type="http://schemas.openxmlformats.org/officeDocument/2006/relationships/hyperlink" Target="sem/10.1021_acs.chemmater.9b00769\SEM" TargetMode="External"/><Relationship Id="rId1596" Type="http://schemas.openxmlformats.org/officeDocument/2006/relationships/hyperlink" Target="sem\10.1021_acsami.9b23536\am9b23536_0009.jpeg" TargetMode="External"/><Relationship Id="rId2135" Type="http://schemas.openxmlformats.org/officeDocument/2006/relationships/hyperlink" Target="sem/10.1021_acs.biomac.5b00928\bm-2015-00928k_0011.jpeg" TargetMode="External"/><Relationship Id="rId2342" Type="http://schemas.openxmlformats.org/officeDocument/2006/relationships/hyperlink" Target="sem/10.1021_acsami.9b21325\SEM" TargetMode="External"/><Relationship Id="rId2647" Type="http://schemas.openxmlformats.org/officeDocument/2006/relationships/hyperlink" Target="sem/10.1021_acsnano.8b09496\nn-2018-094966_0001.jpeg" TargetMode="External"/><Relationship Id="rId2994" Type="http://schemas.openxmlformats.org/officeDocument/2006/relationships/hyperlink" Target="https://pubs.acs.org/doi/10.1021/acsami.7b06219" TargetMode="External"/><Relationship Id="rId314" Type="http://schemas.openxmlformats.org/officeDocument/2006/relationships/hyperlink" Target="sem/10.1021_acsapm.0c01430\ap0c01430_0004.jpeg" TargetMode="External"/><Relationship Id="rId521" Type="http://schemas.openxmlformats.org/officeDocument/2006/relationships/hyperlink" Target="sem/10.1021_acsami.9b13611\am9b13611_0002.jpeg" TargetMode="External"/><Relationship Id="rId619" Type="http://schemas.openxmlformats.org/officeDocument/2006/relationships/hyperlink" Target="sem/10.1021_acsabm.1c00096\mt1c00096_0004.jpeg" TargetMode="External"/><Relationship Id="rId1151" Type="http://schemas.openxmlformats.org/officeDocument/2006/relationships/hyperlink" Target="sem\10.1021_acs.langmuir.7b00749\SEM" TargetMode="External"/><Relationship Id="rId1249" Type="http://schemas.openxmlformats.org/officeDocument/2006/relationships/hyperlink" Target="sem/10.1021_acsami.6b00891\am-2016-00891q_0002.jpeg" TargetMode="External"/><Relationship Id="rId2202" Type="http://schemas.openxmlformats.org/officeDocument/2006/relationships/hyperlink" Target="sem\10.1021_acs.biomac.1c00537\bm1c00537_0004.jpeg" TargetMode="External"/><Relationship Id="rId2854" Type="http://schemas.openxmlformats.org/officeDocument/2006/relationships/hyperlink" Target="https://pubs.acs.org/doi/10.1021/acs.jpcc.7b06504" TargetMode="External"/><Relationship Id="rId95" Type="http://schemas.openxmlformats.org/officeDocument/2006/relationships/hyperlink" Target="sem\10.1021_am900755w\am-2009-00755w_0006.jpeg" TargetMode="External"/><Relationship Id="rId826" Type="http://schemas.openxmlformats.org/officeDocument/2006/relationships/hyperlink" Target="sem/10.1021_acsabm.8b00504\mt-2018-00504h_0002.jpeg" TargetMode="External"/><Relationship Id="rId1011" Type="http://schemas.openxmlformats.org/officeDocument/2006/relationships/hyperlink" Target="sem\10.1021_acs.langmuir.7b00749\la-2017-00749h_0004.jpeg" TargetMode="External"/><Relationship Id="rId1109" Type="http://schemas.openxmlformats.org/officeDocument/2006/relationships/hyperlink" Target="sem\10.1021_acs.jpcc.6b05948\jp-2016-05948b_0004.jpeg" TargetMode="External"/><Relationship Id="rId1456" Type="http://schemas.openxmlformats.org/officeDocument/2006/relationships/hyperlink" Target="sem\10.1021_acs.chemmater.0c02941\SEM" TargetMode="External"/><Relationship Id="rId1663" Type="http://schemas.openxmlformats.org/officeDocument/2006/relationships/hyperlink" Target="sem/10.1021_acssuschemeng.8b00963\SEM" TargetMode="External"/><Relationship Id="rId1870" Type="http://schemas.openxmlformats.org/officeDocument/2006/relationships/hyperlink" Target="sem\10.1021_acsami.0c02495\SEM" TargetMode="External"/><Relationship Id="rId1968" Type="http://schemas.openxmlformats.org/officeDocument/2006/relationships/hyperlink" Target="sem/10.1021_acsomega.0c00727\SEM" TargetMode="External"/><Relationship Id="rId2507" Type="http://schemas.openxmlformats.org/officeDocument/2006/relationships/hyperlink" Target="sem/10.1021_acsabm.9b00668\mt9b00668_0006.jpeg" TargetMode="External"/><Relationship Id="rId2714" Type="http://schemas.openxmlformats.org/officeDocument/2006/relationships/hyperlink" Target="sem/10.1021_acs.biomac.7b00889\SEM" TargetMode="External"/><Relationship Id="rId2921" Type="http://schemas.openxmlformats.org/officeDocument/2006/relationships/hyperlink" Target="sem/10.1021_acsabm.0c00152\SEM" TargetMode="External"/><Relationship Id="rId1316" Type="http://schemas.openxmlformats.org/officeDocument/2006/relationships/hyperlink" Target="sem/10.1021_acsami.0c16009\SEM" TargetMode="External"/><Relationship Id="rId1523" Type="http://schemas.openxmlformats.org/officeDocument/2006/relationships/hyperlink" Target="sem/10.1021_acsabm.1c00905\SEM" TargetMode="External"/><Relationship Id="rId1730" Type="http://schemas.openxmlformats.org/officeDocument/2006/relationships/hyperlink" Target="sem/10.1021_la904540x\SEM" TargetMode="External"/><Relationship Id="rId3183" Type="http://schemas.openxmlformats.org/officeDocument/2006/relationships/hyperlink" Target="sem\10.1021_cm4025827\SEM" TargetMode="External"/><Relationship Id="rId3390" Type="http://schemas.openxmlformats.org/officeDocument/2006/relationships/hyperlink" Target="https://pubs.acs.org/doi/10.1021/bm301629f" TargetMode="External"/><Relationship Id="rId22" Type="http://schemas.openxmlformats.org/officeDocument/2006/relationships/hyperlink" Target="sem\10.1021_acsbiomaterials.9b01676\SEM" TargetMode="External"/><Relationship Id="rId1828" Type="http://schemas.openxmlformats.org/officeDocument/2006/relationships/hyperlink" Target="sem/10.1021_acsami.7b01513\SEM" TargetMode="External"/><Relationship Id="rId3043" Type="http://schemas.openxmlformats.org/officeDocument/2006/relationships/hyperlink" Target="sem/10.1021_acs.jafc.8b05147\jf-2018-051475_0001.jpeg" TargetMode="External"/><Relationship Id="rId3250" Type="http://schemas.openxmlformats.org/officeDocument/2006/relationships/hyperlink" Target="sem/10.1021_cm502834h\SEM" TargetMode="External"/><Relationship Id="rId171" Type="http://schemas.openxmlformats.org/officeDocument/2006/relationships/hyperlink" Target="sem\10.1021_acsnano.6b05318\nn-2016-05318y_0005.jpeg" TargetMode="External"/><Relationship Id="rId2297" Type="http://schemas.openxmlformats.org/officeDocument/2006/relationships/hyperlink" Target="sem/10.1021_acsabm.9b00676\mt9b00676_0003.jpeg" TargetMode="External"/><Relationship Id="rId3348" Type="http://schemas.openxmlformats.org/officeDocument/2006/relationships/hyperlink" Target="sem/10.1021_nn302874v\SEM" TargetMode="External"/><Relationship Id="rId269" Type="http://schemas.openxmlformats.org/officeDocument/2006/relationships/hyperlink" Target="sem\10.1021_acsapm.9b00698\ap9b00698_0007.jpeg" TargetMode="External"/><Relationship Id="rId476" Type="http://schemas.openxmlformats.org/officeDocument/2006/relationships/hyperlink" Target="sem/10.1021_acsami.1c03804\supp_8.jpg" TargetMode="External"/><Relationship Id="rId683" Type="http://schemas.openxmlformats.org/officeDocument/2006/relationships/hyperlink" Target="sem\10.1021_acsami.0c00298\am0c00298_0003.jpeg" TargetMode="External"/><Relationship Id="rId890" Type="http://schemas.openxmlformats.org/officeDocument/2006/relationships/hyperlink" Target="sem/10.1021_acsabm.1c00548\mt1c00548_0004.jpeg" TargetMode="External"/><Relationship Id="rId2157" Type="http://schemas.openxmlformats.org/officeDocument/2006/relationships/hyperlink" Target="https://pubs.acs.org/doi/10.1021/acsbiomaterials.8b00408" TargetMode="External"/><Relationship Id="rId2364" Type="http://schemas.openxmlformats.org/officeDocument/2006/relationships/hyperlink" Target="sem/10.1021_acsami.6b08292\SEM" TargetMode="External"/><Relationship Id="rId2571" Type="http://schemas.openxmlformats.org/officeDocument/2006/relationships/hyperlink" Target="sem\10.1021_acsami.7b04832\am-2017-04832e_0009.jpeg" TargetMode="External"/><Relationship Id="rId3110" Type="http://schemas.openxmlformats.org/officeDocument/2006/relationships/hyperlink" Target="sem/10.1021_acssuschemeng.7b03158\SEM" TargetMode="External"/><Relationship Id="rId3208" Type="http://schemas.openxmlformats.org/officeDocument/2006/relationships/hyperlink" Target="sem/10.1021_acsabm.8b00712\SEM" TargetMode="External"/><Relationship Id="rId3415" Type="http://schemas.openxmlformats.org/officeDocument/2006/relationships/hyperlink" Target="sem/10.1021_acsami.8b20178\am-2018-201786_0001.jpeg" TargetMode="External"/><Relationship Id="rId129" Type="http://schemas.openxmlformats.org/officeDocument/2006/relationships/hyperlink" Target="sem/10.1021_acsnano.8b03202\nn-2018-03202e_0003.jpeg" TargetMode="External"/><Relationship Id="rId336" Type="http://schemas.openxmlformats.org/officeDocument/2006/relationships/hyperlink" Target="sem/10.1021_acsbiomaterials.0c00340\ab0c00340_0001.jpeg" TargetMode="External"/><Relationship Id="rId543" Type="http://schemas.openxmlformats.org/officeDocument/2006/relationships/hyperlink" Target="sem/10.1021_acsami.0c21598\am0c21598_0002.jpeg" TargetMode="External"/><Relationship Id="rId988" Type="http://schemas.openxmlformats.org/officeDocument/2006/relationships/hyperlink" Target="sem\10.1021_acsami.8b04116\am-2018-04116u_0004.jpeg" TargetMode="External"/><Relationship Id="rId1173" Type="http://schemas.openxmlformats.org/officeDocument/2006/relationships/hyperlink" Target="sem\10.1021_acsabm.9b01176\SEM" TargetMode="External"/><Relationship Id="rId1380" Type="http://schemas.openxmlformats.org/officeDocument/2006/relationships/hyperlink" Target="sem\10.1021_acsomega.9b00971\ao-2019-00971f_0001.jpeg" TargetMode="External"/><Relationship Id="rId2017" Type="http://schemas.openxmlformats.org/officeDocument/2006/relationships/hyperlink" Target="https://pubs.acs.org/doi/10.1021/acsabm.9b01062" TargetMode="External"/><Relationship Id="rId2224" Type="http://schemas.openxmlformats.org/officeDocument/2006/relationships/hyperlink" Target="sem\10.1021_acsbiomaterials.0c01767\ab0c01767_0005.jpeg" TargetMode="External"/><Relationship Id="rId2669" Type="http://schemas.openxmlformats.org/officeDocument/2006/relationships/hyperlink" Target="sem/10.1021_acsami.0c03224\SEM" TargetMode="External"/><Relationship Id="rId2876" Type="http://schemas.openxmlformats.org/officeDocument/2006/relationships/hyperlink" Target="sem/10.1021_acsami.7b06219\am-2017-06219v_0003.jpeg" TargetMode="External"/><Relationship Id="rId403" Type="http://schemas.openxmlformats.org/officeDocument/2006/relationships/hyperlink" Target="sem/10.1021_acsami.0c12313\SEM" TargetMode="External"/><Relationship Id="rId750" Type="http://schemas.openxmlformats.org/officeDocument/2006/relationships/hyperlink" Target="sem\10.1021_acsnano.0c04899\SEM" TargetMode="External"/><Relationship Id="rId848" Type="http://schemas.openxmlformats.org/officeDocument/2006/relationships/hyperlink" Target="sem\10.1021_acsaem.9b02007\ae9b02007_0002.jpeg" TargetMode="External"/><Relationship Id="rId1033" Type="http://schemas.openxmlformats.org/officeDocument/2006/relationships/hyperlink" Target="sem\10.1021_acs.chemmater.0c04105\supp_2.jpg" TargetMode="External"/><Relationship Id="rId1478" Type="http://schemas.openxmlformats.org/officeDocument/2006/relationships/hyperlink" Target="sem/10.1021_bm2015834\SEM" TargetMode="External"/><Relationship Id="rId1685" Type="http://schemas.openxmlformats.org/officeDocument/2006/relationships/hyperlink" Target="sem/10.1021_acsami.0c13009\am0c13009_0005.jpeg" TargetMode="External"/><Relationship Id="rId1892" Type="http://schemas.openxmlformats.org/officeDocument/2006/relationships/hyperlink" Target="sem/10.1021_acsami.1c05394\SEM" TargetMode="External"/><Relationship Id="rId2431" Type="http://schemas.openxmlformats.org/officeDocument/2006/relationships/hyperlink" Target="sem\10.1021_acsami.0c06853\am0c06853_0004.jpeg" TargetMode="External"/><Relationship Id="rId2529" Type="http://schemas.openxmlformats.org/officeDocument/2006/relationships/hyperlink" Target="sem\10.1021_acsabm.8b00760\mt-2018-00760v_0002.jpeg" TargetMode="External"/><Relationship Id="rId2736" Type="http://schemas.openxmlformats.org/officeDocument/2006/relationships/hyperlink" Target="sem/10.1021_acs.jpcc.7b06504\SEM" TargetMode="External"/><Relationship Id="rId610" Type="http://schemas.openxmlformats.org/officeDocument/2006/relationships/hyperlink" Target="sem/10.1021_acsabm.1c00096\SEM" TargetMode="External"/><Relationship Id="rId708" Type="http://schemas.openxmlformats.org/officeDocument/2006/relationships/hyperlink" Target="sem/10.1021_acsami.7b04623\SEM" TargetMode="External"/><Relationship Id="rId915" Type="http://schemas.openxmlformats.org/officeDocument/2006/relationships/hyperlink" Target="sem\10.1021_acsami.8b08381\SEM" TargetMode="External"/><Relationship Id="rId1240" Type="http://schemas.openxmlformats.org/officeDocument/2006/relationships/hyperlink" Target="sem/10.1021_acsami.1c12458\am1c12458_0004.jpeg" TargetMode="External"/><Relationship Id="rId1338" Type="http://schemas.openxmlformats.org/officeDocument/2006/relationships/hyperlink" Target="sem\10.1021_bm2015834\bm-2011-015834_0009.jpeg" TargetMode="External"/><Relationship Id="rId1545" Type="http://schemas.openxmlformats.org/officeDocument/2006/relationships/hyperlink" Target="sem/10.1021_acsomega.1c02117\ao1c02117_0004.jpeg" TargetMode="External"/><Relationship Id="rId2943" Type="http://schemas.openxmlformats.org/officeDocument/2006/relationships/hyperlink" Target="sem/10.1021_bm101131b\SEM" TargetMode="External"/><Relationship Id="rId1100" Type="http://schemas.openxmlformats.org/officeDocument/2006/relationships/hyperlink" Target="sem/10.1021_acs.est.6b01285\SEM" TargetMode="External"/><Relationship Id="rId1405" Type="http://schemas.openxmlformats.org/officeDocument/2006/relationships/hyperlink" Target="sem/10.1021_acs.biomac.8b00015\SEM" TargetMode="External"/><Relationship Id="rId1752" Type="http://schemas.openxmlformats.org/officeDocument/2006/relationships/hyperlink" Target="sem/10.1021_acsami.8b08920\SEM" TargetMode="External"/><Relationship Id="rId2803" Type="http://schemas.openxmlformats.org/officeDocument/2006/relationships/hyperlink" Target="sem/10.1021_acsabm.0c01533\SEM" TargetMode="External"/><Relationship Id="rId44" Type="http://schemas.openxmlformats.org/officeDocument/2006/relationships/hyperlink" Target="sem\10.1021_acsami.1c12228\SEM" TargetMode="External"/><Relationship Id="rId1612" Type="http://schemas.openxmlformats.org/officeDocument/2006/relationships/hyperlink" Target="sem\10.1021_acsnano.0c08830\supp_5.jpg" TargetMode="External"/><Relationship Id="rId1917" Type="http://schemas.openxmlformats.org/officeDocument/2006/relationships/hyperlink" Target="sem/10.1021_acsbiomaterials.9b00967\supp_10.jpg" TargetMode="External"/><Relationship Id="rId3065" Type="http://schemas.openxmlformats.org/officeDocument/2006/relationships/hyperlink" Target="sem/10.1021_acsami.5b05287\am-2015-052878_0011.jpeg" TargetMode="External"/><Relationship Id="rId3272" Type="http://schemas.openxmlformats.org/officeDocument/2006/relationships/hyperlink" Target="sem/10.1021_ja106639c\SEM" TargetMode="External"/><Relationship Id="rId193" Type="http://schemas.openxmlformats.org/officeDocument/2006/relationships/hyperlink" Target="sem\10.1021_acsami.5b00184\supp_7.jpg" TargetMode="External"/><Relationship Id="rId498" Type="http://schemas.openxmlformats.org/officeDocument/2006/relationships/hyperlink" Target="https://pubs.acs.org/doi/10.1021/acsami.6b07713" TargetMode="External"/><Relationship Id="rId2081" Type="http://schemas.openxmlformats.org/officeDocument/2006/relationships/hyperlink" Target="https://pubs.acs.org/doi/10.1021/acsaem.8b00891" TargetMode="External"/><Relationship Id="rId2179" Type="http://schemas.openxmlformats.org/officeDocument/2006/relationships/hyperlink" Target="sem/10.1021_acsami.5b07628\SEM" TargetMode="External"/><Relationship Id="rId3132" Type="http://schemas.openxmlformats.org/officeDocument/2006/relationships/hyperlink" Target="sem/10.1021_acsami.8b15385\SEM" TargetMode="External"/><Relationship Id="rId260" Type="http://schemas.openxmlformats.org/officeDocument/2006/relationships/hyperlink" Target="sem/10.1021_acsapm.9b00698\SEM" TargetMode="External"/><Relationship Id="rId2386" Type="http://schemas.openxmlformats.org/officeDocument/2006/relationships/hyperlink" Target="sem/10.1021_acsami.0c03038\SEM" TargetMode="External"/><Relationship Id="rId2593" Type="http://schemas.openxmlformats.org/officeDocument/2006/relationships/hyperlink" Target="sem\10.1021_acsami.8b06262\am-2018-06262z_0001.jpeg" TargetMode="External"/><Relationship Id="rId3437" Type="http://schemas.openxmlformats.org/officeDocument/2006/relationships/hyperlink" Target="https://pubs.acs.org/doi/10.1021/acsomega.6b00495" TargetMode="External"/><Relationship Id="rId120" Type="http://schemas.openxmlformats.org/officeDocument/2006/relationships/hyperlink" Target="sem/10.1021_acsami.0c03187\SEM" TargetMode="External"/><Relationship Id="rId358" Type="http://schemas.openxmlformats.org/officeDocument/2006/relationships/hyperlink" Target="sem/10.1021_acsami.1c05661\am1c05661_0004.jpeg" TargetMode="External"/><Relationship Id="rId565" Type="http://schemas.openxmlformats.org/officeDocument/2006/relationships/hyperlink" Target="sem/10.1021_acsami.8b15591\am-2018-155915_0002.jpeg" TargetMode="External"/><Relationship Id="rId772" Type="http://schemas.openxmlformats.org/officeDocument/2006/relationships/hyperlink" Target="sem/10.1021_acsami.7b18927\SEM" TargetMode="External"/><Relationship Id="rId1195" Type="http://schemas.openxmlformats.org/officeDocument/2006/relationships/hyperlink" Target="sem\10.1021_acs.chemmater.0c04105\SEM" TargetMode="External"/><Relationship Id="rId2039" Type="http://schemas.openxmlformats.org/officeDocument/2006/relationships/hyperlink" Target="https://pubs.acs.org/doi/10.1021/acsabm.9b01062" TargetMode="External"/><Relationship Id="rId2246" Type="http://schemas.openxmlformats.org/officeDocument/2006/relationships/hyperlink" Target="sem\10.1021_ma500972y\ma-2014-00972y_0006.jpeg" TargetMode="External"/><Relationship Id="rId2453" Type="http://schemas.openxmlformats.org/officeDocument/2006/relationships/hyperlink" Target="sem\10.1021_bm801101e\bm-2008-01101e_0002.jpeg" TargetMode="External"/><Relationship Id="rId2660" Type="http://schemas.openxmlformats.org/officeDocument/2006/relationships/hyperlink" Target="sem\10.1021_acsami.8b06262\supp_13.jpg" TargetMode="External"/><Relationship Id="rId2898" Type="http://schemas.openxmlformats.org/officeDocument/2006/relationships/hyperlink" Target="sem/10.1021_acs.molpharmaceut.6b00875\mp-2016-00875g_0005.jpeg" TargetMode="External"/><Relationship Id="rId218" Type="http://schemas.openxmlformats.org/officeDocument/2006/relationships/hyperlink" Target="sem/10.1021_acsbiomaterials.1c00792\SEM" TargetMode="External"/><Relationship Id="rId425" Type="http://schemas.openxmlformats.org/officeDocument/2006/relationships/hyperlink" Target="sem/10.1021_acsbiomaterials.5b00346\SEM" TargetMode="External"/><Relationship Id="rId632" Type="http://schemas.openxmlformats.org/officeDocument/2006/relationships/hyperlink" Target="sem/10.1021_acsabm.1c00096\SEM" TargetMode="External"/><Relationship Id="rId1055" Type="http://schemas.openxmlformats.org/officeDocument/2006/relationships/hyperlink" Target="sem\10.1021_acsami.8b00802\supp_1.jpg" TargetMode="External"/><Relationship Id="rId1262" Type="http://schemas.openxmlformats.org/officeDocument/2006/relationships/hyperlink" Target="sem\10.1021_acsami.0c13426\SEM" TargetMode="External"/><Relationship Id="rId2106" Type="http://schemas.openxmlformats.org/officeDocument/2006/relationships/hyperlink" Target="https://pubs.acs.org/doi/10.1021/acsami.0c06641" TargetMode="External"/><Relationship Id="rId2313" Type="http://schemas.openxmlformats.org/officeDocument/2006/relationships/hyperlink" Target="sem/10.1021_acssuschemeng.6b02254\supp_4.jpg" TargetMode="External"/><Relationship Id="rId2520" Type="http://schemas.openxmlformats.org/officeDocument/2006/relationships/hyperlink" Target="sem/10.1021_acsnano.0c01658\SEM" TargetMode="External"/><Relationship Id="rId2758" Type="http://schemas.openxmlformats.org/officeDocument/2006/relationships/hyperlink" Target="sem/10.1021_ma101336c\ma-2010-01336c_0004.jpeg" TargetMode="External"/><Relationship Id="rId2965" Type="http://schemas.openxmlformats.org/officeDocument/2006/relationships/hyperlink" Target="sem/10.1021_acsami.7b00221\SEM" TargetMode="External"/><Relationship Id="rId937" Type="http://schemas.openxmlformats.org/officeDocument/2006/relationships/hyperlink" Target="sem/10.1021_acsbiomaterials.9b01512\SEM" TargetMode="External"/><Relationship Id="rId1122" Type="http://schemas.openxmlformats.org/officeDocument/2006/relationships/hyperlink" Target="sem/10.1021_ja300174v\SEM" TargetMode="External"/><Relationship Id="rId1567" Type="http://schemas.openxmlformats.org/officeDocument/2006/relationships/hyperlink" Target="sem/10.1021_acsbiomaterials.6b00470\SEM" TargetMode="External"/><Relationship Id="rId1774" Type="http://schemas.openxmlformats.org/officeDocument/2006/relationships/hyperlink" Target="sem/10.1021_acs.biomac.7b00788\SEM" TargetMode="External"/><Relationship Id="rId1981" Type="http://schemas.openxmlformats.org/officeDocument/2006/relationships/hyperlink" Target="sem/10.1021_acsomega.8b01037\supp_3.jpg" TargetMode="External"/><Relationship Id="rId2618" Type="http://schemas.openxmlformats.org/officeDocument/2006/relationships/hyperlink" Target="sem/10.1021_acsami.0c03224\SEM" TargetMode="External"/><Relationship Id="rId2825" Type="http://schemas.openxmlformats.org/officeDocument/2006/relationships/hyperlink" Target="sem/10.1021_acs.macromol.8b02410\SEM" TargetMode="External"/><Relationship Id="rId66" Type="http://schemas.openxmlformats.org/officeDocument/2006/relationships/hyperlink" Target="sem/10.1021_acsapm.9b00698\SEM" TargetMode="External"/><Relationship Id="rId1427" Type="http://schemas.openxmlformats.org/officeDocument/2006/relationships/hyperlink" Target="sem/10.1021_acsami.1c12515\SEM" TargetMode="External"/><Relationship Id="rId1634" Type="http://schemas.openxmlformats.org/officeDocument/2006/relationships/hyperlink" Target="sem/10.1021_acsabm.0c01088\mt0c01088_0003.jpeg" TargetMode="External"/><Relationship Id="rId1841" Type="http://schemas.openxmlformats.org/officeDocument/2006/relationships/hyperlink" Target="sem/10.1021_acs.biomac.5b00928\bm-2015-00928k_0011.jpeg" TargetMode="External"/><Relationship Id="rId3087" Type="http://schemas.openxmlformats.org/officeDocument/2006/relationships/hyperlink" Target="sem/10.1021_acsapm.9b00490\ap9b00490_0004.jpeg" TargetMode="External"/><Relationship Id="rId3294" Type="http://schemas.openxmlformats.org/officeDocument/2006/relationships/hyperlink" Target="sem/10.1021_acs.jafc.9b05063\SEM" TargetMode="External"/><Relationship Id="rId1939" Type="http://schemas.openxmlformats.org/officeDocument/2006/relationships/hyperlink" Target="sem/10.1021_acsami.5b07628\am-2015-07628m_0009.jpeg" TargetMode="External"/><Relationship Id="rId1701" Type="http://schemas.openxmlformats.org/officeDocument/2006/relationships/hyperlink" Target="sem/10.1021_acsami.7b04552\am-2017-04552w_0004.jpeg" TargetMode="External"/><Relationship Id="rId3154" Type="http://schemas.openxmlformats.org/officeDocument/2006/relationships/hyperlink" Target="sem/10.1021_acsnano.8b07235\SEM" TargetMode="External"/><Relationship Id="rId3361" Type="http://schemas.openxmlformats.org/officeDocument/2006/relationships/hyperlink" Target="https://pubs.acs.org/doi/10.1021/acsapm.0c00414" TargetMode="External"/><Relationship Id="rId3459" Type="http://schemas.openxmlformats.org/officeDocument/2006/relationships/hyperlink" Target="https://pubs.acs.org/doi/10.1021/acs.iecr.9b06769" TargetMode="External"/><Relationship Id="rId282" Type="http://schemas.openxmlformats.org/officeDocument/2006/relationships/hyperlink" Target="sem\10.1021_am900755w\am-2009-00755w_0006.jpeg" TargetMode="External"/><Relationship Id="rId587" Type="http://schemas.openxmlformats.org/officeDocument/2006/relationships/hyperlink" Target="sem/10.1021_acsabm.1c00096\mt1c00096_0004.jpeg" TargetMode="External"/><Relationship Id="rId2170" Type="http://schemas.openxmlformats.org/officeDocument/2006/relationships/hyperlink" Target="sem/10.1021_acsapm.0c00831\ap0c00831_0006.jpeg" TargetMode="External"/><Relationship Id="rId2268" Type="http://schemas.openxmlformats.org/officeDocument/2006/relationships/hyperlink" Target="sem\10.1021_acs.iecr.0c00407\ie0c00407_0002.jpeg" TargetMode="External"/><Relationship Id="rId3014" Type="http://schemas.openxmlformats.org/officeDocument/2006/relationships/hyperlink" Target="sem/10.1021_acsami.0c03007\am0c03007_0006.jpeg" TargetMode="External"/><Relationship Id="rId3221" Type="http://schemas.openxmlformats.org/officeDocument/2006/relationships/hyperlink" Target="sem/10.1021_acs.chemmater.0c01589\cm0c01589_0003.jpeg" TargetMode="External"/><Relationship Id="rId3319" Type="http://schemas.openxmlformats.org/officeDocument/2006/relationships/hyperlink" Target="sem/10.1021_acs.bioconjchem.5b00397\bc-2015-00397m_0003.jpeg" TargetMode="External"/><Relationship Id="rId8" Type="http://schemas.openxmlformats.org/officeDocument/2006/relationships/hyperlink" Target="sem\10.1021_acssuschemeng.9b05317\SEM" TargetMode="External"/><Relationship Id="rId142" Type="http://schemas.openxmlformats.org/officeDocument/2006/relationships/hyperlink" Target="sem/10.1021_acsapm.1c00447\SEM" TargetMode="External"/><Relationship Id="rId447" Type="http://schemas.openxmlformats.org/officeDocument/2006/relationships/hyperlink" Target="sem/10.1021_acsabm.0c00423\SEM" TargetMode="External"/><Relationship Id="rId794" Type="http://schemas.openxmlformats.org/officeDocument/2006/relationships/hyperlink" Target="sem/10.1021_acsnano.0c03855\SEM" TargetMode="External"/><Relationship Id="rId1077" Type="http://schemas.openxmlformats.org/officeDocument/2006/relationships/hyperlink" Target="sem\10.1021_acs.iecr.5b01305\ie-2015-013054_0003.jpeg" TargetMode="External"/><Relationship Id="rId2030" Type="http://schemas.openxmlformats.org/officeDocument/2006/relationships/hyperlink" Target="sem/10.1021_acsabm.9b01062\mt9b01062_0003.jpeg" TargetMode="External"/><Relationship Id="rId2128" Type="http://schemas.openxmlformats.org/officeDocument/2006/relationships/hyperlink" Target="https://pubs.acs.org/doi/10.1021/acs.biomac.5b00928" TargetMode="External"/><Relationship Id="rId2475" Type="http://schemas.openxmlformats.org/officeDocument/2006/relationships/hyperlink" Target="https://pubs.acs.org/doi/10.1021/acsami.8b20937" TargetMode="External"/><Relationship Id="rId2682" Type="http://schemas.openxmlformats.org/officeDocument/2006/relationships/hyperlink" Target="sem\10.1021_acsami.0c17085\SEM" TargetMode="External"/><Relationship Id="rId2987" Type="http://schemas.openxmlformats.org/officeDocument/2006/relationships/hyperlink" Target="sem/10.1021_acssuschemeng.5b01463\SEM" TargetMode="External"/><Relationship Id="rId654" Type="http://schemas.openxmlformats.org/officeDocument/2006/relationships/hyperlink" Target="sem/10.1021_acsami.9b05554\SEM" TargetMode="External"/><Relationship Id="rId861" Type="http://schemas.openxmlformats.org/officeDocument/2006/relationships/hyperlink" Target="sem/10.1021_acsaem.9b02007\SEM" TargetMode="External"/><Relationship Id="rId959" Type="http://schemas.openxmlformats.org/officeDocument/2006/relationships/hyperlink" Target="sem\10.1021_acs.biomac.8b01211\SEM" TargetMode="External"/><Relationship Id="rId1284" Type="http://schemas.openxmlformats.org/officeDocument/2006/relationships/hyperlink" Target="sem\10.1021_acsami.0c18242\supp_3.jpg" TargetMode="External"/><Relationship Id="rId1491" Type="http://schemas.openxmlformats.org/officeDocument/2006/relationships/hyperlink" Target="sem\10.1021_acsami.1c00819\am1c00819_0003.jpeg" TargetMode="External"/><Relationship Id="rId1589" Type="http://schemas.openxmlformats.org/officeDocument/2006/relationships/hyperlink" Target="sem/10.1021_acsami.0c16885\SEM" TargetMode="External"/><Relationship Id="rId2335" Type="http://schemas.openxmlformats.org/officeDocument/2006/relationships/hyperlink" Target="sem\10.1021_acsami.0c06091\am0c06091_0006.jpeg" TargetMode="External"/><Relationship Id="rId2542" Type="http://schemas.openxmlformats.org/officeDocument/2006/relationships/hyperlink" Target="sem/10.1021_acs.nanolett.0c01371\SEM" TargetMode="External"/><Relationship Id="rId307" Type="http://schemas.openxmlformats.org/officeDocument/2006/relationships/hyperlink" Target="sem/10.1021_acsami.6b07713\SEM" TargetMode="External"/><Relationship Id="rId514" Type="http://schemas.openxmlformats.org/officeDocument/2006/relationships/hyperlink" Target="https://pubs.acs.org/doi/10.1021/acs.bioconjchem.6b00706" TargetMode="External"/><Relationship Id="rId721" Type="http://schemas.openxmlformats.org/officeDocument/2006/relationships/hyperlink" Target="sem/10.1021_acsami.0c15465\am0c15465_0004.jpeg" TargetMode="External"/><Relationship Id="rId1144" Type="http://schemas.openxmlformats.org/officeDocument/2006/relationships/hyperlink" Target="sem\10.1021_acsami.9b20612\SEM" TargetMode="External"/><Relationship Id="rId1351" Type="http://schemas.openxmlformats.org/officeDocument/2006/relationships/hyperlink" Target="sem/10.1021_acsbiomaterials.8b00135\SEM" TargetMode="External"/><Relationship Id="rId1449" Type="http://schemas.openxmlformats.org/officeDocument/2006/relationships/hyperlink" Target="sem/10.1021_acssuschemeng.8b02781\SEM" TargetMode="External"/><Relationship Id="rId1796" Type="http://schemas.openxmlformats.org/officeDocument/2006/relationships/hyperlink" Target="sem\10.1021_acsami.0c06641\SEM" TargetMode="External"/><Relationship Id="rId2402" Type="http://schemas.openxmlformats.org/officeDocument/2006/relationships/hyperlink" Target="sem/10.1021_acs.macromol.1c00295\SEM" TargetMode="External"/><Relationship Id="rId2847" Type="http://schemas.openxmlformats.org/officeDocument/2006/relationships/hyperlink" Target="sem/10.1021_acs.chemmater.9b04041\SEM" TargetMode="External"/><Relationship Id="rId88" Type="http://schemas.openxmlformats.org/officeDocument/2006/relationships/hyperlink" Target="sem/10.1021_acsami.5b02975\SEM" TargetMode="External"/><Relationship Id="rId819" Type="http://schemas.openxmlformats.org/officeDocument/2006/relationships/hyperlink" Target="sem\10.1021_acsami.1c16828\SEM" TargetMode="External"/><Relationship Id="rId1004" Type="http://schemas.openxmlformats.org/officeDocument/2006/relationships/hyperlink" Target="sem\10.1021_acsami.6b04431\SEM" TargetMode="External"/><Relationship Id="rId1211" Type="http://schemas.openxmlformats.org/officeDocument/2006/relationships/hyperlink" Target="sem\10.1021_acsnano.1c08193\nn1c08193_0003.jpeg" TargetMode="External"/><Relationship Id="rId1656" Type="http://schemas.openxmlformats.org/officeDocument/2006/relationships/hyperlink" Target="sem/10.1021_acsapm.0c00464\ap0c00464_0003.jpeg" TargetMode="External"/><Relationship Id="rId1863" Type="http://schemas.openxmlformats.org/officeDocument/2006/relationships/hyperlink" Target="sem/10.1021_acsami.9b08870\am9b08870_0001.jpeg" TargetMode="External"/><Relationship Id="rId2707" Type="http://schemas.openxmlformats.org/officeDocument/2006/relationships/hyperlink" Target="sem\10.1021_acs.biomac.0c01329\supp_2.jpg" TargetMode="External"/><Relationship Id="rId2914" Type="http://schemas.openxmlformats.org/officeDocument/2006/relationships/hyperlink" Target="sem/10.1021_acs.biomac.7b01271\bm-2017-01271b_0001.jpeg" TargetMode="External"/><Relationship Id="rId1309" Type="http://schemas.openxmlformats.org/officeDocument/2006/relationships/hyperlink" Target="sem\10.1021_acs.jpcc.6b05948\jp-2016-05948b_0004.jpeg" TargetMode="External"/><Relationship Id="rId1516" Type="http://schemas.openxmlformats.org/officeDocument/2006/relationships/hyperlink" Target="sem\10.1021_acsabm.1c00905\supp_2.jpg" TargetMode="External"/><Relationship Id="rId1723" Type="http://schemas.openxmlformats.org/officeDocument/2006/relationships/hyperlink" Target="sem/10.1021_la904540x\la-2009-04540x_0005.jpeg" TargetMode="External"/><Relationship Id="rId1930" Type="http://schemas.openxmlformats.org/officeDocument/2006/relationships/hyperlink" Target="sem\10.1021_acssuschemeng.0c06198\SEM" TargetMode="External"/><Relationship Id="rId3176" Type="http://schemas.openxmlformats.org/officeDocument/2006/relationships/hyperlink" Target="sem/10.1021_acs.biomac.0c00043\SEM" TargetMode="External"/><Relationship Id="rId3383" Type="http://schemas.openxmlformats.org/officeDocument/2006/relationships/hyperlink" Target="https://pubs.acs.org/doi/10.1021/acsnano.0c06938" TargetMode="External"/><Relationship Id="rId15" Type="http://schemas.openxmlformats.org/officeDocument/2006/relationships/hyperlink" Target="sem\10.1021_acsami.9b21659\am9b21659_0001.jpeg" TargetMode="External"/><Relationship Id="rId2192" Type="http://schemas.openxmlformats.org/officeDocument/2006/relationships/hyperlink" Target="sem/10.1021_acs.langmuir.9b01101\la9b01101_0001.jpeg" TargetMode="External"/><Relationship Id="rId3036" Type="http://schemas.openxmlformats.org/officeDocument/2006/relationships/hyperlink" Target="sem/10.1021_acsapm.8b00232\SEM" TargetMode="External"/><Relationship Id="rId3243" Type="http://schemas.openxmlformats.org/officeDocument/2006/relationships/hyperlink" Target="sem/10.1021_acsnano.8b09470\supp_8.jpg" TargetMode="External"/><Relationship Id="rId164" Type="http://schemas.openxmlformats.org/officeDocument/2006/relationships/hyperlink" Target="sem/10.1021_acsomega.9b02829\SEM" TargetMode="External"/><Relationship Id="rId371" Type="http://schemas.openxmlformats.org/officeDocument/2006/relationships/hyperlink" Target="sem/10.1021_acsami.9b16675\SEM" TargetMode="External"/><Relationship Id="rId2052" Type="http://schemas.openxmlformats.org/officeDocument/2006/relationships/hyperlink" Target="sem/10.1021_acsabm.9b01062\mt9b01062_0003.jpeg" TargetMode="External"/><Relationship Id="rId2497" Type="http://schemas.openxmlformats.org/officeDocument/2006/relationships/hyperlink" Target="sem\10.1021_acssuschemeng.0c06258\sc0c06258_0005.jpeg" TargetMode="External"/><Relationship Id="rId3450" Type="http://schemas.openxmlformats.org/officeDocument/2006/relationships/hyperlink" Target="sem/10.1021_acs.iecr.9b06769\supp_2.jpg" TargetMode="External"/><Relationship Id="rId469" Type="http://schemas.openxmlformats.org/officeDocument/2006/relationships/hyperlink" Target="sem/10.1021_bk-2017-1253.ch004\SEM" TargetMode="External"/><Relationship Id="rId676" Type="http://schemas.openxmlformats.org/officeDocument/2006/relationships/hyperlink" Target="sem/10.1021_acsami.8b05314\SEM" TargetMode="External"/><Relationship Id="rId883" Type="http://schemas.openxmlformats.org/officeDocument/2006/relationships/hyperlink" Target="sem\10.1021_acsabm.1c00548\SEM" TargetMode="External"/><Relationship Id="rId1099" Type="http://schemas.openxmlformats.org/officeDocument/2006/relationships/hyperlink" Target="sem\10.1021_acs.est.6b01285\es-2016-01285k_0003.jpeg" TargetMode="External"/><Relationship Id="rId2357" Type="http://schemas.openxmlformats.org/officeDocument/2006/relationships/hyperlink" Target="sem\10.1021_acsomega.1c00824\ao1c00824_0003.jpeg" TargetMode="External"/><Relationship Id="rId2564" Type="http://schemas.openxmlformats.org/officeDocument/2006/relationships/hyperlink" Target="sem/10.1021_acsami.8b13235\SEM" TargetMode="External"/><Relationship Id="rId3103" Type="http://schemas.openxmlformats.org/officeDocument/2006/relationships/hyperlink" Target="sem/10.1021_acsbiomaterials.0c00295\ab0c00295_0004.jpeg" TargetMode="External"/><Relationship Id="rId3310" Type="http://schemas.openxmlformats.org/officeDocument/2006/relationships/hyperlink" Target="sem/10.1021_bm301629f\SEM" TargetMode="External"/><Relationship Id="rId3408" Type="http://schemas.openxmlformats.org/officeDocument/2006/relationships/hyperlink" Target="https://pubs.acs.org/doi/10.1021/acsbiomaterials.0c00143" TargetMode="External"/><Relationship Id="rId231" Type="http://schemas.openxmlformats.org/officeDocument/2006/relationships/hyperlink" Target="sem\10.1021_acs.macromol.9b01399\ma9b01399_0004.jpeg" TargetMode="External"/><Relationship Id="rId329" Type="http://schemas.openxmlformats.org/officeDocument/2006/relationships/hyperlink" Target="sem/10.1021_acs.bioconjchem.6b00706\SEM" TargetMode="External"/><Relationship Id="rId536" Type="http://schemas.openxmlformats.org/officeDocument/2006/relationships/hyperlink" Target="sem/10.1021_acsami.9b13611\SEM" TargetMode="External"/><Relationship Id="rId1166" Type="http://schemas.openxmlformats.org/officeDocument/2006/relationships/hyperlink" Target="sem\10.1021_acsabm.9b01176\mt9b01176_0003.jpeg" TargetMode="External"/><Relationship Id="rId1373" Type="http://schemas.openxmlformats.org/officeDocument/2006/relationships/hyperlink" Target="sem\10.1021_acsomega.1c02117\SEM" TargetMode="External"/><Relationship Id="rId2217" Type="http://schemas.openxmlformats.org/officeDocument/2006/relationships/hyperlink" Target="sem/10.1021_acsabm.9b01138\SEM" TargetMode="External"/><Relationship Id="rId2771" Type="http://schemas.openxmlformats.org/officeDocument/2006/relationships/hyperlink" Target="sem/10.1021_acs.biomac.7b01204\SEM" TargetMode="External"/><Relationship Id="rId2869" Type="http://schemas.openxmlformats.org/officeDocument/2006/relationships/hyperlink" Target="sem/10.1021_acs.biomac.7b01374\bm-2017-01374v_0006.jpeg" TargetMode="External"/><Relationship Id="rId743" Type="http://schemas.openxmlformats.org/officeDocument/2006/relationships/hyperlink" Target="sem\10.1021_acsbiomaterials.6b00318\ab-2016-00318w_0004.jpeg" TargetMode="External"/><Relationship Id="rId950" Type="http://schemas.openxmlformats.org/officeDocument/2006/relationships/hyperlink" Target="sem/10.1021_acs.macromol.8b01678\ma-2018-01678p_0002.jpeg" TargetMode="External"/><Relationship Id="rId1026" Type="http://schemas.openxmlformats.org/officeDocument/2006/relationships/hyperlink" Target="sem/10.1021_acsami.1c01321\SEM" TargetMode="External"/><Relationship Id="rId1580" Type="http://schemas.openxmlformats.org/officeDocument/2006/relationships/hyperlink" Target="https://pubs.acs.org/doi/10.1021/acsbiomaterials.6b00470" TargetMode="External"/><Relationship Id="rId1678" Type="http://schemas.openxmlformats.org/officeDocument/2006/relationships/hyperlink" Target="sem\10.1021_acsapm.1c00419\ap1c00419_0003.jpeg" TargetMode="External"/><Relationship Id="rId1885" Type="http://schemas.openxmlformats.org/officeDocument/2006/relationships/hyperlink" Target="sem/10.1021_acsami.1c05394\am1c05394_0008.jpeg" TargetMode="External"/><Relationship Id="rId2424" Type="http://schemas.openxmlformats.org/officeDocument/2006/relationships/hyperlink" Target="sem\10.1021_acsami.0c06853\SEM" TargetMode="External"/><Relationship Id="rId2631" Type="http://schemas.openxmlformats.org/officeDocument/2006/relationships/hyperlink" Target="sem/10.1021_acsmacrolett.7b00523\mz-2017-00523j_0003.jpeg" TargetMode="External"/><Relationship Id="rId2729" Type="http://schemas.openxmlformats.org/officeDocument/2006/relationships/hyperlink" Target="sem/10.1021_am501275t\am-2014-01275t_0002.jpeg" TargetMode="External"/><Relationship Id="rId2936" Type="http://schemas.openxmlformats.org/officeDocument/2006/relationships/hyperlink" Target="sem/10.1021_acsami.1c14088\supp_12.jpg" TargetMode="External"/><Relationship Id="rId603" Type="http://schemas.openxmlformats.org/officeDocument/2006/relationships/hyperlink" Target="sem/10.1021_acsabm.1c00096\mt1c00096_0004.jpeg" TargetMode="External"/><Relationship Id="rId810" Type="http://schemas.openxmlformats.org/officeDocument/2006/relationships/hyperlink" Target="sem\10.1021_acsabm.1c00369\SEM" TargetMode="External"/><Relationship Id="rId908" Type="http://schemas.openxmlformats.org/officeDocument/2006/relationships/hyperlink" Target="sem/10.1021_acsbiomaterials.0c00443\ab0c00443_0001.jpeg" TargetMode="External"/><Relationship Id="rId1233" Type="http://schemas.openxmlformats.org/officeDocument/2006/relationships/hyperlink" Target="https://pubs.acs.org/doi/10.1021/acsami.1c12458" TargetMode="External"/><Relationship Id="rId1440" Type="http://schemas.openxmlformats.org/officeDocument/2006/relationships/hyperlink" Target="sem\10.1021_acsami.0c08677\am0c08677_0001.jpeg" TargetMode="External"/><Relationship Id="rId1538" Type="http://schemas.openxmlformats.org/officeDocument/2006/relationships/hyperlink" Target="sem/10.1021_acsomega.1c02117\SEM" TargetMode="External"/><Relationship Id="rId1300" Type="http://schemas.openxmlformats.org/officeDocument/2006/relationships/hyperlink" Target="sem\10.1021_acsami.0c18242\SEM" TargetMode="External"/><Relationship Id="rId1745" Type="http://schemas.openxmlformats.org/officeDocument/2006/relationships/hyperlink" Target="sem/10.1021_acsami.8b20178\supp_2.jpg" TargetMode="External"/><Relationship Id="rId1952" Type="http://schemas.openxmlformats.org/officeDocument/2006/relationships/hyperlink" Target="sem/10.1021_acsabm.9b00727\SEM" TargetMode="External"/><Relationship Id="rId3198" Type="http://schemas.openxmlformats.org/officeDocument/2006/relationships/hyperlink" Target="sem/10.1021_acsabm.0c01633\mt0c01633_0005.jpeg" TargetMode="External"/><Relationship Id="rId37" Type="http://schemas.openxmlformats.org/officeDocument/2006/relationships/hyperlink" Target="sem\10.1021_acsami.0c06674\am0c06674_0007.jpeg" TargetMode="External"/><Relationship Id="rId1605" Type="http://schemas.openxmlformats.org/officeDocument/2006/relationships/hyperlink" Target="sem/10.1021_acsabm.0c00495\SEM" TargetMode="External"/><Relationship Id="rId1812" Type="http://schemas.openxmlformats.org/officeDocument/2006/relationships/hyperlink" Target="sem/10.1021_acsami.8b10668\SEM" TargetMode="External"/><Relationship Id="rId3058" Type="http://schemas.openxmlformats.org/officeDocument/2006/relationships/hyperlink" Target="sem/10.1021_acsami.6b14879\SEM" TargetMode="External"/><Relationship Id="rId3265" Type="http://schemas.openxmlformats.org/officeDocument/2006/relationships/hyperlink" Target="sem/10.1021_acssuschemeng.5b00482\sc-2015-004826_0003.jpeg" TargetMode="External"/><Relationship Id="rId186" Type="http://schemas.openxmlformats.org/officeDocument/2006/relationships/hyperlink" Target="sem/10.1021_acsnano.6b05318\SEM" TargetMode="External"/><Relationship Id="rId393" Type="http://schemas.openxmlformats.org/officeDocument/2006/relationships/hyperlink" Target="sem/10.1021_jf202347h\SEM" TargetMode="External"/><Relationship Id="rId2074" Type="http://schemas.openxmlformats.org/officeDocument/2006/relationships/hyperlink" Target="sem\10.1021_acsami.9b14090\SEM" TargetMode="External"/><Relationship Id="rId2281" Type="http://schemas.openxmlformats.org/officeDocument/2006/relationships/hyperlink" Target="sem\10.1021_bm801101e\bm-2008-01101e_0002.jpeg" TargetMode="External"/><Relationship Id="rId3125" Type="http://schemas.openxmlformats.org/officeDocument/2006/relationships/hyperlink" Target="sem/10.1021_acsami.8b15385\am-2018-15385z_0003.jpeg" TargetMode="External"/><Relationship Id="rId3332" Type="http://schemas.openxmlformats.org/officeDocument/2006/relationships/hyperlink" Target="sem/10.1021_acsami.7b03296\SEM" TargetMode="External"/><Relationship Id="rId253" Type="http://schemas.openxmlformats.org/officeDocument/2006/relationships/hyperlink" Target="sem/10.1021_acsapm.9b00698\ap9b00698_0007.jpeg" TargetMode="External"/><Relationship Id="rId460" Type="http://schemas.openxmlformats.org/officeDocument/2006/relationships/hyperlink" Target="sem/10.1021_bk-2017-1253.ch004\bk-2016-00496t_g002.jpeg" TargetMode="External"/><Relationship Id="rId698" Type="http://schemas.openxmlformats.org/officeDocument/2006/relationships/hyperlink" Target="sem\10.1021_acsapm.9b00234\SEM" TargetMode="External"/><Relationship Id="rId1090" Type="http://schemas.openxmlformats.org/officeDocument/2006/relationships/hyperlink" Target="sem\10.1021_acsami.0c18242\SEM" TargetMode="External"/><Relationship Id="rId2141" Type="http://schemas.openxmlformats.org/officeDocument/2006/relationships/hyperlink" Target="sem/10.1021_acs.biomac.5b00928\bm-2015-00928k_0011.jpeg" TargetMode="External"/><Relationship Id="rId2379" Type="http://schemas.openxmlformats.org/officeDocument/2006/relationships/hyperlink" Target="sem/10.1021_acsabm.1c00525\mt1c00525_0003.jpeg" TargetMode="External"/><Relationship Id="rId2586" Type="http://schemas.openxmlformats.org/officeDocument/2006/relationships/hyperlink" Target="sem\10.1021_acsami.1c15312\SEM" TargetMode="External"/><Relationship Id="rId2793" Type="http://schemas.openxmlformats.org/officeDocument/2006/relationships/hyperlink" Target="sem\10.1021_acs.langmuir.9b01640\SEM" TargetMode="External"/><Relationship Id="rId113" Type="http://schemas.openxmlformats.org/officeDocument/2006/relationships/hyperlink" Target="sem/10.1021_acsami.5b03143\am-2015-03143p_0003.jpeg" TargetMode="External"/><Relationship Id="rId320" Type="http://schemas.openxmlformats.org/officeDocument/2006/relationships/hyperlink" Target="sem/10.1021_acs.bioconjchem.6b00706\bc-2016-00706b_0003.jpeg" TargetMode="External"/><Relationship Id="rId558" Type="http://schemas.openxmlformats.org/officeDocument/2006/relationships/hyperlink" Target="sem/10.1021_acsami.8b15591\SEM" TargetMode="External"/><Relationship Id="rId765" Type="http://schemas.openxmlformats.org/officeDocument/2006/relationships/hyperlink" Target="sem/10.1021_acsami.7b18927\am-2017-189272_0002.jpeg" TargetMode="External"/><Relationship Id="rId972" Type="http://schemas.openxmlformats.org/officeDocument/2006/relationships/hyperlink" Target="mailto:Gel-1@CLN" TargetMode="External"/><Relationship Id="rId1188" Type="http://schemas.openxmlformats.org/officeDocument/2006/relationships/hyperlink" Target="sem/10.1021_acsami.1c01321\supp_3.jpg" TargetMode="External"/><Relationship Id="rId1395" Type="http://schemas.openxmlformats.org/officeDocument/2006/relationships/hyperlink" Target="sem\10.1021_acsmacrolett.6b00702\SEM" TargetMode="External"/><Relationship Id="rId2001" Type="http://schemas.openxmlformats.org/officeDocument/2006/relationships/hyperlink" Target="https://pubs.acs.org/doi/10.1021/acsami.0c13009" TargetMode="External"/><Relationship Id="rId2239" Type="http://schemas.openxmlformats.org/officeDocument/2006/relationships/hyperlink" Target="sem/10.1021_acssuschemeng.9b07051\SEM" TargetMode="External"/><Relationship Id="rId2446" Type="http://schemas.openxmlformats.org/officeDocument/2006/relationships/hyperlink" Target="sem/10.1021_acsami.8b14528\SEM" TargetMode="External"/><Relationship Id="rId2653" Type="http://schemas.openxmlformats.org/officeDocument/2006/relationships/hyperlink" Target="sem/10.1021_acsabm.1c00004\mt1c00004_0004.jpeg" TargetMode="External"/><Relationship Id="rId2860" Type="http://schemas.openxmlformats.org/officeDocument/2006/relationships/hyperlink" Target="https://pubs.acs.org/doi/10.1021/acs.biomac.9b01223" TargetMode="External"/><Relationship Id="rId418" Type="http://schemas.openxmlformats.org/officeDocument/2006/relationships/hyperlink" Target="sem/10.1021_acs.molpharmaceut.6b00672\mp-2016-006726_0003.jpeg" TargetMode="External"/><Relationship Id="rId625" Type="http://schemas.openxmlformats.org/officeDocument/2006/relationships/hyperlink" Target="sem/10.1021_acsabm.1c00096\mt1c00096_0004.jpeg" TargetMode="External"/><Relationship Id="rId832" Type="http://schemas.openxmlformats.org/officeDocument/2006/relationships/hyperlink" Target="sem\10.1021_acsami.9b22120\am9b22120_0004.jpeg" TargetMode="External"/><Relationship Id="rId1048" Type="http://schemas.openxmlformats.org/officeDocument/2006/relationships/hyperlink" Target="sem\10.1021_acsami.6b00891\SEM" TargetMode="External"/><Relationship Id="rId1255" Type="http://schemas.openxmlformats.org/officeDocument/2006/relationships/hyperlink" Target="https://pubs.acs.org/doi/10.1021/acsami.8b00802" TargetMode="External"/><Relationship Id="rId1462" Type="http://schemas.openxmlformats.org/officeDocument/2006/relationships/hyperlink" Target="sem\10.1021_acs.chemmater.0c02941\cm0c02941_0010.jpeg" TargetMode="External"/><Relationship Id="rId2306" Type="http://schemas.openxmlformats.org/officeDocument/2006/relationships/hyperlink" Target="sem/10.1021_acs.jafc.9b00984\SEM" TargetMode="External"/><Relationship Id="rId2513" Type="http://schemas.openxmlformats.org/officeDocument/2006/relationships/hyperlink" Target="sem/10.1021_acssuschemeng.7b04172\sc-2017-04172r_0003.jpeg" TargetMode="External"/><Relationship Id="rId2958" Type="http://schemas.openxmlformats.org/officeDocument/2006/relationships/hyperlink" Target="sem/10.1021_acsami.7b00221\am-2017-002216_0003.jpeg" TargetMode="External"/><Relationship Id="rId1115" Type="http://schemas.openxmlformats.org/officeDocument/2006/relationships/hyperlink" Target="sem/10.1021_acs.molpharmaceut.0c00126\mp0c00126_0002.jpeg" TargetMode="External"/><Relationship Id="rId1322" Type="http://schemas.openxmlformats.org/officeDocument/2006/relationships/hyperlink" Target="sem/10.1021_acs.langmuir.7b02906\la-2017-02906x_0005.jpeg" TargetMode="External"/><Relationship Id="rId1767" Type="http://schemas.openxmlformats.org/officeDocument/2006/relationships/hyperlink" Target="sem\10.1021_acsami.9b19380\am9b19380_0004.jpeg" TargetMode="External"/><Relationship Id="rId1974" Type="http://schemas.openxmlformats.org/officeDocument/2006/relationships/hyperlink" Target="sem/10.1021_acsnano.1c02578\SEM" TargetMode="External"/><Relationship Id="rId2720" Type="http://schemas.openxmlformats.org/officeDocument/2006/relationships/hyperlink" Target="sem/10.1021_acs.iecr.1c00610\SEM" TargetMode="External"/><Relationship Id="rId2818" Type="http://schemas.openxmlformats.org/officeDocument/2006/relationships/hyperlink" Target="sem/10.1021_acs.iecr.9b03359\ie9b03359_0003.jpeg" TargetMode="External"/><Relationship Id="rId59" Type="http://schemas.openxmlformats.org/officeDocument/2006/relationships/hyperlink" Target="sem/10.1021_acsami.7b09395\am-2017-09395s_0013.jpeg" TargetMode="External"/><Relationship Id="rId1627" Type="http://schemas.openxmlformats.org/officeDocument/2006/relationships/hyperlink" Target="sem/10.1021_acsbiomaterials.1c00982\SEM" TargetMode="External"/><Relationship Id="rId1834" Type="http://schemas.openxmlformats.org/officeDocument/2006/relationships/hyperlink" Target="sem/10.1021_acssuschemeng.9b00147\SEM" TargetMode="External"/><Relationship Id="rId3287" Type="http://schemas.openxmlformats.org/officeDocument/2006/relationships/hyperlink" Target="sem\10.1021_ja907097t\ja-2009-07097t_0007.jpeg" TargetMode="External"/><Relationship Id="rId2096" Type="http://schemas.openxmlformats.org/officeDocument/2006/relationships/hyperlink" Target="https://pubs.acs.org/doi/10.1021/cm501095s" TargetMode="External"/><Relationship Id="rId1901" Type="http://schemas.openxmlformats.org/officeDocument/2006/relationships/hyperlink" Target="sem/10.1021_jacs.9b11290\supp_10.jpg" TargetMode="External"/><Relationship Id="rId3147" Type="http://schemas.openxmlformats.org/officeDocument/2006/relationships/hyperlink" Target="sem\10.1021_acsnano.8b07235\nn-2018-07235h_0005.jpeg" TargetMode="External"/><Relationship Id="rId3354" Type="http://schemas.openxmlformats.org/officeDocument/2006/relationships/hyperlink" Target="sem/10.1021_acsbiomaterials.0c00143\SEM" TargetMode="External"/><Relationship Id="rId275" Type="http://schemas.openxmlformats.org/officeDocument/2006/relationships/hyperlink" Target="sem\10.1021_acsami.1c12631\SEM" TargetMode="External"/><Relationship Id="rId482" Type="http://schemas.openxmlformats.org/officeDocument/2006/relationships/hyperlink" Target="sem/10.1021_acsami.1c02262\am1c02262_0002.jpeg" TargetMode="External"/><Relationship Id="rId2163" Type="http://schemas.openxmlformats.org/officeDocument/2006/relationships/hyperlink" Target="https://pubs.acs.org/doi/10.1021/acsbiomaterials.8b00408" TargetMode="External"/><Relationship Id="rId2370" Type="http://schemas.openxmlformats.org/officeDocument/2006/relationships/hyperlink" Target="sem/10.1021_acsami.7b09923\SEM" TargetMode="External"/><Relationship Id="rId3007" Type="http://schemas.openxmlformats.org/officeDocument/2006/relationships/hyperlink" Target="sem/10.1021_acsami.9b14158\SEM" TargetMode="External"/><Relationship Id="rId3214" Type="http://schemas.openxmlformats.org/officeDocument/2006/relationships/hyperlink" Target="sem\10.1021_acsbiomaterials.0c00119\SEM" TargetMode="External"/><Relationship Id="rId3421" Type="http://schemas.openxmlformats.org/officeDocument/2006/relationships/hyperlink" Target="sem/10.1021_acsami.1c08421\am1c08421_0003.jpeg" TargetMode="External"/><Relationship Id="rId135" Type="http://schemas.openxmlformats.org/officeDocument/2006/relationships/hyperlink" Target="sem\10.1021_acsapm.1c00447\ap1c00447_0002.jpeg" TargetMode="External"/><Relationship Id="rId342" Type="http://schemas.openxmlformats.org/officeDocument/2006/relationships/hyperlink" Target="sem/10.1021_mp500337r\mp-2014-00337r_0004.jpeg" TargetMode="External"/><Relationship Id="rId787" Type="http://schemas.openxmlformats.org/officeDocument/2006/relationships/hyperlink" Target="sem\10.1021_acsami.6b05627\am-2016-056275_0003.jpeg" TargetMode="External"/><Relationship Id="rId994" Type="http://schemas.openxmlformats.org/officeDocument/2006/relationships/hyperlink" Target="sem\10.1021_acs.macromol.8b01678\SEM" TargetMode="External"/><Relationship Id="rId2023" Type="http://schemas.openxmlformats.org/officeDocument/2006/relationships/hyperlink" Target="sem/10.1021_acsabm.9b01062\SEM" TargetMode="External"/><Relationship Id="rId2230" Type="http://schemas.openxmlformats.org/officeDocument/2006/relationships/hyperlink" Target="sem\10.1021_acs.iecr.0c00407\ie0c00407_0002.jpeg" TargetMode="External"/><Relationship Id="rId2468" Type="http://schemas.openxmlformats.org/officeDocument/2006/relationships/hyperlink" Target="sem\10.1021_acs.jafc.9b00984\SEM" TargetMode="External"/><Relationship Id="rId2675" Type="http://schemas.openxmlformats.org/officeDocument/2006/relationships/hyperlink" Target="sem\10.1021_acsami.0c17085\am0c17085_0005.jpeg" TargetMode="External"/><Relationship Id="rId2882" Type="http://schemas.openxmlformats.org/officeDocument/2006/relationships/hyperlink" Target="sem/10.1021_acsami.0c13654\supp_1.jpg" TargetMode="External"/><Relationship Id="rId202" Type="http://schemas.openxmlformats.org/officeDocument/2006/relationships/hyperlink" Target="sem/10.1021_acsami.5b00184\SEM" TargetMode="External"/><Relationship Id="rId647" Type="http://schemas.openxmlformats.org/officeDocument/2006/relationships/hyperlink" Target="sem/10.1021_acsami.0c08064\am0c08064_0001.jpeg" TargetMode="External"/><Relationship Id="rId854" Type="http://schemas.openxmlformats.org/officeDocument/2006/relationships/hyperlink" Target="sem\10.1021_acsaem.9b02007\ae9b02007_0003.jpeg" TargetMode="External"/><Relationship Id="rId1277" Type="http://schemas.openxmlformats.org/officeDocument/2006/relationships/hyperlink" Target="sem/10.1021_acs.iecr.5b01305\SEM" TargetMode="External"/><Relationship Id="rId1484" Type="http://schemas.openxmlformats.org/officeDocument/2006/relationships/hyperlink" Target="sem/10.1021_acsami.1c00819\SEM" TargetMode="External"/><Relationship Id="rId1691" Type="http://schemas.openxmlformats.org/officeDocument/2006/relationships/hyperlink" Target="sem/10.1021_acsami.0c13009\supp_7.jpg" TargetMode="External"/><Relationship Id="rId2328" Type="http://schemas.openxmlformats.org/officeDocument/2006/relationships/hyperlink" Target="sem/10.1021_acs.jafc.8b02879\SEM" TargetMode="External"/><Relationship Id="rId2535" Type="http://schemas.openxmlformats.org/officeDocument/2006/relationships/hyperlink" Target="sem/10.1021_acsami.7b14319\am-2017-14319k_0003.jpeg" TargetMode="External"/><Relationship Id="rId2742" Type="http://schemas.openxmlformats.org/officeDocument/2006/relationships/hyperlink" Target="sem\10.1021_acs.iecr.0c03071\SEM" TargetMode="External"/><Relationship Id="rId507" Type="http://schemas.openxmlformats.org/officeDocument/2006/relationships/hyperlink" Target="sem/10.1021_acsami.6b07713\SEM" TargetMode="External"/><Relationship Id="rId714" Type="http://schemas.openxmlformats.org/officeDocument/2006/relationships/hyperlink" Target="sem\10.1021_acsami.0c15465\SEM" TargetMode="External"/><Relationship Id="rId921" Type="http://schemas.openxmlformats.org/officeDocument/2006/relationships/hyperlink" Target="sem/10.1021_acsbiomaterials.9b00584\SEM" TargetMode="External"/><Relationship Id="rId1137" Type="http://schemas.openxmlformats.org/officeDocument/2006/relationships/hyperlink" Target="sem/10.1021_acsami.1c11054\supp_5.jpg" TargetMode="External"/><Relationship Id="rId1344" Type="http://schemas.openxmlformats.org/officeDocument/2006/relationships/hyperlink" Target="sem\10.1021_acs.iecr.9b04521\ie9b04521_0001.jpeg" TargetMode="External"/><Relationship Id="rId1551" Type="http://schemas.openxmlformats.org/officeDocument/2006/relationships/hyperlink" Target="sem\10.1021_acsami.0c18250\am0c18250_0002.jpeg" TargetMode="External"/><Relationship Id="rId1789" Type="http://schemas.openxmlformats.org/officeDocument/2006/relationships/hyperlink" Target="sem\10.1021_cm501095s\cm-2014-01095s_0007.jpeg" TargetMode="External"/><Relationship Id="rId1996" Type="http://schemas.openxmlformats.org/officeDocument/2006/relationships/hyperlink" Target="sem/10.1021_acs.biomac.0c01167\SEM" TargetMode="External"/><Relationship Id="rId2602" Type="http://schemas.openxmlformats.org/officeDocument/2006/relationships/hyperlink" Target="sem\10.1021_acsami.8b06262\SEM" TargetMode="External"/><Relationship Id="rId50" Type="http://schemas.openxmlformats.org/officeDocument/2006/relationships/hyperlink" Target="sem/10.1021_acsami.1c12228\SEM" TargetMode="External"/><Relationship Id="rId1204" Type="http://schemas.openxmlformats.org/officeDocument/2006/relationships/hyperlink" Target="sem\10.1021_acsbiomaterials.1c00709\SEM" TargetMode="External"/><Relationship Id="rId1411" Type="http://schemas.openxmlformats.org/officeDocument/2006/relationships/hyperlink" Target="sem/10.1021_acsomega.9b04371\SEM" TargetMode="External"/><Relationship Id="rId1649" Type="http://schemas.openxmlformats.org/officeDocument/2006/relationships/hyperlink" Target="sem/10.1021_acsapm.1c00419\SEM" TargetMode="External"/><Relationship Id="rId1856" Type="http://schemas.openxmlformats.org/officeDocument/2006/relationships/hyperlink" Target="sem/10.1021_acs.macromol.5b01536\SEM" TargetMode="External"/><Relationship Id="rId2907" Type="http://schemas.openxmlformats.org/officeDocument/2006/relationships/hyperlink" Target="sem/10.1021_acsami.6b04338\SEM" TargetMode="External"/><Relationship Id="rId3071" Type="http://schemas.openxmlformats.org/officeDocument/2006/relationships/hyperlink" Target="sem/10.1021_acsami.5b05287\am-2015-052878_0011.jpeg" TargetMode="External"/><Relationship Id="rId1509" Type="http://schemas.openxmlformats.org/officeDocument/2006/relationships/hyperlink" Target="sem/10.1021_acsabm.1c00905\SEM" TargetMode="External"/><Relationship Id="rId1716" Type="http://schemas.openxmlformats.org/officeDocument/2006/relationships/hyperlink" Target="sem/10.1021_acsabm.9b01062\SEM" TargetMode="External"/><Relationship Id="rId1923" Type="http://schemas.openxmlformats.org/officeDocument/2006/relationships/hyperlink" Target="sem/10.1021_acsapm.0c00831\ap0c00831_0006.jpeg" TargetMode="External"/><Relationship Id="rId3169" Type="http://schemas.openxmlformats.org/officeDocument/2006/relationships/hyperlink" Target="sem/10.1021_acsbiomaterials.0c00119\supp_4.jpg" TargetMode="External"/><Relationship Id="rId3376" Type="http://schemas.openxmlformats.org/officeDocument/2006/relationships/hyperlink" Target="https://pubs.acs.org/doi/10.1021/cm502834h" TargetMode="External"/><Relationship Id="rId297" Type="http://schemas.openxmlformats.org/officeDocument/2006/relationships/hyperlink" Target="sem/10.1021_acsami.9b04700\SEM" TargetMode="External"/><Relationship Id="rId2185" Type="http://schemas.openxmlformats.org/officeDocument/2006/relationships/hyperlink" Target="sem/10.1021_acs.langmuir.8b01388\SEM" TargetMode="External"/><Relationship Id="rId2392" Type="http://schemas.openxmlformats.org/officeDocument/2006/relationships/hyperlink" Target="sem/10.1021_bm1000179\SEM" TargetMode="External"/><Relationship Id="rId3029" Type="http://schemas.openxmlformats.org/officeDocument/2006/relationships/hyperlink" Target="sem/10.1021_acsami.1c08421\am1c08421_0003.jpeg" TargetMode="External"/><Relationship Id="rId3236" Type="http://schemas.openxmlformats.org/officeDocument/2006/relationships/hyperlink" Target="sem/10.1021_jacs.5b06510\SEM" TargetMode="External"/><Relationship Id="rId157" Type="http://schemas.openxmlformats.org/officeDocument/2006/relationships/hyperlink" Target="sem\10.1021_acsami.0c12506\am0c12506_0005.jpeg" TargetMode="External"/><Relationship Id="rId364" Type="http://schemas.openxmlformats.org/officeDocument/2006/relationships/hyperlink" Target="sem/10.1021_acsami.8b15591\am-2018-155915_0002.jpeg" TargetMode="External"/><Relationship Id="rId2045" Type="http://schemas.openxmlformats.org/officeDocument/2006/relationships/hyperlink" Target="https://pubs.acs.org/doi/10.1021/acsabm.9b01062" TargetMode="External"/><Relationship Id="rId2697" Type="http://schemas.openxmlformats.org/officeDocument/2006/relationships/hyperlink" Target="https://pubs.acs.org/doi/10.1021/acssuschemeng.0c01118" TargetMode="External"/><Relationship Id="rId3443" Type="http://schemas.openxmlformats.org/officeDocument/2006/relationships/hyperlink" Target="https://pubs.acs.org/doi/10.1021/acsami.1c03821" TargetMode="External"/><Relationship Id="rId571" Type="http://schemas.openxmlformats.org/officeDocument/2006/relationships/hyperlink" Target="sem/10.1021_acsami.8b15591\am-2018-155915_0002.jpeg" TargetMode="External"/><Relationship Id="rId669" Type="http://schemas.openxmlformats.org/officeDocument/2006/relationships/hyperlink" Target="sem/10.1021_acsami.8b05314\supp_20.jpg" TargetMode="External"/><Relationship Id="rId876" Type="http://schemas.openxmlformats.org/officeDocument/2006/relationships/hyperlink" Target="sem\10.1021_acsami.8b05200\supp_4.jpg" TargetMode="External"/><Relationship Id="rId1299" Type="http://schemas.openxmlformats.org/officeDocument/2006/relationships/hyperlink" Target="sem\10.1021_acsami.0c18242\SEM" TargetMode="External"/><Relationship Id="rId2252" Type="http://schemas.openxmlformats.org/officeDocument/2006/relationships/hyperlink" Target="sem\10.1021_acs.biomac.6b01243\bm-2016-01243d_0006.jpeg" TargetMode="External"/><Relationship Id="rId2557" Type="http://schemas.openxmlformats.org/officeDocument/2006/relationships/hyperlink" Target="sem/10.1021_acsami.9b01886\am-2019-01886s_0002.jpeg" TargetMode="External"/><Relationship Id="rId3303" Type="http://schemas.openxmlformats.org/officeDocument/2006/relationships/hyperlink" Target="sem/10.1021_acsapm.0c00414\ap0c00414_0002.jpeg" TargetMode="External"/><Relationship Id="rId224" Type="http://schemas.openxmlformats.org/officeDocument/2006/relationships/hyperlink" Target="sem/10.1021_acsbiomaterials.1c00792\SEM" TargetMode="External"/><Relationship Id="rId431" Type="http://schemas.openxmlformats.org/officeDocument/2006/relationships/hyperlink" Target="sem/10.1021_acsbiomaterials.5b00346\SEM" TargetMode="External"/><Relationship Id="rId529" Type="http://schemas.openxmlformats.org/officeDocument/2006/relationships/hyperlink" Target="sem/10.1021_acsami.9b13611\am9b13611_0002.jpeg" TargetMode="External"/><Relationship Id="rId736" Type="http://schemas.openxmlformats.org/officeDocument/2006/relationships/hyperlink" Target="sem\10.1021_cm300298n\SEM" TargetMode="External"/><Relationship Id="rId1061" Type="http://schemas.openxmlformats.org/officeDocument/2006/relationships/hyperlink" Target="sem/10.1021_acsami.8b00802\supp_4.jpg" TargetMode="External"/><Relationship Id="rId1159" Type="http://schemas.openxmlformats.org/officeDocument/2006/relationships/hyperlink" Target="sem\10.1021_acs.chemmater.6b05192\cm-2016-05192r_0001.jpeg" TargetMode="External"/><Relationship Id="rId1366" Type="http://schemas.openxmlformats.org/officeDocument/2006/relationships/hyperlink" Target="sem\10.1021_acsomega.6b00495\ao-2016-004954_0009.jpeg" TargetMode="External"/><Relationship Id="rId2112" Type="http://schemas.openxmlformats.org/officeDocument/2006/relationships/hyperlink" Target="sem/10.1021_acs.iecr.9b06769\supp_2.jpg" TargetMode="External"/><Relationship Id="rId2417" Type="http://schemas.openxmlformats.org/officeDocument/2006/relationships/hyperlink" Target="sem\10.1021_acssuschemeng.0c06258\sc0c06258_0005.jpeg" TargetMode="External"/><Relationship Id="rId2764" Type="http://schemas.openxmlformats.org/officeDocument/2006/relationships/hyperlink" Target="sem/10.1021_ma200562k\ma-2011-00562k_0005.jpeg" TargetMode="External"/><Relationship Id="rId2971" Type="http://schemas.openxmlformats.org/officeDocument/2006/relationships/hyperlink" Target="sem/10.1021_acsami.1c08421\SEM" TargetMode="External"/><Relationship Id="rId943" Type="http://schemas.openxmlformats.org/officeDocument/2006/relationships/hyperlink" Target="sem\10.1021_acsbiomaterials.1c00719\SEM" TargetMode="External"/><Relationship Id="rId1019" Type="http://schemas.openxmlformats.org/officeDocument/2006/relationships/hyperlink" Target="sem\10.1021_acs.chemmater.6b05192\cm-2016-05192r_0001.jpeg" TargetMode="External"/><Relationship Id="rId1573" Type="http://schemas.openxmlformats.org/officeDocument/2006/relationships/hyperlink" Target="sem/10.1021_acsbiomaterials.6b00470\SEM" TargetMode="External"/><Relationship Id="rId1780" Type="http://schemas.openxmlformats.org/officeDocument/2006/relationships/hyperlink" Target="sem/10.1021_acsami.9b08369\SEM" TargetMode="External"/><Relationship Id="rId1878" Type="http://schemas.openxmlformats.org/officeDocument/2006/relationships/hyperlink" Target="sem/10.1021_acsami.5b03325\SEM" TargetMode="External"/><Relationship Id="rId2624" Type="http://schemas.openxmlformats.org/officeDocument/2006/relationships/hyperlink" Target="sem/10.1021_acsami.0c14438\SEM" TargetMode="External"/><Relationship Id="rId2831" Type="http://schemas.openxmlformats.org/officeDocument/2006/relationships/hyperlink" Target="sem/10.1021_acs.macromol.8b02410\SEM" TargetMode="External"/><Relationship Id="rId2929" Type="http://schemas.openxmlformats.org/officeDocument/2006/relationships/hyperlink" Target="sem/10.1021_acsami.1c02141\SEM" TargetMode="External"/><Relationship Id="rId72" Type="http://schemas.openxmlformats.org/officeDocument/2006/relationships/hyperlink" Target="sem/10.1021_acsabm.8b00225\SEM" TargetMode="External"/><Relationship Id="rId803" Type="http://schemas.openxmlformats.org/officeDocument/2006/relationships/hyperlink" Target="sem\10.1021_acsapm.0c00106\ap0c00106_0005.jpeg" TargetMode="External"/><Relationship Id="rId1226" Type="http://schemas.openxmlformats.org/officeDocument/2006/relationships/hyperlink" Target="sem/10.1021_acsami.1c12458\am1c12458_0004.jpeg" TargetMode="External"/><Relationship Id="rId1433" Type="http://schemas.openxmlformats.org/officeDocument/2006/relationships/hyperlink" Target="sem\10.1021_acsomega.0c02946\SEM" TargetMode="External"/><Relationship Id="rId1640" Type="http://schemas.openxmlformats.org/officeDocument/2006/relationships/hyperlink" Target="sem\10.1021_acsami.7b04290\am-2017-04290w_0005.jpeg" TargetMode="External"/><Relationship Id="rId1738" Type="http://schemas.openxmlformats.org/officeDocument/2006/relationships/hyperlink" Target="sem\10.1021_acsami.8b20178\SEM" TargetMode="External"/><Relationship Id="rId3093" Type="http://schemas.openxmlformats.org/officeDocument/2006/relationships/hyperlink" Target="sem/10.1021_acsapm.9b00490\ap9b00490_0004.jpeg" TargetMode="External"/><Relationship Id="rId1500" Type="http://schemas.openxmlformats.org/officeDocument/2006/relationships/hyperlink" Target="sem/10.1021_acsbiomaterials.8b00135\SEM" TargetMode="External"/><Relationship Id="rId1945" Type="http://schemas.openxmlformats.org/officeDocument/2006/relationships/hyperlink" Target="sem/10.1021_acsami.9b15817\am9b15817_0002.jpeg" TargetMode="External"/><Relationship Id="rId3160" Type="http://schemas.openxmlformats.org/officeDocument/2006/relationships/hyperlink" Target="sem/10.1021_acsnano.8b07235\SEM" TargetMode="External"/><Relationship Id="rId3398" Type="http://schemas.openxmlformats.org/officeDocument/2006/relationships/hyperlink" Target="https://pubs.acs.org/doi/10.1021/acs.macromol.9b01686" TargetMode="External"/><Relationship Id="rId1805" Type="http://schemas.openxmlformats.org/officeDocument/2006/relationships/hyperlink" Target="sem/10.1021_acsami.8b10668\am-2018-106683_0003.jpeg" TargetMode="External"/><Relationship Id="rId3020" Type="http://schemas.openxmlformats.org/officeDocument/2006/relationships/hyperlink" Target="sem\10.1021_acsapm.9b00537\ap9b00537_0004.jpeg" TargetMode="External"/><Relationship Id="rId3258" Type="http://schemas.openxmlformats.org/officeDocument/2006/relationships/hyperlink" Target="sem/10.1021_acs.chemmater.8b02542\SEM" TargetMode="External"/><Relationship Id="rId3465" Type="http://schemas.openxmlformats.org/officeDocument/2006/relationships/printerSettings" Target="../printerSettings/printerSettings1.bin"/><Relationship Id="rId179" Type="http://schemas.openxmlformats.org/officeDocument/2006/relationships/hyperlink" Target="sem/10.1021_acsnano.6b05318\supp_11.jpg" TargetMode="External"/><Relationship Id="rId386" Type="http://schemas.openxmlformats.org/officeDocument/2006/relationships/hyperlink" Target="sem/10.1021_jf202347h\jf-2011-02347h_0004.jpeg" TargetMode="External"/><Relationship Id="rId593" Type="http://schemas.openxmlformats.org/officeDocument/2006/relationships/hyperlink" Target="sem/10.1021_acsabm.1c00096\mt1c00096_0004.jpeg" TargetMode="External"/><Relationship Id="rId2067" Type="http://schemas.openxmlformats.org/officeDocument/2006/relationships/hyperlink" Target="sem\10.1021_acsnano.0c06346\SEM" TargetMode="External"/><Relationship Id="rId2274" Type="http://schemas.openxmlformats.org/officeDocument/2006/relationships/hyperlink" Target="sem\10.1021_acs.biomac.0c01788\SEM" TargetMode="External"/><Relationship Id="rId2481" Type="http://schemas.openxmlformats.org/officeDocument/2006/relationships/hyperlink" Target="sem/10.1021_acsabm.8b00348\SEM" TargetMode="External"/><Relationship Id="rId3118" Type="http://schemas.openxmlformats.org/officeDocument/2006/relationships/hyperlink" Target="sem\10.1021_acsabm.8b00712\SEM" TargetMode="External"/><Relationship Id="rId3325" Type="http://schemas.openxmlformats.org/officeDocument/2006/relationships/hyperlink" Target="sem/10.1021_ma5006099\ma-2014-006099_0003.jpeg" TargetMode="External"/><Relationship Id="rId246" Type="http://schemas.openxmlformats.org/officeDocument/2006/relationships/hyperlink" Target="sem\10.1021_acsami.9b07387\SEM" TargetMode="External"/><Relationship Id="rId453" Type="http://schemas.openxmlformats.org/officeDocument/2006/relationships/hyperlink" Target="sem/10.1021_acsabm.0c00423\SEM" TargetMode="External"/><Relationship Id="rId660" Type="http://schemas.openxmlformats.org/officeDocument/2006/relationships/hyperlink" Target="sem/10.1021_acsami.9b05554\SEM" TargetMode="External"/><Relationship Id="rId898" Type="http://schemas.openxmlformats.org/officeDocument/2006/relationships/hyperlink" Target="sem\10.1021_acsbiomaterials.7b00229\supp_27.jpg" TargetMode="External"/><Relationship Id="rId1083" Type="http://schemas.openxmlformats.org/officeDocument/2006/relationships/hyperlink" Target="sem/10.1021_acs.iecr.5b01305\ie-2015-013054_0003.jpeg" TargetMode="External"/><Relationship Id="rId1290" Type="http://schemas.openxmlformats.org/officeDocument/2006/relationships/hyperlink" Target="sem\10.1021_acsami.0c18242\supp_3.jpg" TargetMode="External"/><Relationship Id="rId2134" Type="http://schemas.openxmlformats.org/officeDocument/2006/relationships/hyperlink" Target="https://pubs.acs.org/doi/10.1021/acs.biomac.5b00928" TargetMode="External"/><Relationship Id="rId2341" Type="http://schemas.openxmlformats.org/officeDocument/2006/relationships/hyperlink" Target="sem/10.1021_acsami.9b21325\am9b21325_0006.jpeg" TargetMode="External"/><Relationship Id="rId2579" Type="http://schemas.openxmlformats.org/officeDocument/2006/relationships/hyperlink" Target="sem\10.1021_acsapm.1c00256\ap1c00256_0002.jpeg" TargetMode="External"/><Relationship Id="rId2786" Type="http://schemas.openxmlformats.org/officeDocument/2006/relationships/hyperlink" Target="sem\10.1021_acsami.1c10311\am1c10311_0002.jpeg" TargetMode="External"/><Relationship Id="rId2993" Type="http://schemas.openxmlformats.org/officeDocument/2006/relationships/hyperlink" Target="sem/10.1021_acsami.7b02850\SEM" TargetMode="External"/><Relationship Id="rId106" Type="http://schemas.openxmlformats.org/officeDocument/2006/relationships/hyperlink" Target="sem\10.1021_acsnano.0c10117\SEM" TargetMode="External"/><Relationship Id="rId313" Type="http://schemas.openxmlformats.org/officeDocument/2006/relationships/hyperlink" Target="sem/10.1021_acsami.6b07713\SEM" TargetMode="External"/><Relationship Id="rId758" Type="http://schemas.openxmlformats.org/officeDocument/2006/relationships/hyperlink" Target="sem/10.1021_acsami.7b01462\SEM" TargetMode="External"/><Relationship Id="rId965" Type="http://schemas.openxmlformats.org/officeDocument/2006/relationships/hyperlink" Target="sem\10.1021_acs.langmuir.7b02834\SEM" TargetMode="External"/><Relationship Id="rId1150" Type="http://schemas.openxmlformats.org/officeDocument/2006/relationships/hyperlink" Target="sem\10.1021_acs.langmuir.7b00749\la-2017-00749h_0004.jpeg" TargetMode="External"/><Relationship Id="rId1388" Type="http://schemas.openxmlformats.org/officeDocument/2006/relationships/hyperlink" Target="sem/10.1021_acs.chemmater.9b00769\cm-2019-007693_0004.jpeg" TargetMode="External"/><Relationship Id="rId1595" Type="http://schemas.openxmlformats.org/officeDocument/2006/relationships/hyperlink" Target="sem\10.1021_acsami.1c11779\SEM" TargetMode="External"/><Relationship Id="rId2439" Type="http://schemas.openxmlformats.org/officeDocument/2006/relationships/hyperlink" Target="sem/10.1021_acssuschemeng.7b04172\sc-2017-04172r_0003.jpeg" TargetMode="External"/><Relationship Id="rId2646" Type="http://schemas.openxmlformats.org/officeDocument/2006/relationships/hyperlink" Target="sem/10.1021_acsnano.8b09496\SEM" TargetMode="External"/><Relationship Id="rId2853" Type="http://schemas.openxmlformats.org/officeDocument/2006/relationships/hyperlink" Target="https://pubs.acs.org/doi/10.1021/acs.iecr.0c03071" TargetMode="External"/><Relationship Id="rId94" Type="http://schemas.openxmlformats.org/officeDocument/2006/relationships/hyperlink" Target="sem\10.1021_acsapm.0c01385\SEM" TargetMode="External"/><Relationship Id="rId520" Type="http://schemas.openxmlformats.org/officeDocument/2006/relationships/hyperlink" Target="sem/10.1021_acsami.9b13611\SEM" TargetMode="External"/><Relationship Id="rId618" Type="http://schemas.openxmlformats.org/officeDocument/2006/relationships/hyperlink" Target="sem\10.1021_acsabm.1c00096\SEM" TargetMode="External"/><Relationship Id="rId825" Type="http://schemas.openxmlformats.org/officeDocument/2006/relationships/hyperlink" Target="sem\10.1021_acsabm.8b00504\SEM" TargetMode="External"/><Relationship Id="rId1248" Type="http://schemas.openxmlformats.org/officeDocument/2006/relationships/hyperlink" Target="sem/10.1021_acsami.6b00891\SEM" TargetMode="External"/><Relationship Id="rId1455" Type="http://schemas.openxmlformats.org/officeDocument/2006/relationships/hyperlink" Target="sem\10.1021_acs.chemmater.0c02941\cm0c02941_0010.jpeg" TargetMode="External"/><Relationship Id="rId1662" Type="http://schemas.openxmlformats.org/officeDocument/2006/relationships/hyperlink" Target="sem/10.1021_acssuschemeng.8b00963\sc-2018-00963r_0011.jpeg" TargetMode="External"/><Relationship Id="rId2201" Type="http://schemas.openxmlformats.org/officeDocument/2006/relationships/hyperlink" Target="sem\10.1021_acsami.1c05514\SEM" TargetMode="External"/><Relationship Id="rId2506" Type="http://schemas.openxmlformats.org/officeDocument/2006/relationships/hyperlink" Target="sem/10.1021_acsabm.9b00668\SEM" TargetMode="External"/><Relationship Id="rId1010" Type="http://schemas.openxmlformats.org/officeDocument/2006/relationships/hyperlink" Target="sem/10.1021_acs.langmuir.7b00749\SEM" TargetMode="External"/><Relationship Id="rId1108" Type="http://schemas.openxmlformats.org/officeDocument/2006/relationships/hyperlink" Target="sem/10.1021_acs.chemmater.8b01260\SEM" TargetMode="External"/><Relationship Id="rId1315" Type="http://schemas.openxmlformats.org/officeDocument/2006/relationships/hyperlink" Target="sem\10.1021_acsami.0c16009\am0c16009_0008.jpeg" TargetMode="External"/><Relationship Id="rId1967" Type="http://schemas.openxmlformats.org/officeDocument/2006/relationships/hyperlink" Target="sem/10.1021_acsomega.0c00727\ao0c00727_0006.jpeg" TargetMode="External"/><Relationship Id="rId2713" Type="http://schemas.openxmlformats.org/officeDocument/2006/relationships/hyperlink" Target="sem/10.1021_acs.biomac.7b00889\supp_0.jpg" TargetMode="External"/><Relationship Id="rId2920" Type="http://schemas.openxmlformats.org/officeDocument/2006/relationships/hyperlink" Target="sem/10.1021_acsabm.0c00152\supp_1.jpg" TargetMode="External"/><Relationship Id="rId1522" Type="http://schemas.openxmlformats.org/officeDocument/2006/relationships/hyperlink" Target="sem\10.1021_acsabm.1c00905\supp_2.jpg" TargetMode="External"/><Relationship Id="rId21" Type="http://schemas.openxmlformats.org/officeDocument/2006/relationships/hyperlink" Target="sem\10.1021_acsbiomaterials.9b01676\ab9b01676_0001.jpeg" TargetMode="External"/><Relationship Id="rId2089" Type="http://schemas.openxmlformats.org/officeDocument/2006/relationships/hyperlink" Target="https://pubs.acs.org/doi/10.1021/acsami.0c10327" TargetMode="External"/><Relationship Id="rId2296" Type="http://schemas.openxmlformats.org/officeDocument/2006/relationships/hyperlink" Target="sem/10.1021_acsbiomaterials.0c00026\SEM" TargetMode="External"/><Relationship Id="rId3347" Type="http://schemas.openxmlformats.org/officeDocument/2006/relationships/hyperlink" Target="sem/10.1021_nn302874v\nn-2012-02874v_0003.jpeg" TargetMode="External"/><Relationship Id="rId268" Type="http://schemas.openxmlformats.org/officeDocument/2006/relationships/hyperlink" Target="sem/10.1021_acsapm.9b00698\SEM" TargetMode="External"/><Relationship Id="rId475" Type="http://schemas.openxmlformats.org/officeDocument/2006/relationships/hyperlink" Target="sem/10.1021_acsami.1c03804\SEM" TargetMode="External"/><Relationship Id="rId682" Type="http://schemas.openxmlformats.org/officeDocument/2006/relationships/hyperlink" Target="sem/10.1021_acsami.8b05314\SEM" TargetMode="External"/><Relationship Id="rId2156" Type="http://schemas.openxmlformats.org/officeDocument/2006/relationships/hyperlink" Target="sem/10.1021_acsbiomaterials.8b00408\SEM" TargetMode="External"/><Relationship Id="rId2363" Type="http://schemas.openxmlformats.org/officeDocument/2006/relationships/hyperlink" Target="sem/10.1021_acsami.6b08292\am-2016-082923_0004.jpeg" TargetMode="External"/><Relationship Id="rId2570" Type="http://schemas.openxmlformats.org/officeDocument/2006/relationships/hyperlink" Target="sem\10.1021_acsami.7b04832\SEM" TargetMode="External"/><Relationship Id="rId3207" Type="http://schemas.openxmlformats.org/officeDocument/2006/relationships/hyperlink" Target="sem\10.1021_acsabm.8b00712\supp_5.jpg" TargetMode="External"/><Relationship Id="rId3414" Type="http://schemas.openxmlformats.org/officeDocument/2006/relationships/hyperlink" Target="sem\10.1021_acsami.0c18242\SEM" TargetMode="External"/><Relationship Id="rId128" Type="http://schemas.openxmlformats.org/officeDocument/2006/relationships/hyperlink" Target="sem\10.1021_acsnano.8b03202\SEM" TargetMode="External"/><Relationship Id="rId335" Type="http://schemas.openxmlformats.org/officeDocument/2006/relationships/hyperlink" Target="sem/10.1021_acsami.9b13611\SEM" TargetMode="External"/><Relationship Id="rId542" Type="http://schemas.openxmlformats.org/officeDocument/2006/relationships/hyperlink" Target="sem/10.1021_acsami.0c21598\SEM" TargetMode="External"/><Relationship Id="rId1172" Type="http://schemas.openxmlformats.org/officeDocument/2006/relationships/hyperlink" Target="sem\10.1021_acsabm.9b01176\mt9b01176_0003.jpeg" TargetMode="External"/><Relationship Id="rId2016" Type="http://schemas.openxmlformats.org/officeDocument/2006/relationships/hyperlink" Target="sem/10.1021_acsabm.9b01062\SEM" TargetMode="External"/><Relationship Id="rId2223" Type="http://schemas.openxmlformats.org/officeDocument/2006/relationships/hyperlink" Target="sem/10.1021_acsabm.0c00807\SEM" TargetMode="External"/><Relationship Id="rId2430" Type="http://schemas.openxmlformats.org/officeDocument/2006/relationships/hyperlink" Target="sem/10.1021_acsami.0c06853\SEM" TargetMode="External"/><Relationship Id="rId402" Type="http://schemas.openxmlformats.org/officeDocument/2006/relationships/hyperlink" Target="sem/10.1021_acsami.0c12313\am0c12313_0003.jpeg" TargetMode="External"/><Relationship Id="rId1032" Type="http://schemas.openxmlformats.org/officeDocument/2006/relationships/hyperlink" Target="sem/10.1021_acsami.1c01321\SEM" TargetMode="External"/><Relationship Id="rId1989" Type="http://schemas.openxmlformats.org/officeDocument/2006/relationships/hyperlink" Target="sem/10.1021_acsomega.8b01037\supp_3.jpg" TargetMode="External"/><Relationship Id="rId1849" Type="http://schemas.openxmlformats.org/officeDocument/2006/relationships/hyperlink" Target="sem/10.1021_acs.macromol.7b01832\ma-2017-01832c_0003.jpeg" TargetMode="External"/><Relationship Id="rId3064" Type="http://schemas.openxmlformats.org/officeDocument/2006/relationships/hyperlink" Target="sem\10.1021_acsami.5b05287\SEM" TargetMode="External"/><Relationship Id="rId192" Type="http://schemas.openxmlformats.org/officeDocument/2006/relationships/hyperlink" Target="sem/10.1021_acsami.5b00184\SEM" TargetMode="External"/><Relationship Id="rId1709" Type="http://schemas.openxmlformats.org/officeDocument/2006/relationships/hyperlink" Target="sem/10.1021_acsami.7b04552\am-2017-04552w_0009.jpeg" TargetMode="External"/><Relationship Id="rId1916" Type="http://schemas.openxmlformats.org/officeDocument/2006/relationships/hyperlink" Target="sem/10.1021_acsbiomaterials.9b00941\SEM" TargetMode="External"/><Relationship Id="rId3271" Type="http://schemas.openxmlformats.org/officeDocument/2006/relationships/hyperlink" Target="sem/10.1021_ja106639c\ja-2010-06639c_0002.jpeg" TargetMode="External"/><Relationship Id="rId2080" Type="http://schemas.openxmlformats.org/officeDocument/2006/relationships/hyperlink" Target="sem/10.1021_acsami.8b20178\SEM" TargetMode="External"/><Relationship Id="rId3131" Type="http://schemas.openxmlformats.org/officeDocument/2006/relationships/hyperlink" Target="sem/10.1021_acsami.8b15385\am-2018-15385z_0003.jpeg" TargetMode="External"/><Relationship Id="rId2897" Type="http://schemas.openxmlformats.org/officeDocument/2006/relationships/hyperlink" Target="sem/10.1021_acs.molpharmaceut.6b00875\SEM" TargetMode="External"/><Relationship Id="rId869" Type="http://schemas.openxmlformats.org/officeDocument/2006/relationships/hyperlink" Target="sem\10.1021_acsami.0c13160\SEM" TargetMode="External"/><Relationship Id="rId1499" Type="http://schemas.openxmlformats.org/officeDocument/2006/relationships/hyperlink" Target="sem\10.1021_acsbiomaterials.8b00135\ab-2018-001354_0002.jpeg" TargetMode="External"/><Relationship Id="rId729" Type="http://schemas.openxmlformats.org/officeDocument/2006/relationships/hyperlink" Target="sem\10.1021_acs.biomac.6b00593\supp_3.jpg" TargetMode="External"/><Relationship Id="rId1359" Type="http://schemas.openxmlformats.org/officeDocument/2006/relationships/hyperlink" Target="sem\10.1021_acsabm.1c00905\SEM" TargetMode="External"/><Relationship Id="rId2757" Type="http://schemas.openxmlformats.org/officeDocument/2006/relationships/hyperlink" Target="sem/10.1021_ma101336c\SEM" TargetMode="External"/><Relationship Id="rId2964" Type="http://schemas.openxmlformats.org/officeDocument/2006/relationships/hyperlink" Target="sem/10.1021_acsami.7b00221\am-2017-002216_0006.jpeg" TargetMode="External"/><Relationship Id="rId936" Type="http://schemas.openxmlformats.org/officeDocument/2006/relationships/hyperlink" Target="sem\10.1021_acsbiomaterials.9b01512\ab9b01512_0001.jpeg" TargetMode="External"/><Relationship Id="rId1219" Type="http://schemas.openxmlformats.org/officeDocument/2006/relationships/hyperlink" Target="https://pubs.acs.org/doi/10.1021/acsomega.8b00358" TargetMode="External"/><Relationship Id="rId1566" Type="http://schemas.openxmlformats.org/officeDocument/2006/relationships/hyperlink" Target="sem\10.1021_acsbiomaterials.6b00470\ab-2016-00470m_0004.jpeg" TargetMode="External"/><Relationship Id="rId1773" Type="http://schemas.openxmlformats.org/officeDocument/2006/relationships/hyperlink" Target="sem/10.1021_acs.biomac.7b00788\bm-2017-007886_0006.jpeg" TargetMode="External"/><Relationship Id="rId1980" Type="http://schemas.openxmlformats.org/officeDocument/2006/relationships/hyperlink" Target="sem/10.1021_acsomega.8b01037\SEM" TargetMode="External"/><Relationship Id="rId2617" Type="http://schemas.openxmlformats.org/officeDocument/2006/relationships/hyperlink" Target="sem/10.1021_acsami.0c03224\am0c03224_0003.jpeg" TargetMode="External"/><Relationship Id="rId2824" Type="http://schemas.openxmlformats.org/officeDocument/2006/relationships/hyperlink" Target="https://pubs.acs.org/doi/10.1021/acs.macromol.8b02410" TargetMode="External"/><Relationship Id="rId65" Type="http://schemas.openxmlformats.org/officeDocument/2006/relationships/hyperlink" Target="sem/10.1021_acsapm.9b00698\ap9b00698_0007.jpeg" TargetMode="External"/><Relationship Id="rId1426" Type="http://schemas.openxmlformats.org/officeDocument/2006/relationships/hyperlink" Target="sem\10.1021_acsami.1c12515\am1c12515_0004.jpeg" TargetMode="External"/><Relationship Id="rId1633" Type="http://schemas.openxmlformats.org/officeDocument/2006/relationships/hyperlink" Target="sem/10.1021_acsabm.0c01088\SEM" TargetMode="External"/><Relationship Id="rId1840" Type="http://schemas.openxmlformats.org/officeDocument/2006/relationships/hyperlink" Target="sem\10.1021_acs.biomac.5b00928\SEM" TargetMode="External"/><Relationship Id="rId1700" Type="http://schemas.openxmlformats.org/officeDocument/2006/relationships/hyperlink" Target="sem\10.1021_acsami.7b04552\SEM" TargetMode="External"/><Relationship Id="rId3458" Type="http://schemas.openxmlformats.org/officeDocument/2006/relationships/hyperlink" Target="https://pubs.acs.org/doi/10.1021/acs.iecr.9b06769" TargetMode="External"/><Relationship Id="rId379" Type="http://schemas.openxmlformats.org/officeDocument/2006/relationships/hyperlink" Target="sem/10.1021_acsami.0c08880\SEM" TargetMode="External"/><Relationship Id="rId586" Type="http://schemas.openxmlformats.org/officeDocument/2006/relationships/hyperlink" Target="sem/10.1021_acsabm.1c00096\SEM" TargetMode="External"/><Relationship Id="rId793" Type="http://schemas.openxmlformats.org/officeDocument/2006/relationships/hyperlink" Target="sem\10.1021_acsnano.0c03855\supp_3.jpg" TargetMode="External"/><Relationship Id="rId2267" Type="http://schemas.openxmlformats.org/officeDocument/2006/relationships/hyperlink" Target="https://pubs.acs.org/doi/10.1021/acs.iecr.0c00407" TargetMode="External"/><Relationship Id="rId2474" Type="http://schemas.openxmlformats.org/officeDocument/2006/relationships/hyperlink" Target="sem/10.1021_acsami.0c06091\SEM" TargetMode="External"/><Relationship Id="rId2681" Type="http://schemas.openxmlformats.org/officeDocument/2006/relationships/hyperlink" Target="sem\10.1021_acsami.0c17085\am0c17085_0005.jpeg" TargetMode="External"/><Relationship Id="rId3318" Type="http://schemas.openxmlformats.org/officeDocument/2006/relationships/hyperlink" Target="sem/10.1021_acsami.8b05963\SEM" TargetMode="External"/><Relationship Id="rId239" Type="http://schemas.openxmlformats.org/officeDocument/2006/relationships/hyperlink" Target="sem\10.1021_acsami.1c12228\am1c12228_0003.jpeg" TargetMode="External"/><Relationship Id="rId446" Type="http://schemas.openxmlformats.org/officeDocument/2006/relationships/hyperlink" Target="sem/10.1021_acsabm.0c00423\supp_2.jpg" TargetMode="External"/><Relationship Id="rId653" Type="http://schemas.openxmlformats.org/officeDocument/2006/relationships/hyperlink" Target="sem/10.1021_acsami.9b05554\am-2019-05554v_0002.jpeg" TargetMode="External"/><Relationship Id="rId1076" Type="http://schemas.openxmlformats.org/officeDocument/2006/relationships/hyperlink" Target="sem/10.1021_acs.iecr.0c01720\SEM" TargetMode="External"/><Relationship Id="rId1283" Type="http://schemas.openxmlformats.org/officeDocument/2006/relationships/hyperlink" Target="sem\10.1021_acsami.0c18242\SEM" TargetMode="External"/><Relationship Id="rId1490" Type="http://schemas.openxmlformats.org/officeDocument/2006/relationships/hyperlink" Target="sem\10.1021_acsami.1c00819\am1c00819_0002.jpeg" TargetMode="External"/><Relationship Id="rId2127" Type="http://schemas.openxmlformats.org/officeDocument/2006/relationships/hyperlink" Target="sem\10.1021_acs.biomac.5b00928\SEM" TargetMode="External"/><Relationship Id="rId2334" Type="http://schemas.openxmlformats.org/officeDocument/2006/relationships/hyperlink" Target="sem/10.1021_acsami.0c06091\SEM" TargetMode="External"/><Relationship Id="rId306" Type="http://schemas.openxmlformats.org/officeDocument/2006/relationships/hyperlink" Target="sem/10.1021_acsami.6b07713\am-2016-07713p_0010.jpeg" TargetMode="External"/><Relationship Id="rId860" Type="http://schemas.openxmlformats.org/officeDocument/2006/relationships/hyperlink" Target="sem/10.1021_acsaem.9b02007\ae9b02007_0003.jpeg" TargetMode="External"/><Relationship Id="rId1143" Type="http://schemas.openxmlformats.org/officeDocument/2006/relationships/hyperlink" Target="sem\10.1021_acsami.9b20612\am9b20612_0003.jpeg" TargetMode="External"/><Relationship Id="rId2541" Type="http://schemas.openxmlformats.org/officeDocument/2006/relationships/hyperlink" Target="sem/10.1021_acs.nanolett.0c01371\supp_14.jpg" TargetMode="External"/><Relationship Id="rId513" Type="http://schemas.openxmlformats.org/officeDocument/2006/relationships/hyperlink" Target="sem/10.1021_acsami.6b07713\SEM" TargetMode="External"/><Relationship Id="rId720" Type="http://schemas.openxmlformats.org/officeDocument/2006/relationships/hyperlink" Target="sem/10.1021_acsami.0c15465\SEM" TargetMode="External"/><Relationship Id="rId1350" Type="http://schemas.openxmlformats.org/officeDocument/2006/relationships/hyperlink" Target="sem\10.1021_acsbiomaterials.8b00135\supp_1.jpg" TargetMode="External"/><Relationship Id="rId2401" Type="http://schemas.openxmlformats.org/officeDocument/2006/relationships/hyperlink" Target="sem/10.1021_acs.macromol.1c00295\supp_15.jpg" TargetMode="External"/><Relationship Id="rId1003" Type="http://schemas.openxmlformats.org/officeDocument/2006/relationships/hyperlink" Target="sem\10.1021_acsami.6b04431\am-2016-04431w_0002.jpeg" TargetMode="External"/><Relationship Id="rId1210" Type="http://schemas.openxmlformats.org/officeDocument/2006/relationships/hyperlink" Target="sem\10.1021_acsnano.1c08193\nn1c08193_0003.jpeg" TargetMode="External"/><Relationship Id="rId3175" Type="http://schemas.openxmlformats.org/officeDocument/2006/relationships/hyperlink" Target="sem/10.1021_acs.biomac.0c00043\supp_7.jpg" TargetMode="External"/><Relationship Id="rId3382" Type="http://schemas.openxmlformats.org/officeDocument/2006/relationships/hyperlink" Target="https://pubs.acs.org/doi/10.1021/bm9012875" TargetMode="External"/><Relationship Id="rId2191" Type="http://schemas.openxmlformats.org/officeDocument/2006/relationships/hyperlink" Target="sem/10.1021_acs.langmuir.9b01101\SEM" TargetMode="External"/><Relationship Id="rId3035" Type="http://schemas.openxmlformats.org/officeDocument/2006/relationships/hyperlink" Target="sem/10.1021_acsapm.8b00232\ap-2018-00232a_0001.jpeg" TargetMode="External"/><Relationship Id="rId3242" Type="http://schemas.openxmlformats.org/officeDocument/2006/relationships/hyperlink" Target="sem/10.1021_acsnano.8b09470\SEM" TargetMode="External"/><Relationship Id="rId163" Type="http://schemas.openxmlformats.org/officeDocument/2006/relationships/hyperlink" Target="sem/10.1021_acsomega.9b02829\ao9b02829_0008.jpeg" TargetMode="External"/><Relationship Id="rId370" Type="http://schemas.openxmlformats.org/officeDocument/2006/relationships/hyperlink" Target="sem/10.1021_acsami.9b16675\supp_3.jpg" TargetMode="External"/><Relationship Id="rId2051" Type="http://schemas.openxmlformats.org/officeDocument/2006/relationships/hyperlink" Target="sem/10.1021_acsabm.9b01062\SEM" TargetMode="External"/><Relationship Id="rId3102" Type="http://schemas.openxmlformats.org/officeDocument/2006/relationships/hyperlink" Target="sem\10.1021_acsapm.9b00490\SEM" TargetMode="External"/><Relationship Id="rId230" Type="http://schemas.openxmlformats.org/officeDocument/2006/relationships/hyperlink" Target="sem/10.1021_acsbiomaterials.1c00792\SEM" TargetMode="External"/><Relationship Id="rId2868" Type="http://schemas.openxmlformats.org/officeDocument/2006/relationships/hyperlink" Target="sem/10.1021_acs.biomac.7b01374\SEM" TargetMode="External"/><Relationship Id="rId1677" Type="http://schemas.openxmlformats.org/officeDocument/2006/relationships/hyperlink" Target="https://pubs.acs.org/doi/10.1021/acsbiomaterials.5b00215" TargetMode="External"/><Relationship Id="rId1884" Type="http://schemas.openxmlformats.org/officeDocument/2006/relationships/hyperlink" Target="sem\10.1021_acsami.1c05394\SEM" TargetMode="External"/><Relationship Id="rId2728" Type="http://schemas.openxmlformats.org/officeDocument/2006/relationships/hyperlink" Target="sem\10.1021_am501275t\SEM" TargetMode="External"/><Relationship Id="rId2935" Type="http://schemas.openxmlformats.org/officeDocument/2006/relationships/hyperlink" Target="sem/10.1021_acsami.1c14088\SEM" TargetMode="External"/><Relationship Id="rId907" Type="http://schemas.openxmlformats.org/officeDocument/2006/relationships/hyperlink" Target="sem\10.1021_acsbiomaterials.0c00443\SEM" TargetMode="External"/><Relationship Id="rId1537" Type="http://schemas.openxmlformats.org/officeDocument/2006/relationships/hyperlink" Target="sem\10.1021_acsomega.1c02117\ao1c02117_0003.jpeg" TargetMode="External"/><Relationship Id="rId1744" Type="http://schemas.openxmlformats.org/officeDocument/2006/relationships/hyperlink" Target="sem/10.1021_acsami.8b20178\SEM" TargetMode="External"/><Relationship Id="rId1951" Type="http://schemas.openxmlformats.org/officeDocument/2006/relationships/hyperlink" Target="sem/10.1021_acsabm.9b00727\mt9b00727_0001.jpeg" TargetMode="External"/><Relationship Id="rId36" Type="http://schemas.openxmlformats.org/officeDocument/2006/relationships/hyperlink" Target="sem/10.1021_acsami.1c15052\SEM" TargetMode="External"/><Relationship Id="rId1604" Type="http://schemas.openxmlformats.org/officeDocument/2006/relationships/hyperlink" Target="sem\10.1021_acsabm.0c00495\supp_3.jpg" TargetMode="External"/><Relationship Id="rId1811" Type="http://schemas.openxmlformats.org/officeDocument/2006/relationships/hyperlink" Target="sem/10.1021_acsami.8b10668\am-2018-106683_0005.jpeg" TargetMode="External"/><Relationship Id="rId697" Type="http://schemas.openxmlformats.org/officeDocument/2006/relationships/hyperlink" Target="sem\10.1021_acsapm.9b00234\supp_7.jpg" TargetMode="External"/><Relationship Id="rId2378" Type="http://schemas.openxmlformats.org/officeDocument/2006/relationships/hyperlink" Target="sem/10.1021_acsmacrolett.8b00434\SEM" TargetMode="External"/><Relationship Id="rId3429" Type="http://schemas.openxmlformats.org/officeDocument/2006/relationships/hyperlink" Target="sem/10.1021_acsbiomaterials.0c00119\ab0c00119_0001.jpeg" TargetMode="External"/><Relationship Id="rId1187" Type="http://schemas.openxmlformats.org/officeDocument/2006/relationships/hyperlink" Target="sem/10.1021_acsami.1c01321\SEM" TargetMode="External"/><Relationship Id="rId2585" Type="http://schemas.openxmlformats.org/officeDocument/2006/relationships/hyperlink" Target="sem\10.1021_acsami.1c15312\supp_5.jpg" TargetMode="External"/><Relationship Id="rId2792" Type="http://schemas.openxmlformats.org/officeDocument/2006/relationships/hyperlink" Target="sem/10.1021_acs.langmuir.9b01640\la9b01640_0004.jpeg" TargetMode="External"/><Relationship Id="rId557" Type="http://schemas.openxmlformats.org/officeDocument/2006/relationships/hyperlink" Target="sem/10.1021_acsami.8b15591\am-2018-155915_0002.jpeg" TargetMode="External"/><Relationship Id="rId764" Type="http://schemas.openxmlformats.org/officeDocument/2006/relationships/hyperlink" Target="sem/10.1021_acsami.7b18927\SEM" TargetMode="External"/><Relationship Id="rId971" Type="http://schemas.openxmlformats.org/officeDocument/2006/relationships/hyperlink" Target="mailto:MPDA@GO1:2/CNF" TargetMode="External"/><Relationship Id="rId1394" Type="http://schemas.openxmlformats.org/officeDocument/2006/relationships/hyperlink" Target="sem\10.1021_acsmacrolett.6b00702\mz-2016-007022_0003.jpeg" TargetMode="External"/><Relationship Id="rId2238" Type="http://schemas.openxmlformats.org/officeDocument/2006/relationships/hyperlink" Target="sem/10.1021_acssuschemeng.9b07051\sc9b07051_0003.jpeg" TargetMode="External"/><Relationship Id="rId2445" Type="http://schemas.openxmlformats.org/officeDocument/2006/relationships/hyperlink" Target="sem\10.1021_acsami.8b14528\supp_2.jpg" TargetMode="External"/><Relationship Id="rId2652" Type="http://schemas.openxmlformats.org/officeDocument/2006/relationships/hyperlink" Target="sem/10.1021_acsabm.1c00004\SEM" TargetMode="External"/><Relationship Id="rId417" Type="http://schemas.openxmlformats.org/officeDocument/2006/relationships/hyperlink" Target="sem\10.1021_acs.molpharmaceut.6b00672\SEM" TargetMode="External"/><Relationship Id="rId624" Type="http://schemas.openxmlformats.org/officeDocument/2006/relationships/hyperlink" Target="sem/10.1021_acsabm.1c00096\SEM" TargetMode="External"/><Relationship Id="rId831" Type="http://schemas.openxmlformats.org/officeDocument/2006/relationships/hyperlink" Target="sem\10.1021_acsbiomaterials.1c00980\SEM" TargetMode="External"/><Relationship Id="rId1047" Type="http://schemas.openxmlformats.org/officeDocument/2006/relationships/hyperlink" Target="sem\10.1021_acsami.6b00891\am-2016-00891q_0002.jpeg" TargetMode="External"/><Relationship Id="rId1254" Type="http://schemas.openxmlformats.org/officeDocument/2006/relationships/hyperlink" Target="sem/10.1021_acsami.6b00891\SEM" TargetMode="External"/><Relationship Id="rId1461" Type="http://schemas.openxmlformats.org/officeDocument/2006/relationships/hyperlink" Target="sem\10.1021_acs.chemmater.0c02941\SEM" TargetMode="External"/><Relationship Id="rId2305" Type="http://schemas.openxmlformats.org/officeDocument/2006/relationships/hyperlink" Target="sem/10.1021_acs.jafc.9b00984\jf-2019-00984j_0008.jpeg" TargetMode="External"/><Relationship Id="rId2512" Type="http://schemas.openxmlformats.org/officeDocument/2006/relationships/hyperlink" Target="https://pubs.acs.org/doi/10.1021/acssuschemeng.7b04172" TargetMode="External"/><Relationship Id="rId1114" Type="http://schemas.openxmlformats.org/officeDocument/2006/relationships/hyperlink" Target="sem/10.1021_acsami.7b10699\SEM" TargetMode="External"/><Relationship Id="rId1321" Type="http://schemas.openxmlformats.org/officeDocument/2006/relationships/hyperlink" Target="https://pubs.acs.org/doi/10.1021/acscentsci.0c01054" TargetMode="External"/><Relationship Id="rId3079" Type="http://schemas.openxmlformats.org/officeDocument/2006/relationships/hyperlink" Target="sem/10.1021_acsnano.8b01689\nn-2018-01689f_0004.jpeg" TargetMode="External"/><Relationship Id="rId3286" Type="http://schemas.openxmlformats.org/officeDocument/2006/relationships/hyperlink" Target="sem\10.1021_acs.chemmater.9b02039\SEM" TargetMode="External"/><Relationship Id="rId2095" Type="http://schemas.openxmlformats.org/officeDocument/2006/relationships/hyperlink" Target="https://pubs.acs.org/doi/10.1021/acsami.7b10348" TargetMode="External"/><Relationship Id="rId3146" Type="http://schemas.openxmlformats.org/officeDocument/2006/relationships/hyperlink" Target="sem\10.1021_acsnano.8b07235\SEM" TargetMode="External"/><Relationship Id="rId3353" Type="http://schemas.openxmlformats.org/officeDocument/2006/relationships/hyperlink" Target="sem/10.1021_acsbiomaterials.0c00143\ab0c00143_0001.jpeg" TargetMode="External"/><Relationship Id="rId274" Type="http://schemas.openxmlformats.org/officeDocument/2006/relationships/hyperlink" Target="sem\10.1021_acsami.1c12631\am1c12631_0008.jpeg" TargetMode="External"/><Relationship Id="rId481" Type="http://schemas.openxmlformats.org/officeDocument/2006/relationships/hyperlink" Target="sem/10.1021_acsami.1c03804\SEM" TargetMode="External"/><Relationship Id="rId2162" Type="http://schemas.openxmlformats.org/officeDocument/2006/relationships/hyperlink" Target="sem/10.1021_acsbiomaterials.8b00408\SEM" TargetMode="External"/><Relationship Id="rId3006" Type="http://schemas.openxmlformats.org/officeDocument/2006/relationships/hyperlink" Target="sem/10.1021_acsami.9b14158\am9b14158_0002.jpeg" TargetMode="External"/><Relationship Id="rId134" Type="http://schemas.openxmlformats.org/officeDocument/2006/relationships/hyperlink" Target="sem/10.1021_acsami.0c11959\SEM" TargetMode="External"/><Relationship Id="rId3213" Type="http://schemas.openxmlformats.org/officeDocument/2006/relationships/hyperlink" Target="sem/10.1021_acsbiomaterials.0c00119\ab0c00119_0001.jpeg" TargetMode="External"/><Relationship Id="rId3420" Type="http://schemas.openxmlformats.org/officeDocument/2006/relationships/hyperlink" Target="https://pubs.acs.org/doi/10.1021/acsami.8b20178" TargetMode="External"/><Relationship Id="rId341" Type="http://schemas.openxmlformats.org/officeDocument/2006/relationships/hyperlink" Target="sem/10.1021_acsami.0c21598\SEM" TargetMode="External"/><Relationship Id="rId2022" Type="http://schemas.openxmlformats.org/officeDocument/2006/relationships/hyperlink" Target="sem/10.1021_acsabm.9b01062\mt9b01062_0003.jpeg" TargetMode="External"/><Relationship Id="rId2979" Type="http://schemas.openxmlformats.org/officeDocument/2006/relationships/hyperlink" Target="sem/10.1021_acsami.1c08421\SEM" TargetMode="External"/><Relationship Id="rId201" Type="http://schemas.openxmlformats.org/officeDocument/2006/relationships/hyperlink" Target="sem\10.1021_acsami.5b00184\supp_7.jpg" TargetMode="External"/><Relationship Id="rId1788" Type="http://schemas.openxmlformats.org/officeDocument/2006/relationships/hyperlink" Target="sem\10.1021_acsami.7b10348\SEM" TargetMode="External"/><Relationship Id="rId1995" Type="http://schemas.openxmlformats.org/officeDocument/2006/relationships/hyperlink" Target="sem/10.1021_acs.biomac.0c01167\bm0c01167_0002.jpeg" TargetMode="External"/><Relationship Id="rId2839" Type="http://schemas.openxmlformats.org/officeDocument/2006/relationships/hyperlink" Target="https://pubs.acs.org/doi/10.1021/acs.biomac.7b01204" TargetMode="External"/><Relationship Id="rId1648" Type="http://schemas.openxmlformats.org/officeDocument/2006/relationships/hyperlink" Target="sem\10.1021_acsapm.1c00419\ap1c00419_0004.jpeg" TargetMode="External"/><Relationship Id="rId1508" Type="http://schemas.openxmlformats.org/officeDocument/2006/relationships/hyperlink" Target="sem\10.1021_acsabm.1c00905\supp_2.jpg" TargetMode="External"/><Relationship Id="rId1855" Type="http://schemas.openxmlformats.org/officeDocument/2006/relationships/hyperlink" Target="sem/10.1021_acs.macromol.5b01536\ma-2015-01536z_0003.jpeg" TargetMode="External"/><Relationship Id="rId2906" Type="http://schemas.openxmlformats.org/officeDocument/2006/relationships/hyperlink" Target="sem/10.1021_acsami.6b04338\am-2016-043386_0006.jpeg" TargetMode="External"/><Relationship Id="rId3070" Type="http://schemas.openxmlformats.org/officeDocument/2006/relationships/hyperlink" Target="sem/10.1021_acsami.5b05287\SEM" TargetMode="External"/><Relationship Id="rId1715" Type="http://schemas.openxmlformats.org/officeDocument/2006/relationships/hyperlink" Target="sem/10.1021_acsabm.9b01062\mt9b01062_0003.jpeg" TargetMode="External"/><Relationship Id="rId1922" Type="http://schemas.openxmlformats.org/officeDocument/2006/relationships/hyperlink" Target="sem\10.1021_acsapm.0c00831\SEM" TargetMode="External"/><Relationship Id="rId2489" Type="http://schemas.openxmlformats.org/officeDocument/2006/relationships/hyperlink" Target="sem\10.1021_acssuschemeng.9b07467\supp_8.jpg" TargetMode="External"/><Relationship Id="rId2696" Type="http://schemas.openxmlformats.org/officeDocument/2006/relationships/hyperlink" Target="sem/10.1021_acssuschemeng.0c01118\SEM" TargetMode="External"/><Relationship Id="rId668" Type="http://schemas.openxmlformats.org/officeDocument/2006/relationships/hyperlink" Target="sem\10.1021_acsami.8b05314\SEM" TargetMode="External"/><Relationship Id="rId875" Type="http://schemas.openxmlformats.org/officeDocument/2006/relationships/hyperlink" Target="sem/10.1021_acsami.8b05200\SEM" TargetMode="External"/><Relationship Id="rId1298" Type="http://schemas.openxmlformats.org/officeDocument/2006/relationships/hyperlink" Target="sem\10.1021_acsami.0c18242\SEM" TargetMode="External"/><Relationship Id="rId2349" Type="http://schemas.openxmlformats.org/officeDocument/2006/relationships/hyperlink" Target="sem\10.1021_acsabm.8b00348\mt-2018-00348j_0005.jpeg" TargetMode="External"/><Relationship Id="rId2556" Type="http://schemas.openxmlformats.org/officeDocument/2006/relationships/hyperlink" Target="sem/10.1021_acsami.9b01886\SEM" TargetMode="External"/><Relationship Id="rId2763" Type="http://schemas.openxmlformats.org/officeDocument/2006/relationships/hyperlink" Target="sem/10.1021_ma200562k\SEM" TargetMode="External"/><Relationship Id="rId2970" Type="http://schemas.openxmlformats.org/officeDocument/2006/relationships/hyperlink" Target="sem/10.1021_acsami.1c08421\am1c08421_0002.jpeg" TargetMode="External"/><Relationship Id="rId528" Type="http://schemas.openxmlformats.org/officeDocument/2006/relationships/hyperlink" Target="sem/10.1021_acsami.9b13611\SEM" TargetMode="External"/><Relationship Id="rId735" Type="http://schemas.openxmlformats.org/officeDocument/2006/relationships/hyperlink" Target="sem\10.1021_cm300298n\cm-2012-00298n_0007.jpeg" TargetMode="External"/><Relationship Id="rId942" Type="http://schemas.openxmlformats.org/officeDocument/2006/relationships/hyperlink" Target="sem\10.1021_acsbiomaterials.1c00719\ab1c00719_0002.jpeg" TargetMode="External"/><Relationship Id="rId1158" Type="http://schemas.openxmlformats.org/officeDocument/2006/relationships/hyperlink" Target="https://pubs.acs.org/doi/10.1021/acs.chemmater.6b05192" TargetMode="External"/><Relationship Id="rId1365" Type="http://schemas.openxmlformats.org/officeDocument/2006/relationships/hyperlink" Target="sem/10.1021_acsomega.6b00495\SEM" TargetMode="External"/><Relationship Id="rId1572" Type="http://schemas.openxmlformats.org/officeDocument/2006/relationships/hyperlink" Target="sem\10.1021_acsbiomaterials.6b00470\ab-2016-00470m_0004.jpeg" TargetMode="External"/><Relationship Id="rId2209" Type="http://schemas.openxmlformats.org/officeDocument/2006/relationships/hyperlink" Target="sem/10.1021_acs.biomac.1c00537\SEM" TargetMode="External"/><Relationship Id="rId2416" Type="http://schemas.openxmlformats.org/officeDocument/2006/relationships/hyperlink" Target="sem/10.1021_acssuschemeng.0c06258\SEM" TargetMode="External"/><Relationship Id="rId2623" Type="http://schemas.openxmlformats.org/officeDocument/2006/relationships/hyperlink" Target="sem\10.1021_acsami.0c14438\supp_6.jpg" TargetMode="External"/><Relationship Id="rId1018" Type="http://schemas.openxmlformats.org/officeDocument/2006/relationships/hyperlink" Target="sem\10.1021_acsami.6b10375\SEM" TargetMode="External"/><Relationship Id="rId1225" Type="http://schemas.openxmlformats.org/officeDocument/2006/relationships/hyperlink" Target="sem/10.1021_acsami.1c12458\am1c12458_0004.jpeg" TargetMode="External"/><Relationship Id="rId1432" Type="http://schemas.openxmlformats.org/officeDocument/2006/relationships/hyperlink" Target="sem\10.1021_acsomega.0c02946\ao0c02946_0003.jpeg" TargetMode="External"/><Relationship Id="rId2830" Type="http://schemas.openxmlformats.org/officeDocument/2006/relationships/hyperlink" Target="https://pubs.acs.org/doi/10.1021/acs.macromol.8b02410" TargetMode="External"/><Relationship Id="rId71" Type="http://schemas.openxmlformats.org/officeDocument/2006/relationships/hyperlink" Target="sem/10.1021_acsabm.8b00225\mt-2018-002253_0004.jpeg" TargetMode="External"/><Relationship Id="rId802" Type="http://schemas.openxmlformats.org/officeDocument/2006/relationships/hyperlink" Target="sem\10.1021_acs.nanolett.7b03371\SEM" TargetMode="External"/><Relationship Id="rId3397" Type="http://schemas.openxmlformats.org/officeDocument/2006/relationships/hyperlink" Target="https://pubs.acs.org/doi/10.1021/acsami.9b21528" TargetMode="External"/><Relationship Id="rId178" Type="http://schemas.openxmlformats.org/officeDocument/2006/relationships/hyperlink" Target="sem/10.1021_acsnano.6b05318\SEM" TargetMode="External"/><Relationship Id="rId3257" Type="http://schemas.openxmlformats.org/officeDocument/2006/relationships/hyperlink" Target="sem/10.1021_acs.chemmater.8b02542\cm-2018-025426_0001.jpeg" TargetMode="External"/><Relationship Id="rId3464" Type="http://schemas.openxmlformats.org/officeDocument/2006/relationships/hyperlink" Target="https://pubs.acs.org/doi/10.1021/acsanm.0c00351" TargetMode="External"/><Relationship Id="rId385" Type="http://schemas.openxmlformats.org/officeDocument/2006/relationships/hyperlink" Target="sem\10.1021_jf202347h\SEM" TargetMode="External"/><Relationship Id="rId592" Type="http://schemas.openxmlformats.org/officeDocument/2006/relationships/hyperlink" Target="sem/10.1021_acsabm.1c00096\SEM" TargetMode="External"/><Relationship Id="rId2066" Type="http://schemas.openxmlformats.org/officeDocument/2006/relationships/hyperlink" Target="sem/10.1021_acsnano.0c06346\nn0c06346_0003.jpeg" TargetMode="External"/><Relationship Id="rId2273" Type="http://schemas.openxmlformats.org/officeDocument/2006/relationships/hyperlink" Target="sem\10.1021_acs.biomac.0c01788\bm0c01788_0001.jpeg" TargetMode="External"/><Relationship Id="rId2480" Type="http://schemas.openxmlformats.org/officeDocument/2006/relationships/hyperlink" Target="sem\10.1021_acsabm.8b00348\mt-2018-00348j_0005.jpeg" TargetMode="External"/><Relationship Id="rId3117" Type="http://schemas.openxmlformats.org/officeDocument/2006/relationships/hyperlink" Target="sem/10.1021_acsabm.8b00712\supp_5.jpg" TargetMode="External"/><Relationship Id="rId3324" Type="http://schemas.openxmlformats.org/officeDocument/2006/relationships/hyperlink" Target="sem/10.1021_acsapm.1c00042\SEM" TargetMode="External"/><Relationship Id="rId245" Type="http://schemas.openxmlformats.org/officeDocument/2006/relationships/hyperlink" Target="sem\10.1021_acsami.9b07387\am-2019-07387r_0005.jpeg" TargetMode="External"/><Relationship Id="rId452" Type="http://schemas.openxmlformats.org/officeDocument/2006/relationships/hyperlink" Target="sem/10.1021_acsabm.0c00423\supp_3.jpg" TargetMode="External"/><Relationship Id="rId1082" Type="http://schemas.openxmlformats.org/officeDocument/2006/relationships/hyperlink" Target="sem/10.1021_acs.iecr.5b01305\SEM" TargetMode="External"/><Relationship Id="rId2133" Type="http://schemas.openxmlformats.org/officeDocument/2006/relationships/hyperlink" Target="sem\10.1021_acs.biomac.5b00928\SEM" TargetMode="External"/><Relationship Id="rId2340" Type="http://schemas.openxmlformats.org/officeDocument/2006/relationships/hyperlink" Target="sem/10.1021_acsomega.8b02979\SEM" TargetMode="External"/><Relationship Id="rId105" Type="http://schemas.openxmlformats.org/officeDocument/2006/relationships/hyperlink" Target="sem\10.1021_acsnano.0c10117\nn0c10117_0002.jpeg" TargetMode="External"/><Relationship Id="rId312" Type="http://schemas.openxmlformats.org/officeDocument/2006/relationships/hyperlink" Target="sem/10.1021_acsami.6b07713\supp_1.jpg" TargetMode="External"/><Relationship Id="rId2200" Type="http://schemas.openxmlformats.org/officeDocument/2006/relationships/hyperlink" Target="sem\10.1021_acsami.1c05514\am1c05514_0002.jpeg" TargetMode="External"/><Relationship Id="rId1899" Type="http://schemas.openxmlformats.org/officeDocument/2006/relationships/hyperlink" Target="sem/10.1021_jacs.9b11290\supp_10.jpg" TargetMode="External"/><Relationship Id="rId1759" Type="http://schemas.openxmlformats.org/officeDocument/2006/relationships/hyperlink" Target="sem/10.1021_acs.iecr.6b03689\supp_3.jpg" TargetMode="External"/><Relationship Id="rId1966" Type="http://schemas.openxmlformats.org/officeDocument/2006/relationships/hyperlink" Target="sem/10.1021_acsomega.0c00727\SEM" TargetMode="External"/><Relationship Id="rId3181" Type="http://schemas.openxmlformats.org/officeDocument/2006/relationships/hyperlink" Target="https://pubs.acs.org/doi/10.1021/acsami.6b14879" TargetMode="External"/><Relationship Id="rId1619" Type="http://schemas.openxmlformats.org/officeDocument/2006/relationships/hyperlink" Target="sem/10.1021_acsnano.0c08830\SEM" TargetMode="External"/><Relationship Id="rId1826" Type="http://schemas.openxmlformats.org/officeDocument/2006/relationships/hyperlink" Target="sem/10.1021_acsami.7b01513\SEM" TargetMode="External"/><Relationship Id="rId3041" Type="http://schemas.openxmlformats.org/officeDocument/2006/relationships/hyperlink" Target="sem\10.1021_acs.jafc.8b05147\jf-2018-051475_0001.jpeg" TargetMode="External"/><Relationship Id="rId779" Type="http://schemas.openxmlformats.org/officeDocument/2006/relationships/hyperlink" Target="sem\10.1021_acsami.7b18927\supp_9.jpg" TargetMode="External"/><Relationship Id="rId986" Type="http://schemas.openxmlformats.org/officeDocument/2006/relationships/hyperlink" Target="sem\10.1021_acsami.8b04116\am-2018-04116u_0004.jpeg" TargetMode="External"/><Relationship Id="rId2667" Type="http://schemas.openxmlformats.org/officeDocument/2006/relationships/hyperlink" Target="https://pubs.acs.org/doi/10.1021/acsami.0c03224" TargetMode="External"/><Relationship Id="rId639" Type="http://schemas.openxmlformats.org/officeDocument/2006/relationships/hyperlink" Target="sem/10.1021_acs.molpharmaceut.6b00672\mp-2016-006726_0003.jpeg" TargetMode="External"/><Relationship Id="rId1269" Type="http://schemas.openxmlformats.org/officeDocument/2006/relationships/hyperlink" Target="sem/10.1021_acsami.8b00802\SEM" TargetMode="External"/><Relationship Id="rId1476" Type="http://schemas.openxmlformats.org/officeDocument/2006/relationships/hyperlink" Target="https://pubs.acs.org/doi/10.1021/bm2015834" TargetMode="External"/><Relationship Id="rId2874" Type="http://schemas.openxmlformats.org/officeDocument/2006/relationships/hyperlink" Target="sem/10.1021_acsami.7b06219\am-2017-06219v_0003.jpeg" TargetMode="External"/><Relationship Id="rId846" Type="http://schemas.openxmlformats.org/officeDocument/2006/relationships/hyperlink" Target="sem\10.1021_acsaem.9b02007\ae9b02007_0002.jpeg" TargetMode="External"/><Relationship Id="rId1129" Type="http://schemas.openxmlformats.org/officeDocument/2006/relationships/hyperlink" Target="sem/10.1021_ja300174v\ja-2012-00174v_0003.jpeg" TargetMode="External"/><Relationship Id="rId1683" Type="http://schemas.openxmlformats.org/officeDocument/2006/relationships/hyperlink" Target="sem/10.1021_acsami.0c13009\am0c13009_0005.jpeg" TargetMode="External"/><Relationship Id="rId1890" Type="http://schemas.openxmlformats.org/officeDocument/2006/relationships/hyperlink" Target="sem/10.1021_acsami.1c05394\SEM" TargetMode="External"/><Relationship Id="rId2527" Type="http://schemas.openxmlformats.org/officeDocument/2006/relationships/hyperlink" Target="sem/10.1021_acsapm.9b00874\ap9b00874_0002.jpeg" TargetMode="External"/><Relationship Id="rId2734" Type="http://schemas.openxmlformats.org/officeDocument/2006/relationships/hyperlink" Target="sem/10.1021_acs.jpcc.7b06504\SEM" TargetMode="External"/><Relationship Id="rId2941" Type="http://schemas.openxmlformats.org/officeDocument/2006/relationships/hyperlink" Target="sem/10.1021_bm101131b\SEM" TargetMode="External"/><Relationship Id="rId706" Type="http://schemas.openxmlformats.org/officeDocument/2006/relationships/hyperlink" Target="sem\10.1021_acsami.7b04623\SEM" TargetMode="External"/><Relationship Id="rId913" Type="http://schemas.openxmlformats.org/officeDocument/2006/relationships/hyperlink" Target="sem/10.1021_acsbiomaterials.8b01475\SEM" TargetMode="External"/><Relationship Id="rId1336" Type="http://schemas.openxmlformats.org/officeDocument/2006/relationships/hyperlink" Target="sem\10.1021_acsami.0c06164\supp_13.jpg" TargetMode="External"/><Relationship Id="rId1543" Type="http://schemas.openxmlformats.org/officeDocument/2006/relationships/hyperlink" Target="sem/10.1021_acsomega.1c02117\ao1c02117_0004.jpeg" TargetMode="External"/><Relationship Id="rId1750" Type="http://schemas.openxmlformats.org/officeDocument/2006/relationships/hyperlink" Target="sem/10.1021_acsami.8b20178\SEM" TargetMode="External"/><Relationship Id="rId2801" Type="http://schemas.openxmlformats.org/officeDocument/2006/relationships/hyperlink" Target="sem\10.1021_acsbiomaterials.7b00224\SEM" TargetMode="External"/><Relationship Id="rId42" Type="http://schemas.openxmlformats.org/officeDocument/2006/relationships/hyperlink" Target="sem\10.1021_acsami.0c06674\SEM" TargetMode="External"/><Relationship Id="rId1403" Type="http://schemas.openxmlformats.org/officeDocument/2006/relationships/hyperlink" Target="sem/10.1021_acs.biomac.8b00015\SEM" TargetMode="External"/><Relationship Id="rId1610" Type="http://schemas.openxmlformats.org/officeDocument/2006/relationships/hyperlink" Target="sem/10.1021_acsnano.0c08830\nn0c08830_0003.jpeg" TargetMode="External"/><Relationship Id="rId3368" Type="http://schemas.openxmlformats.org/officeDocument/2006/relationships/hyperlink" Target="sem/10.1021_acsapm.0c00392\ap0c00392_0002.jpeg" TargetMode="External"/><Relationship Id="rId289" Type="http://schemas.openxmlformats.org/officeDocument/2006/relationships/hyperlink" Target="sem/10.1021_acsami.9b04700/SEM" TargetMode="External"/><Relationship Id="rId496" Type="http://schemas.openxmlformats.org/officeDocument/2006/relationships/hyperlink" Target="sem/10.1021_acsami.6b07713\am-2016-07713p_0010.jpeg" TargetMode="External"/><Relationship Id="rId2177" Type="http://schemas.openxmlformats.org/officeDocument/2006/relationships/hyperlink" Target="sem/10.1021_acssuschemeng.0c06198\SEM" TargetMode="External"/><Relationship Id="rId2384" Type="http://schemas.openxmlformats.org/officeDocument/2006/relationships/hyperlink" Target="sem/10.1021_acsabm.1c00525\SEM" TargetMode="External"/><Relationship Id="rId2591" Type="http://schemas.openxmlformats.org/officeDocument/2006/relationships/hyperlink" Target="sem/10.1021_acsami.1c15312\supp_5.jpg" TargetMode="External"/><Relationship Id="rId3228" Type="http://schemas.openxmlformats.org/officeDocument/2006/relationships/hyperlink" Target="sem/10.1021_acsami.1c09889\SEM" TargetMode="External"/><Relationship Id="rId3435" Type="http://schemas.openxmlformats.org/officeDocument/2006/relationships/hyperlink" Target="https://pubs.acs.org/doi/10.1021/acsami.8b05171" TargetMode="External"/><Relationship Id="rId149" Type="http://schemas.openxmlformats.org/officeDocument/2006/relationships/hyperlink" Target="sem/10.1021_acs.molpharmaceut.0c01196\mp0c01196_0002.jpeg" TargetMode="External"/><Relationship Id="rId356" Type="http://schemas.openxmlformats.org/officeDocument/2006/relationships/hyperlink" Target="sem/10.1021_acsami.1c05661\am1c05661_0003.jpeg" TargetMode="External"/><Relationship Id="rId563" Type="http://schemas.openxmlformats.org/officeDocument/2006/relationships/hyperlink" Target="sem/10.1021_acsami.8b15591\am-2018-155915_0002.jpeg" TargetMode="External"/><Relationship Id="rId770" Type="http://schemas.openxmlformats.org/officeDocument/2006/relationships/hyperlink" Target="sem/10.1021_acsami.7b18927\SEM" TargetMode="External"/><Relationship Id="rId1193" Type="http://schemas.openxmlformats.org/officeDocument/2006/relationships/hyperlink" Target="sem/10.1021_acsami.1c01321\SEM" TargetMode="External"/><Relationship Id="rId2037" Type="http://schemas.openxmlformats.org/officeDocument/2006/relationships/hyperlink" Target="sem/10.1021_acsabm.9b01062\SEM" TargetMode="External"/><Relationship Id="rId2244" Type="http://schemas.openxmlformats.org/officeDocument/2006/relationships/hyperlink" Target="sem\10.1021_acs.biomac.0c01788\bm0c01788_0001.jpeg" TargetMode="External"/><Relationship Id="rId2451" Type="http://schemas.openxmlformats.org/officeDocument/2006/relationships/hyperlink" Target="sem\10.1021_acssuschemeng.9b07250\sc9b07250_0003.jpeg" TargetMode="External"/><Relationship Id="rId216" Type="http://schemas.openxmlformats.org/officeDocument/2006/relationships/hyperlink" Target="sem/10.1021_acssuschemeng.9b05317\SEM" TargetMode="External"/><Relationship Id="rId423" Type="http://schemas.openxmlformats.org/officeDocument/2006/relationships/hyperlink" Target="sem/10.1021_acsami.0c08064\SEM" TargetMode="External"/><Relationship Id="rId1053" Type="http://schemas.openxmlformats.org/officeDocument/2006/relationships/hyperlink" Target="sem\10.1021_acsami.8b00802\supp_1.jpg" TargetMode="External"/><Relationship Id="rId1260" Type="http://schemas.openxmlformats.org/officeDocument/2006/relationships/hyperlink" Target="sem/10.1021_acsami.8b00802\SEM" TargetMode="External"/><Relationship Id="rId2104" Type="http://schemas.openxmlformats.org/officeDocument/2006/relationships/hyperlink" Target="sem/10.1021_acsami.6b16195\am-2016-16195n_0002.jpeg" TargetMode="External"/><Relationship Id="rId630" Type="http://schemas.openxmlformats.org/officeDocument/2006/relationships/hyperlink" Target="sem/10.1021_acsabm.1c00096\SEM" TargetMode="External"/><Relationship Id="rId2311" Type="http://schemas.openxmlformats.org/officeDocument/2006/relationships/hyperlink" Target="sem/10.1021_acs.jafc.9b00984\jf-2019-00984j_0008.jpeg" TargetMode="External"/><Relationship Id="rId1120" Type="http://schemas.openxmlformats.org/officeDocument/2006/relationships/hyperlink" Target="sem/10.1021_ja300174v\SEM" TargetMode="External"/><Relationship Id="rId1937" Type="http://schemas.openxmlformats.org/officeDocument/2006/relationships/hyperlink" Target="sem/10.1021_acsami.5b07628\am-2015-07628m_0006.jpeg" TargetMode="External"/><Relationship Id="rId3085" Type="http://schemas.openxmlformats.org/officeDocument/2006/relationships/hyperlink" Target="sem/10.1021_acsapm.9b00490\ap9b00490_0004.jpeg" TargetMode="External"/><Relationship Id="rId3292" Type="http://schemas.openxmlformats.org/officeDocument/2006/relationships/hyperlink" Target="sem/10.1021_acsbiomaterials.0c01473\SEM" TargetMode="External"/><Relationship Id="rId3152" Type="http://schemas.openxmlformats.org/officeDocument/2006/relationships/hyperlink" Target="sem/10.1021_acsnano.8b07235\SEM" TargetMode="External"/><Relationship Id="rId280" Type="http://schemas.openxmlformats.org/officeDocument/2006/relationships/hyperlink" Target="sem\10.1021_acsami.1c12631\am1c12631_0008.jpeg" TargetMode="External"/><Relationship Id="rId3012" Type="http://schemas.openxmlformats.org/officeDocument/2006/relationships/hyperlink" Target="sem/10.1021_acsami.0c03007\am0c03007_0006.jpeg" TargetMode="External"/><Relationship Id="rId140" Type="http://schemas.openxmlformats.org/officeDocument/2006/relationships/hyperlink" Target="sem/10.1021_acsapm.1c00447\SEM" TargetMode="External"/><Relationship Id="rId6" Type="http://schemas.openxmlformats.org/officeDocument/2006/relationships/hyperlink" Target="sem\10.1021_acsnano.1c01751\SEM" TargetMode="External"/><Relationship Id="rId2778" Type="http://schemas.openxmlformats.org/officeDocument/2006/relationships/hyperlink" Target="sem/10.1021_acs.biomac.7b01204\bm-2017-01204f_0004.jpeg" TargetMode="External"/><Relationship Id="rId2985" Type="http://schemas.openxmlformats.org/officeDocument/2006/relationships/hyperlink" Target="sem/10.1021_acsbiomaterials.1c00187\SEM" TargetMode="External"/><Relationship Id="rId957" Type="http://schemas.openxmlformats.org/officeDocument/2006/relationships/hyperlink" Target="sem\10.1021_acs.biomac.8b01211\SEM" TargetMode="External"/><Relationship Id="rId1587" Type="http://schemas.openxmlformats.org/officeDocument/2006/relationships/hyperlink" Target="sem\10.1021_acsapm.1c01231\SEM" TargetMode="External"/><Relationship Id="rId1794" Type="http://schemas.openxmlformats.org/officeDocument/2006/relationships/hyperlink" Target="sem/10.1021_acsami.6b16195\SEM" TargetMode="External"/><Relationship Id="rId2638" Type="http://schemas.openxmlformats.org/officeDocument/2006/relationships/hyperlink" Target="sem\10.1021_acsami.0c17085\SEM" TargetMode="External"/><Relationship Id="rId2845" Type="http://schemas.openxmlformats.org/officeDocument/2006/relationships/hyperlink" Target="sem/10.1021_acs.chemmater.9b04041\SEM" TargetMode="External"/><Relationship Id="rId86" Type="http://schemas.openxmlformats.org/officeDocument/2006/relationships/hyperlink" Target="sem/10.1021_acsami.1c12631\SEM" TargetMode="External"/><Relationship Id="rId817" Type="http://schemas.openxmlformats.org/officeDocument/2006/relationships/hyperlink" Target="sem\10.1021_acsnano.9b02845\supp_12.jpg" TargetMode="External"/><Relationship Id="rId1447" Type="http://schemas.openxmlformats.org/officeDocument/2006/relationships/hyperlink" Target="sem/10.1021_acssuschemeng.8b02781\SEM" TargetMode="External"/><Relationship Id="rId1654" Type="http://schemas.openxmlformats.org/officeDocument/2006/relationships/hyperlink" Target="sem\10.1021_acsapm.0c00464\ap0c00464_0003.jpeg" TargetMode="External"/><Relationship Id="rId1861" Type="http://schemas.openxmlformats.org/officeDocument/2006/relationships/hyperlink" Target="sem/10.1021_acsami.9b08870\am9b08870_0001.jpeg" TargetMode="External"/><Relationship Id="rId2705" Type="http://schemas.openxmlformats.org/officeDocument/2006/relationships/hyperlink" Target="sem/10.1021_acs.biomac.0c01329\supp_2.jpg" TargetMode="External"/><Relationship Id="rId2912" Type="http://schemas.openxmlformats.org/officeDocument/2006/relationships/hyperlink" Target="sem/10.1021_acs.biomac.7b01271\bm-2017-01271b_0001.jpeg" TargetMode="External"/><Relationship Id="rId1307" Type="http://schemas.openxmlformats.org/officeDocument/2006/relationships/hyperlink" Target="sem\10.1021_acs.jpcc.6b05948\jp-2016-05948b_0004.jpeg" TargetMode="External"/><Relationship Id="rId1514" Type="http://schemas.openxmlformats.org/officeDocument/2006/relationships/hyperlink" Target="sem\10.1021_acsabm.1c00905\supp_2.jpg" TargetMode="External"/><Relationship Id="rId1721" Type="http://schemas.openxmlformats.org/officeDocument/2006/relationships/hyperlink" Target="sem/10.1021_acs.iecr.9b04947\ie9b04947_0009.jpeg" TargetMode="External"/><Relationship Id="rId13" Type="http://schemas.openxmlformats.org/officeDocument/2006/relationships/hyperlink" Target="sem/10.1021_acssuschemeng.9b05317\sc9b05317_0001.jpeg" TargetMode="External"/><Relationship Id="rId2288" Type="http://schemas.openxmlformats.org/officeDocument/2006/relationships/hyperlink" Target="sem/10.1021_acsami.6b08285\SEM" TargetMode="External"/><Relationship Id="rId2495" Type="http://schemas.openxmlformats.org/officeDocument/2006/relationships/hyperlink" Target="sem\10.1021_acssuschemeng.9b07467\supp_8.jpg" TargetMode="External"/><Relationship Id="rId3339" Type="http://schemas.openxmlformats.org/officeDocument/2006/relationships/hyperlink" Target="sem/10.1021_acsami.9b21528\am9b21528_0005.jpeg" TargetMode="External"/><Relationship Id="rId467" Type="http://schemas.openxmlformats.org/officeDocument/2006/relationships/hyperlink" Target="sem/10.1021_bk-2017-1253.ch004\SEM" TargetMode="External"/><Relationship Id="rId1097" Type="http://schemas.openxmlformats.org/officeDocument/2006/relationships/hyperlink" Target="sem/10.1021_acs.est.6b01285\es-2016-01285k_0003.jpeg" TargetMode="External"/><Relationship Id="rId2148" Type="http://schemas.openxmlformats.org/officeDocument/2006/relationships/hyperlink" Target="sem/10.1021_acsami.9b08870\am9b08870_0001.jpeg" TargetMode="External"/><Relationship Id="rId674" Type="http://schemas.openxmlformats.org/officeDocument/2006/relationships/hyperlink" Target="sem/10.1021_acsami.8b05314\SEM" TargetMode="External"/><Relationship Id="rId881" Type="http://schemas.openxmlformats.org/officeDocument/2006/relationships/hyperlink" Target="sem\10.1021_acsami.9b12626\SEM" TargetMode="External"/><Relationship Id="rId2355" Type="http://schemas.openxmlformats.org/officeDocument/2006/relationships/hyperlink" Target="sem\10.1021_acsabm.8b00348\mt-2018-00348j_0005.jpeg" TargetMode="External"/><Relationship Id="rId2562" Type="http://schemas.openxmlformats.org/officeDocument/2006/relationships/hyperlink" Target="sem/10.1021_acsami.9b01886\SEM" TargetMode="External"/><Relationship Id="rId3406" Type="http://schemas.openxmlformats.org/officeDocument/2006/relationships/hyperlink" Target="https://pubs.acs.org/doi/10.1021/nn302874v" TargetMode="External"/><Relationship Id="rId327" Type="http://schemas.openxmlformats.org/officeDocument/2006/relationships/hyperlink" Target="sem/10.1021_acs.bioconjchem.6b00706\SEM" TargetMode="External"/><Relationship Id="rId534" Type="http://schemas.openxmlformats.org/officeDocument/2006/relationships/hyperlink" Target="sem/10.1021_acsami.9b13611\SEM" TargetMode="External"/><Relationship Id="rId741" Type="http://schemas.openxmlformats.org/officeDocument/2006/relationships/hyperlink" Target="sem\10.1021_acsbiomaterials.6b00318\ab-2016-00318w_0004.jpeg" TargetMode="External"/><Relationship Id="rId1164" Type="http://schemas.openxmlformats.org/officeDocument/2006/relationships/hyperlink" Target="sem\10.1021_acsabm.9b01176\SEM" TargetMode="External"/><Relationship Id="rId1371" Type="http://schemas.openxmlformats.org/officeDocument/2006/relationships/hyperlink" Target="sem\10.1021_acs.analchem.6b02540\SEM" TargetMode="External"/><Relationship Id="rId2008" Type="http://schemas.openxmlformats.org/officeDocument/2006/relationships/hyperlink" Target="https://pubs.acs.org/doi/10.1021/acsami.8b20178" TargetMode="External"/><Relationship Id="rId2215" Type="http://schemas.openxmlformats.org/officeDocument/2006/relationships/hyperlink" Target="sem\10.1021_acs.biomac.6b01243\SEM" TargetMode="External"/><Relationship Id="rId2422" Type="http://schemas.openxmlformats.org/officeDocument/2006/relationships/hyperlink" Target="sem/10.1021_acsami.0c06853\SEM" TargetMode="External"/><Relationship Id="rId601" Type="http://schemas.openxmlformats.org/officeDocument/2006/relationships/hyperlink" Target="sem/10.1021_acsabm.1c00096\mt1c00096_0004.jpeg" TargetMode="External"/><Relationship Id="rId1024" Type="http://schemas.openxmlformats.org/officeDocument/2006/relationships/hyperlink" Target="sem\10.1021_acsami.1c01321\SEM" TargetMode="External"/><Relationship Id="rId1231" Type="http://schemas.openxmlformats.org/officeDocument/2006/relationships/hyperlink" Target="sem\10.1021_acsami.1c12458\SEM" TargetMode="External"/><Relationship Id="rId3196" Type="http://schemas.openxmlformats.org/officeDocument/2006/relationships/hyperlink" Target="sem/10.1021_acsabm.0c01633\mt0c01633_0005.jpeg" TargetMode="External"/><Relationship Id="rId3056" Type="http://schemas.openxmlformats.org/officeDocument/2006/relationships/hyperlink" Target="sem/10.1021_acsami.6b14879\SEM" TargetMode="External"/><Relationship Id="rId3263" Type="http://schemas.openxmlformats.org/officeDocument/2006/relationships/hyperlink" Target="sem/10.1021_acssuschemeng.5b00482\sc-2015-004826_0003.jpeg" TargetMode="External"/><Relationship Id="rId184" Type="http://schemas.openxmlformats.org/officeDocument/2006/relationships/hyperlink" Target="sem/10.1021_acsnano.6b05318\SEM" TargetMode="External"/><Relationship Id="rId391" Type="http://schemas.openxmlformats.org/officeDocument/2006/relationships/hyperlink" Target="sem/10.1021_jf202347h\SEM" TargetMode="External"/><Relationship Id="rId1908" Type="http://schemas.openxmlformats.org/officeDocument/2006/relationships/hyperlink" Target="sem/10.1021_acsbiomaterials.9b00941\SEM" TargetMode="External"/><Relationship Id="rId2072" Type="http://schemas.openxmlformats.org/officeDocument/2006/relationships/hyperlink" Target="https://pubs.acs.org/doi/10.1021/acsami.9b14090" TargetMode="External"/><Relationship Id="rId3123" Type="http://schemas.openxmlformats.org/officeDocument/2006/relationships/hyperlink" Target="sem/10.1021_acsami.8b15385\am-2018-15385z_0003.jpeg" TargetMode="External"/><Relationship Id="rId251" Type="http://schemas.openxmlformats.org/officeDocument/2006/relationships/hyperlink" Target="sem/10.1021_acsapm.9b00698\ap9b00698_0007.jpeg" TargetMode="External"/><Relationship Id="rId3330" Type="http://schemas.openxmlformats.org/officeDocument/2006/relationships/hyperlink" Target="sem/10.1021_ma5006099\SEM" TargetMode="External"/><Relationship Id="rId2889" Type="http://schemas.openxmlformats.org/officeDocument/2006/relationships/hyperlink" Target="sem/10.1021_acs.biomac.0c00891\SEM" TargetMode="External"/><Relationship Id="rId111" Type="http://schemas.openxmlformats.org/officeDocument/2006/relationships/hyperlink" Target="sem/10.1021_acsami.5b03143\am-2015-03143p_0003.jpeg" TargetMode="External"/><Relationship Id="rId1698" Type="http://schemas.openxmlformats.org/officeDocument/2006/relationships/hyperlink" Target="sem/10.1021_acsami.7b04552\SEM" TargetMode="External"/><Relationship Id="rId2749" Type="http://schemas.openxmlformats.org/officeDocument/2006/relationships/hyperlink" Target="sem/10.1021_acs.jpcc.0c02878\SEM" TargetMode="External"/><Relationship Id="rId2956" Type="http://schemas.openxmlformats.org/officeDocument/2006/relationships/hyperlink" Target="sem/10.1021_acsami.7b00221\am-2017-002216_0003.jpeg" TargetMode="External"/><Relationship Id="rId928" Type="http://schemas.openxmlformats.org/officeDocument/2006/relationships/hyperlink" Target="sem/10.1021_acsbiomaterials.9b00584\ab9b00584_0004.jpeg" TargetMode="External"/><Relationship Id="rId1558" Type="http://schemas.openxmlformats.org/officeDocument/2006/relationships/hyperlink" Target="sem\10.1021_acsami.0c18250\SEM" TargetMode="External"/><Relationship Id="rId1765" Type="http://schemas.openxmlformats.org/officeDocument/2006/relationships/hyperlink" Target="sem/10.1021_acs.chemrev.0c00015\cr0c00015_0021.jpeg" TargetMode="External"/><Relationship Id="rId2609" Type="http://schemas.openxmlformats.org/officeDocument/2006/relationships/hyperlink" Target="sem\10.1021_acsami.0c03224\am0c03224_0003.jpeg" TargetMode="External"/><Relationship Id="rId57" Type="http://schemas.openxmlformats.org/officeDocument/2006/relationships/hyperlink" Target="sem\10.1021_acsami.9b07387\am-2019-07387r_0005.jpeg" TargetMode="External"/><Relationship Id="rId1418" Type="http://schemas.openxmlformats.org/officeDocument/2006/relationships/hyperlink" Target="sem/10.1021_acsabm.0c00393\mt0c00393_0006.jpeg" TargetMode="External"/><Relationship Id="rId1972" Type="http://schemas.openxmlformats.org/officeDocument/2006/relationships/hyperlink" Target="sem/10.1021_acsami.6b04911\SEM" TargetMode="External"/><Relationship Id="rId2816" Type="http://schemas.openxmlformats.org/officeDocument/2006/relationships/hyperlink" Target="sem/10.1021_acs.iecr.9b03359\ie9b03359_0003.jpeg" TargetMode="External"/><Relationship Id="rId1625" Type="http://schemas.openxmlformats.org/officeDocument/2006/relationships/hyperlink" Target="sem/10.1021_acsbiomaterials.1c00982\SEM" TargetMode="External"/><Relationship Id="rId1832" Type="http://schemas.openxmlformats.org/officeDocument/2006/relationships/hyperlink" Target="sem/10.1021_acssuschemeng.9b00147\SEM" TargetMode="External"/><Relationship Id="rId2399" Type="http://schemas.openxmlformats.org/officeDocument/2006/relationships/hyperlink" Target="sem/10.1021_acs.biomac.0c01420\bm0c01420_0010.jpeg" TargetMode="External"/><Relationship Id="rId578" Type="http://schemas.openxmlformats.org/officeDocument/2006/relationships/hyperlink" Target="https://pubs.acs.org/doi/10.1021/jf202347h" TargetMode="External"/><Relationship Id="rId785" Type="http://schemas.openxmlformats.org/officeDocument/2006/relationships/hyperlink" Target="sem/10.1021_acsnano.0c03085\supp_2.jpg" TargetMode="External"/><Relationship Id="rId992" Type="http://schemas.openxmlformats.org/officeDocument/2006/relationships/hyperlink" Target="sem\10.1021_acsami.8b04116\am-2018-04116u_0004.jpeg" TargetMode="External"/><Relationship Id="rId2259" Type="http://schemas.openxmlformats.org/officeDocument/2006/relationships/hyperlink" Target="sem\10.1021_acs.iecr.0c00407\ie0c00407_0002.jpeg" TargetMode="External"/><Relationship Id="rId2466" Type="http://schemas.openxmlformats.org/officeDocument/2006/relationships/hyperlink" Target="sem/10.1021_acs.jafc.9b00984\SEM" TargetMode="External"/><Relationship Id="rId2673" Type="http://schemas.openxmlformats.org/officeDocument/2006/relationships/hyperlink" Target="sem/10.1021_acsami.0c03224\SEM" TargetMode="External"/><Relationship Id="rId2880" Type="http://schemas.openxmlformats.org/officeDocument/2006/relationships/hyperlink" Target="sem/10.1021_acsami.0c13654\supp_1.jpg" TargetMode="External"/><Relationship Id="rId438" Type="http://schemas.openxmlformats.org/officeDocument/2006/relationships/hyperlink" Target="sem/10.1021_acsami.9b05554\am-2019-05554v_0002.jpeg" TargetMode="External"/><Relationship Id="rId645" Type="http://schemas.openxmlformats.org/officeDocument/2006/relationships/hyperlink" Target="sem/10.1021_acsami.0c08064\am0c08064_0001.jpeg" TargetMode="External"/><Relationship Id="rId852" Type="http://schemas.openxmlformats.org/officeDocument/2006/relationships/hyperlink" Target="sem/10.1021_acsaem.9b02007\ae9b02007_0002.jpeg" TargetMode="External"/><Relationship Id="rId1068" Type="http://schemas.openxmlformats.org/officeDocument/2006/relationships/hyperlink" Target="sem/10.1021_acsami.0c13426\SEM" TargetMode="External"/><Relationship Id="rId1275" Type="http://schemas.openxmlformats.org/officeDocument/2006/relationships/hyperlink" Target="https://pubs.acs.org/doi/10.1021/acs.iecr.5b01305" TargetMode="External"/><Relationship Id="rId1482" Type="http://schemas.openxmlformats.org/officeDocument/2006/relationships/hyperlink" Target="sem/10.1021_acsami.1c00819\SEM" TargetMode="External"/><Relationship Id="rId2119" Type="http://schemas.openxmlformats.org/officeDocument/2006/relationships/hyperlink" Target="https://pubs.acs.org/doi/10.1021/acs.iecr.9b06769" TargetMode="External"/><Relationship Id="rId2326" Type="http://schemas.openxmlformats.org/officeDocument/2006/relationships/hyperlink" Target="sem/10.1021_acs.jafc.8b02879\SEM" TargetMode="External"/><Relationship Id="rId2533" Type="http://schemas.openxmlformats.org/officeDocument/2006/relationships/hyperlink" Target="sem/10.1021_acsabm.8b00760\mt-2018-00760v_0002.jpeg" TargetMode="External"/><Relationship Id="rId2740" Type="http://schemas.openxmlformats.org/officeDocument/2006/relationships/hyperlink" Target="sem/10.1021_acs.jpcc.7b06504\SEM" TargetMode="External"/><Relationship Id="rId505" Type="http://schemas.openxmlformats.org/officeDocument/2006/relationships/hyperlink" Target="sem/10.1021_acsami.6b07713\SEM" TargetMode="External"/><Relationship Id="rId712" Type="http://schemas.openxmlformats.org/officeDocument/2006/relationships/hyperlink" Target="sem/10.1021_acssuschemeng.9b07153\SEM" TargetMode="External"/><Relationship Id="rId1135" Type="http://schemas.openxmlformats.org/officeDocument/2006/relationships/hyperlink" Target="sem/10.1021_acsami.1c11054\supp_5.jpg" TargetMode="External"/><Relationship Id="rId1342" Type="http://schemas.openxmlformats.org/officeDocument/2006/relationships/hyperlink" Target="sem/10.1021_acs.iecr.9b04521\ie9b04521_0001.jpeg" TargetMode="External"/><Relationship Id="rId1202" Type="http://schemas.openxmlformats.org/officeDocument/2006/relationships/hyperlink" Target="https://pubs.acs.org/doi/10.1021/acsbiomaterials.1c00709" TargetMode="External"/><Relationship Id="rId2600" Type="http://schemas.openxmlformats.org/officeDocument/2006/relationships/hyperlink" Target="sem\10.1021_acsami.8b06262\SEM" TargetMode="External"/><Relationship Id="rId3167" Type="http://schemas.openxmlformats.org/officeDocument/2006/relationships/hyperlink" Target="sem/10.1021_acsbiomaterials.0c00119\ab0c00119_0001.jpeg" TargetMode="External"/><Relationship Id="rId295" Type="http://schemas.openxmlformats.org/officeDocument/2006/relationships/hyperlink" Target="sem/10.1021_acsami.9b04700\SEM" TargetMode="External"/><Relationship Id="rId3374" Type="http://schemas.openxmlformats.org/officeDocument/2006/relationships/hyperlink" Target="https://pubs.acs.org/doi/10.1021/jacs.5b06510" TargetMode="External"/><Relationship Id="rId2183" Type="http://schemas.openxmlformats.org/officeDocument/2006/relationships/hyperlink" Target="sem/10.1021_acs.langmuir.8b01388\SEM" TargetMode="External"/><Relationship Id="rId2390" Type="http://schemas.openxmlformats.org/officeDocument/2006/relationships/hyperlink" Target="sem/10.1021_acsbiomaterials.1c00902\SEM" TargetMode="External"/><Relationship Id="rId3027" Type="http://schemas.openxmlformats.org/officeDocument/2006/relationships/hyperlink" Target="sem/10.1021_acsami.1c08421\am1c08421_0002.jpeg" TargetMode="External"/><Relationship Id="rId3234" Type="http://schemas.openxmlformats.org/officeDocument/2006/relationships/hyperlink" Target="sem/10.1021_acsapm.0c00392\SEM" TargetMode="External"/><Relationship Id="rId3441" Type="http://schemas.openxmlformats.org/officeDocument/2006/relationships/hyperlink" Target="sem\10.1021_acsami.1c03821\am1c03821_0003.jpeg" TargetMode="External"/><Relationship Id="rId155" Type="http://schemas.openxmlformats.org/officeDocument/2006/relationships/hyperlink" Target="sem\10.1021_acsami.0c12506\am0c12506_0003.jpeg" TargetMode="External"/><Relationship Id="rId362" Type="http://schemas.openxmlformats.org/officeDocument/2006/relationships/hyperlink" Target="sem/10.1021_acsami.1c05661\am1c05661_0004.jpeg" TargetMode="External"/><Relationship Id="rId2043" Type="http://schemas.openxmlformats.org/officeDocument/2006/relationships/hyperlink" Target="https://pubs.acs.org/doi/10.1021/acsabm.9b01062" TargetMode="External"/><Relationship Id="rId2250" Type="http://schemas.openxmlformats.org/officeDocument/2006/relationships/hyperlink" Target="sem\10.1021_acs.biomac.6b01243\bm-2016-01243d_0006.jpeg" TargetMode="External"/><Relationship Id="rId3301" Type="http://schemas.openxmlformats.org/officeDocument/2006/relationships/hyperlink" Target="sem/10.1021_acsapm.0c00414\ap0c00414_0002.jpeg" TargetMode="External"/><Relationship Id="rId222" Type="http://schemas.openxmlformats.org/officeDocument/2006/relationships/hyperlink" Target="sem/10.1021_acsbiomaterials.1c00792\SEM" TargetMode="External"/><Relationship Id="rId2110" Type="http://schemas.openxmlformats.org/officeDocument/2006/relationships/hyperlink" Target="sem/10.1021_acs.iecr.9b06769\supp_2.jpg" TargetMode="External"/><Relationship Id="rId1669" Type="http://schemas.openxmlformats.org/officeDocument/2006/relationships/hyperlink" Target="https://pubs.acs.org/doi/10.1021/acsami.1c11779" TargetMode="External"/><Relationship Id="rId1876" Type="http://schemas.openxmlformats.org/officeDocument/2006/relationships/hyperlink" Target="sem/10.1021_acsami.0c02495\SEM" TargetMode="External"/><Relationship Id="rId2927" Type="http://schemas.openxmlformats.org/officeDocument/2006/relationships/hyperlink" Target="sem/10.1021_acsami.1c02141\SEM" TargetMode="External"/><Relationship Id="rId3091" Type="http://schemas.openxmlformats.org/officeDocument/2006/relationships/hyperlink" Target="sem/10.1021_acsapm.9b00490\ap9b00490_0004.jpeg" TargetMode="External"/><Relationship Id="rId1529" Type="http://schemas.openxmlformats.org/officeDocument/2006/relationships/hyperlink" Target="sem/10.1021_acsabm.1c00905\SEM" TargetMode="External"/><Relationship Id="rId1736" Type="http://schemas.openxmlformats.org/officeDocument/2006/relationships/hyperlink" Target="sem/10.1021_acsami.9b14090\SEM" TargetMode="External"/><Relationship Id="rId1943" Type="http://schemas.openxmlformats.org/officeDocument/2006/relationships/hyperlink" Target="sem/10.1021_acs.langmuir.8b01388\la-2018-01388z_0002.jpeg" TargetMode="External"/><Relationship Id="rId28" Type="http://schemas.openxmlformats.org/officeDocument/2006/relationships/hyperlink" Target="sem\10.1021_acsami.7b17907\SEM" TargetMode="External"/><Relationship Id="rId1803" Type="http://schemas.openxmlformats.org/officeDocument/2006/relationships/hyperlink" Target="sem/10.1021_acsami.8b10668\am-2018-106683_0003.jpeg" TargetMode="External"/><Relationship Id="rId689" Type="http://schemas.openxmlformats.org/officeDocument/2006/relationships/hyperlink" Target="sem\10.1021_acsami.8b21179\am-2018-211796_0001.jpeg" TargetMode="External"/><Relationship Id="rId896" Type="http://schemas.openxmlformats.org/officeDocument/2006/relationships/hyperlink" Target="sem/10.1021_acsabm.9b01032\mt9b01032_0003.jpeg" TargetMode="External"/><Relationship Id="rId2577" Type="http://schemas.openxmlformats.org/officeDocument/2006/relationships/hyperlink" Target="sem\10.1021_acsapm.1c00256\ap1c00256_0002.jpeg" TargetMode="External"/><Relationship Id="rId2784" Type="http://schemas.openxmlformats.org/officeDocument/2006/relationships/hyperlink" Target="sem\10.1021_acs.biomac.7b01204\bm-2017-01204f_0004.jpeg" TargetMode="External"/><Relationship Id="rId549" Type="http://schemas.openxmlformats.org/officeDocument/2006/relationships/hyperlink" Target="https://pubs.acs.org/doi/10.1021/acsami.0c05454" TargetMode="External"/><Relationship Id="rId756" Type="http://schemas.openxmlformats.org/officeDocument/2006/relationships/hyperlink" Target="sem/10.1021_acsnano.0c04899\SEM" TargetMode="External"/><Relationship Id="rId1179" Type="http://schemas.openxmlformats.org/officeDocument/2006/relationships/hyperlink" Target="sem/10.1021_acsami.1c01321\SEM" TargetMode="External"/><Relationship Id="rId1386" Type="http://schemas.openxmlformats.org/officeDocument/2006/relationships/hyperlink" Target="sem/10.1021_acs.chemmater.9b00769\cm-2019-007693_0004.jpeg" TargetMode="External"/><Relationship Id="rId1593" Type="http://schemas.openxmlformats.org/officeDocument/2006/relationships/hyperlink" Target="sem/10.1021_acsami.0c16885\SEM" TargetMode="External"/><Relationship Id="rId2437" Type="http://schemas.openxmlformats.org/officeDocument/2006/relationships/hyperlink" Target="sem/10.1021_acssuschemeng.7b04172\sc-2017-04172r_0003.jpeg" TargetMode="External"/><Relationship Id="rId2991" Type="http://schemas.openxmlformats.org/officeDocument/2006/relationships/hyperlink" Target="sem/10.1021_acssuschemeng.5b01463\SEM" TargetMode="External"/><Relationship Id="rId409" Type="http://schemas.openxmlformats.org/officeDocument/2006/relationships/hyperlink" Target="sem/10.1021_acsabm.1c00293\SEM" TargetMode="External"/><Relationship Id="rId963" Type="http://schemas.openxmlformats.org/officeDocument/2006/relationships/hyperlink" Target="sem\10.1021_acsnano.9b09503\SEM" TargetMode="External"/><Relationship Id="rId1039" Type="http://schemas.openxmlformats.org/officeDocument/2006/relationships/hyperlink" Target="sem\10.1021_acsbiomaterials.1c00709\ab1c00709_0004.jpeg" TargetMode="External"/><Relationship Id="rId1246" Type="http://schemas.openxmlformats.org/officeDocument/2006/relationships/hyperlink" Target="sem/10.1021_acsami.6b00891\am-2016-00891q_0002.jpeg" TargetMode="External"/><Relationship Id="rId2644" Type="http://schemas.openxmlformats.org/officeDocument/2006/relationships/hyperlink" Target="sem/10.1021_acsnano.8b09496\SEM" TargetMode="External"/><Relationship Id="rId2851" Type="http://schemas.openxmlformats.org/officeDocument/2006/relationships/hyperlink" Target="sem\10.1021_acs.chemmater.9b04041\SEM" TargetMode="External"/><Relationship Id="rId92" Type="http://schemas.openxmlformats.org/officeDocument/2006/relationships/hyperlink" Target="sem/10.1021_acsami.6b13097\SEM" TargetMode="External"/><Relationship Id="rId616" Type="http://schemas.openxmlformats.org/officeDocument/2006/relationships/hyperlink" Target="sem/10.1021_acsabm.1c00096\SEM" TargetMode="External"/><Relationship Id="rId823" Type="http://schemas.openxmlformats.org/officeDocument/2006/relationships/hyperlink" Target="sem/10.1021_acsami.1c16828\SEM" TargetMode="External"/><Relationship Id="rId1453" Type="http://schemas.openxmlformats.org/officeDocument/2006/relationships/hyperlink" Target="sem\10.1021_acs.chemmater.0c02941\SEM" TargetMode="External"/><Relationship Id="rId1660" Type="http://schemas.openxmlformats.org/officeDocument/2006/relationships/hyperlink" Target="sem/10.1021_acssuschemeng.8b00963\sc-2018-00963r_0011.jpeg" TargetMode="External"/><Relationship Id="rId2504" Type="http://schemas.openxmlformats.org/officeDocument/2006/relationships/hyperlink" Target="sem\10.1021_acssuschemeng.0c06258\SEM" TargetMode="External"/><Relationship Id="rId2711" Type="http://schemas.openxmlformats.org/officeDocument/2006/relationships/hyperlink" Target="sem/10.1021_acs.biomac.7b00889\supp_1.jpg" TargetMode="External"/><Relationship Id="rId1106" Type="http://schemas.openxmlformats.org/officeDocument/2006/relationships/hyperlink" Target="sem/10.1021_acsami.1c08409\SEM" TargetMode="External"/><Relationship Id="rId1313" Type="http://schemas.openxmlformats.org/officeDocument/2006/relationships/hyperlink" Target="sem\10.1021_acs.jpcc.6b05948\SEM" TargetMode="External"/><Relationship Id="rId1520" Type="http://schemas.openxmlformats.org/officeDocument/2006/relationships/hyperlink" Target="sem\10.1021_acsabm.1c00905\supp_2.jpg" TargetMode="External"/><Relationship Id="rId3278" Type="http://schemas.openxmlformats.org/officeDocument/2006/relationships/hyperlink" Target="sem/10.1021_bm9012875\SEM" TargetMode="External"/><Relationship Id="rId199" Type="http://schemas.openxmlformats.org/officeDocument/2006/relationships/hyperlink" Target="sem\10.1021_acsami.5b00184\supp_7.jpg" TargetMode="External"/><Relationship Id="rId2087" Type="http://schemas.openxmlformats.org/officeDocument/2006/relationships/hyperlink" Target="https://pubs.acs.org/doi/10.1021/acsami.9b08369" TargetMode="External"/><Relationship Id="rId2294" Type="http://schemas.openxmlformats.org/officeDocument/2006/relationships/hyperlink" Target="sem/10.1021_acsbiomaterials.0c00026\SEM" TargetMode="External"/><Relationship Id="rId3138" Type="http://schemas.openxmlformats.org/officeDocument/2006/relationships/hyperlink" Target="sem/10.1021_acsami.8b15385\SEM" TargetMode="External"/><Relationship Id="rId3345" Type="http://schemas.openxmlformats.org/officeDocument/2006/relationships/hyperlink" Target="sem/10.1021_nn302874v\nn-2012-02874v_0003.jpeg" TargetMode="External"/><Relationship Id="rId266" Type="http://schemas.openxmlformats.org/officeDocument/2006/relationships/hyperlink" Target="sem/10.1021_acsapm.9b00698\SEM" TargetMode="External"/><Relationship Id="rId473" Type="http://schemas.openxmlformats.org/officeDocument/2006/relationships/hyperlink" Target="sem/10.1021_acsami.1c03804\SEM" TargetMode="External"/><Relationship Id="rId680" Type="http://schemas.openxmlformats.org/officeDocument/2006/relationships/hyperlink" Target="sem/10.1021_acsami.8b05314\SEM" TargetMode="External"/><Relationship Id="rId2154" Type="http://schemas.openxmlformats.org/officeDocument/2006/relationships/hyperlink" Target="sem\10.1021_acsbiomaterials.8b00408\SEM" TargetMode="External"/><Relationship Id="rId2361" Type="http://schemas.openxmlformats.org/officeDocument/2006/relationships/hyperlink" Target="sem/10.1021_acsmaterialslett.1c00203\supp_1.jpg" TargetMode="External"/><Relationship Id="rId3205" Type="http://schemas.openxmlformats.org/officeDocument/2006/relationships/hyperlink" Target="sem/10.1021_acsbiomaterials.0c00295\ab0c00295_0004.jpeg" TargetMode="External"/><Relationship Id="rId3412" Type="http://schemas.openxmlformats.org/officeDocument/2006/relationships/hyperlink" Target="sem\10.1021_acsami.9b21659\SEM" TargetMode="External"/><Relationship Id="rId126" Type="http://schemas.openxmlformats.org/officeDocument/2006/relationships/hyperlink" Target="sem\10.1021_acsnano.8b03202\SEM" TargetMode="External"/><Relationship Id="rId333" Type="http://schemas.openxmlformats.org/officeDocument/2006/relationships/hyperlink" Target="sem/10.1021_acsapm.1c00805\SEM" TargetMode="External"/><Relationship Id="rId540" Type="http://schemas.openxmlformats.org/officeDocument/2006/relationships/hyperlink" Target="sem/10.1021_acsami.0c21598\SEM" TargetMode="External"/><Relationship Id="rId1170" Type="http://schemas.openxmlformats.org/officeDocument/2006/relationships/hyperlink" Target="sem\10.1021_acsabm.9b01176\SEM" TargetMode="External"/><Relationship Id="rId2014" Type="http://schemas.openxmlformats.org/officeDocument/2006/relationships/hyperlink" Target="https://pubs.acs.org/doi/10.1021/acsabm.8b00189" TargetMode="External"/><Relationship Id="rId2221" Type="http://schemas.openxmlformats.org/officeDocument/2006/relationships/hyperlink" Target="sem/10.1021_acsabm.0c00807\SEM" TargetMode="External"/><Relationship Id="rId1030" Type="http://schemas.openxmlformats.org/officeDocument/2006/relationships/hyperlink" Target="sem/10.1021_acsami.1c01321\SEM" TargetMode="External"/><Relationship Id="rId400" Type="http://schemas.openxmlformats.org/officeDocument/2006/relationships/hyperlink" Target="sem/10.1021_acssuschemeng.9b00579\sc-2019-00579j_0003.jpeg" TargetMode="External"/><Relationship Id="rId1987" Type="http://schemas.openxmlformats.org/officeDocument/2006/relationships/hyperlink" Target="sem/10.1021_acsomega.8b01037\supp_3.jpg" TargetMode="External"/><Relationship Id="rId1847" Type="http://schemas.openxmlformats.org/officeDocument/2006/relationships/hyperlink" Target="sem/10.1021_acsami.7b15712\supp_9.jpg" TargetMode="External"/><Relationship Id="rId1707" Type="http://schemas.openxmlformats.org/officeDocument/2006/relationships/hyperlink" Target="sem/10.1021_acsami.7b04552\am-2017-04552w_0006.jpeg" TargetMode="External"/><Relationship Id="rId3062" Type="http://schemas.openxmlformats.org/officeDocument/2006/relationships/hyperlink" Target="sem/10.1021_acsami.6b14879\SEM" TargetMode="External"/><Relationship Id="rId190" Type="http://schemas.openxmlformats.org/officeDocument/2006/relationships/hyperlink" Target="sem/10.1021_acsami.5b00184\SEM" TargetMode="External"/><Relationship Id="rId1914" Type="http://schemas.openxmlformats.org/officeDocument/2006/relationships/hyperlink" Target="sem/10.1021_acsbiomaterials.9b00941\SEM" TargetMode="External"/><Relationship Id="rId2688" Type="http://schemas.openxmlformats.org/officeDocument/2006/relationships/hyperlink" Target="sem\10.1021_acsami.9b22964\SEM" TargetMode="External"/><Relationship Id="rId2895" Type="http://schemas.openxmlformats.org/officeDocument/2006/relationships/hyperlink" Target="sem/10.1021_acs.molpharmaceut.6b00875\SEM" TargetMode="External"/><Relationship Id="rId867" Type="http://schemas.openxmlformats.org/officeDocument/2006/relationships/hyperlink" Target="sem/10.1021_acsaem.9b02007\SEM" TargetMode="External"/><Relationship Id="rId1497" Type="http://schemas.openxmlformats.org/officeDocument/2006/relationships/hyperlink" Target="sem\10.1021_acsbiomaterials.8b00135\ab-2018-001354_0002.jpeg" TargetMode="External"/><Relationship Id="rId2548" Type="http://schemas.openxmlformats.org/officeDocument/2006/relationships/hyperlink" Target="sem\10.1021_acsami.8b10064\SEM" TargetMode="External"/><Relationship Id="rId2755" Type="http://schemas.openxmlformats.org/officeDocument/2006/relationships/hyperlink" Target="sem/10.1021_ma101336c\SEM" TargetMode="External"/><Relationship Id="rId2962" Type="http://schemas.openxmlformats.org/officeDocument/2006/relationships/hyperlink" Target="sem/10.1021_acsami.7b00221\am-2017-002216_0006.jpeg" TargetMode="External"/><Relationship Id="rId727" Type="http://schemas.openxmlformats.org/officeDocument/2006/relationships/hyperlink" Target="sem\10.1021_acs.biomac.6b00593\supp_3.jpg" TargetMode="External"/><Relationship Id="rId934" Type="http://schemas.openxmlformats.org/officeDocument/2006/relationships/hyperlink" Target="sem\10.1021_acs.chemmater.0c03362\supp_1.jpg" TargetMode="External"/><Relationship Id="rId1357" Type="http://schemas.openxmlformats.org/officeDocument/2006/relationships/hyperlink" Target="sem/10.1021_acs.chemmater.9b05375\SEM" TargetMode="External"/><Relationship Id="rId1564" Type="http://schemas.openxmlformats.org/officeDocument/2006/relationships/hyperlink" Target="sem/10.1021_acsomega.0c02946\SEM" TargetMode="External"/><Relationship Id="rId1771" Type="http://schemas.openxmlformats.org/officeDocument/2006/relationships/hyperlink" Target="sem/10.1021_acs.biomac.7b00788\bm-2017-007886_0005.jpeg" TargetMode="External"/><Relationship Id="rId2408" Type="http://schemas.openxmlformats.org/officeDocument/2006/relationships/hyperlink" Target="sem/10.1021_acssuschemeng.9b07467\SEM" TargetMode="External"/><Relationship Id="rId2615" Type="http://schemas.openxmlformats.org/officeDocument/2006/relationships/hyperlink" Target="sem/10.1021_acsami.0c03224\am0c03224_0003.jpeg" TargetMode="External"/><Relationship Id="rId2822" Type="http://schemas.openxmlformats.org/officeDocument/2006/relationships/hyperlink" Target="https://pubs.acs.org/doi/10.1021/acs.biomac.5b00425" TargetMode="External"/><Relationship Id="rId63" Type="http://schemas.openxmlformats.org/officeDocument/2006/relationships/hyperlink" Target="sem\10.1021_acsapm.9b00698\ap9b00698_0007.jpeg" TargetMode="External"/><Relationship Id="rId1217" Type="http://schemas.openxmlformats.org/officeDocument/2006/relationships/hyperlink" Target="https://pubs.acs.org/doi/10.1021/acsnano.1c08193" TargetMode="External"/><Relationship Id="rId1424" Type="http://schemas.openxmlformats.org/officeDocument/2006/relationships/hyperlink" Target="sem\10.1021_acsami.1c13584\am1c13584_0004.jpeg" TargetMode="External"/><Relationship Id="rId1631" Type="http://schemas.openxmlformats.org/officeDocument/2006/relationships/hyperlink" Target="sem\10.1021_acsabm.0c01088\SEM" TargetMode="External"/><Relationship Id="rId3389" Type="http://schemas.openxmlformats.org/officeDocument/2006/relationships/hyperlink" Target="https://pubs.acs.org/doi/10.1021/nn204123p" TargetMode="External"/><Relationship Id="rId2198" Type="http://schemas.openxmlformats.org/officeDocument/2006/relationships/hyperlink" Target="sem\10.1021_ma500972y\ma-2014-00972y_0006.jpeg" TargetMode="External"/><Relationship Id="rId3249" Type="http://schemas.openxmlformats.org/officeDocument/2006/relationships/hyperlink" Target="sem/10.1021_cm502834h\supp_1.jpg" TargetMode="External"/><Relationship Id="rId3456" Type="http://schemas.openxmlformats.org/officeDocument/2006/relationships/hyperlink" Target="sem/10.1021_acs.iecr.9b06769\SEM" TargetMode="External"/><Relationship Id="rId377" Type="http://schemas.openxmlformats.org/officeDocument/2006/relationships/hyperlink" Target="sem\10.1021_acsami.0c08880\SEM" TargetMode="External"/><Relationship Id="rId584" Type="http://schemas.openxmlformats.org/officeDocument/2006/relationships/hyperlink" Target="sem/10.1021_acsami.0c12313\supp_7.jpg" TargetMode="External"/><Relationship Id="rId2058" Type="http://schemas.openxmlformats.org/officeDocument/2006/relationships/hyperlink" Target="sem\10.1021_acsabm.8b00674\SEM" TargetMode="External"/><Relationship Id="rId2265" Type="http://schemas.openxmlformats.org/officeDocument/2006/relationships/hyperlink" Target="sem\10.1021_acs.iecr.0c00407\ie0c00407_0002.jpeg" TargetMode="External"/><Relationship Id="rId3109" Type="http://schemas.openxmlformats.org/officeDocument/2006/relationships/hyperlink" Target="sem/10.1021_acssuschemeng.7b03158\sc-2017-03158z_0005.jpeg" TargetMode="External"/><Relationship Id="rId237" Type="http://schemas.openxmlformats.org/officeDocument/2006/relationships/hyperlink" Target="sem\10.1021_acsami.1c12228\am1c12228_0003.jpeg" TargetMode="External"/><Relationship Id="rId791" Type="http://schemas.openxmlformats.org/officeDocument/2006/relationships/hyperlink" Target="sem\10.1021_acsnano.0c03855\nn0c03855_0003.jpeg" TargetMode="External"/><Relationship Id="rId1074" Type="http://schemas.openxmlformats.org/officeDocument/2006/relationships/hyperlink" Target="sem/10.1021_acs.iecr.0c01720\SEM" TargetMode="External"/><Relationship Id="rId2472" Type="http://schemas.openxmlformats.org/officeDocument/2006/relationships/hyperlink" Target="sem/10.1021_acsami.0c06091\SEM" TargetMode="External"/><Relationship Id="rId3316" Type="http://schemas.openxmlformats.org/officeDocument/2006/relationships/hyperlink" Target="sem/10.1021_acsami.0c06342\SEM" TargetMode="External"/><Relationship Id="rId444" Type="http://schemas.openxmlformats.org/officeDocument/2006/relationships/hyperlink" Target="sem/10.1021_acsabm.0c00423\mt0c00423_0004.jpeg" TargetMode="External"/><Relationship Id="rId651" Type="http://schemas.openxmlformats.org/officeDocument/2006/relationships/hyperlink" Target="sem/10.1021_acsami.9b05554\am-2019-05554v_0002.jpeg" TargetMode="External"/><Relationship Id="rId1281" Type="http://schemas.openxmlformats.org/officeDocument/2006/relationships/hyperlink" Target="sem/10.1021_acs.iecr.5b01305\SEM" TargetMode="External"/><Relationship Id="rId2125" Type="http://schemas.openxmlformats.org/officeDocument/2006/relationships/hyperlink" Target="https://pubs.acs.org/doi/10.1021/acs.biomac.5b00928" TargetMode="External"/><Relationship Id="rId2332" Type="http://schemas.openxmlformats.org/officeDocument/2006/relationships/hyperlink" Target="sem\10.1021_acsami.0c06091\SEM" TargetMode="External"/><Relationship Id="rId304" Type="http://schemas.openxmlformats.org/officeDocument/2006/relationships/hyperlink" Target="sem/10.1021_acsaelm.1c00488\supp_7.jpg" TargetMode="External"/><Relationship Id="rId511" Type="http://schemas.openxmlformats.org/officeDocument/2006/relationships/hyperlink" Target="sem/10.1021_acsami.6b07713\SEM" TargetMode="External"/><Relationship Id="rId1141" Type="http://schemas.openxmlformats.org/officeDocument/2006/relationships/hyperlink" Target="sem\10.1021_acsami.6b04431\am-2016-04431w_0002.jpeg" TargetMode="External"/><Relationship Id="rId1001" Type="http://schemas.openxmlformats.org/officeDocument/2006/relationships/hyperlink" Target="sem\10.1021_acs.nanolett.7b01123\nl-2017-01123g_0002.jpeg" TargetMode="External"/><Relationship Id="rId1958" Type="http://schemas.openxmlformats.org/officeDocument/2006/relationships/hyperlink" Target="sem\10.1021_nn300082k\SEM" TargetMode="External"/><Relationship Id="rId3173" Type="http://schemas.openxmlformats.org/officeDocument/2006/relationships/hyperlink" Target="sem/10.1021_acs.biomac.0c00043\bm0c00043_0010.jpeg" TargetMode="External"/><Relationship Id="rId3380" Type="http://schemas.openxmlformats.org/officeDocument/2006/relationships/hyperlink" Target="https://pubs.acs.org/doi/10.1021/ja106639c" TargetMode="External"/><Relationship Id="rId1818" Type="http://schemas.openxmlformats.org/officeDocument/2006/relationships/hyperlink" Target="sem\10.1021_acs.iecr.9b06769\SEM" TargetMode="External"/><Relationship Id="rId3033" Type="http://schemas.openxmlformats.org/officeDocument/2006/relationships/hyperlink" Target="sem/10.1021_acsapm.8b00232\ap-2018-00232a_0001.jpeg" TargetMode="External"/><Relationship Id="rId3240" Type="http://schemas.openxmlformats.org/officeDocument/2006/relationships/hyperlink" Target="sem/10.1021_acsnano.8b09470\SEM" TargetMode="External"/><Relationship Id="rId161" Type="http://schemas.openxmlformats.org/officeDocument/2006/relationships/hyperlink" Target="sem/10.1021_acsomega.9b02829\ao9b02829_0008.jpeg" TargetMode="External"/><Relationship Id="rId2799" Type="http://schemas.openxmlformats.org/officeDocument/2006/relationships/hyperlink" Target="sem/10.1021_acsbiomaterials.7b00224\SEM" TargetMode="External"/><Relationship Id="rId3100" Type="http://schemas.openxmlformats.org/officeDocument/2006/relationships/hyperlink" Target="sem/10.1021_acsapm.9b00490\SEM" TargetMode="External"/><Relationship Id="rId978" Type="http://schemas.openxmlformats.org/officeDocument/2006/relationships/hyperlink" Target="sem\10.1021_acsbiomaterials.9b01512\SEM" TargetMode="External"/><Relationship Id="rId2659" Type="http://schemas.openxmlformats.org/officeDocument/2006/relationships/hyperlink" Target="sem/10.1021_acsabm.8b00760\mt-2018-00760v_0002.jpeg" TargetMode="External"/><Relationship Id="rId2866" Type="http://schemas.openxmlformats.org/officeDocument/2006/relationships/hyperlink" Target="sem/10.1021_acsanm.1c00932\SEM" TargetMode="External"/><Relationship Id="rId838" Type="http://schemas.openxmlformats.org/officeDocument/2006/relationships/hyperlink" Target="sem/10.1021_acsami.9b22120\am9b22120_0004.jpeg" TargetMode="External"/><Relationship Id="rId1468" Type="http://schemas.openxmlformats.org/officeDocument/2006/relationships/hyperlink" Target="sem\10.1021_acsami.0c06164\am0c06164_0005.jpeg" TargetMode="External"/><Relationship Id="rId1675" Type="http://schemas.openxmlformats.org/officeDocument/2006/relationships/hyperlink" Target="https://pubs.acs.org/doi/10.1021/acsami.7b04290" TargetMode="External"/><Relationship Id="rId1882" Type="http://schemas.openxmlformats.org/officeDocument/2006/relationships/hyperlink" Target="sem/10.1021_acsbiomaterials.8b00408\SEM" TargetMode="External"/><Relationship Id="rId2519" Type="http://schemas.openxmlformats.org/officeDocument/2006/relationships/hyperlink" Target="sem\10.1021_acsnano.0c01658\nn0c01658_0003.jpeg" TargetMode="External"/><Relationship Id="rId2726" Type="http://schemas.openxmlformats.org/officeDocument/2006/relationships/hyperlink" Target="sem\10.1021_am501275t\SEM" TargetMode="External"/><Relationship Id="rId1328" Type="http://schemas.openxmlformats.org/officeDocument/2006/relationships/hyperlink" Target="sem\10.1021_acs.chemmater.0c02941\cm0c02941_0010.jpeg" TargetMode="External"/><Relationship Id="rId1535" Type="http://schemas.openxmlformats.org/officeDocument/2006/relationships/hyperlink" Target="sem/10.1021_acsomega.6b00495\SEM" TargetMode="External"/><Relationship Id="rId2933" Type="http://schemas.openxmlformats.org/officeDocument/2006/relationships/hyperlink" Target="sem/10.1021_acsapm.9b00537\SEM" TargetMode="External"/><Relationship Id="rId905" Type="http://schemas.openxmlformats.org/officeDocument/2006/relationships/hyperlink" Target="sem/10.1021_acsbiomaterials.0c00443\SEM" TargetMode="External"/><Relationship Id="rId1742" Type="http://schemas.openxmlformats.org/officeDocument/2006/relationships/hyperlink" Target="sem/10.1021_acsami.8b20178\SEM" TargetMode="External"/><Relationship Id="rId34" Type="http://schemas.openxmlformats.org/officeDocument/2006/relationships/hyperlink" Target="sem/10.1021_acsabm.8b00710\SEM" TargetMode="External"/><Relationship Id="rId1602" Type="http://schemas.openxmlformats.org/officeDocument/2006/relationships/hyperlink" Target="sem\10.1021_acsabm.0c00495\mt0c00495_0003.jpeg" TargetMode="External"/><Relationship Id="rId488" Type="http://schemas.openxmlformats.org/officeDocument/2006/relationships/hyperlink" Target="sem/10.1021_acsami.9b04700\am-2019-047007_0002.jpeg" TargetMode="External"/><Relationship Id="rId695" Type="http://schemas.openxmlformats.org/officeDocument/2006/relationships/hyperlink" Target="sem\10.1021_acsapm.9b00234\supp_6.jpg" TargetMode="External"/><Relationship Id="rId2169" Type="http://schemas.openxmlformats.org/officeDocument/2006/relationships/hyperlink" Target="https://pubs.acs.org/doi/10.1021/acsbiomaterials.8b00408" TargetMode="External"/><Relationship Id="rId2376" Type="http://schemas.openxmlformats.org/officeDocument/2006/relationships/hyperlink" Target="sem/10.1021_acs.biomac.7b00057\SEM" TargetMode="External"/><Relationship Id="rId2583" Type="http://schemas.openxmlformats.org/officeDocument/2006/relationships/hyperlink" Target="sem/10.1021_acsami.1c15312\am1c15312_0004.jpeg" TargetMode="External"/><Relationship Id="rId2790" Type="http://schemas.openxmlformats.org/officeDocument/2006/relationships/hyperlink" Target="sem/10.1021_acs.langmuir.9b01640\la9b01640_0004.jpeg" TargetMode="External"/><Relationship Id="rId3427" Type="http://schemas.openxmlformats.org/officeDocument/2006/relationships/hyperlink" Target="sem/10.1021_acsbiomaterials.0c00119\ab0c00119_0001.jpeg" TargetMode="External"/><Relationship Id="rId348" Type="http://schemas.openxmlformats.org/officeDocument/2006/relationships/hyperlink" Target="sem/10.1021_acsabm.8b00361\mt-2018-00361s_0002.jpeg" TargetMode="External"/><Relationship Id="rId555" Type="http://schemas.openxmlformats.org/officeDocument/2006/relationships/hyperlink" Target="sem/10.1021_acsami.8b15591\am-2018-155915_0002.jpeg" TargetMode="External"/><Relationship Id="rId762" Type="http://schemas.openxmlformats.org/officeDocument/2006/relationships/hyperlink" Target="sem\10.1021_acsami.7b18927\SEM" TargetMode="External"/><Relationship Id="rId1185" Type="http://schemas.openxmlformats.org/officeDocument/2006/relationships/hyperlink" Target="sem\10.1021_acsami.1c01321\SEM" TargetMode="External"/><Relationship Id="rId1392" Type="http://schemas.openxmlformats.org/officeDocument/2006/relationships/hyperlink" Target="sem/10.1021_acs.chemmater.9b00769\cm-2019-007693_0004.jpeg" TargetMode="External"/><Relationship Id="rId2029" Type="http://schemas.openxmlformats.org/officeDocument/2006/relationships/hyperlink" Target="sem/10.1021_acsabm.9b01062\SEM" TargetMode="External"/><Relationship Id="rId2236" Type="http://schemas.openxmlformats.org/officeDocument/2006/relationships/hyperlink" Target="sem/10.1021_acssuschemeng.9b07051\sc9b07051_0003.jpeg" TargetMode="External"/><Relationship Id="rId2443" Type="http://schemas.openxmlformats.org/officeDocument/2006/relationships/hyperlink" Target="sem\10.1021_acsami.8b14528\am-2018-14528g_0004.jpeg" TargetMode="External"/><Relationship Id="rId2650" Type="http://schemas.openxmlformats.org/officeDocument/2006/relationships/hyperlink" Target="sem\10.1021_acsabm.1c00004\SEM" TargetMode="External"/><Relationship Id="rId208" Type="http://schemas.openxmlformats.org/officeDocument/2006/relationships/hyperlink" Target="https://pubs.acs.org/doi/10.1021/acsnano.1c01751" TargetMode="External"/><Relationship Id="rId415" Type="http://schemas.openxmlformats.org/officeDocument/2006/relationships/hyperlink" Target="sem/10.1021_acsami.8b02527\SEM" TargetMode="External"/><Relationship Id="rId622" Type="http://schemas.openxmlformats.org/officeDocument/2006/relationships/hyperlink" Target="sem/10.1021_acsabm.1c00096\SEM" TargetMode="External"/><Relationship Id="rId1045" Type="http://schemas.openxmlformats.org/officeDocument/2006/relationships/hyperlink" Target="sem/10.1021_acsami.1c12458\am1c12458_0004.jpeg" TargetMode="External"/><Relationship Id="rId1252" Type="http://schemas.openxmlformats.org/officeDocument/2006/relationships/hyperlink" Target="sem/10.1021_acsami.6b00891\SEM" TargetMode="External"/><Relationship Id="rId2303" Type="http://schemas.openxmlformats.org/officeDocument/2006/relationships/hyperlink" Target="sem\10.1021_acs.jafc.9b00984\jf-2019-00984j_0008.jpeg" TargetMode="External"/><Relationship Id="rId2510" Type="http://schemas.openxmlformats.org/officeDocument/2006/relationships/hyperlink" Target="https://pubs.acs.org/doi/10.1021/acssuschemeng.0c06258" TargetMode="External"/><Relationship Id="rId1112" Type="http://schemas.openxmlformats.org/officeDocument/2006/relationships/hyperlink" Target="sem\10.1021_acsami.0c16009\SEM" TargetMode="External"/><Relationship Id="rId3077" Type="http://schemas.openxmlformats.org/officeDocument/2006/relationships/hyperlink" Target="sem/10.1021_acsabm.0c01633\mt0c01633_0009.jpeg" TargetMode="External"/><Relationship Id="rId3284" Type="http://schemas.openxmlformats.org/officeDocument/2006/relationships/hyperlink" Target="sem/10.1021_acsnano.0c06938\SEM" TargetMode="External"/><Relationship Id="rId1929" Type="http://schemas.openxmlformats.org/officeDocument/2006/relationships/hyperlink" Target="sem/10.1021_acssuschemeng.0c06198\sc0c06198_0005.jpeg" TargetMode="External"/><Relationship Id="rId2093" Type="http://schemas.openxmlformats.org/officeDocument/2006/relationships/hyperlink" Target="sem/10.1021_acsami.7b10348\supp_3.jpg" TargetMode="External"/><Relationship Id="rId3144" Type="http://schemas.openxmlformats.org/officeDocument/2006/relationships/hyperlink" Target="sem/10.1021_acsami.8b15385\SEM" TargetMode="External"/><Relationship Id="rId3351" Type="http://schemas.openxmlformats.org/officeDocument/2006/relationships/hyperlink" Target="sem/10.1021_acs.langmuir.8b02918\la-2018-02918z_0002.jpeg" TargetMode="External"/><Relationship Id="rId272" Type="http://schemas.openxmlformats.org/officeDocument/2006/relationships/hyperlink" Target="sem\10.1021_acsapm.9b00698\ap9b00698_0007.jpeg" TargetMode="External"/><Relationship Id="rId2160" Type="http://schemas.openxmlformats.org/officeDocument/2006/relationships/hyperlink" Target="https://pubs.acs.org/doi/10.1021/acsbiomaterials.8b00408" TargetMode="External"/><Relationship Id="rId3004" Type="http://schemas.openxmlformats.org/officeDocument/2006/relationships/hyperlink" Target="sem/10.1021_acsami.9b14158\am9b14158_0002.jpeg" TargetMode="External"/><Relationship Id="rId3211" Type="http://schemas.openxmlformats.org/officeDocument/2006/relationships/hyperlink" Target="sem/10.1021_acsabm.8b00712\supp_5.jpg" TargetMode="External"/><Relationship Id="rId132" Type="http://schemas.openxmlformats.org/officeDocument/2006/relationships/hyperlink" Target="sem/10.1021_acsnano.8b03202\SEM" TargetMode="External"/><Relationship Id="rId2020" Type="http://schemas.openxmlformats.org/officeDocument/2006/relationships/hyperlink" Target="sem/10.1021_acsabm.9b01062\mt9b01062_0003.jpeg" TargetMode="External"/><Relationship Id="rId1579" Type="http://schemas.openxmlformats.org/officeDocument/2006/relationships/hyperlink" Target="sem/10.1021_acsbiomaterials.6b00470\SEM" TargetMode="External"/><Relationship Id="rId2977" Type="http://schemas.openxmlformats.org/officeDocument/2006/relationships/hyperlink" Target="sem/10.1021_acsami.1c08421\SEM" TargetMode="External"/><Relationship Id="rId949" Type="http://schemas.openxmlformats.org/officeDocument/2006/relationships/hyperlink" Target="sem\10.1021_acs.macromol.8b01678\SEM" TargetMode="External"/><Relationship Id="rId1786" Type="http://schemas.openxmlformats.org/officeDocument/2006/relationships/hyperlink" Target="sem/10.1021_acsami.0c10327\SEM" TargetMode="External"/><Relationship Id="rId1993" Type="http://schemas.openxmlformats.org/officeDocument/2006/relationships/hyperlink" Target="sem/10.1021_acs.biomac.0c01167\bm0c01167_0002.jpeg" TargetMode="External"/><Relationship Id="rId2837" Type="http://schemas.openxmlformats.org/officeDocument/2006/relationships/hyperlink" Target="https://pubs.acs.org/doi/10.1021/bm200154k" TargetMode="External"/><Relationship Id="rId78" Type="http://schemas.openxmlformats.org/officeDocument/2006/relationships/hyperlink" Target="sem/10.1021_acsbiomaterials.1c00275\SEM" TargetMode="External"/><Relationship Id="rId809" Type="http://schemas.openxmlformats.org/officeDocument/2006/relationships/hyperlink" Target="sem\10.1021_acsabm.1c00369\mt1c00369_0007.jpeg" TargetMode="External"/><Relationship Id="rId1439" Type="http://schemas.openxmlformats.org/officeDocument/2006/relationships/hyperlink" Target="sem\10.1021_acsbiomaterials.6b00470\SEM" TargetMode="External"/><Relationship Id="rId1646" Type="http://schemas.openxmlformats.org/officeDocument/2006/relationships/hyperlink" Target="sem\10.1021_acsapm.1c00419\ap1c00419_0003.jpeg" TargetMode="External"/><Relationship Id="rId1853" Type="http://schemas.openxmlformats.org/officeDocument/2006/relationships/hyperlink" Target="sem/10.1021_acs.macromol.5b01536\ma-2015-01536z_0003.jpeg" TargetMode="External"/><Relationship Id="rId2904" Type="http://schemas.openxmlformats.org/officeDocument/2006/relationships/hyperlink" Target="sem/10.1021_am402097j\am-2013-02097j_0004.jpeg" TargetMode="External"/><Relationship Id="rId1506" Type="http://schemas.openxmlformats.org/officeDocument/2006/relationships/hyperlink" Target="sem\10.1021_acsabm.1c00905\supp_2.jpg" TargetMode="External"/><Relationship Id="rId1713" Type="http://schemas.openxmlformats.org/officeDocument/2006/relationships/hyperlink" Target="sem/10.1021_acsabm.9b01062\mt9b01062_0003.jpeg" TargetMode="External"/><Relationship Id="rId1920" Type="http://schemas.openxmlformats.org/officeDocument/2006/relationships/hyperlink" Target="sem\10.1021_acsami.9b14756\SEM" TargetMode="External"/><Relationship Id="rId599" Type="http://schemas.openxmlformats.org/officeDocument/2006/relationships/hyperlink" Target="sem/10.1021_acsabm.1c00096\mt1c00096_0004.jpeg" TargetMode="External"/><Relationship Id="rId2487" Type="http://schemas.openxmlformats.org/officeDocument/2006/relationships/hyperlink" Target="sem\10.1021_acssuschemeng.9b07467\supp_8.jpg" TargetMode="External"/><Relationship Id="rId2694" Type="http://schemas.openxmlformats.org/officeDocument/2006/relationships/hyperlink" Target="https://pubs.acs.org/doi/10.1021/acssuschemeng.0c01118" TargetMode="External"/><Relationship Id="rId459" Type="http://schemas.openxmlformats.org/officeDocument/2006/relationships/hyperlink" Target="sem/10.1021_bk-2017-1253.ch004\SEM" TargetMode="External"/><Relationship Id="rId666" Type="http://schemas.openxmlformats.org/officeDocument/2006/relationships/hyperlink" Target="sem\10.1021_acsami.8b05314\SEM" TargetMode="External"/><Relationship Id="rId873" Type="http://schemas.openxmlformats.org/officeDocument/2006/relationships/hyperlink" Target="sem\10.1021_acsami.8b05200\SEM" TargetMode="External"/><Relationship Id="rId1089" Type="http://schemas.openxmlformats.org/officeDocument/2006/relationships/hyperlink" Target="sem\10.1021_acsami.0c18242\supp_3.jpg" TargetMode="External"/><Relationship Id="rId1296" Type="http://schemas.openxmlformats.org/officeDocument/2006/relationships/hyperlink" Target="sem\10.1021_acsami.0c18242\SEM" TargetMode="External"/><Relationship Id="rId2347" Type="http://schemas.openxmlformats.org/officeDocument/2006/relationships/hyperlink" Target="sem/10.1021_acsami.8b20937\am-2018-20937m_0002.jpeg" TargetMode="External"/><Relationship Id="rId2554" Type="http://schemas.openxmlformats.org/officeDocument/2006/relationships/hyperlink" Target="sem/10.1021_acsapm.0c00779\SEM" TargetMode="External"/><Relationship Id="rId319" Type="http://schemas.openxmlformats.org/officeDocument/2006/relationships/hyperlink" Target="sem/10.1021_acs.bioconjchem.6b00706\SEM" TargetMode="External"/><Relationship Id="rId526" Type="http://schemas.openxmlformats.org/officeDocument/2006/relationships/hyperlink" Target="sem/10.1021_acsami.9b13611\SEM" TargetMode="External"/><Relationship Id="rId1156" Type="http://schemas.openxmlformats.org/officeDocument/2006/relationships/hyperlink" Target="sem\10.1021_acsami.6b10375\SEM" TargetMode="External"/><Relationship Id="rId1363" Type="http://schemas.openxmlformats.org/officeDocument/2006/relationships/hyperlink" Target="sem/10.1021_acsomega.6b00495\SEM" TargetMode="External"/><Relationship Id="rId2207" Type="http://schemas.openxmlformats.org/officeDocument/2006/relationships/hyperlink" Target="sem/10.1021_acs.biomac.1c00537\SEM" TargetMode="External"/><Relationship Id="rId2761" Type="http://schemas.openxmlformats.org/officeDocument/2006/relationships/hyperlink" Target="sem/10.1021_ma101336c\SEM" TargetMode="External"/><Relationship Id="rId733" Type="http://schemas.openxmlformats.org/officeDocument/2006/relationships/hyperlink" Target="sem/10.1021_cm300298n\cm-2012-00298n_0003.jpeg" TargetMode="External"/><Relationship Id="rId940" Type="http://schemas.openxmlformats.org/officeDocument/2006/relationships/hyperlink" Target="sem/10.1021_acsanm.0c00351\an0c00351_0002.jpeg" TargetMode="External"/><Relationship Id="rId1016" Type="http://schemas.openxmlformats.org/officeDocument/2006/relationships/hyperlink" Target="sem/10.1021_acsami.6b10375\SEM" TargetMode="External"/><Relationship Id="rId1570" Type="http://schemas.openxmlformats.org/officeDocument/2006/relationships/hyperlink" Target="sem\10.1021_acsbiomaterials.6b00470\ab-2016-00470m_0004.jpeg" TargetMode="External"/><Relationship Id="rId2414" Type="http://schemas.openxmlformats.org/officeDocument/2006/relationships/hyperlink" Target="sem\10.1021_acssuschemeng.9b07467\SEM" TargetMode="External"/><Relationship Id="rId2621" Type="http://schemas.openxmlformats.org/officeDocument/2006/relationships/hyperlink" Target="sem\10.1021_acsami.0c14438\supp_6.jpg" TargetMode="External"/><Relationship Id="rId800" Type="http://schemas.openxmlformats.org/officeDocument/2006/relationships/hyperlink" Target="sem\10.1021_acsabm.0c00294\SEM" TargetMode="External"/><Relationship Id="rId1223" Type="http://schemas.openxmlformats.org/officeDocument/2006/relationships/hyperlink" Target="sem/10.1021_acsami.1c12458\am1c12458_0004.jpeg" TargetMode="External"/><Relationship Id="rId1430" Type="http://schemas.openxmlformats.org/officeDocument/2006/relationships/hyperlink" Target="sem/10.1021_acs.chemmater.9b01239\cm-2019-01239w_0003.jpeg" TargetMode="External"/><Relationship Id="rId3188" Type="http://schemas.openxmlformats.org/officeDocument/2006/relationships/hyperlink" Target="sem/10.1021_cm4025827\cm-2013-025827_0003.jpeg" TargetMode="External"/><Relationship Id="rId3395" Type="http://schemas.openxmlformats.org/officeDocument/2006/relationships/hyperlink" Target="https://pubs.acs.org/doi/10.1021/ma5006099" TargetMode="External"/><Relationship Id="rId3048" Type="http://schemas.openxmlformats.org/officeDocument/2006/relationships/hyperlink" Target="sem/10.1021_acs.jafc.8b05147\SEM" TargetMode="External"/><Relationship Id="rId3255" Type="http://schemas.openxmlformats.org/officeDocument/2006/relationships/hyperlink" Target="sem/10.1021_acs.chemmater.8b02542\cm-2018-025426_0001.jpeg" TargetMode="External"/><Relationship Id="rId3462" Type="http://schemas.openxmlformats.org/officeDocument/2006/relationships/hyperlink" Target="sem\10.1021_acsanm.0c00351\an0c00351_0006.jpeg" TargetMode="External"/><Relationship Id="rId176" Type="http://schemas.openxmlformats.org/officeDocument/2006/relationships/hyperlink" Target="sem/10.1021_acsnano.6b05318\SEM" TargetMode="External"/><Relationship Id="rId383" Type="http://schemas.openxmlformats.org/officeDocument/2006/relationships/hyperlink" Target="sem/10.1021_acsami.6b13155\SEM" TargetMode="External"/><Relationship Id="rId590" Type="http://schemas.openxmlformats.org/officeDocument/2006/relationships/hyperlink" Target="sem/10.1021_acsabm.1c00096\SEM" TargetMode="External"/><Relationship Id="rId2064" Type="http://schemas.openxmlformats.org/officeDocument/2006/relationships/hyperlink" Target="sem\10.1021_acsnano.0c06346\SEM" TargetMode="External"/><Relationship Id="rId2271" Type="http://schemas.openxmlformats.org/officeDocument/2006/relationships/hyperlink" Target="sem\10.1021_acs.biomac.0c01788\bm0c01788_0001.jpeg" TargetMode="External"/><Relationship Id="rId3115" Type="http://schemas.openxmlformats.org/officeDocument/2006/relationships/hyperlink" Target="sem/10.1021_acsabm.8b00712\mt-2018-00712s_0001.jpeg" TargetMode="External"/><Relationship Id="rId3322" Type="http://schemas.openxmlformats.org/officeDocument/2006/relationships/hyperlink" Target="sem/10.1021_acsapm.1c00042\SEM" TargetMode="External"/><Relationship Id="rId243" Type="http://schemas.openxmlformats.org/officeDocument/2006/relationships/hyperlink" Target="sem\10.1021_acsami.9b07387\am-2019-07387r_0005.jpeg" TargetMode="External"/><Relationship Id="rId450" Type="http://schemas.openxmlformats.org/officeDocument/2006/relationships/hyperlink" Target="sem/10.1021_acsabm.0c00423\supp_3.jpg" TargetMode="External"/><Relationship Id="rId1080" Type="http://schemas.openxmlformats.org/officeDocument/2006/relationships/hyperlink" Target="sem/10.1021_acs.iecr.5b01305\SEM" TargetMode="External"/><Relationship Id="rId2131" Type="http://schemas.openxmlformats.org/officeDocument/2006/relationships/hyperlink" Target="https://pubs.acs.org/doi/10.1021/acs.biomac.5b00928" TargetMode="External"/><Relationship Id="rId103" Type="http://schemas.openxmlformats.org/officeDocument/2006/relationships/hyperlink" Target="sem/10.1021_acssuschemeng.8b00193\sc-2018-00193w_0002.jpeg" TargetMode="External"/><Relationship Id="rId310" Type="http://schemas.openxmlformats.org/officeDocument/2006/relationships/hyperlink" Target="sem/10.1021_acsami.6b07713\supp_1.jpg" TargetMode="External"/><Relationship Id="rId1897" Type="http://schemas.openxmlformats.org/officeDocument/2006/relationships/hyperlink" Target="sem/10.1021_acsami.1c05394\am1c05394_0012.jpeg" TargetMode="External"/><Relationship Id="rId2948" Type="http://schemas.openxmlformats.org/officeDocument/2006/relationships/hyperlink" Target="sem/10.1021_acsami.8b00806\am-2018-008063_0003.jpeg" TargetMode="External"/><Relationship Id="rId1757" Type="http://schemas.openxmlformats.org/officeDocument/2006/relationships/hyperlink" Target="sem/10.1021_acsami.8b02060\am-2018-02060b_0001.jpeg" TargetMode="External"/><Relationship Id="rId1964" Type="http://schemas.openxmlformats.org/officeDocument/2006/relationships/hyperlink" Target="sem/10.1021_acsomega.0c00727\SEM" TargetMode="External"/><Relationship Id="rId2808" Type="http://schemas.openxmlformats.org/officeDocument/2006/relationships/hyperlink" Target="sem\10.1021_acs.macromol.8b02410\supp_8.jpg" TargetMode="External"/><Relationship Id="rId49" Type="http://schemas.openxmlformats.org/officeDocument/2006/relationships/hyperlink" Target="sem\10.1021_acsami.1c12228\am1c12228_0003.jpeg" TargetMode="External"/><Relationship Id="rId1617" Type="http://schemas.openxmlformats.org/officeDocument/2006/relationships/hyperlink" Target="sem/10.1021_acsnano.0c08830\SEM" TargetMode="External"/><Relationship Id="rId1824" Type="http://schemas.openxmlformats.org/officeDocument/2006/relationships/hyperlink" Target="sem/10.1021_acsami.7b01513\SEM" TargetMode="External"/><Relationship Id="rId2598" Type="http://schemas.openxmlformats.org/officeDocument/2006/relationships/hyperlink" Target="sem/10.1021_acsami.8b06262\SEM" TargetMode="External"/><Relationship Id="rId777" Type="http://schemas.openxmlformats.org/officeDocument/2006/relationships/hyperlink" Target="sem/10.1021_acsami.7b18927\supp_3.jpg" TargetMode="External"/><Relationship Id="rId984" Type="http://schemas.openxmlformats.org/officeDocument/2006/relationships/hyperlink" Target="sem\10.1021_acsami.8b04116\SEM" TargetMode="External"/><Relationship Id="rId2458" Type="http://schemas.openxmlformats.org/officeDocument/2006/relationships/hyperlink" Target="sem/10.1021_bm801101e\SEM" TargetMode="External"/><Relationship Id="rId2665" Type="http://schemas.openxmlformats.org/officeDocument/2006/relationships/hyperlink" Target="sem\10.1021_acsami.0c03224\am0c03224_0003.jpeg" TargetMode="External"/><Relationship Id="rId2872" Type="http://schemas.openxmlformats.org/officeDocument/2006/relationships/hyperlink" Target="sem/10.1021_acsabm.0c01171\SEM" TargetMode="External"/><Relationship Id="rId637" Type="http://schemas.openxmlformats.org/officeDocument/2006/relationships/hyperlink" Target="sem/10.1021_acs.molpharmaceut.6b00672\mp-2016-006726_0003.jpeg" TargetMode="External"/><Relationship Id="rId844" Type="http://schemas.openxmlformats.org/officeDocument/2006/relationships/hyperlink" Target="sem\10.1021_acsaem.9b02007\ae9b02007_0002.jpeg" TargetMode="External"/><Relationship Id="rId1267" Type="http://schemas.openxmlformats.org/officeDocument/2006/relationships/hyperlink" Target="sem/10.1021_acsami.8b00802\SEM" TargetMode="External"/><Relationship Id="rId1474" Type="http://schemas.openxmlformats.org/officeDocument/2006/relationships/hyperlink" Target="sem\10.1021_bm2015834\bm-2011-015834_0009.jpeg" TargetMode="External"/><Relationship Id="rId1681" Type="http://schemas.openxmlformats.org/officeDocument/2006/relationships/hyperlink" Target="https://pubs.acs.org/doi/10.1021/acssuschemeng.8b00963" TargetMode="External"/><Relationship Id="rId2318" Type="http://schemas.openxmlformats.org/officeDocument/2006/relationships/hyperlink" Target="sem/10.1021_acssuschemeng.6b02254\SEM" TargetMode="External"/><Relationship Id="rId2525" Type="http://schemas.openxmlformats.org/officeDocument/2006/relationships/hyperlink" Target="sem/10.1021_acsapm.9b00874\ap9b00874_0002.jpeg" TargetMode="External"/><Relationship Id="rId2732" Type="http://schemas.openxmlformats.org/officeDocument/2006/relationships/hyperlink" Target="sem/10.1021_am501275t\SEM" TargetMode="External"/><Relationship Id="rId704" Type="http://schemas.openxmlformats.org/officeDocument/2006/relationships/hyperlink" Target="sem\10.1021_acsami.7b04623\SEM" TargetMode="External"/><Relationship Id="rId911" Type="http://schemas.openxmlformats.org/officeDocument/2006/relationships/hyperlink" Target="sem/10.1021_acsbiomaterials.8b01475\SEM" TargetMode="External"/><Relationship Id="rId1127" Type="http://schemas.openxmlformats.org/officeDocument/2006/relationships/hyperlink" Target="sem/10.1021_ja300174v\ja-2012-00174v_0003.jpeg" TargetMode="External"/><Relationship Id="rId1334" Type="http://schemas.openxmlformats.org/officeDocument/2006/relationships/hyperlink" Target="sem\10.1021_acsami.0c06164\am0c06164_0005.jpeg" TargetMode="External"/><Relationship Id="rId1541" Type="http://schemas.openxmlformats.org/officeDocument/2006/relationships/hyperlink" Target="sem\10.1021_acsomega.1c02117\ao1c02117_0003.jpeg" TargetMode="External"/><Relationship Id="rId40" Type="http://schemas.openxmlformats.org/officeDocument/2006/relationships/hyperlink" Target="sem/10.1021_acsami.0c06674\SEM" TargetMode="External"/><Relationship Id="rId1401" Type="http://schemas.openxmlformats.org/officeDocument/2006/relationships/hyperlink" Target="sem/10.1021_acs.biomac.8b00015\SEM" TargetMode="External"/><Relationship Id="rId3299" Type="http://schemas.openxmlformats.org/officeDocument/2006/relationships/hyperlink" Target="sem/10.1021_acsapm.0c00414\ap0c00414_0002.jpeg" TargetMode="External"/><Relationship Id="rId3159" Type="http://schemas.openxmlformats.org/officeDocument/2006/relationships/hyperlink" Target="sem\10.1021_acsnano.8b07235\nn-2018-07235h_0005.jpeg" TargetMode="External"/><Relationship Id="rId3366" Type="http://schemas.openxmlformats.org/officeDocument/2006/relationships/hyperlink" Target="sem/10.1021_acsapm.0c00392\SEM" TargetMode="External"/><Relationship Id="rId287" Type="http://schemas.openxmlformats.org/officeDocument/2006/relationships/hyperlink" Target="sem\10.1021_acssuschemeng.0c02035\SEM" TargetMode="External"/><Relationship Id="rId494" Type="http://schemas.openxmlformats.org/officeDocument/2006/relationships/hyperlink" Target="sem/10.1021_acsaelm.1c00488\SEM" TargetMode="External"/><Relationship Id="rId2175" Type="http://schemas.openxmlformats.org/officeDocument/2006/relationships/hyperlink" Target="sem/10.1021_acsapm.0c00831\SEM" TargetMode="External"/><Relationship Id="rId2382" Type="http://schemas.openxmlformats.org/officeDocument/2006/relationships/hyperlink" Target="sem/10.1021_acsabm.1c00525\SEM" TargetMode="External"/><Relationship Id="rId3019" Type="http://schemas.openxmlformats.org/officeDocument/2006/relationships/hyperlink" Target="sem/10.1021_acsami.9b00154\SEM" TargetMode="External"/><Relationship Id="rId3226" Type="http://schemas.openxmlformats.org/officeDocument/2006/relationships/hyperlink" Target="sem/10.1021_acs.chemmater.0c01589\SEM" TargetMode="External"/><Relationship Id="rId147" Type="http://schemas.openxmlformats.org/officeDocument/2006/relationships/hyperlink" Target="sem/10.1021_acs.molpharmaceut.0c01196\mp0c01196_0002.jpeg" TargetMode="External"/><Relationship Id="rId354" Type="http://schemas.openxmlformats.org/officeDocument/2006/relationships/hyperlink" Target="sem\10.1021_acsami.0c05454\am0c05454_0002.jpeg" TargetMode="External"/><Relationship Id="rId1191" Type="http://schemas.openxmlformats.org/officeDocument/2006/relationships/hyperlink" Target="sem/10.1021_acsami.1c01321\SEM" TargetMode="External"/><Relationship Id="rId2035" Type="http://schemas.openxmlformats.org/officeDocument/2006/relationships/hyperlink" Target="sem/10.1021_acsabm.9b01062\SEM" TargetMode="External"/><Relationship Id="rId3433" Type="http://schemas.openxmlformats.org/officeDocument/2006/relationships/hyperlink" Target="sem/10.1021_acsbiomaterials.0c00119\ab0c00119_0001.jpeg" TargetMode="External"/><Relationship Id="rId561" Type="http://schemas.openxmlformats.org/officeDocument/2006/relationships/hyperlink" Target="sem/10.1021_acsami.8b15591\am-2018-155915_0002.jpeg" TargetMode="External"/><Relationship Id="rId2242" Type="http://schemas.openxmlformats.org/officeDocument/2006/relationships/hyperlink" Target="sem/10.1021_bm401364z\bm-2013-01364z_0007.jpeg" TargetMode="External"/><Relationship Id="rId214" Type="http://schemas.openxmlformats.org/officeDocument/2006/relationships/hyperlink" Target="sem/10.1021_acssuschemeng.9b05317\SEM" TargetMode="External"/><Relationship Id="rId421" Type="http://schemas.openxmlformats.org/officeDocument/2006/relationships/hyperlink" Target="sem/10.1021_acs.molpharmaceut.6b00672\SEM" TargetMode="External"/><Relationship Id="rId1051" Type="http://schemas.openxmlformats.org/officeDocument/2006/relationships/hyperlink" Target="sem/10.1021_acsami.6b00891\am-2016-00891q_0007.jpeg" TargetMode="External"/><Relationship Id="rId2102" Type="http://schemas.openxmlformats.org/officeDocument/2006/relationships/hyperlink" Target="sem\10.1021_acsami.6b16195\SEM" TargetMode="External"/><Relationship Id="rId1868" Type="http://schemas.openxmlformats.org/officeDocument/2006/relationships/hyperlink" Target="sem/10.1021_acsapm.9b00590\SEM" TargetMode="External"/><Relationship Id="rId2919" Type="http://schemas.openxmlformats.org/officeDocument/2006/relationships/hyperlink" Target="sem/10.1021_acssuschemeng.0c00409\SEM" TargetMode="External"/><Relationship Id="rId3083" Type="http://schemas.openxmlformats.org/officeDocument/2006/relationships/hyperlink" Target="sem/10.1021_acsapm.9b00490\ap9b00490_0004.jpeg" TargetMode="External"/><Relationship Id="rId3290" Type="http://schemas.openxmlformats.org/officeDocument/2006/relationships/hyperlink" Target="sem/10.1021_ja907097t\SEM" TargetMode="External"/><Relationship Id="rId1728" Type="http://schemas.openxmlformats.org/officeDocument/2006/relationships/hyperlink" Target="sem/10.1021_la904540x\SEM" TargetMode="External"/><Relationship Id="rId1935" Type="http://schemas.openxmlformats.org/officeDocument/2006/relationships/hyperlink" Target="sem/10.1021_acsabm.0c00933\supp_2.jpg" TargetMode="External"/><Relationship Id="rId3150" Type="http://schemas.openxmlformats.org/officeDocument/2006/relationships/hyperlink" Target="sem\10.1021_acsnano.8b07235\SEM" TargetMode="External"/><Relationship Id="rId3010" Type="http://schemas.openxmlformats.org/officeDocument/2006/relationships/hyperlink" Target="sem/10.1021_acsami.9b14158\am9b14158_0002.jpeg" TargetMode="External"/><Relationship Id="rId4" Type="http://schemas.openxmlformats.org/officeDocument/2006/relationships/hyperlink" Target="sem/10.1021_acsnano.1c01751\SEM" TargetMode="External"/><Relationship Id="rId888" Type="http://schemas.openxmlformats.org/officeDocument/2006/relationships/hyperlink" Target="sem/10.1021_acsabm.1c00548\mt1c00548_0004.jpeg" TargetMode="External"/><Relationship Id="rId2569" Type="http://schemas.openxmlformats.org/officeDocument/2006/relationships/hyperlink" Target="sem\10.1021_acsami.7b04832\am-2017-04832e_0009.jpeg" TargetMode="External"/><Relationship Id="rId2776" Type="http://schemas.openxmlformats.org/officeDocument/2006/relationships/hyperlink" Target="sem/10.1021_acs.biomac.7b01204\supp_10.jpg" TargetMode="External"/><Relationship Id="rId2983" Type="http://schemas.openxmlformats.org/officeDocument/2006/relationships/hyperlink" Target="sem/10.1021_acsbiomaterials.7b00353\SEM" TargetMode="External"/><Relationship Id="rId748" Type="http://schemas.openxmlformats.org/officeDocument/2006/relationships/hyperlink" Target="sem/10.1021_acsbiomaterials.6b00318\SEM" TargetMode="External"/><Relationship Id="rId955" Type="http://schemas.openxmlformats.org/officeDocument/2006/relationships/hyperlink" Target="sem\10.1021_acs.nanolett.7b01123\SEM" TargetMode="External"/><Relationship Id="rId1378" Type="http://schemas.openxmlformats.org/officeDocument/2006/relationships/hyperlink" Target="sem\10.1021_acsami.0c18250\am0c18250_0002.jpeg" TargetMode="External"/><Relationship Id="rId1585" Type="http://schemas.openxmlformats.org/officeDocument/2006/relationships/hyperlink" Target="sem\10.1021_acsapm.1c01231\SEM" TargetMode="External"/><Relationship Id="rId1792" Type="http://schemas.openxmlformats.org/officeDocument/2006/relationships/hyperlink" Target="sem\10.1021_acsami.6b16195\SEM" TargetMode="External"/><Relationship Id="rId2429" Type="http://schemas.openxmlformats.org/officeDocument/2006/relationships/hyperlink" Target="sem\10.1021_acsami.0c06853\am0c06853_0001.jpeg" TargetMode="External"/><Relationship Id="rId2636" Type="http://schemas.openxmlformats.org/officeDocument/2006/relationships/hyperlink" Target="sem\10.1021_acsami.0c17085\SEM" TargetMode="External"/><Relationship Id="rId2843" Type="http://schemas.openxmlformats.org/officeDocument/2006/relationships/hyperlink" Target="sem\10.1021_acs.chemmater.9b04041\SEM" TargetMode="External"/><Relationship Id="rId84" Type="http://schemas.openxmlformats.org/officeDocument/2006/relationships/hyperlink" Target="sem\10.1021_acsami.1c12631\SEM" TargetMode="External"/><Relationship Id="rId608" Type="http://schemas.openxmlformats.org/officeDocument/2006/relationships/hyperlink" Target="sem/10.1021_acsabm.1c00096\SEM" TargetMode="External"/><Relationship Id="rId815" Type="http://schemas.openxmlformats.org/officeDocument/2006/relationships/hyperlink" Target="sem\10.1021_acsnano.9b02845\nn9b02845_0001.jpeg" TargetMode="External"/><Relationship Id="rId1238" Type="http://schemas.openxmlformats.org/officeDocument/2006/relationships/hyperlink" Target="https://pubs.acs.org/doi/10.1021/acsami.1c12458" TargetMode="External"/><Relationship Id="rId1445" Type="http://schemas.openxmlformats.org/officeDocument/2006/relationships/hyperlink" Target="sem\10.1021_acssuschemeng.8b02781\SEM" TargetMode="External"/><Relationship Id="rId1652" Type="http://schemas.openxmlformats.org/officeDocument/2006/relationships/hyperlink" Target="sem\10.1021_acsapm.1c00419\ap1c00419_0004.jpeg" TargetMode="External"/><Relationship Id="rId1305" Type="http://schemas.openxmlformats.org/officeDocument/2006/relationships/hyperlink" Target="https://pubs.acs.org/doi/10.1021/acs.jpcc.6b05948" TargetMode="External"/><Relationship Id="rId2703" Type="http://schemas.openxmlformats.org/officeDocument/2006/relationships/hyperlink" Target="sem/10.1021_acsami.1c04432\am1c04432_0002.jpeg" TargetMode="External"/><Relationship Id="rId2910" Type="http://schemas.openxmlformats.org/officeDocument/2006/relationships/hyperlink" Target="sem/10.1021_acsami.6b04338\am-2016-043386_0006.jpeg" TargetMode="External"/><Relationship Id="rId1512" Type="http://schemas.openxmlformats.org/officeDocument/2006/relationships/hyperlink" Target="sem\10.1021_acsabm.1c00905\supp_2.jpg" TargetMode="External"/><Relationship Id="rId11" Type="http://schemas.openxmlformats.org/officeDocument/2006/relationships/hyperlink" Target="sem/10.1021_acssuschemeng.9b05317\sc9b05317_0001.jpeg" TargetMode="External"/><Relationship Id="rId398" Type="http://schemas.openxmlformats.org/officeDocument/2006/relationships/hyperlink" Target="sem/10.1021_acssuschemeng.9b00579\sc-2019-00579j_0003.jpeg" TargetMode="External"/><Relationship Id="rId2079" Type="http://schemas.openxmlformats.org/officeDocument/2006/relationships/hyperlink" Target="sem/10.1021_acsami.8b20178\supp_2.jpg" TargetMode="External"/><Relationship Id="rId2286" Type="http://schemas.openxmlformats.org/officeDocument/2006/relationships/hyperlink" Target="sem/10.1021_bm801101e\SEM" TargetMode="External"/><Relationship Id="rId2493" Type="http://schemas.openxmlformats.org/officeDocument/2006/relationships/hyperlink" Target="sem\10.1021_acssuschemeng.9b07467\supp_8.jpg" TargetMode="External"/><Relationship Id="rId3337" Type="http://schemas.openxmlformats.org/officeDocument/2006/relationships/hyperlink" Target="sem/10.1021_acsami.9b21528\am9b21528_0005.jpeg" TargetMode="External"/><Relationship Id="rId258" Type="http://schemas.openxmlformats.org/officeDocument/2006/relationships/hyperlink" Target="sem/10.1021_acsapm.9b00698\SEM" TargetMode="External"/><Relationship Id="rId465" Type="http://schemas.openxmlformats.org/officeDocument/2006/relationships/hyperlink" Target="sem/10.1021_bk-2017-1253.ch004\SEM" TargetMode="External"/><Relationship Id="rId672" Type="http://schemas.openxmlformats.org/officeDocument/2006/relationships/hyperlink" Target="sem/10.1021_acsami.8b05314\SEM" TargetMode="External"/><Relationship Id="rId1095" Type="http://schemas.openxmlformats.org/officeDocument/2006/relationships/hyperlink" Target="sem\10.1021_acs.est.6b01285\es-2016-01285k_0002.jpeg" TargetMode="External"/><Relationship Id="rId2146" Type="http://schemas.openxmlformats.org/officeDocument/2006/relationships/hyperlink" Target="https://pubs.acs.org/doi/10.1021/acs.macromol.7b01832" TargetMode="External"/><Relationship Id="rId2353" Type="http://schemas.openxmlformats.org/officeDocument/2006/relationships/hyperlink" Target="sem/10.1021_acsabm.8b00348\mt-2018-00348j_0005.jpeg" TargetMode="External"/><Relationship Id="rId2560" Type="http://schemas.openxmlformats.org/officeDocument/2006/relationships/hyperlink" Target="sem/10.1021_acsami.9b01886\SEM" TargetMode="External"/><Relationship Id="rId3404" Type="http://schemas.openxmlformats.org/officeDocument/2006/relationships/hyperlink" Target="sem/10.1021_acs.biomac.1c00250\SEM" TargetMode="External"/><Relationship Id="rId118" Type="http://schemas.openxmlformats.org/officeDocument/2006/relationships/hyperlink" Target="sem\10.1021_acsami.0c03187\SEM" TargetMode="External"/><Relationship Id="rId325" Type="http://schemas.openxmlformats.org/officeDocument/2006/relationships/hyperlink" Target="sem/10.1021_acs.bioconjchem.6b00706\SEM" TargetMode="External"/><Relationship Id="rId532" Type="http://schemas.openxmlformats.org/officeDocument/2006/relationships/hyperlink" Target="sem/10.1021_acsami.9b13611\SEM" TargetMode="External"/><Relationship Id="rId1162" Type="http://schemas.openxmlformats.org/officeDocument/2006/relationships/hyperlink" Target="https://pubs.acs.org/doi/10.1021/acsabm.9b01176" TargetMode="External"/><Relationship Id="rId2006" Type="http://schemas.openxmlformats.org/officeDocument/2006/relationships/hyperlink" Target="https://pubs.acs.org/doi/10.1021/la904540x" TargetMode="External"/><Relationship Id="rId2213" Type="http://schemas.openxmlformats.org/officeDocument/2006/relationships/hyperlink" Target="sem/10.1021_acs.biomac.1c00537\SEM" TargetMode="External"/><Relationship Id="rId2420" Type="http://schemas.openxmlformats.org/officeDocument/2006/relationships/hyperlink" Target="sem/10.1021_acsabm.9b00668\SEM" TargetMode="External"/><Relationship Id="rId1022" Type="http://schemas.openxmlformats.org/officeDocument/2006/relationships/hyperlink" Target="sem\10.1021_acsabm.9b01176\SEM" TargetMode="External"/><Relationship Id="rId1979" Type="http://schemas.openxmlformats.org/officeDocument/2006/relationships/hyperlink" Target="sem/10.1021_acsomega.8b01037\supp_3.jpg" TargetMode="External"/><Relationship Id="rId3194" Type="http://schemas.openxmlformats.org/officeDocument/2006/relationships/hyperlink" Target="sem/10.1021_cm4025827\cm-2013-025827_0003.jpeg" TargetMode="External"/><Relationship Id="rId1839" Type="http://schemas.openxmlformats.org/officeDocument/2006/relationships/hyperlink" Target="sem/10.1021_acs.biomac.5b00928\bm-2015-00928k_0011.jpeg" TargetMode="External"/><Relationship Id="rId3054" Type="http://schemas.openxmlformats.org/officeDocument/2006/relationships/hyperlink" Target="sem/10.1021_acsami.6b04424\SEM" TargetMode="External"/><Relationship Id="rId182" Type="http://schemas.openxmlformats.org/officeDocument/2006/relationships/hyperlink" Target="sem/10.1021_acsnano.6b05318\SEM" TargetMode="External"/><Relationship Id="rId1906" Type="http://schemas.openxmlformats.org/officeDocument/2006/relationships/hyperlink" Target="sem/10.1021_bm700924n\SEM" TargetMode="External"/><Relationship Id="rId3261" Type="http://schemas.openxmlformats.org/officeDocument/2006/relationships/hyperlink" Target="sem/10.1021_acs.chemmater.8b02542\cm-2018-025426_0001.jpeg" TargetMode="External"/><Relationship Id="rId2070" Type="http://schemas.openxmlformats.org/officeDocument/2006/relationships/hyperlink" Target="sem/10.1021_acsnano.0c06346\SEM" TargetMode="External"/><Relationship Id="rId3121" Type="http://schemas.openxmlformats.org/officeDocument/2006/relationships/hyperlink" Target="sem/10.1021_acsami.0c08568\supp_48.jpg" TargetMode="External"/><Relationship Id="rId999" Type="http://schemas.openxmlformats.org/officeDocument/2006/relationships/hyperlink" Target="sem/10.1021_acs.macromol.8b01678\ma-2018-01678p_0002.jpeg" TargetMode="External"/><Relationship Id="rId2887" Type="http://schemas.openxmlformats.org/officeDocument/2006/relationships/hyperlink" Target="sem/10.1021_acsami.1c09006\SEM" TargetMode="External"/><Relationship Id="rId859" Type="http://schemas.openxmlformats.org/officeDocument/2006/relationships/hyperlink" Target="sem/10.1021_acsaem.9b02007\SEM" TargetMode="External"/><Relationship Id="rId1489" Type="http://schemas.openxmlformats.org/officeDocument/2006/relationships/hyperlink" Target="sem/10.1021_acsami.1c00819\SEM" TargetMode="External"/><Relationship Id="rId1696" Type="http://schemas.openxmlformats.org/officeDocument/2006/relationships/hyperlink" Target="sem/10.1021_acsami.0c13009\SEM" TargetMode="External"/><Relationship Id="rId1349" Type="http://schemas.openxmlformats.org/officeDocument/2006/relationships/hyperlink" Target="sem\10.1021_acsbiomaterials.8b00135\SEM" TargetMode="External"/><Relationship Id="rId2747" Type="http://schemas.openxmlformats.org/officeDocument/2006/relationships/hyperlink" Target="sem/10.1021_acs.jpcc.0c02878\SEM" TargetMode="External"/><Relationship Id="rId2954" Type="http://schemas.openxmlformats.org/officeDocument/2006/relationships/hyperlink" Target="sem/10.1021_acsami.8b00806\supp_5.jpg" TargetMode="External"/><Relationship Id="rId719" Type="http://schemas.openxmlformats.org/officeDocument/2006/relationships/hyperlink" Target="sem/10.1021_acsami.0c15465\am0c15465_0004.jpeg" TargetMode="External"/><Relationship Id="rId926" Type="http://schemas.openxmlformats.org/officeDocument/2006/relationships/hyperlink" Target="sem\10.1021_acsbiomaterials.9b00584\ab9b00584_0004.jpeg" TargetMode="External"/><Relationship Id="rId1556" Type="http://schemas.openxmlformats.org/officeDocument/2006/relationships/hyperlink" Target="sem\10.1021_acsami.0c18250\SEM" TargetMode="External"/><Relationship Id="rId1763" Type="http://schemas.openxmlformats.org/officeDocument/2006/relationships/hyperlink" Target="sem/10.1021_acsami.7b18155\am-2017-18155k_0005.jpeg" TargetMode="External"/><Relationship Id="rId1970" Type="http://schemas.openxmlformats.org/officeDocument/2006/relationships/hyperlink" Target="sem/10.1021_acsomega.0c00727\SEM" TargetMode="External"/><Relationship Id="rId2607" Type="http://schemas.openxmlformats.org/officeDocument/2006/relationships/hyperlink" Target="sem\10.1021_acsami.8b06262\supp_13.jpg" TargetMode="External"/><Relationship Id="rId2814" Type="http://schemas.openxmlformats.org/officeDocument/2006/relationships/hyperlink" Target="sem/10.1021_acs.iecr.9b03359\ie9b03359_0003.jpeg" TargetMode="External"/><Relationship Id="rId55" Type="http://schemas.openxmlformats.org/officeDocument/2006/relationships/hyperlink" Target="sem\10.1021_bm4013056\bm-2013-013056_0002.jpeg" TargetMode="External"/><Relationship Id="rId1209" Type="http://schemas.openxmlformats.org/officeDocument/2006/relationships/hyperlink" Target="https://pubs.acs.org/doi/10.1021/acsnano.1c08193" TargetMode="External"/><Relationship Id="rId1416" Type="http://schemas.openxmlformats.org/officeDocument/2006/relationships/hyperlink" Target="sem/10.1021_acsabm.0c00393\mt0c00393_0006.jpeg" TargetMode="External"/><Relationship Id="rId1623" Type="http://schemas.openxmlformats.org/officeDocument/2006/relationships/hyperlink" Target="sem/10.1021_acsbiomaterials.1c00982\SEM" TargetMode="External"/><Relationship Id="rId1830" Type="http://schemas.openxmlformats.org/officeDocument/2006/relationships/hyperlink" Target="sem/10.1021_acssuschemeng.9b00147\SEM" TargetMode="External"/><Relationship Id="rId2397" Type="http://schemas.openxmlformats.org/officeDocument/2006/relationships/hyperlink" Target="sem/10.1021_acs.biomac.0c01420\bm0c01420_0010.jpeg" TargetMode="External"/><Relationship Id="rId3448" Type="http://schemas.openxmlformats.org/officeDocument/2006/relationships/hyperlink" Target="sem\10.1021_acs.iecr.9b06769\SEM" TargetMode="External"/><Relationship Id="rId369" Type="http://schemas.openxmlformats.org/officeDocument/2006/relationships/hyperlink" Target="sem/10.1021_acsbiomaterials.8b00657\SEM" TargetMode="External"/><Relationship Id="rId576" Type="http://schemas.openxmlformats.org/officeDocument/2006/relationships/hyperlink" Target="sem/10.1021_acsami.0c08880\am0c08880_0003.jpeg" TargetMode="External"/><Relationship Id="rId783" Type="http://schemas.openxmlformats.org/officeDocument/2006/relationships/hyperlink" Target="sem\10.1021_acsnano.0c03085\supp_2.jpg" TargetMode="External"/><Relationship Id="rId990" Type="http://schemas.openxmlformats.org/officeDocument/2006/relationships/hyperlink" Target="sem\10.1021_acsami.8b04116\am-2018-04116u_0004.jpeg" TargetMode="External"/><Relationship Id="rId2257" Type="http://schemas.openxmlformats.org/officeDocument/2006/relationships/hyperlink" Target="sem/10.1021_acs.biomac.6b01243\bm-2016-01243d_0006.jpeg" TargetMode="External"/><Relationship Id="rId2464" Type="http://schemas.openxmlformats.org/officeDocument/2006/relationships/hyperlink" Target="sem/10.1021_bm801101e\SEM" TargetMode="External"/><Relationship Id="rId2671" Type="http://schemas.openxmlformats.org/officeDocument/2006/relationships/hyperlink" Target="sem/10.1021_acsami.0c03224\SEM" TargetMode="External"/><Relationship Id="rId3308" Type="http://schemas.openxmlformats.org/officeDocument/2006/relationships/hyperlink" Target="sem/10.1021_nn204123p\SEM" TargetMode="External"/><Relationship Id="rId229" Type="http://schemas.openxmlformats.org/officeDocument/2006/relationships/hyperlink" Target="sem/10.1021_acsbiomaterials.1c00792\ab1c00792_0004.jpeg" TargetMode="External"/><Relationship Id="rId436" Type="http://schemas.openxmlformats.org/officeDocument/2006/relationships/hyperlink" Target="sem/10.1021_acsami.9b05554\am-2019-05554v_0002.jpeg" TargetMode="External"/><Relationship Id="rId643" Type="http://schemas.openxmlformats.org/officeDocument/2006/relationships/hyperlink" Target="sem/10.1021_acs.molpharmaceut.6b00672\mp-2016-006726_0003.jpeg" TargetMode="External"/><Relationship Id="rId1066" Type="http://schemas.openxmlformats.org/officeDocument/2006/relationships/hyperlink" Target="sem/10.1021_acsami.0c13426\SEM" TargetMode="External"/><Relationship Id="rId1273" Type="http://schemas.openxmlformats.org/officeDocument/2006/relationships/hyperlink" Target="sem\10.1021_acs.iecr.5b01305\ie-2015-013054_0003.jpeg" TargetMode="External"/><Relationship Id="rId1480" Type="http://schemas.openxmlformats.org/officeDocument/2006/relationships/hyperlink" Target="sem\10.1021_acsami.1c00819\SEM" TargetMode="External"/><Relationship Id="rId2117" Type="http://schemas.openxmlformats.org/officeDocument/2006/relationships/hyperlink" Target="sem/10.1021_acs.iecr.9b06769\SEM" TargetMode="External"/><Relationship Id="rId2324" Type="http://schemas.openxmlformats.org/officeDocument/2006/relationships/hyperlink" Target="sem/10.1021_acs.jafc.8b02879\SEM" TargetMode="External"/><Relationship Id="rId850" Type="http://schemas.openxmlformats.org/officeDocument/2006/relationships/hyperlink" Target="sem\10.1021_acsaem.9b02007\ae9b02007_0002.jpeg" TargetMode="External"/><Relationship Id="rId1133" Type="http://schemas.openxmlformats.org/officeDocument/2006/relationships/hyperlink" Target="sem/10.1021_acsami.1c11054\supp_5.jpg" TargetMode="External"/><Relationship Id="rId2531" Type="http://schemas.openxmlformats.org/officeDocument/2006/relationships/hyperlink" Target="sem/10.1021_acsabm.8b00760\mt-2018-00760v_0002.jpeg" TargetMode="External"/><Relationship Id="rId503" Type="http://schemas.openxmlformats.org/officeDocument/2006/relationships/hyperlink" Target="sem/10.1021_acsami.6b07713\SEM" TargetMode="External"/><Relationship Id="rId710" Type="http://schemas.openxmlformats.org/officeDocument/2006/relationships/hyperlink" Target="sem/10.1021_acsami.7b04623\SEM" TargetMode="External"/><Relationship Id="rId1340" Type="http://schemas.openxmlformats.org/officeDocument/2006/relationships/hyperlink" Target="sem\10.1021_bm2015834\bm-2011-015834_0009.jpeg" TargetMode="External"/><Relationship Id="rId3098" Type="http://schemas.openxmlformats.org/officeDocument/2006/relationships/hyperlink" Target="sem/10.1021_acsapm.9b00490\SEM" TargetMode="External"/><Relationship Id="rId1200" Type="http://schemas.openxmlformats.org/officeDocument/2006/relationships/hyperlink" Target="sem/10.1021_acsami.6b10912\SEM" TargetMode="External"/><Relationship Id="rId3165" Type="http://schemas.openxmlformats.org/officeDocument/2006/relationships/hyperlink" Target="sem/10.1021_acsnano.8b07235\supp_4.jpg" TargetMode="External"/><Relationship Id="rId3372" Type="http://schemas.openxmlformats.org/officeDocument/2006/relationships/hyperlink" Target="sem/10.1021_acsapm.0c00392\SEM" TargetMode="External"/><Relationship Id="rId293" Type="http://schemas.openxmlformats.org/officeDocument/2006/relationships/hyperlink" Target="sem/10.1021_acsami.9b04700\SEM" TargetMode="External"/><Relationship Id="rId2181" Type="http://schemas.openxmlformats.org/officeDocument/2006/relationships/hyperlink" Target="sem/10.1021_acsami.5b07628\SEM" TargetMode="External"/><Relationship Id="rId3025" Type="http://schemas.openxmlformats.org/officeDocument/2006/relationships/hyperlink" Target="sem/10.1021_acsami.8b00806\SEM" TargetMode="External"/><Relationship Id="rId3232" Type="http://schemas.openxmlformats.org/officeDocument/2006/relationships/hyperlink" Target="sem/10.1021_acsapm.0c00392\SEM" TargetMode="External"/><Relationship Id="rId153" Type="http://schemas.openxmlformats.org/officeDocument/2006/relationships/hyperlink" Target="sem/10.1021_acsami.5b12141\am-2015-12141k_0009.jpeg" TargetMode="External"/><Relationship Id="rId360" Type="http://schemas.openxmlformats.org/officeDocument/2006/relationships/hyperlink" Target="sem/10.1021_acsami.1c05661\am1c05661_0004.jpeg" TargetMode="External"/><Relationship Id="rId2041" Type="http://schemas.openxmlformats.org/officeDocument/2006/relationships/hyperlink" Target="https://pubs.acs.org/doi/10.1021/acsabm.9b01062" TargetMode="External"/><Relationship Id="rId220" Type="http://schemas.openxmlformats.org/officeDocument/2006/relationships/hyperlink" Target="sem/10.1021_acsbiomaterials.1c00792\SEM" TargetMode="External"/><Relationship Id="rId2998" Type="http://schemas.openxmlformats.org/officeDocument/2006/relationships/hyperlink" Target="sem/10.1021_acs.biomac.0c01724\SEM" TargetMode="External"/><Relationship Id="rId2858" Type="http://schemas.openxmlformats.org/officeDocument/2006/relationships/hyperlink" Target="https://pubs.acs.org/doi/10.1021/acs.biomac.0c01329" TargetMode="External"/><Relationship Id="rId99" Type="http://schemas.openxmlformats.org/officeDocument/2006/relationships/hyperlink" Target="sem/10.1021_acsabm.0c01211\mt0c01211_0003.jpeg" TargetMode="External"/><Relationship Id="rId1667" Type="http://schemas.openxmlformats.org/officeDocument/2006/relationships/hyperlink" Target="sem/10.1021_acssuschemeng.6b01691\SEM" TargetMode="External"/><Relationship Id="rId1874" Type="http://schemas.openxmlformats.org/officeDocument/2006/relationships/hyperlink" Target="sem/10.1021_acsami.0c02495\SEM" TargetMode="External"/><Relationship Id="rId2718" Type="http://schemas.openxmlformats.org/officeDocument/2006/relationships/hyperlink" Target="sem/10.1021_acs.iecr.1c00610\SEM" TargetMode="External"/><Relationship Id="rId2925" Type="http://schemas.openxmlformats.org/officeDocument/2006/relationships/hyperlink" Target="sem/10.1021_acsami.9b00154\SEM" TargetMode="External"/><Relationship Id="rId1527" Type="http://schemas.openxmlformats.org/officeDocument/2006/relationships/hyperlink" Target="sem/10.1021_acsabm.1c00905\SEM" TargetMode="External"/><Relationship Id="rId1734" Type="http://schemas.openxmlformats.org/officeDocument/2006/relationships/hyperlink" Target="sem/10.1021_acsnano.0c06346\SEM" TargetMode="External"/><Relationship Id="rId1941" Type="http://schemas.openxmlformats.org/officeDocument/2006/relationships/hyperlink" Target="sem/10.1021_acs.langmuir.8b01388\la-2018-01388z_0002.jpeg" TargetMode="External"/><Relationship Id="rId26" Type="http://schemas.openxmlformats.org/officeDocument/2006/relationships/hyperlink" Target="sem/10.1021_acsbiomaterials.9b01676\SEM" TargetMode="External"/><Relationship Id="rId1801" Type="http://schemas.openxmlformats.org/officeDocument/2006/relationships/hyperlink" Target="sem/10.1021_acsami.8b10668\am-2018-106683_0003.jpeg" TargetMode="External"/><Relationship Id="rId687" Type="http://schemas.openxmlformats.org/officeDocument/2006/relationships/hyperlink" Target="sem\10.1021_acsami.8b21179\am-2018-211796_0001.jpeg" TargetMode="External"/><Relationship Id="rId2368" Type="http://schemas.openxmlformats.org/officeDocument/2006/relationships/hyperlink" Target="sem/10.1021_acsmacrolett.6b00674\SEM" TargetMode="External"/><Relationship Id="rId894" Type="http://schemas.openxmlformats.org/officeDocument/2006/relationships/hyperlink" Target="sem\10.1021_acsabm.9b01032\mt9b01032_0003.jpeg" TargetMode="External"/><Relationship Id="rId1177" Type="http://schemas.openxmlformats.org/officeDocument/2006/relationships/hyperlink" Target="https://pubs.acs.org/doi/10.1021/acsabm.9b01176" TargetMode="External"/><Relationship Id="rId2575" Type="http://schemas.openxmlformats.org/officeDocument/2006/relationships/hyperlink" Target="sem/10.1021_acsami.8b19482\am-2018-19482v_0001.jpeg" TargetMode="External"/><Relationship Id="rId2782" Type="http://schemas.openxmlformats.org/officeDocument/2006/relationships/hyperlink" Target="sem/10.1021_acs.biomac.7b01204\bm-2017-01204f_0004.jpeg" TargetMode="External"/><Relationship Id="rId3419" Type="http://schemas.openxmlformats.org/officeDocument/2006/relationships/hyperlink" Target="sem\10.1021_acsami.8b20178\SEM" TargetMode="External"/><Relationship Id="rId547" Type="http://schemas.openxmlformats.org/officeDocument/2006/relationships/hyperlink" Target="sem/10.1021_acsami.0c21598\am0c21598_0002.jpeg" TargetMode="External"/><Relationship Id="rId754" Type="http://schemas.openxmlformats.org/officeDocument/2006/relationships/hyperlink" Target="sem/10.1021_acsnano.0c04899\SEM" TargetMode="External"/><Relationship Id="rId961" Type="http://schemas.openxmlformats.org/officeDocument/2006/relationships/hyperlink" Target="sem\10.1021_acsmacrolett.7b00275\SEM" TargetMode="External"/><Relationship Id="rId1384" Type="http://schemas.openxmlformats.org/officeDocument/2006/relationships/hyperlink" Target="sem/10.1021_acsomega.9b00971\ao-2019-00971f_0001.jpeg" TargetMode="External"/><Relationship Id="rId1591" Type="http://schemas.openxmlformats.org/officeDocument/2006/relationships/hyperlink" Target="sem/10.1021_acsami.0c16885\SEM" TargetMode="External"/><Relationship Id="rId2228" Type="http://schemas.openxmlformats.org/officeDocument/2006/relationships/hyperlink" Target="sem/10.1021_bm100465q\bm-2010-00465q_0005.jpeg" TargetMode="External"/><Relationship Id="rId2435" Type="http://schemas.openxmlformats.org/officeDocument/2006/relationships/hyperlink" Target="sem\10.1021_acssuschemeng.7b04172\sc-2017-04172r_0003.jpeg" TargetMode="External"/><Relationship Id="rId2642" Type="http://schemas.openxmlformats.org/officeDocument/2006/relationships/hyperlink" Target="sem/10.1021_acsnano.8b09496\SEM" TargetMode="External"/><Relationship Id="rId90" Type="http://schemas.openxmlformats.org/officeDocument/2006/relationships/hyperlink" Target="sem\10.1021_acsami.6b13097\SEM" TargetMode="External"/><Relationship Id="rId407" Type="http://schemas.openxmlformats.org/officeDocument/2006/relationships/hyperlink" Target="sem/10.1021_acsami.1c05098\SEM" TargetMode="External"/><Relationship Id="rId614" Type="http://schemas.openxmlformats.org/officeDocument/2006/relationships/hyperlink" Target="sem/10.1021_acsabm.1c00096\SEM" TargetMode="External"/><Relationship Id="rId821" Type="http://schemas.openxmlformats.org/officeDocument/2006/relationships/hyperlink" Target="sem\10.1021_acsami.1c16828\SEM" TargetMode="External"/><Relationship Id="rId1037" Type="http://schemas.openxmlformats.org/officeDocument/2006/relationships/hyperlink" Target="sem/10.1021_acsami.6b10912\supp_13.jpg" TargetMode="External"/><Relationship Id="rId1244" Type="http://schemas.openxmlformats.org/officeDocument/2006/relationships/hyperlink" Target="sem/10.1021_acsami.6b00891\SEM" TargetMode="External"/><Relationship Id="rId1451" Type="http://schemas.openxmlformats.org/officeDocument/2006/relationships/hyperlink" Target="sem\10.1021_acssuschemeng.8b02781\SEM" TargetMode="External"/><Relationship Id="rId2502" Type="http://schemas.openxmlformats.org/officeDocument/2006/relationships/hyperlink" Target="https://pubs.acs.org/doi/10.1021/acssuschemeng.0c06258" TargetMode="External"/><Relationship Id="rId1104" Type="http://schemas.openxmlformats.org/officeDocument/2006/relationships/hyperlink" Target="sem/10.1021_acs.biomac.6b00150\SEM" TargetMode="External"/><Relationship Id="rId1311" Type="http://schemas.openxmlformats.org/officeDocument/2006/relationships/hyperlink" Target="sem\10.1021_acs.jpcc.6b05948\SEM" TargetMode="External"/><Relationship Id="rId3069" Type="http://schemas.openxmlformats.org/officeDocument/2006/relationships/hyperlink" Target="sem/10.1021_acsami.5b05287\am-2015-052878_0011.jpeg" TargetMode="External"/><Relationship Id="rId3276" Type="http://schemas.openxmlformats.org/officeDocument/2006/relationships/hyperlink" Target="sem/10.1021_bm9012875\SEM" TargetMode="External"/><Relationship Id="rId197" Type="http://schemas.openxmlformats.org/officeDocument/2006/relationships/hyperlink" Target="sem\10.1021_acsami.5b00184\supp_7.jpg" TargetMode="External"/><Relationship Id="rId2085" Type="http://schemas.openxmlformats.org/officeDocument/2006/relationships/hyperlink" Target="https://pubs.acs.org/doi/10.1021/acsami.0c00325" TargetMode="External"/><Relationship Id="rId2292" Type="http://schemas.openxmlformats.org/officeDocument/2006/relationships/hyperlink" Target="sem/10.1021_acsbiomaterials.0c00026\SEM" TargetMode="External"/><Relationship Id="rId3136" Type="http://schemas.openxmlformats.org/officeDocument/2006/relationships/hyperlink" Target="sem/10.1021_acsami.8b15385\SEM" TargetMode="External"/><Relationship Id="rId3343" Type="http://schemas.openxmlformats.org/officeDocument/2006/relationships/hyperlink" Target="sem/10.1021_acs.biomac.1c00250\bm1c00250_0008.jpeg" TargetMode="External"/><Relationship Id="rId264" Type="http://schemas.openxmlformats.org/officeDocument/2006/relationships/hyperlink" Target="sem/10.1021_acsapm.9b00698\SEM" TargetMode="External"/><Relationship Id="rId471" Type="http://schemas.openxmlformats.org/officeDocument/2006/relationships/hyperlink" Target="sem/10.1021_acsami.1c03804\SEM" TargetMode="External"/><Relationship Id="rId2152" Type="http://schemas.openxmlformats.org/officeDocument/2006/relationships/hyperlink" Target="https://pubs.acs.org/doi/10.1021/acsbiomaterials.8b00408" TargetMode="External"/><Relationship Id="rId124" Type="http://schemas.openxmlformats.org/officeDocument/2006/relationships/hyperlink" Target="sem/10.1021_acsabm.0c00971\SEM" TargetMode="External"/><Relationship Id="rId3203" Type="http://schemas.openxmlformats.org/officeDocument/2006/relationships/hyperlink" Target="sem/10.1021_acsbiomaterials.0c00295\ab0c00295_0004.jpeg" TargetMode="External"/><Relationship Id="rId3410" Type="http://schemas.openxmlformats.org/officeDocument/2006/relationships/hyperlink" Target="sem\10.1021_acsami.9b21659\SEM" TargetMode="External"/><Relationship Id="rId331" Type="http://schemas.openxmlformats.org/officeDocument/2006/relationships/hyperlink" Target="sem/10.1021_acsapm.1c00805\SEM" TargetMode="External"/><Relationship Id="rId2012" Type="http://schemas.openxmlformats.org/officeDocument/2006/relationships/hyperlink" Target="sem/10.1021_acsami.7b04552\am-2017-04552w_0006.jpeg" TargetMode="External"/><Relationship Id="rId2969" Type="http://schemas.openxmlformats.org/officeDocument/2006/relationships/hyperlink" Target="sem/10.1021_sc500154t\SEM" TargetMode="External"/><Relationship Id="rId1778" Type="http://schemas.openxmlformats.org/officeDocument/2006/relationships/hyperlink" Target="sem/10.1021_acsami.9b08369\SEM" TargetMode="External"/><Relationship Id="rId1985" Type="http://schemas.openxmlformats.org/officeDocument/2006/relationships/hyperlink" Target="sem/10.1021_acsomega.8b01037\supp_3.jpg" TargetMode="External"/><Relationship Id="rId2829" Type="http://schemas.openxmlformats.org/officeDocument/2006/relationships/hyperlink" Target="sem\10.1021_acs.macromol.8b02410\supp_7.jpg" TargetMode="External"/><Relationship Id="rId1638" Type="http://schemas.openxmlformats.org/officeDocument/2006/relationships/hyperlink" Target="sem\10.1021_acsabm.0c01088\mt0c01088_0008.jpeg" TargetMode="External"/><Relationship Id="rId1845" Type="http://schemas.openxmlformats.org/officeDocument/2006/relationships/hyperlink" Target="sem/10.1021_acsami.7b15712\am-2017-15712r_0007.jpeg" TargetMode="External"/><Relationship Id="rId3060" Type="http://schemas.openxmlformats.org/officeDocument/2006/relationships/hyperlink" Target="sem/10.1021_acsami.6b14879\SEM" TargetMode="External"/><Relationship Id="rId1705" Type="http://schemas.openxmlformats.org/officeDocument/2006/relationships/hyperlink" Target="sem/10.1021_acsami.7b04552\am-2017-04552w_0005.jpeg" TargetMode="External"/><Relationship Id="rId1912" Type="http://schemas.openxmlformats.org/officeDocument/2006/relationships/hyperlink" Target="sem/10.1021_acsbiomaterials.9b00941\SEM" TargetMode="External"/><Relationship Id="rId798" Type="http://schemas.openxmlformats.org/officeDocument/2006/relationships/hyperlink" Target="sem\10.1021_acsabm.0c00294\SEM" TargetMode="External"/><Relationship Id="rId2479" Type="http://schemas.openxmlformats.org/officeDocument/2006/relationships/hyperlink" Target="sem/10.1021_acsabm.8b00348\SEM" TargetMode="External"/><Relationship Id="rId2686" Type="http://schemas.openxmlformats.org/officeDocument/2006/relationships/hyperlink" Target="https://pubs.acs.org/doi/10.1021/acsami.9b22964" TargetMode="External"/><Relationship Id="rId2893" Type="http://schemas.openxmlformats.org/officeDocument/2006/relationships/hyperlink" Target="sem/10.1021_acs.molpharmaceut.6b00875\SEM" TargetMode="External"/><Relationship Id="rId658" Type="http://schemas.openxmlformats.org/officeDocument/2006/relationships/hyperlink" Target="sem/10.1021_acsami.9b05554\SEM" TargetMode="External"/><Relationship Id="rId865" Type="http://schemas.openxmlformats.org/officeDocument/2006/relationships/hyperlink" Target="sem/10.1021_acsaem.9b02007\SEM" TargetMode="External"/><Relationship Id="rId1288" Type="http://schemas.openxmlformats.org/officeDocument/2006/relationships/hyperlink" Target="sem\10.1021_acsami.0c18242\supp_3.jpg" TargetMode="External"/><Relationship Id="rId1495" Type="http://schemas.openxmlformats.org/officeDocument/2006/relationships/hyperlink" Target="sem\10.1021_acsbiomaterials.8b00135\ab-2018-001354_0002.jpeg" TargetMode="External"/><Relationship Id="rId2339" Type="http://schemas.openxmlformats.org/officeDocument/2006/relationships/hyperlink" Target="sem\10.1021_acsomega.8b02979\supp_1.jpg" TargetMode="External"/><Relationship Id="rId2546" Type="http://schemas.openxmlformats.org/officeDocument/2006/relationships/hyperlink" Target="sem\10.1021_acsami.8b10064\SEM" TargetMode="External"/><Relationship Id="rId2753" Type="http://schemas.openxmlformats.org/officeDocument/2006/relationships/hyperlink" Target="sem/10.1021_ma101336c\SEM" TargetMode="External"/><Relationship Id="rId2960" Type="http://schemas.openxmlformats.org/officeDocument/2006/relationships/hyperlink" Target="sem/10.1021_acsami.7b00221\am-2017-002216_0006.jpeg" TargetMode="External"/><Relationship Id="rId518" Type="http://schemas.openxmlformats.org/officeDocument/2006/relationships/hyperlink" Target="sem/10.1021_acsami.9b13611\SEM" TargetMode="External"/><Relationship Id="rId725" Type="http://schemas.openxmlformats.org/officeDocument/2006/relationships/hyperlink" Target="sem\10.1021_acsami.0c15465\supp_2.jpg" TargetMode="External"/><Relationship Id="rId932" Type="http://schemas.openxmlformats.org/officeDocument/2006/relationships/hyperlink" Target="sem\10.1021_acsbiomaterials.9b00584\ab9b00584_0004.jpeg" TargetMode="External"/><Relationship Id="rId1148" Type="http://schemas.openxmlformats.org/officeDocument/2006/relationships/hyperlink" Target="sem\10.1021_acsabm.0c00112\mt0c00112_0002.jpeg" TargetMode="External"/><Relationship Id="rId1355" Type="http://schemas.openxmlformats.org/officeDocument/2006/relationships/hyperlink" Target="sem/10.1021_acs.chemmater.9b05375\SEM" TargetMode="External"/><Relationship Id="rId1562" Type="http://schemas.openxmlformats.org/officeDocument/2006/relationships/hyperlink" Target="sem/10.1021_acsomega.0c02946\SEM" TargetMode="External"/><Relationship Id="rId2406" Type="http://schemas.openxmlformats.org/officeDocument/2006/relationships/hyperlink" Target="sem/10.1021_acssuschemeng.9b07467\SEM" TargetMode="External"/><Relationship Id="rId2613" Type="http://schemas.openxmlformats.org/officeDocument/2006/relationships/hyperlink" Target="sem/10.1021_acsami.0c03224\am0c03224_0003.jpeg" TargetMode="External"/><Relationship Id="rId1008" Type="http://schemas.openxmlformats.org/officeDocument/2006/relationships/hyperlink" Target="sem\10.1021_acs.langmuir.7b00749\SEM" TargetMode="External"/><Relationship Id="rId1215" Type="http://schemas.openxmlformats.org/officeDocument/2006/relationships/hyperlink" Target="sem\10.1021_acsnano.1c08193\SEM" TargetMode="External"/><Relationship Id="rId1422" Type="http://schemas.openxmlformats.org/officeDocument/2006/relationships/hyperlink" Target="sem\10.1021_acs.langmuir.8b02649\la-2018-02649m_0001.jpeg" TargetMode="External"/><Relationship Id="rId2820" Type="http://schemas.openxmlformats.org/officeDocument/2006/relationships/hyperlink" Target="sem\10.1021_acs.biomac.5b00425\bm-2015-004253_0007.jpeg" TargetMode="External"/><Relationship Id="rId61" Type="http://schemas.openxmlformats.org/officeDocument/2006/relationships/hyperlink" Target="sem\10.1021_la8006876\la-2008-006876_0007.jpeg" TargetMode="External"/><Relationship Id="rId3387" Type="http://schemas.openxmlformats.org/officeDocument/2006/relationships/hyperlink" Target="https://pubs.acs.org/doi/10.1021/acs.jafc.9b05063" TargetMode="External"/><Relationship Id="rId2196" Type="http://schemas.openxmlformats.org/officeDocument/2006/relationships/hyperlink" Target="sem/10.1021_acsbiomaterials.7b00624\ab-2017-00624r_0007.jpeg" TargetMode="External"/><Relationship Id="rId168" Type="http://schemas.openxmlformats.org/officeDocument/2006/relationships/hyperlink" Target="sem/10.1021_acsabm.0c01602\SEM" TargetMode="External"/><Relationship Id="rId3247" Type="http://schemas.openxmlformats.org/officeDocument/2006/relationships/hyperlink" Target="sem/10.1021_cm502834h\cm-2014-02834h_0004.jpeg" TargetMode="External"/><Relationship Id="rId3454" Type="http://schemas.openxmlformats.org/officeDocument/2006/relationships/hyperlink" Target="sem/10.1021_acs.iecr.9b06769\SEM" TargetMode="External"/><Relationship Id="rId375" Type="http://schemas.openxmlformats.org/officeDocument/2006/relationships/hyperlink" Target="sem/10.1021_acsami.9b16675\SEM" TargetMode="External"/><Relationship Id="rId582" Type="http://schemas.openxmlformats.org/officeDocument/2006/relationships/hyperlink" Target="sem/10.1021_jf202347h\SEM" TargetMode="External"/><Relationship Id="rId2056" Type="http://schemas.openxmlformats.org/officeDocument/2006/relationships/hyperlink" Target="https://pubs.acs.org/doi/10.1021/acsabm.9b01062" TargetMode="External"/><Relationship Id="rId2263" Type="http://schemas.openxmlformats.org/officeDocument/2006/relationships/hyperlink" Target="sem/10.1021_acs.iecr.0c00407\SEM" TargetMode="External"/><Relationship Id="rId2470" Type="http://schemas.openxmlformats.org/officeDocument/2006/relationships/hyperlink" Target="sem\10.1021_acsami.0c06091\SEM" TargetMode="External"/><Relationship Id="rId3107" Type="http://schemas.openxmlformats.org/officeDocument/2006/relationships/hyperlink" Target="sem/10.1021_acssuschemeng.7b03158\sc-2017-03158z_0005.jpeg" TargetMode="External"/><Relationship Id="rId3314" Type="http://schemas.openxmlformats.org/officeDocument/2006/relationships/hyperlink" Target="sem/10.1021_acsami.0c06342\SEM" TargetMode="External"/><Relationship Id="rId235" Type="http://schemas.openxmlformats.org/officeDocument/2006/relationships/hyperlink" Target="sem\10.1021_acsami.1c12228\am1c12228_0003.jpeg" TargetMode="External"/><Relationship Id="rId442" Type="http://schemas.openxmlformats.org/officeDocument/2006/relationships/hyperlink" Target="sem/10.1021_acsabm.0c00423\mt0c00423_0001.jpeg" TargetMode="External"/><Relationship Id="rId1072" Type="http://schemas.openxmlformats.org/officeDocument/2006/relationships/hyperlink" Target="sem\10.1021_acs.iecr.0c01720\SEM" TargetMode="External"/><Relationship Id="rId2123" Type="http://schemas.openxmlformats.org/officeDocument/2006/relationships/hyperlink" Target="https://pubs.acs.org/doi/10.1021/acsami.7b01513" TargetMode="External"/><Relationship Id="rId2330" Type="http://schemas.openxmlformats.org/officeDocument/2006/relationships/hyperlink" Target="sem/10.1021_acs.jafc.8b02879\SEM" TargetMode="External"/><Relationship Id="rId302" Type="http://schemas.openxmlformats.org/officeDocument/2006/relationships/hyperlink" Target="sem/10.1021_acsaelm.1c00488\supp_7.jpg" TargetMode="External"/><Relationship Id="rId1889" Type="http://schemas.openxmlformats.org/officeDocument/2006/relationships/hyperlink" Target="sem/10.1021_acsami.1c05394\am1c05394_0008.jpeg" TargetMode="External"/><Relationship Id="rId1749" Type="http://schemas.openxmlformats.org/officeDocument/2006/relationships/hyperlink" Target="sem/10.1021_acsami.8b20178\supp_2.jpg" TargetMode="External"/><Relationship Id="rId1956" Type="http://schemas.openxmlformats.org/officeDocument/2006/relationships/hyperlink" Target="sem/10.1021_nn300082k\SEM" TargetMode="External"/><Relationship Id="rId3171" Type="http://schemas.openxmlformats.org/officeDocument/2006/relationships/hyperlink" Target="sem/10.1021_acsbiomaterials.0c00119\supp_5.jpg" TargetMode="External"/><Relationship Id="rId1609" Type="http://schemas.openxmlformats.org/officeDocument/2006/relationships/hyperlink" Target="sem/10.1021_acsnano.0c08830\SEM" TargetMode="External"/><Relationship Id="rId1816" Type="http://schemas.openxmlformats.org/officeDocument/2006/relationships/hyperlink" Target="sem/10.1021_acsami.8b10668\SEM" TargetMode="External"/><Relationship Id="rId3031" Type="http://schemas.openxmlformats.org/officeDocument/2006/relationships/hyperlink" Target="sem/10.1021_acsami.1c08421\am1c08421_0003.jpeg" TargetMode="External"/><Relationship Id="rId2797" Type="http://schemas.openxmlformats.org/officeDocument/2006/relationships/hyperlink" Target="sem\10.1021_acsbiomaterials.7b00224\SEM" TargetMode="External"/><Relationship Id="rId769" Type="http://schemas.openxmlformats.org/officeDocument/2006/relationships/hyperlink" Target="sem\10.1021_acsami.7b18927\supp_2.jpg" TargetMode="External"/><Relationship Id="rId976" Type="http://schemas.openxmlformats.org/officeDocument/2006/relationships/hyperlink" Target="sem\10.1021_acsami.8b08381\SEM" TargetMode="External"/><Relationship Id="rId1399" Type="http://schemas.openxmlformats.org/officeDocument/2006/relationships/hyperlink" Target="sem\10.1021_acs.biomac.8b00015\SEM" TargetMode="External"/><Relationship Id="rId2657" Type="http://schemas.openxmlformats.org/officeDocument/2006/relationships/hyperlink" Target="https://pubs.acs.org/doi/10.1021/acsami.9b22964" TargetMode="External"/><Relationship Id="rId629" Type="http://schemas.openxmlformats.org/officeDocument/2006/relationships/hyperlink" Target="sem/10.1021_acsabm.1c00096\mt1c00096_0004.jpeg" TargetMode="External"/><Relationship Id="rId1259" Type="http://schemas.openxmlformats.org/officeDocument/2006/relationships/hyperlink" Target="sem/10.1021_acsami.8b00802\SEM" TargetMode="External"/><Relationship Id="rId1466" Type="http://schemas.openxmlformats.org/officeDocument/2006/relationships/hyperlink" Target="sem\10.1021_acsami.0c06164\am0c06164_0005.jpeg" TargetMode="External"/><Relationship Id="rId2864" Type="http://schemas.openxmlformats.org/officeDocument/2006/relationships/hyperlink" Target="sem/10.1021_acs.biomac.0c01724\SEM" TargetMode="External"/><Relationship Id="rId836" Type="http://schemas.openxmlformats.org/officeDocument/2006/relationships/hyperlink" Target="sem/10.1021_acsami.9b22120\am9b22120_0004.jpeg" TargetMode="External"/><Relationship Id="rId1119" Type="http://schemas.openxmlformats.org/officeDocument/2006/relationships/hyperlink" Target="sem/10.1021_ja300174v\ja-2012-00174v_0001.jpeg" TargetMode="External"/><Relationship Id="rId1673" Type="http://schemas.openxmlformats.org/officeDocument/2006/relationships/hyperlink" Target="https://pubs.acs.org/doi/10.1021/acsami.7b11258" TargetMode="External"/><Relationship Id="rId1880" Type="http://schemas.openxmlformats.org/officeDocument/2006/relationships/hyperlink" Target="sem\10.1021_acsbiomaterials.8b00408\SEM" TargetMode="External"/><Relationship Id="rId2517" Type="http://schemas.openxmlformats.org/officeDocument/2006/relationships/hyperlink" Target="sem\10.1021_acsami.8b14528\supp_9.jpg" TargetMode="External"/><Relationship Id="rId2724" Type="http://schemas.openxmlformats.org/officeDocument/2006/relationships/hyperlink" Target="sem\10.1021_acsapm.9b01232\SEM" TargetMode="External"/><Relationship Id="rId2931" Type="http://schemas.openxmlformats.org/officeDocument/2006/relationships/hyperlink" Target="sem/10.1021_acsami.1c02141\SEM" TargetMode="External"/><Relationship Id="rId903" Type="http://schemas.openxmlformats.org/officeDocument/2006/relationships/hyperlink" Target="sem/10.1021_acsbiomaterials.0c00443\SEM" TargetMode="External"/><Relationship Id="rId1326" Type="http://schemas.openxmlformats.org/officeDocument/2006/relationships/hyperlink" Target="sem\10.1021_acsbiomaterials.6b00484\ab-2016-00484s_0002.jpeg" TargetMode="External"/><Relationship Id="rId1533" Type="http://schemas.openxmlformats.org/officeDocument/2006/relationships/hyperlink" Target="sem/10.1021_acsomega.6b00495\SEM" TargetMode="External"/><Relationship Id="rId1740" Type="http://schemas.openxmlformats.org/officeDocument/2006/relationships/hyperlink" Target="sem/10.1021_acsami.8b20178\SEM" TargetMode="External"/><Relationship Id="rId32" Type="http://schemas.openxmlformats.org/officeDocument/2006/relationships/hyperlink" Target="sem\10.1021_acsabm.8b00710\SEM" TargetMode="External"/><Relationship Id="rId1600" Type="http://schemas.openxmlformats.org/officeDocument/2006/relationships/hyperlink" Target="sem/10.1021_acsami.9b23536\am9b23536_0009.jpeg" TargetMode="External"/><Relationship Id="rId3358" Type="http://schemas.openxmlformats.org/officeDocument/2006/relationships/hyperlink" Target="sem/10.1021_acsbiomaterials.0c00143\SEM" TargetMode="External"/><Relationship Id="rId279" Type="http://schemas.openxmlformats.org/officeDocument/2006/relationships/hyperlink" Target="sem/10.1021_acsami.1c12631\SEM" TargetMode="External"/><Relationship Id="rId486" Type="http://schemas.openxmlformats.org/officeDocument/2006/relationships/hyperlink" Target="sem/10.1021_acsami.9b04700/am-2019-047007_0002.jpeg" TargetMode="External"/><Relationship Id="rId693" Type="http://schemas.openxmlformats.org/officeDocument/2006/relationships/hyperlink" Target="sem\10.1021_acsapm.9b00234\ap-2019-00234z_0003.jpeg" TargetMode="External"/><Relationship Id="rId2167" Type="http://schemas.openxmlformats.org/officeDocument/2006/relationships/hyperlink" Target="sem\10.1021_acsbiomaterials.8b00408\ab-2018-00408v_0004.jpeg" TargetMode="External"/><Relationship Id="rId2374" Type="http://schemas.openxmlformats.org/officeDocument/2006/relationships/hyperlink" Target="sem/10.1021_acsami.7b09923\SEM" TargetMode="External"/><Relationship Id="rId2581" Type="http://schemas.openxmlformats.org/officeDocument/2006/relationships/hyperlink" Target="sem\10.1021_acsami.1c15312\am1c15312_0004.jpeg" TargetMode="External"/><Relationship Id="rId3218" Type="http://schemas.openxmlformats.org/officeDocument/2006/relationships/hyperlink" Target="sem\10.1021_acsbiomaterials.0c00119\SEM" TargetMode="External"/><Relationship Id="rId3425" Type="http://schemas.openxmlformats.org/officeDocument/2006/relationships/hyperlink" Target="sem/10.1021_acsami.1c08421\am1c08421_0003.jpeg" TargetMode="External"/><Relationship Id="rId139" Type="http://schemas.openxmlformats.org/officeDocument/2006/relationships/hyperlink" Target="sem/10.1021_acsapm.1c00447\ap1c00447_0002.jpeg" TargetMode="External"/><Relationship Id="rId346" Type="http://schemas.openxmlformats.org/officeDocument/2006/relationships/hyperlink" Target="sem/10.1021_acsami.9b18646\supp_2.jpg" TargetMode="External"/><Relationship Id="rId553" Type="http://schemas.openxmlformats.org/officeDocument/2006/relationships/hyperlink" Target="sem/10.1021_acsami.8b15591\am-2018-155915_0002.jpeg" TargetMode="External"/><Relationship Id="rId760" Type="http://schemas.openxmlformats.org/officeDocument/2006/relationships/hyperlink" Target="sem/10.1021_acsami.0c16410\SEM" TargetMode="External"/><Relationship Id="rId1183" Type="http://schemas.openxmlformats.org/officeDocument/2006/relationships/hyperlink" Target="sem/10.1021_acsami.1c01321\SEM" TargetMode="External"/><Relationship Id="rId1390" Type="http://schemas.openxmlformats.org/officeDocument/2006/relationships/hyperlink" Target="sem/10.1021_acs.chemmater.9b00769\cm-2019-007693_0004.jpeg" TargetMode="External"/><Relationship Id="rId2027" Type="http://schemas.openxmlformats.org/officeDocument/2006/relationships/hyperlink" Target="sem\10.1021_acsabm.9b01062\SEM" TargetMode="External"/><Relationship Id="rId2234" Type="http://schemas.openxmlformats.org/officeDocument/2006/relationships/hyperlink" Target="sem\10.1021_acssuschemeng.9b07051\sc9b07051_0003.jpeg" TargetMode="External"/><Relationship Id="rId2441" Type="http://schemas.openxmlformats.org/officeDocument/2006/relationships/hyperlink" Target="sem\10.1021_bm101192b\bm-2010-01192b_0005.jpeg" TargetMode="External"/><Relationship Id="rId206" Type="http://schemas.openxmlformats.org/officeDocument/2006/relationships/hyperlink" Target="sem/10.1021_acsnano.1c01751\nn1c01751_0001.jpeg" TargetMode="External"/><Relationship Id="rId413" Type="http://schemas.openxmlformats.org/officeDocument/2006/relationships/hyperlink" Target="sem/10.1021_acsabm.1c00293\SEM" TargetMode="External"/><Relationship Id="rId1043" Type="http://schemas.openxmlformats.org/officeDocument/2006/relationships/hyperlink" Target="sem\10.1021_acsomega.8b00358\ao-2018-00358m_0007.jpeg" TargetMode="External"/><Relationship Id="rId620" Type="http://schemas.openxmlformats.org/officeDocument/2006/relationships/hyperlink" Target="sem/10.1021_acsabm.1c00096\SEM" TargetMode="External"/><Relationship Id="rId1250" Type="http://schemas.openxmlformats.org/officeDocument/2006/relationships/hyperlink" Target="sem/10.1021_acsami.6b00891\SEM" TargetMode="External"/><Relationship Id="rId2301" Type="http://schemas.openxmlformats.org/officeDocument/2006/relationships/hyperlink" Target="sem\10.1021_acsmacrolett.1c00276\supp_2.jpg" TargetMode="External"/><Relationship Id="rId1110" Type="http://schemas.openxmlformats.org/officeDocument/2006/relationships/hyperlink" Target="sem\10.1021_acs.jpcc.6b05948\SEM" TargetMode="External"/><Relationship Id="rId1927" Type="http://schemas.openxmlformats.org/officeDocument/2006/relationships/hyperlink" Target="sem/10.1021_ma501214k\ma-2014-01214k_0005.jpeg" TargetMode="External"/><Relationship Id="rId3075" Type="http://schemas.openxmlformats.org/officeDocument/2006/relationships/hyperlink" Target="sem/10.1021_acsabm.0c01633\mt0c01633_0005.jpeg" TargetMode="External"/><Relationship Id="rId3282" Type="http://schemas.openxmlformats.org/officeDocument/2006/relationships/hyperlink" Target="sem/10.1021_acsnano.0c06938\SEM" TargetMode="External"/><Relationship Id="rId2091" Type="http://schemas.openxmlformats.org/officeDocument/2006/relationships/hyperlink" Target="sem/10.1021_acsami.0c10327\SEM" TargetMode="External"/><Relationship Id="rId3142" Type="http://schemas.openxmlformats.org/officeDocument/2006/relationships/hyperlink" Target="sem/10.1021_acsami.8b15385\SEM" TargetMode="External"/><Relationship Id="rId270" Type="http://schemas.openxmlformats.org/officeDocument/2006/relationships/hyperlink" Target="sem/10.1021_acsapm.9b00698\SEM" TargetMode="External"/><Relationship Id="rId3002" Type="http://schemas.openxmlformats.org/officeDocument/2006/relationships/hyperlink" Target="sem/10.1021_am402097j\am-2013-02097j_0004.jpeg" TargetMode="External"/><Relationship Id="rId130" Type="http://schemas.openxmlformats.org/officeDocument/2006/relationships/hyperlink" Target="sem/10.1021_acsnano.8b03202\SEM" TargetMode="External"/><Relationship Id="rId2768" Type="http://schemas.openxmlformats.org/officeDocument/2006/relationships/hyperlink" Target="sem\10.1021_ma200562k\ma-2011-00562k_0004.jpeg" TargetMode="External"/><Relationship Id="rId2975" Type="http://schemas.openxmlformats.org/officeDocument/2006/relationships/hyperlink" Target="sem/10.1021_acsami.1c08421\SEM" TargetMode="External"/><Relationship Id="rId947" Type="http://schemas.openxmlformats.org/officeDocument/2006/relationships/hyperlink" Target="sem\10.1021_acsami.9b10126\SEM" TargetMode="External"/><Relationship Id="rId1577" Type="http://schemas.openxmlformats.org/officeDocument/2006/relationships/hyperlink" Target="sem/10.1021_acsbiomaterials.6b00470\SEM" TargetMode="External"/><Relationship Id="rId1784" Type="http://schemas.openxmlformats.org/officeDocument/2006/relationships/hyperlink" Target="sem\10.1021_acsami.0c10327\SEM" TargetMode="External"/><Relationship Id="rId1991" Type="http://schemas.openxmlformats.org/officeDocument/2006/relationships/hyperlink" Target="sem/10.1021_acsomega.8b01037\supp_3.jpg" TargetMode="External"/><Relationship Id="rId2628" Type="http://schemas.openxmlformats.org/officeDocument/2006/relationships/hyperlink" Target="sem/10.1021_am508712e\SEM" TargetMode="External"/><Relationship Id="rId2835" Type="http://schemas.openxmlformats.org/officeDocument/2006/relationships/hyperlink" Target="https://pubs.acs.org/doi/10.1021/acsbiomaterials.7b00224" TargetMode="External"/><Relationship Id="rId76" Type="http://schemas.openxmlformats.org/officeDocument/2006/relationships/hyperlink" Target="sem/10.1021_acsabm.8b00225\SEM" TargetMode="External"/><Relationship Id="rId807" Type="http://schemas.openxmlformats.org/officeDocument/2006/relationships/hyperlink" Target="sem\10.1021_acsapm.0c00106\ap0c00106_0005.jpeg" TargetMode="External"/><Relationship Id="rId1437" Type="http://schemas.openxmlformats.org/officeDocument/2006/relationships/hyperlink" Target="sem/10.1021_acs.biomac.0c01577\SEM" TargetMode="External"/><Relationship Id="rId1644" Type="http://schemas.openxmlformats.org/officeDocument/2006/relationships/hyperlink" Target="sem\10.1021_acsbiomaterials.5b00215\supp_9.jpg" TargetMode="External"/><Relationship Id="rId1851" Type="http://schemas.openxmlformats.org/officeDocument/2006/relationships/hyperlink" Target="sem/10.1021_acs.macromol.5b01536\ma-2015-01536z_0003.jpeg" TargetMode="External"/><Relationship Id="rId2902" Type="http://schemas.openxmlformats.org/officeDocument/2006/relationships/hyperlink" Target="sem/10.1021_acsami.9b19721\am9b19721_0001.jpeg" TargetMode="External"/><Relationship Id="rId1504" Type="http://schemas.openxmlformats.org/officeDocument/2006/relationships/hyperlink" Target="https://pubs.acs.org/doi/10.1021/acsami.9b19567" TargetMode="External"/><Relationship Id="rId1711" Type="http://schemas.openxmlformats.org/officeDocument/2006/relationships/hyperlink" Target="sem/10.1021_acsabm.8b00189\mt-2018-001895_0006.jpeg" TargetMode="External"/><Relationship Id="rId597" Type="http://schemas.openxmlformats.org/officeDocument/2006/relationships/hyperlink" Target="sem/10.1021_acsabm.1c00096\mt1c00096_0004.jpeg" TargetMode="External"/><Relationship Id="rId2278" Type="http://schemas.openxmlformats.org/officeDocument/2006/relationships/hyperlink" Target="sem\10.1021_acssuschemeng.9b07250\SEM" TargetMode="External"/><Relationship Id="rId2485" Type="http://schemas.openxmlformats.org/officeDocument/2006/relationships/hyperlink" Target="sem\10.1021_acssuschemeng.9b07467\supp_8.jpg" TargetMode="External"/><Relationship Id="rId3329" Type="http://schemas.openxmlformats.org/officeDocument/2006/relationships/hyperlink" Target="sem/10.1021_ma5006099\ma-2014-006099_0003.jpeg" TargetMode="External"/><Relationship Id="rId457" Type="http://schemas.openxmlformats.org/officeDocument/2006/relationships/hyperlink" Target="sem/10.1021_acsabm.0c00423\SEM" TargetMode="External"/><Relationship Id="rId1087" Type="http://schemas.openxmlformats.org/officeDocument/2006/relationships/hyperlink" Target="sem\10.1021_acsami.0c18242\supp_2.jpg" TargetMode="External"/><Relationship Id="rId1294" Type="http://schemas.openxmlformats.org/officeDocument/2006/relationships/hyperlink" Target="sem\10.1021_acsami.0c18242\SEM" TargetMode="External"/><Relationship Id="rId2138" Type="http://schemas.openxmlformats.org/officeDocument/2006/relationships/hyperlink" Target="sem/10.1021_acs.biomac.5b00928\bm-2015-00928k_0011.jpeg" TargetMode="External"/><Relationship Id="rId2692" Type="http://schemas.openxmlformats.org/officeDocument/2006/relationships/hyperlink" Target="sem\10.1021_acssuschemeng.0c01118\sc0c01118_0003.jpeg" TargetMode="External"/><Relationship Id="rId664" Type="http://schemas.openxmlformats.org/officeDocument/2006/relationships/hyperlink" Target="sem/10.1021_acsami.9b05554\SEM" TargetMode="External"/><Relationship Id="rId871" Type="http://schemas.openxmlformats.org/officeDocument/2006/relationships/hyperlink" Target="sem\10.1021_acsami.1c08285\SEM" TargetMode="External"/><Relationship Id="rId2345" Type="http://schemas.openxmlformats.org/officeDocument/2006/relationships/hyperlink" Target="sem\10.1021_acsami.8b20937\am-2018-20937m_0002.jpeg" TargetMode="External"/><Relationship Id="rId2552" Type="http://schemas.openxmlformats.org/officeDocument/2006/relationships/hyperlink" Target="sem/10.1021_acsami.0c16719\SEM" TargetMode="External"/><Relationship Id="rId317" Type="http://schemas.openxmlformats.org/officeDocument/2006/relationships/hyperlink" Target="sem/10.1021_acs.bioconjchem.6b00706\SEM" TargetMode="External"/><Relationship Id="rId524" Type="http://schemas.openxmlformats.org/officeDocument/2006/relationships/hyperlink" Target="sem/10.1021_acsami.9b13611\SEM" TargetMode="External"/><Relationship Id="rId731" Type="http://schemas.openxmlformats.org/officeDocument/2006/relationships/hyperlink" Target="sem\10.1021_cm300298n\cm-2012-00298n_0003.jpeg" TargetMode="External"/><Relationship Id="rId1154" Type="http://schemas.openxmlformats.org/officeDocument/2006/relationships/hyperlink" Target="sem/10.1021_acsami.6b10375\SEM" TargetMode="External"/><Relationship Id="rId1361" Type="http://schemas.openxmlformats.org/officeDocument/2006/relationships/hyperlink" Target="sem\10.1021_acsomega.6b00495\SEM" TargetMode="External"/><Relationship Id="rId2205" Type="http://schemas.openxmlformats.org/officeDocument/2006/relationships/hyperlink" Target="sem/10.1021_acs.biomac.1c00537\SEM" TargetMode="External"/><Relationship Id="rId2412" Type="http://schemas.openxmlformats.org/officeDocument/2006/relationships/hyperlink" Target="sem\10.1021_acssuschemeng.9b07467\SEM" TargetMode="External"/><Relationship Id="rId1014" Type="http://schemas.openxmlformats.org/officeDocument/2006/relationships/hyperlink" Target="sem\10.1021_acsami.6b10375\SEM" TargetMode="External"/><Relationship Id="rId1221" Type="http://schemas.openxmlformats.org/officeDocument/2006/relationships/hyperlink" Target="sem/10.1021_acsami.1c12458\am1c12458_0004.jpeg" TargetMode="External"/><Relationship Id="rId3186" Type="http://schemas.openxmlformats.org/officeDocument/2006/relationships/hyperlink" Target="sem/10.1021_cm4025827\cm-2013-025827_0003.jpeg" TargetMode="External"/><Relationship Id="rId3393" Type="http://schemas.openxmlformats.org/officeDocument/2006/relationships/hyperlink" Target="https://pubs.acs.org/doi/10.1021/acs.bioconjchem.5b00397" TargetMode="External"/><Relationship Id="rId3046" Type="http://schemas.openxmlformats.org/officeDocument/2006/relationships/hyperlink" Target="sem/10.1021_acs.jafc.8b05147\SEM" TargetMode="External"/><Relationship Id="rId3253" Type="http://schemas.openxmlformats.org/officeDocument/2006/relationships/hyperlink" Target="sem/10.1021_acsbiomaterials.8b01468\ab-2018-01468q_0001.jpeg" TargetMode="External"/><Relationship Id="rId3460" Type="http://schemas.openxmlformats.org/officeDocument/2006/relationships/hyperlink" Target="https://pubs.acs.org/doi/10.1021/acs.iecr.9b06769" TargetMode="External"/><Relationship Id="rId174" Type="http://schemas.openxmlformats.org/officeDocument/2006/relationships/hyperlink" Target="sem/10.1021_acsnano.6b05318\SEM" TargetMode="External"/><Relationship Id="rId381" Type="http://schemas.openxmlformats.org/officeDocument/2006/relationships/hyperlink" Target="sem/10.1021_acsami.0c08880\SEM" TargetMode="External"/><Relationship Id="rId2062" Type="http://schemas.openxmlformats.org/officeDocument/2006/relationships/hyperlink" Target="https://pubs.acs.org/doi/10.1021/acs.iecr.9b04947" TargetMode="External"/><Relationship Id="rId3113" Type="http://schemas.openxmlformats.org/officeDocument/2006/relationships/hyperlink" Target="sem/10.1021_acssuschemeng.7b03158\sc-2017-03158z_0005.jpeg" TargetMode="External"/><Relationship Id="rId241" Type="http://schemas.openxmlformats.org/officeDocument/2006/relationships/hyperlink" Target="sem\10.1021_acsami.1c12228\am1c12228_0003.jpeg" TargetMode="External"/><Relationship Id="rId3320" Type="http://schemas.openxmlformats.org/officeDocument/2006/relationships/hyperlink" Target="sem/10.1021_acs.bioconjchem.5b00397\SEM" TargetMode="External"/><Relationship Id="rId2879" Type="http://schemas.openxmlformats.org/officeDocument/2006/relationships/hyperlink" Target="sem/10.1021_acsami.7b06219\SEM" TargetMode="External"/><Relationship Id="rId101" Type="http://schemas.openxmlformats.org/officeDocument/2006/relationships/hyperlink" Target="sem/10.1021_acsabm.0c01211\mt0c01211_0003.jpeg" TargetMode="External"/><Relationship Id="rId1688" Type="http://schemas.openxmlformats.org/officeDocument/2006/relationships/hyperlink" Target="sem/10.1021_acsami.0c13009\SEM" TargetMode="External"/><Relationship Id="rId1895" Type="http://schemas.openxmlformats.org/officeDocument/2006/relationships/hyperlink" Target="sem/10.1021_acsami.1c05394\am1c05394_0012.jpeg" TargetMode="External"/><Relationship Id="rId2739" Type="http://schemas.openxmlformats.org/officeDocument/2006/relationships/hyperlink" Target="sem/10.1021_acs.jpcc.7b06504\jp-2017-06504g_0002.jpeg" TargetMode="External"/><Relationship Id="rId2946" Type="http://schemas.openxmlformats.org/officeDocument/2006/relationships/hyperlink" Target="sem/10.1021_acsami.0c13334\am0c13334_0004.jpeg" TargetMode="External"/><Relationship Id="rId918" Type="http://schemas.openxmlformats.org/officeDocument/2006/relationships/hyperlink" Target="sem\10.1021_acsbiomaterials.9b00584\ab9b00584_0002.jpeg" TargetMode="External"/><Relationship Id="rId1548" Type="http://schemas.openxmlformats.org/officeDocument/2006/relationships/hyperlink" Target="sem\10.1021_acsami.0c18250\SEM" TargetMode="External"/><Relationship Id="rId1755" Type="http://schemas.openxmlformats.org/officeDocument/2006/relationships/hyperlink" Target="sem/10.1021_acsaem.8b00891\ae-2018-00891h_0001.jpeg" TargetMode="External"/><Relationship Id="rId1408" Type="http://schemas.openxmlformats.org/officeDocument/2006/relationships/hyperlink" Target="sem/10.1021_acsomega.9b04371\supp_6.jpg" TargetMode="External"/><Relationship Id="rId1962" Type="http://schemas.openxmlformats.org/officeDocument/2006/relationships/hyperlink" Target="sem/10.1021_acsomega.0c00727\SEM" TargetMode="External"/><Relationship Id="rId2806" Type="http://schemas.openxmlformats.org/officeDocument/2006/relationships/hyperlink" Target="sem/10.1021_acsabm.0c01533\mt0c01533_0004.jpeg" TargetMode="External"/><Relationship Id="rId47" Type="http://schemas.openxmlformats.org/officeDocument/2006/relationships/hyperlink" Target="sem\10.1021_acsami.1c12228\am1c12228_0003.jpeg" TargetMode="External"/><Relationship Id="rId1615" Type="http://schemas.openxmlformats.org/officeDocument/2006/relationships/hyperlink" Target="sem/10.1021_acsnano.0c08830\SEM" TargetMode="External"/><Relationship Id="rId1822" Type="http://schemas.openxmlformats.org/officeDocument/2006/relationships/hyperlink" Target="sem/10.1021_acsabm.0c00153\SEM" TargetMode="External"/><Relationship Id="rId2389" Type="http://schemas.openxmlformats.org/officeDocument/2006/relationships/hyperlink" Target="sem/10.1021_acsbiomaterials.1c00902\supp_11.jpg" TargetMode="External"/><Relationship Id="rId2596" Type="http://schemas.openxmlformats.org/officeDocument/2006/relationships/hyperlink" Target="sem/10.1021_acsami.8b06262\SEM" TargetMode="External"/><Relationship Id="rId568" Type="http://schemas.openxmlformats.org/officeDocument/2006/relationships/hyperlink" Target="sem/10.1021_acsami.8b15591\SEM" TargetMode="External"/><Relationship Id="rId775" Type="http://schemas.openxmlformats.org/officeDocument/2006/relationships/hyperlink" Target="sem/10.1021_acsami.7b18927\supp_3.jpg" TargetMode="External"/><Relationship Id="rId982" Type="http://schemas.openxmlformats.org/officeDocument/2006/relationships/hyperlink" Target="sem/10.1021_acsbiomaterials.9b01512\SEM" TargetMode="External"/><Relationship Id="rId1198" Type="http://schemas.openxmlformats.org/officeDocument/2006/relationships/hyperlink" Target="https://pubs.acs.org/doi/10.1021/acsami.6b10912" TargetMode="External"/><Relationship Id="rId2249" Type="http://schemas.openxmlformats.org/officeDocument/2006/relationships/hyperlink" Target="sem\10.1021_acsami.1c05514\SEM" TargetMode="External"/><Relationship Id="rId2456" Type="http://schemas.openxmlformats.org/officeDocument/2006/relationships/hyperlink" Target="sem\10.1021_bm801101e\SEM" TargetMode="External"/><Relationship Id="rId2663" Type="http://schemas.openxmlformats.org/officeDocument/2006/relationships/hyperlink" Target="sem/10.1021_acsami.0c03224\am0c03224_0003.jpeg" TargetMode="External"/><Relationship Id="rId2870" Type="http://schemas.openxmlformats.org/officeDocument/2006/relationships/hyperlink" Target="sem/10.1021_acsabm.0c01171\SEM" TargetMode="External"/><Relationship Id="rId428" Type="http://schemas.openxmlformats.org/officeDocument/2006/relationships/hyperlink" Target="sem/10.1021_acsbiomaterials.5b00346\ab-2015-00346z_0004.jpeg" TargetMode="External"/><Relationship Id="rId635" Type="http://schemas.openxmlformats.org/officeDocument/2006/relationships/hyperlink" Target="sem/10.1021_acsami.1c05098\am1c05098_0006.jpeg" TargetMode="External"/><Relationship Id="rId842" Type="http://schemas.openxmlformats.org/officeDocument/2006/relationships/hyperlink" Target="sem/10.1021_acsami.9b22120\am9b22120_0004.jpeg" TargetMode="External"/><Relationship Id="rId1058" Type="http://schemas.openxmlformats.org/officeDocument/2006/relationships/hyperlink" Target="sem/10.1021_acsami.8b00802\SEM" TargetMode="External"/><Relationship Id="rId1265" Type="http://schemas.openxmlformats.org/officeDocument/2006/relationships/hyperlink" Target="sem/10.1021_acsami.8b00802\supp_4.jpg" TargetMode="External"/><Relationship Id="rId1472" Type="http://schemas.openxmlformats.org/officeDocument/2006/relationships/hyperlink" Target="https://pubs.acs.org/doi/10.1021/acsami.0c06164" TargetMode="External"/><Relationship Id="rId2109" Type="http://schemas.openxmlformats.org/officeDocument/2006/relationships/hyperlink" Target="https://pubs.acs.org/doi/10.1021/acs.iecr.9b06769" TargetMode="External"/><Relationship Id="rId2316" Type="http://schemas.openxmlformats.org/officeDocument/2006/relationships/hyperlink" Target="sem/10.1021_acssuschemeng.6b02254\SEM" TargetMode="External"/><Relationship Id="rId2523" Type="http://schemas.openxmlformats.org/officeDocument/2006/relationships/hyperlink" Target="sem/10.1021_acsapm.9b00874\ap9b00874_0002.jpeg" TargetMode="External"/><Relationship Id="rId2730" Type="http://schemas.openxmlformats.org/officeDocument/2006/relationships/hyperlink" Target="sem/10.1021_am501275t\SEM" TargetMode="External"/><Relationship Id="rId702" Type="http://schemas.openxmlformats.org/officeDocument/2006/relationships/hyperlink" Target="sem/10.1021_acsami.6b16779\SEM" TargetMode="External"/><Relationship Id="rId1125" Type="http://schemas.openxmlformats.org/officeDocument/2006/relationships/hyperlink" Target="sem/10.1021_ja300174v\ja-2012-00174v_0003.jpeg" TargetMode="External"/><Relationship Id="rId1332" Type="http://schemas.openxmlformats.org/officeDocument/2006/relationships/hyperlink" Target="sem\10.1021_acsami.0c06164\am0c06164_0005.jpeg" TargetMode="External"/><Relationship Id="rId3297" Type="http://schemas.openxmlformats.org/officeDocument/2006/relationships/hyperlink" Target="sem/10.1021_acsapm.0c00414\ap0c00414_0002.jpeg" TargetMode="External"/><Relationship Id="rId3157" Type="http://schemas.openxmlformats.org/officeDocument/2006/relationships/hyperlink" Target="sem/10.1021_acsnano.8b07235\nn-2018-07235h_0005.jpeg" TargetMode="External"/><Relationship Id="rId285" Type="http://schemas.openxmlformats.org/officeDocument/2006/relationships/hyperlink" Target="sem\10.1021_acsnano.0c10117\SEM" TargetMode="External"/><Relationship Id="rId3364" Type="http://schemas.openxmlformats.org/officeDocument/2006/relationships/hyperlink" Target="https://pubs.acs.org/doi/10.1021/acsapm.0c00392" TargetMode="External"/><Relationship Id="rId492" Type="http://schemas.openxmlformats.org/officeDocument/2006/relationships/hyperlink" Target="sem/10.1021_acsaelm.1c00488\SEM" TargetMode="External"/><Relationship Id="rId2173" Type="http://schemas.openxmlformats.org/officeDocument/2006/relationships/hyperlink" Target="sem/10.1021_acsapm.0c00831\SEM" TargetMode="External"/><Relationship Id="rId2380" Type="http://schemas.openxmlformats.org/officeDocument/2006/relationships/hyperlink" Target="sem/10.1021_acsabm.1c00525\SEM" TargetMode="External"/><Relationship Id="rId3017" Type="http://schemas.openxmlformats.org/officeDocument/2006/relationships/hyperlink" Target="sem/10.1021_acsami.9b00154\SEM" TargetMode="External"/><Relationship Id="rId3224" Type="http://schemas.openxmlformats.org/officeDocument/2006/relationships/hyperlink" Target="sem/10.1021_acs.chemmater.0c01589\SEM" TargetMode="External"/><Relationship Id="rId3431" Type="http://schemas.openxmlformats.org/officeDocument/2006/relationships/hyperlink" Target="sem/10.1021_acsbiomaterials.0c00119\ab0c00119_0001.jpeg" TargetMode="External"/><Relationship Id="rId145" Type="http://schemas.openxmlformats.org/officeDocument/2006/relationships/hyperlink" Target="sem/10.1021_acsapm.1c00447\ap1c00447_0002.jpeg" TargetMode="External"/><Relationship Id="rId352" Type="http://schemas.openxmlformats.org/officeDocument/2006/relationships/hyperlink" Target="sem/10.1021_acsami.8b02461\am-2018-02461a_0002.jpeg" TargetMode="External"/><Relationship Id="rId2033" Type="http://schemas.openxmlformats.org/officeDocument/2006/relationships/hyperlink" Target="sem/10.1021_acsabm.9b01062\SEM" TargetMode="External"/><Relationship Id="rId2240" Type="http://schemas.openxmlformats.org/officeDocument/2006/relationships/hyperlink" Target="sem\10.1021_bm401364z\bm-2013-01364z_0007.jpeg" TargetMode="External"/><Relationship Id="rId212" Type="http://schemas.openxmlformats.org/officeDocument/2006/relationships/hyperlink" Target="sem/10.1021_acssuschemeng.9b05317\SEM" TargetMode="External"/><Relationship Id="rId1799" Type="http://schemas.openxmlformats.org/officeDocument/2006/relationships/hyperlink" Target="sem/10.1021_acsami.8b10668\am-2018-106683_0003.jpeg" TargetMode="External"/><Relationship Id="rId2100" Type="http://schemas.openxmlformats.org/officeDocument/2006/relationships/hyperlink" Target="https://pubs.acs.org/doi/10.1021/acsami.6b16195" TargetMode="External"/><Relationship Id="rId1659" Type="http://schemas.openxmlformats.org/officeDocument/2006/relationships/hyperlink" Target="sem/10.1021_acsapm.0c00464\SEM" TargetMode="External"/><Relationship Id="rId1866" Type="http://schemas.openxmlformats.org/officeDocument/2006/relationships/hyperlink" Target="sem/10.1021_acsami.7b08937\SEM" TargetMode="External"/><Relationship Id="rId2917" Type="http://schemas.openxmlformats.org/officeDocument/2006/relationships/hyperlink" Target="sem/10.1021_acsami.0c03007\SEM" TargetMode="External"/><Relationship Id="rId3081" Type="http://schemas.openxmlformats.org/officeDocument/2006/relationships/hyperlink" Target="sem/10.1021_acsapm.9b00490\ap9b00490_0004.jpeg" TargetMode="External"/><Relationship Id="rId1519" Type="http://schemas.openxmlformats.org/officeDocument/2006/relationships/hyperlink" Target="sem/10.1021_acsabm.1c00905\SEM" TargetMode="External"/><Relationship Id="rId1726" Type="http://schemas.openxmlformats.org/officeDocument/2006/relationships/hyperlink" Target="sem/10.1021_la904540x\SEM" TargetMode="External"/><Relationship Id="rId1933" Type="http://schemas.openxmlformats.org/officeDocument/2006/relationships/hyperlink" Target="sem/10.1021_acsapm.9b00905\ap9b00905_0002.jpeg" TargetMode="External"/><Relationship Id="rId18" Type="http://schemas.openxmlformats.org/officeDocument/2006/relationships/hyperlink" Target="sem\10.1021_acsami.9b21659\SEM" TargetMode="External"/><Relationship Id="rId679" Type="http://schemas.openxmlformats.org/officeDocument/2006/relationships/hyperlink" Target="sem/10.1021_acsami.8b05314\supp_20.jpg" TargetMode="External"/><Relationship Id="rId886" Type="http://schemas.openxmlformats.org/officeDocument/2006/relationships/hyperlink" Target="sem/10.1021_acsabm.1c00548\mt1c00548_0004.jpeg" TargetMode="External"/><Relationship Id="rId2567" Type="http://schemas.openxmlformats.org/officeDocument/2006/relationships/hyperlink" Target="sem\10.1021_acsami.7b04832\am-2017-04832e_0009.jpeg" TargetMode="External"/><Relationship Id="rId2774" Type="http://schemas.openxmlformats.org/officeDocument/2006/relationships/hyperlink" Target="sem\10.1021_acs.biomac.7b01204\supp_10.jpg" TargetMode="External"/><Relationship Id="rId2" Type="http://schemas.openxmlformats.org/officeDocument/2006/relationships/hyperlink" Target="sem/10.1021_acsami.5b00184\SEM" TargetMode="External"/><Relationship Id="rId539" Type="http://schemas.openxmlformats.org/officeDocument/2006/relationships/hyperlink" Target="sem/10.1021_acsami.0c21598\am0c21598_0002.jpeg" TargetMode="External"/><Relationship Id="rId746" Type="http://schemas.openxmlformats.org/officeDocument/2006/relationships/hyperlink" Target="sem/10.1021_acsbiomaterials.6b00318\SEM" TargetMode="External"/><Relationship Id="rId1169" Type="http://schemas.openxmlformats.org/officeDocument/2006/relationships/hyperlink" Target="sem\10.1021_acsabm.9b01176\mt9b01176_0003.jpeg" TargetMode="External"/><Relationship Id="rId1376" Type="http://schemas.openxmlformats.org/officeDocument/2006/relationships/hyperlink" Target="sem\10.1021_acsomega.1c02117\ao1c02117_0004.jpeg" TargetMode="External"/><Relationship Id="rId1583" Type="http://schemas.openxmlformats.org/officeDocument/2006/relationships/hyperlink" Target="https://pubs.acs.org/doi/10.1021/acssuschemeng.8b02781" TargetMode="External"/><Relationship Id="rId2427" Type="http://schemas.openxmlformats.org/officeDocument/2006/relationships/hyperlink" Target="sem/10.1021_acsami.0c06853\am0c06853_0001.jpeg" TargetMode="External"/><Relationship Id="rId2981" Type="http://schemas.openxmlformats.org/officeDocument/2006/relationships/hyperlink" Target="sem/10.1021_acsami.1c08421\SEM" TargetMode="External"/><Relationship Id="rId953" Type="http://schemas.openxmlformats.org/officeDocument/2006/relationships/hyperlink" Target="sem\10.1021_acsnano.1c00204\SEM" TargetMode="External"/><Relationship Id="rId1029" Type="http://schemas.openxmlformats.org/officeDocument/2006/relationships/hyperlink" Target="sem/10.1021_acsami.1c01321\supp_3.jpg" TargetMode="External"/><Relationship Id="rId1236" Type="http://schemas.openxmlformats.org/officeDocument/2006/relationships/hyperlink" Target="https://pubs.acs.org/doi/10.1021/acsami.1c12458" TargetMode="External"/><Relationship Id="rId1790" Type="http://schemas.openxmlformats.org/officeDocument/2006/relationships/hyperlink" Target="sem\10.1021_cm501095s\SEM" TargetMode="External"/><Relationship Id="rId2634" Type="http://schemas.openxmlformats.org/officeDocument/2006/relationships/hyperlink" Target="sem\10.1021_acsami.0c17085\SEM" TargetMode="External"/><Relationship Id="rId2841" Type="http://schemas.openxmlformats.org/officeDocument/2006/relationships/hyperlink" Target="https://pubs.acs.org/doi/10.1021/ma101336c" TargetMode="External"/><Relationship Id="rId82" Type="http://schemas.openxmlformats.org/officeDocument/2006/relationships/hyperlink" Target="sem/10.1021_jp907974d\SEM" TargetMode="External"/><Relationship Id="rId606" Type="http://schemas.openxmlformats.org/officeDocument/2006/relationships/hyperlink" Target="sem/10.1021_acsabm.1c00096\SEM" TargetMode="External"/><Relationship Id="rId813" Type="http://schemas.openxmlformats.org/officeDocument/2006/relationships/hyperlink" Target="sem\10.1021_acsnano.9b02845\nn9b02845_0001.jpeg" TargetMode="External"/><Relationship Id="rId1443" Type="http://schemas.openxmlformats.org/officeDocument/2006/relationships/hyperlink" Target="sem\10.1021_acs.chemmater.9b03919\SEM" TargetMode="External"/><Relationship Id="rId1650" Type="http://schemas.openxmlformats.org/officeDocument/2006/relationships/hyperlink" Target="sem\10.1021_acsapm.1c00419\ap1c00419_0004.jpeg" TargetMode="External"/><Relationship Id="rId2701" Type="http://schemas.openxmlformats.org/officeDocument/2006/relationships/hyperlink" Target="sem/10.1021_acs.biomac.9b01223\bm9b01223_0005.jpeg" TargetMode="External"/><Relationship Id="rId1303" Type="http://schemas.openxmlformats.org/officeDocument/2006/relationships/hyperlink" Target="https://pubs.acs.org/doi/10.1021/acs.jpcc.6b05948" TargetMode="External"/><Relationship Id="rId1510" Type="http://schemas.openxmlformats.org/officeDocument/2006/relationships/hyperlink" Target="sem\10.1021_acsabm.1c00905\supp_2.jpg" TargetMode="External"/><Relationship Id="rId3268" Type="http://schemas.openxmlformats.org/officeDocument/2006/relationships/hyperlink" Target="sem/10.1021_acssuschemeng.5b00482\SEM" TargetMode="External"/><Relationship Id="rId189" Type="http://schemas.openxmlformats.org/officeDocument/2006/relationships/hyperlink" Target="sem\10.1021_acsami.5b00184\supp_7.jpg" TargetMode="External"/><Relationship Id="rId396" Type="http://schemas.openxmlformats.org/officeDocument/2006/relationships/hyperlink" Target="sem/10.1021_jf202347h\jf-2011-02347h_0006.jpeg" TargetMode="External"/><Relationship Id="rId2077" Type="http://schemas.openxmlformats.org/officeDocument/2006/relationships/hyperlink" Target="sem\10.1021_acsami.8b20178\SEM" TargetMode="External"/><Relationship Id="rId2284" Type="http://schemas.openxmlformats.org/officeDocument/2006/relationships/hyperlink" Target="sem/10.1021_bm801101e\SEM" TargetMode="External"/><Relationship Id="rId2491" Type="http://schemas.openxmlformats.org/officeDocument/2006/relationships/hyperlink" Target="sem\10.1021_acssuschemeng.9b07467\supp_8.jpg" TargetMode="External"/><Relationship Id="rId3128" Type="http://schemas.openxmlformats.org/officeDocument/2006/relationships/hyperlink" Target="sem/10.1021_acsami.8b15385\SEM" TargetMode="External"/><Relationship Id="rId3335" Type="http://schemas.openxmlformats.org/officeDocument/2006/relationships/hyperlink" Target="sem/10.1021_acsami.9b21528\am9b21528_0005.jpeg" TargetMode="External"/><Relationship Id="rId256" Type="http://schemas.openxmlformats.org/officeDocument/2006/relationships/hyperlink" Target="sem/10.1021_acsapm.9b00698\SEM" TargetMode="External"/><Relationship Id="rId463" Type="http://schemas.openxmlformats.org/officeDocument/2006/relationships/hyperlink" Target="sem/10.1021_bk-2017-1253.ch004\SEM" TargetMode="External"/><Relationship Id="rId670" Type="http://schemas.openxmlformats.org/officeDocument/2006/relationships/hyperlink" Target="sem/10.1021_acsami.8b05314\SEM" TargetMode="External"/><Relationship Id="rId1093" Type="http://schemas.openxmlformats.org/officeDocument/2006/relationships/hyperlink" Target="sem\10.1021_acs.est.6b01285\es-2016-01285k_0002.jpeg" TargetMode="External"/><Relationship Id="rId2144" Type="http://schemas.openxmlformats.org/officeDocument/2006/relationships/hyperlink" Target="https://pubs.acs.org/doi/10.1021/acsbiomaterials.8b01009" TargetMode="External"/><Relationship Id="rId2351" Type="http://schemas.openxmlformats.org/officeDocument/2006/relationships/hyperlink" Target="sem\10.1021_acsabm.8b00348\mt-2018-00348j_0005.jpeg" TargetMode="External"/><Relationship Id="rId3402" Type="http://schemas.openxmlformats.org/officeDocument/2006/relationships/hyperlink" Target="https://pubs.acs.org/doi/10.1021/acs.biomac.1c00250" TargetMode="External"/><Relationship Id="rId116" Type="http://schemas.openxmlformats.org/officeDocument/2006/relationships/hyperlink" Target="sem/10.1021_acsami.1c08395\SEM" TargetMode="External"/><Relationship Id="rId323" Type="http://schemas.openxmlformats.org/officeDocument/2006/relationships/hyperlink" Target="sem/10.1021_acs.bioconjchem.6b00706\SEM" TargetMode="External"/><Relationship Id="rId530" Type="http://schemas.openxmlformats.org/officeDocument/2006/relationships/hyperlink" Target="sem/10.1021_acsami.9b13611\SEM" TargetMode="External"/><Relationship Id="rId1160" Type="http://schemas.openxmlformats.org/officeDocument/2006/relationships/hyperlink" Target="sem\10.1021_acs.chemmater.6b05192\SEM" TargetMode="External"/><Relationship Id="rId2004" Type="http://schemas.openxmlformats.org/officeDocument/2006/relationships/hyperlink" Target="https://pubs.acs.org/doi/10.1021/acsabm.8b00674" TargetMode="External"/><Relationship Id="rId2211" Type="http://schemas.openxmlformats.org/officeDocument/2006/relationships/hyperlink" Target="sem/10.1021_acs.biomac.1c00537\SEM" TargetMode="External"/><Relationship Id="rId1020" Type="http://schemas.openxmlformats.org/officeDocument/2006/relationships/hyperlink" Target="sem\10.1021_acs.chemmater.6b05192\SEM" TargetMode="External"/><Relationship Id="rId1977" Type="http://schemas.openxmlformats.org/officeDocument/2006/relationships/hyperlink" Target="sem/10.1021_acsomega.8b01037\ao-2018-01037v_0004.jpeg" TargetMode="External"/><Relationship Id="rId1837" Type="http://schemas.openxmlformats.org/officeDocument/2006/relationships/hyperlink" Target="sem/10.1021_acssuschemeng.9b00147\sc-2019-00147d_0007.jpeg" TargetMode="External"/><Relationship Id="rId3192" Type="http://schemas.openxmlformats.org/officeDocument/2006/relationships/hyperlink" Target="sem/10.1021_cm4025827\cm-2013-025827_0003.jpeg" TargetMode="External"/><Relationship Id="rId3052" Type="http://schemas.openxmlformats.org/officeDocument/2006/relationships/hyperlink" Target="sem/10.1021_acs.jafc.8b05147\SEM" TargetMode="External"/><Relationship Id="rId180" Type="http://schemas.openxmlformats.org/officeDocument/2006/relationships/hyperlink" Target="sem/10.1021_acsnano.6b05318\SEM" TargetMode="External"/><Relationship Id="rId1904" Type="http://schemas.openxmlformats.org/officeDocument/2006/relationships/hyperlink" Target="sem\10.1021_bm700924n\SEM" TargetMode="External"/><Relationship Id="rId997" Type="http://schemas.openxmlformats.org/officeDocument/2006/relationships/hyperlink" Target="sem/10.1021_acs.macromol.8b01678\ma-2018-01678p_0002.jpeg" TargetMode="External"/><Relationship Id="rId2678" Type="http://schemas.openxmlformats.org/officeDocument/2006/relationships/hyperlink" Target="sem\10.1021_acsami.0c17085\am0c17085_0005.jpeg" TargetMode="External"/><Relationship Id="rId2885" Type="http://schemas.openxmlformats.org/officeDocument/2006/relationships/hyperlink" Target="sem/10.1021_acsami.1c09006\SEM" TargetMode="External"/><Relationship Id="rId857" Type="http://schemas.openxmlformats.org/officeDocument/2006/relationships/hyperlink" Target="sem/10.1021_acsaem.9b02007\SEM" TargetMode="External"/><Relationship Id="rId1487" Type="http://schemas.openxmlformats.org/officeDocument/2006/relationships/hyperlink" Target="sem/10.1021_acsami.1c00819\SEM" TargetMode="External"/><Relationship Id="rId1694" Type="http://schemas.openxmlformats.org/officeDocument/2006/relationships/hyperlink" Target="sem\10.1021_acsami.0c13009\SEM" TargetMode="External"/><Relationship Id="rId2538" Type="http://schemas.openxmlformats.org/officeDocument/2006/relationships/hyperlink" Target="sem/10.1021_acs.nanolett.0c01371\SEM" TargetMode="External"/><Relationship Id="rId2745" Type="http://schemas.openxmlformats.org/officeDocument/2006/relationships/hyperlink" Target="sem/10.1021_bm200035r\bm-2011-00035r_0004.jpeg" TargetMode="External"/><Relationship Id="rId2952" Type="http://schemas.openxmlformats.org/officeDocument/2006/relationships/hyperlink" Target="sem/10.1021_acsami.8b00806\supp_2.jpg" TargetMode="External"/><Relationship Id="rId717" Type="http://schemas.openxmlformats.org/officeDocument/2006/relationships/hyperlink" Target="sem/10.1021_acsami.0c15465\am0c15465_0004.jpeg" TargetMode="External"/><Relationship Id="rId924" Type="http://schemas.openxmlformats.org/officeDocument/2006/relationships/hyperlink" Target="sem\10.1021_acsbiomaterials.9b00584\ab9b00584_0004.jpeg" TargetMode="External"/><Relationship Id="rId1347" Type="http://schemas.openxmlformats.org/officeDocument/2006/relationships/hyperlink" Target="sem\10.1021_acsami.1c00819\SEM" TargetMode="External"/><Relationship Id="rId1554" Type="http://schemas.openxmlformats.org/officeDocument/2006/relationships/hyperlink" Target="sem\10.1021_acsami.0c18250\SEM" TargetMode="External"/><Relationship Id="rId1761" Type="http://schemas.openxmlformats.org/officeDocument/2006/relationships/hyperlink" Target="sem/10.1021_acs.iecr.6b03689\supp_3.jpg" TargetMode="External"/><Relationship Id="rId2605" Type="http://schemas.openxmlformats.org/officeDocument/2006/relationships/hyperlink" Target="sem/10.1021_acsami.8b06262\supp_13.jpg" TargetMode="External"/><Relationship Id="rId2812" Type="http://schemas.openxmlformats.org/officeDocument/2006/relationships/hyperlink" Target="sem/10.1021_acs.iecr.9b03359\ie9b03359_0003.jpeg" TargetMode="External"/><Relationship Id="rId53" Type="http://schemas.openxmlformats.org/officeDocument/2006/relationships/hyperlink" Target="sem\10.1021_acsami.1c12228\am1c12228_0003.jpeg" TargetMode="External"/><Relationship Id="rId1207" Type="http://schemas.openxmlformats.org/officeDocument/2006/relationships/hyperlink" Target="sem\10.1021_acsnano.1c08193\nn1c08193_0003.jpeg" TargetMode="External"/><Relationship Id="rId1414" Type="http://schemas.openxmlformats.org/officeDocument/2006/relationships/hyperlink" Target="sem/10.1021_acsabm.0c00393\mt0c00393_0006.jpeg" TargetMode="External"/><Relationship Id="rId1621" Type="http://schemas.openxmlformats.org/officeDocument/2006/relationships/hyperlink" Target="sem\10.1021_acsbiomaterials.1c00982\SEM" TargetMode="External"/><Relationship Id="rId3379" Type="http://schemas.openxmlformats.org/officeDocument/2006/relationships/hyperlink" Target="https://pubs.acs.org/doi/10.1021/acssuschemeng.5b00482" TargetMode="External"/><Relationship Id="rId2188" Type="http://schemas.openxmlformats.org/officeDocument/2006/relationships/hyperlink" Target="sem/10.1021_acsaem.0c01584\supp_12.jpg" TargetMode="External"/><Relationship Id="rId2395" Type="http://schemas.openxmlformats.org/officeDocument/2006/relationships/hyperlink" Target="sem/10.1021_acs.biomac.0c01420\bm0c01420_0010.jpeg" TargetMode="External"/><Relationship Id="rId3239" Type="http://schemas.openxmlformats.org/officeDocument/2006/relationships/hyperlink" Target="sem/10.1021_acsnano.8b09470\supp_7.jpg" TargetMode="External"/><Relationship Id="rId3446" Type="http://schemas.openxmlformats.org/officeDocument/2006/relationships/hyperlink" Target="https://pubs.acs.org/doi/10.1021/acsami.1c03821" TargetMode="External"/><Relationship Id="rId367" Type="http://schemas.openxmlformats.org/officeDocument/2006/relationships/hyperlink" Target="sem/10.1021_acsbiomaterials.8b00657\SEM" TargetMode="External"/><Relationship Id="rId574" Type="http://schemas.openxmlformats.org/officeDocument/2006/relationships/hyperlink" Target="sem/10.1021_acsami.8b15591\SEM" TargetMode="External"/><Relationship Id="rId2048" Type="http://schemas.openxmlformats.org/officeDocument/2006/relationships/hyperlink" Target="sem/10.1021_acsabm.9b01062\mt9b01062_0003.jpeg" TargetMode="External"/><Relationship Id="rId2255" Type="http://schemas.openxmlformats.org/officeDocument/2006/relationships/hyperlink" Target="sem/10.1021_acs.biomac.6b01243\SEM" TargetMode="External"/><Relationship Id="rId227" Type="http://schemas.openxmlformats.org/officeDocument/2006/relationships/hyperlink" Target="sem/10.1021_acsbiomaterials.1c00792\ab1c00792_0004.jpeg" TargetMode="External"/><Relationship Id="rId781" Type="http://schemas.openxmlformats.org/officeDocument/2006/relationships/hyperlink" Target="sem\10.1021_acsbiomaterials.9b01482\ab9b01482_0005.jpeg" TargetMode="External"/><Relationship Id="rId2462" Type="http://schemas.openxmlformats.org/officeDocument/2006/relationships/hyperlink" Target="sem/10.1021_bm801101e\SEM" TargetMode="External"/><Relationship Id="rId3306" Type="http://schemas.openxmlformats.org/officeDocument/2006/relationships/hyperlink" Target="sem/10.1021_acsapm.0c00414\SEM" TargetMode="External"/><Relationship Id="rId434" Type="http://schemas.openxmlformats.org/officeDocument/2006/relationships/hyperlink" Target="sem/10.1021_acsbiomaterials.5b00346\ab-2015-00346z_0004.jpeg" TargetMode="External"/><Relationship Id="rId641" Type="http://schemas.openxmlformats.org/officeDocument/2006/relationships/hyperlink" Target="sem/10.1021_acs.molpharmaceut.6b00672\mp-2016-006726_0003.jpeg" TargetMode="External"/><Relationship Id="rId1064" Type="http://schemas.openxmlformats.org/officeDocument/2006/relationships/hyperlink" Target="sem/10.1021_acsami.8b00802\SEM" TargetMode="External"/><Relationship Id="rId1271" Type="http://schemas.openxmlformats.org/officeDocument/2006/relationships/hyperlink" Target="https://pubs.acs.org/doi/10.1021/acs.iecr.0c01720" TargetMode="External"/><Relationship Id="rId2115" Type="http://schemas.openxmlformats.org/officeDocument/2006/relationships/hyperlink" Target="sem/10.1021_acs.iecr.9b06769\SEM" TargetMode="External"/><Relationship Id="rId2322" Type="http://schemas.openxmlformats.org/officeDocument/2006/relationships/hyperlink" Target="sem/10.1021_acs.jafc.8b02879\SEM" TargetMode="External"/><Relationship Id="rId501" Type="http://schemas.openxmlformats.org/officeDocument/2006/relationships/hyperlink" Target="https://pubs.acs.org/doi/10.1021/acsami.6b07713" TargetMode="External"/><Relationship Id="rId1131" Type="http://schemas.openxmlformats.org/officeDocument/2006/relationships/hyperlink" Target="sem\10.1021_acscentsci.0c01054\supp_2.jpg" TargetMode="External"/><Relationship Id="rId3096" Type="http://schemas.openxmlformats.org/officeDocument/2006/relationships/hyperlink" Target="sem\10.1021_acsapm.9b00490\SEM" TargetMode="External"/><Relationship Id="rId1948" Type="http://schemas.openxmlformats.org/officeDocument/2006/relationships/hyperlink" Target="sem\10.1021_acs.macromol.7b02315\SEM" TargetMode="External"/><Relationship Id="rId3163" Type="http://schemas.openxmlformats.org/officeDocument/2006/relationships/hyperlink" Target="sem/10.1021_acsnano.8b07235\supp_4.jpg" TargetMode="External"/><Relationship Id="rId3370" Type="http://schemas.openxmlformats.org/officeDocument/2006/relationships/hyperlink" Target="https://pubs.acs.org/doi/10.1021/acsapm.0c00392" TargetMode="External"/><Relationship Id="rId291" Type="http://schemas.openxmlformats.org/officeDocument/2006/relationships/hyperlink" Target="sem/10.1021_acsami.9b04700\SEM" TargetMode="External"/><Relationship Id="rId1808" Type="http://schemas.openxmlformats.org/officeDocument/2006/relationships/hyperlink" Target="sem/10.1021_acsami.8b10668\SEM" TargetMode="External"/><Relationship Id="rId3023" Type="http://schemas.openxmlformats.org/officeDocument/2006/relationships/hyperlink" Target="sem/10.1021_acsami.8b00806\SEM" TargetMode="External"/><Relationship Id="rId151" Type="http://schemas.openxmlformats.org/officeDocument/2006/relationships/hyperlink" Target="sem/10.1021_acs.molpharmaceut.0c01196\mp0c01196_0002.jpeg" TargetMode="External"/><Relationship Id="rId3230" Type="http://schemas.openxmlformats.org/officeDocument/2006/relationships/hyperlink" Target="sem/10.1021_acsapm.0c00392\SEM" TargetMode="External"/><Relationship Id="rId2789" Type="http://schemas.openxmlformats.org/officeDocument/2006/relationships/hyperlink" Target="sem/10.1021_acs.langmuir.9b01640\SEM" TargetMode="External"/><Relationship Id="rId2996" Type="http://schemas.openxmlformats.org/officeDocument/2006/relationships/hyperlink" Target="sem/10.1021_acs.biomac.0c01724\SEM" TargetMode="External"/><Relationship Id="rId968" Type="http://schemas.openxmlformats.org/officeDocument/2006/relationships/hyperlink" Target="sem\10.1021_acs.langmuir.7b02834\la-2017-02834g_0001.jpeg" TargetMode="External"/><Relationship Id="rId1598" Type="http://schemas.openxmlformats.org/officeDocument/2006/relationships/hyperlink" Target="sem/10.1021_acsami.9b23536\am9b23536_0009.jpeg" TargetMode="External"/><Relationship Id="rId2649" Type="http://schemas.openxmlformats.org/officeDocument/2006/relationships/hyperlink" Target="sem\10.1021_acsabm.1c00004\mt1c00004_0004.jpeg" TargetMode="External"/><Relationship Id="rId2856" Type="http://schemas.openxmlformats.org/officeDocument/2006/relationships/hyperlink" Target="https://pubs.acs.org/doi/10.1021/acsapm.9b01232" TargetMode="External"/><Relationship Id="rId97" Type="http://schemas.openxmlformats.org/officeDocument/2006/relationships/hyperlink" Target="sem/10.1021_acsabm.1c00760\mt1c00760_0006.jpeg" TargetMode="External"/><Relationship Id="rId828" Type="http://schemas.openxmlformats.org/officeDocument/2006/relationships/hyperlink" Target="sem/10.1021_acsabm.8b00504\mt-2018-00504h_0002.jpeg" TargetMode="External"/><Relationship Id="rId1458" Type="http://schemas.openxmlformats.org/officeDocument/2006/relationships/hyperlink" Target="sem\10.1021_acs.chemmater.0c02941\SEM" TargetMode="External"/><Relationship Id="rId1665" Type="http://schemas.openxmlformats.org/officeDocument/2006/relationships/hyperlink" Target="sem\10.1021_acssuschemeng.6b01691\SEM" TargetMode="External"/><Relationship Id="rId1872" Type="http://schemas.openxmlformats.org/officeDocument/2006/relationships/hyperlink" Target="sem/10.1021_acsami.0c02495\SEM" TargetMode="External"/><Relationship Id="rId2509" Type="http://schemas.openxmlformats.org/officeDocument/2006/relationships/hyperlink" Target="sem\10.1021_acssuschemeng.0c06258\SEM" TargetMode="External"/><Relationship Id="rId2716" Type="http://schemas.openxmlformats.org/officeDocument/2006/relationships/hyperlink" Target="sem\10.1021_acs.iecr.1c00610\SEM" TargetMode="External"/><Relationship Id="rId1318" Type="http://schemas.openxmlformats.org/officeDocument/2006/relationships/hyperlink" Target="https://pubs.acs.org/doi/10.1021/acscentsci.0c01054" TargetMode="External"/><Relationship Id="rId1525" Type="http://schemas.openxmlformats.org/officeDocument/2006/relationships/hyperlink" Target="sem/10.1021_acsabm.1c00905\SEM" TargetMode="External"/><Relationship Id="rId2923" Type="http://schemas.openxmlformats.org/officeDocument/2006/relationships/hyperlink" Target="sem/10.1021_acsami.8b01740\SEM" TargetMode="External"/><Relationship Id="rId1732" Type="http://schemas.openxmlformats.org/officeDocument/2006/relationships/hyperlink" Target="sem/10.1021_la904540x\SEM" TargetMode="External"/><Relationship Id="rId24" Type="http://schemas.openxmlformats.org/officeDocument/2006/relationships/hyperlink" Target="sem/10.1021_acsbiomaterials.9b01676\SEM" TargetMode="External"/><Relationship Id="rId2299" Type="http://schemas.openxmlformats.org/officeDocument/2006/relationships/hyperlink" Target="sem/10.1021_acsabm.9b00676\mt9b00676_0003.jpeg" TargetMode="External"/><Relationship Id="rId478" Type="http://schemas.openxmlformats.org/officeDocument/2006/relationships/hyperlink" Target="sem/10.1021_acsami.1c03804\supp_8.jpg" TargetMode="External"/><Relationship Id="rId685" Type="http://schemas.openxmlformats.org/officeDocument/2006/relationships/hyperlink" Target="sem\10.1021_acsami.9b16139\am9b16139_0006.jpeg" TargetMode="External"/><Relationship Id="rId892" Type="http://schemas.openxmlformats.org/officeDocument/2006/relationships/hyperlink" Target="sem\10.1021_acsbiomaterials.1c00549\ab1c00549_0010.jpeg" TargetMode="External"/><Relationship Id="rId2159" Type="http://schemas.openxmlformats.org/officeDocument/2006/relationships/hyperlink" Target="sem\10.1021_acsbiomaterials.8b00408\SEM" TargetMode="External"/><Relationship Id="rId2366" Type="http://schemas.openxmlformats.org/officeDocument/2006/relationships/hyperlink" Target="sem\10.1021_acsmacrolett.6b00674\SEM" TargetMode="External"/><Relationship Id="rId2573" Type="http://schemas.openxmlformats.org/officeDocument/2006/relationships/hyperlink" Target="sem\10.1021_acsami.8b19482\am-2018-19482v_0001.jpeg" TargetMode="External"/><Relationship Id="rId2780" Type="http://schemas.openxmlformats.org/officeDocument/2006/relationships/hyperlink" Target="sem/10.1021_acs.biomac.7b01204\bm-2017-01204f_0004.jpeg" TargetMode="External"/><Relationship Id="rId3417" Type="http://schemas.openxmlformats.org/officeDocument/2006/relationships/hyperlink" Target="https://pubs.acs.org/doi/10.1021/acsami.8b20178" TargetMode="External"/><Relationship Id="rId338" Type="http://schemas.openxmlformats.org/officeDocument/2006/relationships/hyperlink" Target="sem/10.1021_acsbiomaterials.0c00340\ab0c00340_0006.jpeg" TargetMode="External"/><Relationship Id="rId545" Type="http://schemas.openxmlformats.org/officeDocument/2006/relationships/hyperlink" Target="sem/10.1021_acsami.0c21598\am0c21598_0002.jpeg" TargetMode="External"/><Relationship Id="rId752" Type="http://schemas.openxmlformats.org/officeDocument/2006/relationships/hyperlink" Target="sem/10.1021_acsnano.0c04899\SEM" TargetMode="External"/><Relationship Id="rId1175" Type="http://schemas.openxmlformats.org/officeDocument/2006/relationships/hyperlink" Target="sem\10.1021_acsabm.9b01176\mt9b01176_0003.jpeg" TargetMode="External"/><Relationship Id="rId1382" Type="http://schemas.openxmlformats.org/officeDocument/2006/relationships/hyperlink" Target="sem\10.1021_acsomega.9b00971\ao-2019-00971f_0001.jpeg" TargetMode="External"/><Relationship Id="rId2019" Type="http://schemas.openxmlformats.org/officeDocument/2006/relationships/hyperlink" Target="sem/10.1021_acsabm.9b01062\SEM" TargetMode="External"/><Relationship Id="rId2226" Type="http://schemas.openxmlformats.org/officeDocument/2006/relationships/hyperlink" Target="sem/10.1021_bm100465q\bm-2010-00465q_0001.jpeg" TargetMode="External"/><Relationship Id="rId2433" Type="http://schemas.openxmlformats.org/officeDocument/2006/relationships/hyperlink" Target="sem\10.1021_acssuschemeng.7b04172\sc-2017-04172r_0003.jpeg" TargetMode="External"/><Relationship Id="rId2640" Type="http://schemas.openxmlformats.org/officeDocument/2006/relationships/hyperlink" Target="sem/10.1021_acsnano.8b09496\SEM" TargetMode="External"/><Relationship Id="rId405" Type="http://schemas.openxmlformats.org/officeDocument/2006/relationships/hyperlink" Target="sem/10.1021_acsami.0c12313\SEM" TargetMode="External"/><Relationship Id="rId612" Type="http://schemas.openxmlformats.org/officeDocument/2006/relationships/hyperlink" Target="sem/10.1021_acsabm.1c00096\SEM" TargetMode="External"/><Relationship Id="rId1035" Type="http://schemas.openxmlformats.org/officeDocument/2006/relationships/hyperlink" Target="sem\10.1021_acsami.6b10912\supp_13.jpg" TargetMode="External"/><Relationship Id="rId1242" Type="http://schemas.openxmlformats.org/officeDocument/2006/relationships/hyperlink" Target="https://pubs.acs.org/doi/10.1021/acsami.6b00891" TargetMode="External"/><Relationship Id="rId2500" Type="http://schemas.openxmlformats.org/officeDocument/2006/relationships/hyperlink" Target="sem\10.1021_acssuschemeng.0c06258\sc0c06258_0005.jpeg" TargetMode="External"/><Relationship Id="rId1102" Type="http://schemas.openxmlformats.org/officeDocument/2006/relationships/hyperlink" Target="sem/10.1021_acs.est.6b01285\SEM" TargetMode="External"/><Relationship Id="rId3067" Type="http://schemas.openxmlformats.org/officeDocument/2006/relationships/hyperlink" Target="sem/10.1021_acsami.5b05287\am-2015-052878_0011.jpeg" TargetMode="External"/><Relationship Id="rId3274" Type="http://schemas.openxmlformats.org/officeDocument/2006/relationships/hyperlink" Target="sem/10.1021_acs.biomac.0c01777\SEM" TargetMode="External"/><Relationship Id="rId195" Type="http://schemas.openxmlformats.org/officeDocument/2006/relationships/hyperlink" Target="sem\10.1021_acsami.5b00184\supp_7.jpg" TargetMode="External"/><Relationship Id="rId1919" Type="http://schemas.openxmlformats.org/officeDocument/2006/relationships/hyperlink" Target="sem/10.1021_acsami.9b14756\supp_1.jpg" TargetMode="External"/><Relationship Id="rId2083" Type="http://schemas.openxmlformats.org/officeDocument/2006/relationships/hyperlink" Target="https://pubs.acs.org/doi/10.1021/acs.chemrev.0c00015" TargetMode="External"/><Relationship Id="rId2290" Type="http://schemas.openxmlformats.org/officeDocument/2006/relationships/hyperlink" Target="sem/10.1021_acsbiomaterials.0c00026\SEM" TargetMode="External"/><Relationship Id="rId3134" Type="http://schemas.openxmlformats.org/officeDocument/2006/relationships/hyperlink" Target="sem/10.1021_acsami.8b15385\SEM" TargetMode="External"/><Relationship Id="rId3341" Type="http://schemas.openxmlformats.org/officeDocument/2006/relationships/hyperlink" Target="sem\10.1021_acs.macromol.9b01686\ma9b01686_0004.jpeg" TargetMode="External"/><Relationship Id="rId262" Type="http://schemas.openxmlformats.org/officeDocument/2006/relationships/hyperlink" Target="sem/10.1021_acsapm.9b00698\SEM" TargetMode="External"/><Relationship Id="rId2150" Type="http://schemas.openxmlformats.org/officeDocument/2006/relationships/hyperlink" Target="sem/10.1021_acsami.9b08870\am9b08870_0001.jpeg" TargetMode="External"/><Relationship Id="rId3201" Type="http://schemas.openxmlformats.org/officeDocument/2006/relationships/hyperlink" Target="sem/10.1021_acsabm.0c01633\SEM" TargetMode="External"/><Relationship Id="rId122" Type="http://schemas.openxmlformats.org/officeDocument/2006/relationships/hyperlink" Target="sem/10.1021_acsami.0c03187\SEM" TargetMode="External"/><Relationship Id="rId2010" Type="http://schemas.openxmlformats.org/officeDocument/2006/relationships/hyperlink" Target="https://pubs.acs.org/doi/10.1021/acsami.8b02060" TargetMode="External"/><Relationship Id="rId1569" Type="http://schemas.openxmlformats.org/officeDocument/2006/relationships/hyperlink" Target="sem/10.1021_acsbiomaterials.6b00470\SEM" TargetMode="External"/><Relationship Id="rId2967" Type="http://schemas.openxmlformats.org/officeDocument/2006/relationships/hyperlink" Target="sem/10.1021_acsami.7b00221\SEM" TargetMode="External"/><Relationship Id="rId939" Type="http://schemas.openxmlformats.org/officeDocument/2006/relationships/hyperlink" Target="sem\10.1021_acsanm.0c00351\SEM" TargetMode="External"/><Relationship Id="rId1776" Type="http://schemas.openxmlformats.org/officeDocument/2006/relationships/hyperlink" Target="sem/10.1021_acsami.9b08369\SEM" TargetMode="External"/><Relationship Id="rId1983" Type="http://schemas.openxmlformats.org/officeDocument/2006/relationships/hyperlink" Target="sem/10.1021_acsomega.8b01037\supp_3.jpg" TargetMode="External"/><Relationship Id="rId2827" Type="http://schemas.openxmlformats.org/officeDocument/2006/relationships/hyperlink" Target="https://pubs.acs.org/doi/10.1021/acs.macromol.8b02410" TargetMode="External"/><Relationship Id="rId68" Type="http://schemas.openxmlformats.org/officeDocument/2006/relationships/hyperlink" Target="sem/10.1021_acsapm.9b00698\SEM" TargetMode="External"/><Relationship Id="rId1429" Type="http://schemas.openxmlformats.org/officeDocument/2006/relationships/hyperlink" Target="sem/10.1021_acs.biomac.7b01133\SEM" TargetMode="External"/><Relationship Id="rId1636" Type="http://schemas.openxmlformats.org/officeDocument/2006/relationships/hyperlink" Target="sem/10.1021_acsabm.0c01088\mt0c01088_0003.jpeg" TargetMode="External"/><Relationship Id="rId1843" Type="http://schemas.openxmlformats.org/officeDocument/2006/relationships/hyperlink" Target="sem/10.1021_acsbiomaterials.8b01009\ab-2018-01009u_0001.jpeg" TargetMode="External"/><Relationship Id="rId1703" Type="http://schemas.openxmlformats.org/officeDocument/2006/relationships/hyperlink" Target="sem/10.1021_acsami.7b04552\am-2017-04552w_0004.jpeg" TargetMode="External"/><Relationship Id="rId1910" Type="http://schemas.openxmlformats.org/officeDocument/2006/relationships/hyperlink" Target="sem/10.1021_acsbiomaterials.9b00941\SE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DA7E8-5E19-4695-9404-BFEED3C46080}">
  <dimension ref="A1:O1604"/>
  <sheetViews>
    <sheetView tabSelected="1" topLeftCell="D1" workbookViewId="0">
      <pane ySplit="1" topLeftCell="A772" activePane="bottomLeft" state="frozen"/>
      <selection activeCell="H1" sqref="H1"/>
      <selection pane="bottomLeft" activeCell="I948" sqref="I948"/>
    </sheetView>
  </sheetViews>
  <sheetFormatPr defaultRowHeight="15" x14ac:dyDescent="0.25"/>
  <cols>
    <col min="1" max="1" width="14.85546875" customWidth="1"/>
    <col min="2" max="2" width="28.140625" customWidth="1"/>
    <col min="5" max="5" width="15.5703125" customWidth="1"/>
    <col min="6" max="6" width="10.5703125" customWidth="1"/>
    <col min="7" max="7" width="38" customWidth="1"/>
    <col min="8" max="8" width="23.140625" customWidth="1"/>
    <col min="9" max="9" width="35.5703125" bestFit="1" customWidth="1"/>
    <col min="10" max="10" width="4.85546875" bestFit="1" customWidth="1"/>
    <col min="11" max="11" width="11.140625" bestFit="1" customWidth="1"/>
    <col min="12" max="12" width="12.42578125" bestFit="1" customWidth="1"/>
    <col min="15" max="15" width="166.425781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14</v>
      </c>
      <c r="B2" t="s">
        <v>15</v>
      </c>
      <c r="C2" t="s">
        <v>16</v>
      </c>
      <c r="D2" t="s">
        <v>17</v>
      </c>
      <c r="E2" t="s">
        <v>18</v>
      </c>
      <c r="F2" t="s">
        <v>19</v>
      </c>
      <c r="G2" t="s">
        <v>20</v>
      </c>
      <c r="H2" t="s">
        <v>21</v>
      </c>
      <c r="I2" t="s">
        <v>22</v>
      </c>
      <c r="J2">
        <v>-5</v>
      </c>
      <c r="K2" t="s">
        <v>23</v>
      </c>
      <c r="L2" t="s">
        <v>24</v>
      </c>
    </row>
    <row r="3" spans="1:14" x14ac:dyDescent="0.25">
      <c r="A3" t="s">
        <v>25</v>
      </c>
      <c r="B3" t="s">
        <v>15</v>
      </c>
      <c r="C3" t="s">
        <v>16</v>
      </c>
      <c r="D3" t="s">
        <v>17</v>
      </c>
      <c r="E3" t="s">
        <v>18</v>
      </c>
      <c r="F3" t="s">
        <v>19</v>
      </c>
      <c r="G3" t="s">
        <v>20</v>
      </c>
      <c r="H3" t="s">
        <v>21</v>
      </c>
      <c r="I3" t="s">
        <v>26</v>
      </c>
      <c r="J3">
        <v>-6</v>
      </c>
      <c r="K3" t="s">
        <v>23</v>
      </c>
      <c r="L3" t="s">
        <v>24</v>
      </c>
    </row>
    <row r="4" spans="1:14" x14ac:dyDescent="0.25">
      <c r="A4" t="s">
        <v>27</v>
      </c>
      <c r="B4" t="s">
        <v>15</v>
      </c>
      <c r="C4" t="s">
        <v>16</v>
      </c>
      <c r="D4" t="s">
        <v>28</v>
      </c>
      <c r="E4" t="s">
        <v>29</v>
      </c>
      <c r="F4" t="s">
        <v>30</v>
      </c>
      <c r="G4" t="s">
        <v>20</v>
      </c>
      <c r="H4" t="s">
        <v>21</v>
      </c>
      <c r="I4" t="s">
        <v>31</v>
      </c>
      <c r="J4">
        <v>-5</v>
      </c>
      <c r="K4" t="s">
        <v>23</v>
      </c>
      <c r="L4" t="s">
        <v>32</v>
      </c>
    </row>
    <row r="5" spans="1:14" x14ac:dyDescent="0.25">
      <c r="A5" t="s">
        <v>33</v>
      </c>
      <c r="B5" t="s">
        <v>15</v>
      </c>
      <c r="C5" t="s">
        <v>16</v>
      </c>
      <c r="D5" t="s">
        <v>28</v>
      </c>
      <c r="E5" t="s">
        <v>29</v>
      </c>
      <c r="F5" t="s">
        <v>30</v>
      </c>
      <c r="G5" t="s">
        <v>20</v>
      </c>
      <c r="H5" t="s">
        <v>21</v>
      </c>
      <c r="I5" t="s">
        <v>34</v>
      </c>
      <c r="J5">
        <v>-6</v>
      </c>
      <c r="K5" t="s">
        <v>23</v>
      </c>
      <c r="L5" t="s">
        <v>32</v>
      </c>
    </row>
    <row r="6" spans="1:14" x14ac:dyDescent="0.25">
      <c r="A6" t="s">
        <v>35</v>
      </c>
      <c r="B6" t="s">
        <v>15</v>
      </c>
      <c r="C6" t="s">
        <v>16</v>
      </c>
      <c r="D6" t="s">
        <v>36</v>
      </c>
      <c r="E6" t="s">
        <v>37</v>
      </c>
      <c r="F6" t="s">
        <v>30</v>
      </c>
      <c r="G6" t="s">
        <v>20</v>
      </c>
      <c r="H6" t="s">
        <v>21</v>
      </c>
      <c r="I6" t="s">
        <v>38</v>
      </c>
      <c r="J6">
        <v>-5</v>
      </c>
      <c r="K6" t="s">
        <v>23</v>
      </c>
      <c r="L6" t="s">
        <v>32</v>
      </c>
    </row>
    <row r="7" spans="1:14" x14ac:dyDescent="0.25">
      <c r="A7" t="s">
        <v>39</v>
      </c>
      <c r="B7" t="s">
        <v>15</v>
      </c>
      <c r="C7" t="s">
        <v>16</v>
      </c>
      <c r="D7" t="s">
        <v>36</v>
      </c>
      <c r="E7" t="s">
        <v>37</v>
      </c>
      <c r="F7" t="s">
        <v>30</v>
      </c>
      <c r="G7" t="s">
        <v>20</v>
      </c>
      <c r="H7" t="s">
        <v>21</v>
      </c>
      <c r="I7" t="s">
        <v>40</v>
      </c>
      <c r="J7">
        <v>-6</v>
      </c>
      <c r="K7" t="s">
        <v>23</v>
      </c>
      <c r="L7" t="s">
        <v>32</v>
      </c>
    </row>
    <row r="8" spans="1:14" x14ac:dyDescent="0.25">
      <c r="A8" t="s">
        <v>41</v>
      </c>
      <c r="B8" t="s">
        <v>15</v>
      </c>
      <c r="C8" t="s">
        <v>16</v>
      </c>
      <c r="D8" t="s">
        <v>42</v>
      </c>
      <c r="E8" t="s">
        <v>43</v>
      </c>
      <c r="F8" t="s">
        <v>30</v>
      </c>
      <c r="G8" t="s">
        <v>20</v>
      </c>
      <c r="H8" t="s">
        <v>21</v>
      </c>
      <c r="I8" t="s">
        <v>44</v>
      </c>
      <c r="J8">
        <v>-5</v>
      </c>
      <c r="K8" t="s">
        <v>23</v>
      </c>
      <c r="L8" t="s">
        <v>32</v>
      </c>
    </row>
    <row r="9" spans="1:14" x14ac:dyDescent="0.25">
      <c r="A9" t="s">
        <v>45</v>
      </c>
      <c r="B9" t="s">
        <v>15</v>
      </c>
      <c r="C9" t="s">
        <v>16</v>
      </c>
      <c r="D9" t="s">
        <v>42</v>
      </c>
      <c r="E9" t="s">
        <v>43</v>
      </c>
      <c r="F9" t="s">
        <v>30</v>
      </c>
      <c r="G9" t="s">
        <v>20</v>
      </c>
      <c r="H9" t="s">
        <v>21</v>
      </c>
      <c r="I9" t="s">
        <v>46</v>
      </c>
      <c r="J9">
        <v>-6</v>
      </c>
      <c r="K9" t="s">
        <v>23</v>
      </c>
      <c r="L9" t="s">
        <v>32</v>
      </c>
    </row>
    <row r="10" spans="1:14" x14ac:dyDescent="0.25">
      <c r="A10" t="s">
        <v>47</v>
      </c>
      <c r="B10" t="s">
        <v>15</v>
      </c>
      <c r="C10" t="s">
        <v>16</v>
      </c>
      <c r="D10" t="s">
        <v>48</v>
      </c>
      <c r="E10" t="s">
        <v>49</v>
      </c>
      <c r="F10" t="s">
        <v>30</v>
      </c>
      <c r="G10" t="s">
        <v>20</v>
      </c>
      <c r="H10" t="s">
        <v>21</v>
      </c>
      <c r="I10" t="s">
        <v>50</v>
      </c>
      <c r="J10">
        <v>-5</v>
      </c>
      <c r="K10" t="s">
        <v>23</v>
      </c>
      <c r="L10" t="s">
        <v>32</v>
      </c>
    </row>
    <row r="11" spans="1:14" x14ac:dyDescent="0.25">
      <c r="A11" t="s">
        <v>51</v>
      </c>
      <c r="B11" t="s">
        <v>15</v>
      </c>
      <c r="C11" t="s">
        <v>16</v>
      </c>
      <c r="D11" t="s">
        <v>48</v>
      </c>
      <c r="E11" t="s">
        <v>49</v>
      </c>
      <c r="F11" t="s">
        <v>30</v>
      </c>
      <c r="G11" t="s">
        <v>20</v>
      </c>
      <c r="H11" t="s">
        <v>21</v>
      </c>
      <c r="I11" t="s">
        <v>52</v>
      </c>
      <c r="J11">
        <v>-6</v>
      </c>
      <c r="K11" t="s">
        <v>23</v>
      </c>
      <c r="L11" t="s">
        <v>32</v>
      </c>
    </row>
    <row r="12" spans="1:14" x14ac:dyDescent="0.25">
      <c r="A12" t="s">
        <v>53</v>
      </c>
      <c r="B12" t="s">
        <v>54</v>
      </c>
      <c r="C12" t="s">
        <v>55</v>
      </c>
      <c r="D12" t="s">
        <v>28</v>
      </c>
      <c r="E12" t="s">
        <v>56</v>
      </c>
      <c r="F12" t="s">
        <v>57</v>
      </c>
      <c r="G12" t="s">
        <v>58</v>
      </c>
      <c r="H12" t="s">
        <v>59</v>
      </c>
      <c r="N12" t="s">
        <v>60</v>
      </c>
    </row>
    <row r="13" spans="1:14" x14ac:dyDescent="0.25">
      <c r="A13" s="1" t="s">
        <v>53</v>
      </c>
      <c r="B13" t="s">
        <v>54</v>
      </c>
      <c r="C13" t="s">
        <v>55</v>
      </c>
      <c r="D13" t="s">
        <v>61</v>
      </c>
      <c r="E13" t="s">
        <v>62</v>
      </c>
      <c r="F13" t="s">
        <v>63</v>
      </c>
      <c r="G13" t="s">
        <v>58</v>
      </c>
      <c r="H13" t="s">
        <v>59</v>
      </c>
      <c r="I13" t="s">
        <v>64</v>
      </c>
      <c r="J13">
        <v>-5</v>
      </c>
      <c r="K13" t="s">
        <v>65</v>
      </c>
      <c r="L13" t="s">
        <v>66</v>
      </c>
    </row>
    <row r="14" spans="1:14" x14ac:dyDescent="0.25">
      <c r="A14" s="1" t="s">
        <v>53</v>
      </c>
      <c r="B14" t="s">
        <v>54</v>
      </c>
      <c r="C14" t="s">
        <v>55</v>
      </c>
      <c r="D14" t="s">
        <v>61</v>
      </c>
      <c r="E14" t="s">
        <v>62</v>
      </c>
      <c r="F14" t="s">
        <v>63</v>
      </c>
      <c r="G14" t="s">
        <v>58</v>
      </c>
      <c r="H14" t="s">
        <v>59</v>
      </c>
      <c r="I14" t="s">
        <v>67</v>
      </c>
      <c r="J14">
        <v>-5</v>
      </c>
      <c r="K14" t="s">
        <v>65</v>
      </c>
      <c r="L14" t="s">
        <v>66</v>
      </c>
    </row>
    <row r="15" spans="1:14" x14ac:dyDescent="0.25">
      <c r="A15" t="s">
        <v>68</v>
      </c>
      <c r="B15" t="s">
        <v>69</v>
      </c>
      <c r="C15" t="s">
        <v>55</v>
      </c>
      <c r="D15" t="s">
        <v>17</v>
      </c>
      <c r="E15" t="s">
        <v>70</v>
      </c>
      <c r="F15" t="s">
        <v>71</v>
      </c>
      <c r="G15" t="s">
        <v>72</v>
      </c>
      <c r="H15" t="s">
        <v>73</v>
      </c>
      <c r="I15" t="s">
        <v>74</v>
      </c>
      <c r="J15">
        <v>-5</v>
      </c>
      <c r="K15" t="s">
        <v>65</v>
      </c>
      <c r="L15" t="s">
        <v>75</v>
      </c>
    </row>
    <row r="16" spans="1:14" x14ac:dyDescent="0.25">
      <c r="A16" t="s">
        <v>68</v>
      </c>
      <c r="B16" t="s">
        <v>69</v>
      </c>
      <c r="C16" t="s">
        <v>55</v>
      </c>
      <c r="D16" t="s">
        <v>17</v>
      </c>
      <c r="E16" t="s">
        <v>70</v>
      </c>
      <c r="F16" t="s">
        <v>71</v>
      </c>
      <c r="G16" t="s">
        <v>72</v>
      </c>
      <c r="H16" t="s">
        <v>73</v>
      </c>
      <c r="I16" t="s">
        <v>74</v>
      </c>
      <c r="J16">
        <v>-5</v>
      </c>
      <c r="K16" t="s">
        <v>23</v>
      </c>
      <c r="L16" t="s">
        <v>76</v>
      </c>
    </row>
    <row r="17" spans="1:14" x14ac:dyDescent="0.25">
      <c r="A17" t="s">
        <v>68</v>
      </c>
      <c r="B17" t="s">
        <v>69</v>
      </c>
      <c r="C17" t="s">
        <v>55</v>
      </c>
      <c r="D17" t="s">
        <v>28</v>
      </c>
      <c r="E17" t="s">
        <v>77</v>
      </c>
      <c r="F17" t="s">
        <v>78</v>
      </c>
      <c r="G17" t="s">
        <v>72</v>
      </c>
      <c r="H17" t="s">
        <v>73</v>
      </c>
      <c r="I17" t="s">
        <v>79</v>
      </c>
      <c r="J17">
        <v>-5</v>
      </c>
      <c r="K17" t="s">
        <v>65</v>
      </c>
      <c r="L17" t="s">
        <v>80</v>
      </c>
    </row>
    <row r="18" spans="1:14" x14ac:dyDescent="0.25">
      <c r="A18" t="s">
        <v>68</v>
      </c>
      <c r="B18" t="s">
        <v>69</v>
      </c>
      <c r="C18" t="s">
        <v>55</v>
      </c>
      <c r="D18" t="s">
        <v>36</v>
      </c>
      <c r="E18" t="s">
        <v>81</v>
      </c>
      <c r="F18" t="s">
        <v>82</v>
      </c>
      <c r="G18" t="s">
        <v>72</v>
      </c>
      <c r="H18" t="s">
        <v>73</v>
      </c>
      <c r="I18" t="s">
        <v>83</v>
      </c>
      <c r="J18">
        <v>-5</v>
      </c>
      <c r="K18" t="s">
        <v>65</v>
      </c>
      <c r="L18" t="s">
        <v>80</v>
      </c>
    </row>
    <row r="19" spans="1:14" x14ac:dyDescent="0.25">
      <c r="A19" t="s">
        <v>68</v>
      </c>
      <c r="B19" t="s">
        <v>69</v>
      </c>
      <c r="C19" t="s">
        <v>55</v>
      </c>
      <c r="D19" t="s">
        <v>42</v>
      </c>
      <c r="E19" t="s">
        <v>84</v>
      </c>
      <c r="F19" t="s">
        <v>85</v>
      </c>
      <c r="G19" t="s">
        <v>72</v>
      </c>
      <c r="H19" t="s">
        <v>73</v>
      </c>
      <c r="I19" t="s">
        <v>86</v>
      </c>
      <c r="J19">
        <v>-5</v>
      </c>
      <c r="K19" t="s">
        <v>65</v>
      </c>
      <c r="L19" t="s">
        <v>80</v>
      </c>
    </row>
    <row r="20" spans="1:14" x14ac:dyDescent="0.25">
      <c r="A20" t="s">
        <v>68</v>
      </c>
      <c r="B20" t="s">
        <v>69</v>
      </c>
      <c r="C20" t="s">
        <v>55</v>
      </c>
      <c r="D20" t="s">
        <v>28</v>
      </c>
      <c r="E20" t="s">
        <v>77</v>
      </c>
      <c r="F20" t="s">
        <v>78</v>
      </c>
      <c r="G20" t="s">
        <v>72</v>
      </c>
      <c r="H20" t="s">
        <v>73</v>
      </c>
      <c r="I20" t="s">
        <v>79</v>
      </c>
      <c r="J20">
        <v>-5</v>
      </c>
      <c r="K20" t="s">
        <v>23</v>
      </c>
      <c r="L20" t="s">
        <v>87</v>
      </c>
    </row>
    <row r="21" spans="1:14" x14ac:dyDescent="0.25">
      <c r="A21" t="s">
        <v>68</v>
      </c>
      <c r="B21" t="s">
        <v>69</v>
      </c>
      <c r="C21" t="s">
        <v>55</v>
      </c>
      <c r="D21" t="s">
        <v>36</v>
      </c>
      <c r="E21" t="s">
        <v>81</v>
      </c>
      <c r="F21" t="s">
        <v>82</v>
      </c>
      <c r="G21" t="s">
        <v>72</v>
      </c>
      <c r="H21" t="s">
        <v>73</v>
      </c>
      <c r="I21" t="s">
        <v>83</v>
      </c>
      <c r="J21">
        <v>-5</v>
      </c>
      <c r="K21" t="s">
        <v>23</v>
      </c>
      <c r="L21" t="s">
        <v>87</v>
      </c>
    </row>
    <row r="22" spans="1:14" x14ac:dyDescent="0.25">
      <c r="A22" t="s">
        <v>68</v>
      </c>
      <c r="B22" t="s">
        <v>69</v>
      </c>
      <c r="C22" t="s">
        <v>55</v>
      </c>
      <c r="D22" t="s">
        <v>42</v>
      </c>
      <c r="E22" t="s">
        <v>84</v>
      </c>
      <c r="F22" t="s">
        <v>85</v>
      </c>
      <c r="G22" t="s">
        <v>72</v>
      </c>
      <c r="H22" t="s">
        <v>73</v>
      </c>
      <c r="I22" t="s">
        <v>86</v>
      </c>
      <c r="J22">
        <v>-5</v>
      </c>
      <c r="K22" t="s">
        <v>23</v>
      </c>
      <c r="L22" t="s">
        <v>87</v>
      </c>
    </row>
    <row r="23" spans="1:14" x14ac:dyDescent="0.25">
      <c r="A23" t="s">
        <v>88</v>
      </c>
      <c r="B23" t="s">
        <v>89</v>
      </c>
      <c r="C23" t="s">
        <v>90</v>
      </c>
      <c r="D23" t="s">
        <v>91</v>
      </c>
      <c r="E23" t="s">
        <v>92</v>
      </c>
      <c r="F23" t="s">
        <v>93</v>
      </c>
      <c r="G23" t="str">
        <f t="shared" ref="G23:G29" si="0">HYPERLINK("sem/10.1021_acsbiomaterials.1c00792\ab1c00792_0004.jpeg","sem/10.1021_acsbiomaterials.1c00792\ab1c00792_0004.jpeg")</f>
        <v>sem/10.1021_acsbiomaterials.1c00792\ab1c00792_0004.jpeg</v>
      </c>
      <c r="H23" t="str">
        <f t="shared" ref="H23:H29" si="1">HYPERLINK("sem/10.1021_acsbiomaterials.1c00792\SEM","sem/10.1021_acsbiomaterials.1c00792\SEM")</f>
        <v>sem/10.1021_acsbiomaterials.1c00792\SEM</v>
      </c>
      <c r="N23" t="s">
        <v>60</v>
      </c>
    </row>
    <row r="24" spans="1:14" x14ac:dyDescent="0.25">
      <c r="A24" t="s">
        <v>88</v>
      </c>
      <c r="B24" t="s">
        <v>89</v>
      </c>
      <c r="C24" t="s">
        <v>90</v>
      </c>
      <c r="D24" t="s">
        <v>94</v>
      </c>
      <c r="E24" t="s">
        <v>92</v>
      </c>
      <c r="F24" t="s">
        <v>95</v>
      </c>
      <c r="G24" t="str">
        <f t="shared" si="0"/>
        <v>sem/10.1021_acsbiomaterials.1c00792\ab1c00792_0004.jpeg</v>
      </c>
      <c r="H24" t="str">
        <f t="shared" si="1"/>
        <v>sem/10.1021_acsbiomaterials.1c00792\SEM</v>
      </c>
      <c r="N24" t="s">
        <v>60</v>
      </c>
    </row>
    <row r="25" spans="1:14" x14ac:dyDescent="0.25">
      <c r="A25" t="s">
        <v>88</v>
      </c>
      <c r="B25" t="s">
        <v>89</v>
      </c>
      <c r="C25" t="s">
        <v>90</v>
      </c>
      <c r="D25" t="s">
        <v>96</v>
      </c>
      <c r="E25" t="s">
        <v>97</v>
      </c>
      <c r="F25" t="s">
        <v>98</v>
      </c>
      <c r="G25" t="str">
        <f t="shared" si="0"/>
        <v>sem/10.1021_acsbiomaterials.1c00792\ab1c00792_0004.jpeg</v>
      </c>
      <c r="H25" t="str">
        <f t="shared" si="1"/>
        <v>sem/10.1021_acsbiomaterials.1c00792\SEM</v>
      </c>
      <c r="N25" t="s">
        <v>60</v>
      </c>
    </row>
    <row r="26" spans="1:14" x14ac:dyDescent="0.25">
      <c r="A26" t="s">
        <v>88</v>
      </c>
      <c r="B26" t="s">
        <v>89</v>
      </c>
      <c r="C26" t="s">
        <v>90</v>
      </c>
      <c r="D26" t="s">
        <v>99</v>
      </c>
      <c r="E26" t="s">
        <v>100</v>
      </c>
      <c r="F26" t="s">
        <v>101</v>
      </c>
      <c r="G26" t="str">
        <f t="shared" si="0"/>
        <v>sem/10.1021_acsbiomaterials.1c00792\ab1c00792_0004.jpeg</v>
      </c>
      <c r="H26" t="str">
        <f t="shared" si="1"/>
        <v>sem/10.1021_acsbiomaterials.1c00792\SEM</v>
      </c>
      <c r="N26" t="s">
        <v>60</v>
      </c>
    </row>
    <row r="27" spans="1:14" x14ac:dyDescent="0.25">
      <c r="A27" t="s">
        <v>88</v>
      </c>
      <c r="B27" t="s">
        <v>89</v>
      </c>
      <c r="C27" t="s">
        <v>90</v>
      </c>
      <c r="D27" t="s">
        <v>102</v>
      </c>
      <c r="E27" t="s">
        <v>97</v>
      </c>
      <c r="F27" t="s">
        <v>98</v>
      </c>
      <c r="G27" t="str">
        <f t="shared" si="0"/>
        <v>sem/10.1021_acsbiomaterials.1c00792\ab1c00792_0004.jpeg</v>
      </c>
      <c r="H27" t="str">
        <f t="shared" si="1"/>
        <v>sem/10.1021_acsbiomaterials.1c00792\SEM</v>
      </c>
      <c r="N27" t="s">
        <v>60</v>
      </c>
    </row>
    <row r="28" spans="1:14" x14ac:dyDescent="0.25">
      <c r="A28" t="s">
        <v>88</v>
      </c>
      <c r="B28" t="s">
        <v>89</v>
      </c>
      <c r="C28" t="s">
        <v>90</v>
      </c>
      <c r="D28" t="s">
        <v>103</v>
      </c>
      <c r="E28" t="s">
        <v>100</v>
      </c>
      <c r="F28" t="s">
        <v>104</v>
      </c>
      <c r="G28" t="str">
        <f t="shared" si="0"/>
        <v>sem/10.1021_acsbiomaterials.1c00792\ab1c00792_0004.jpeg</v>
      </c>
      <c r="H28" t="str">
        <f t="shared" si="1"/>
        <v>sem/10.1021_acsbiomaterials.1c00792\SEM</v>
      </c>
      <c r="N28" t="s">
        <v>60</v>
      </c>
    </row>
    <row r="29" spans="1:14" x14ac:dyDescent="0.25">
      <c r="A29" t="s">
        <v>88</v>
      </c>
      <c r="B29" t="s">
        <v>89</v>
      </c>
      <c r="C29" t="s">
        <v>90</v>
      </c>
      <c r="D29" t="s">
        <v>105</v>
      </c>
      <c r="E29" t="s">
        <v>97</v>
      </c>
      <c r="F29" t="s">
        <v>106</v>
      </c>
      <c r="G29" t="str">
        <f t="shared" si="0"/>
        <v>sem/10.1021_acsbiomaterials.1c00792\ab1c00792_0004.jpeg</v>
      </c>
      <c r="H29" t="str">
        <f t="shared" si="1"/>
        <v>sem/10.1021_acsbiomaterials.1c00792\SEM</v>
      </c>
      <c r="N29" t="s">
        <v>60</v>
      </c>
    </row>
    <row r="30" spans="1:14" x14ac:dyDescent="0.25">
      <c r="A30" t="s">
        <v>107</v>
      </c>
      <c r="B30" t="s">
        <v>108</v>
      </c>
      <c r="C30" t="s">
        <v>55</v>
      </c>
      <c r="D30" t="s">
        <v>42</v>
      </c>
      <c r="E30" t="s">
        <v>109</v>
      </c>
      <c r="F30" t="s">
        <v>110</v>
      </c>
      <c r="G30" t="s">
        <v>111</v>
      </c>
      <c r="H30" t="s">
        <v>112</v>
      </c>
      <c r="I30" t="s">
        <v>4596</v>
      </c>
      <c r="J30">
        <v>-5</v>
      </c>
      <c r="K30" t="s">
        <v>114</v>
      </c>
      <c r="L30" t="s">
        <v>115</v>
      </c>
    </row>
    <row r="31" spans="1:14" x14ac:dyDescent="0.25">
      <c r="A31" t="s">
        <v>107</v>
      </c>
      <c r="B31" t="s">
        <v>108</v>
      </c>
      <c r="C31" t="s">
        <v>55</v>
      </c>
      <c r="D31" t="s">
        <v>48</v>
      </c>
      <c r="E31" t="s">
        <v>116</v>
      </c>
      <c r="F31" t="s">
        <v>117</v>
      </c>
      <c r="G31" t="s">
        <v>111</v>
      </c>
      <c r="H31" t="s">
        <v>112</v>
      </c>
      <c r="I31" t="s">
        <v>4597</v>
      </c>
      <c r="J31">
        <v>-5</v>
      </c>
      <c r="K31" t="s">
        <v>114</v>
      </c>
      <c r="L31" t="s">
        <v>119</v>
      </c>
    </row>
    <row r="32" spans="1:14" x14ac:dyDescent="0.25">
      <c r="A32" t="s">
        <v>107</v>
      </c>
      <c r="B32" t="s">
        <v>108</v>
      </c>
      <c r="C32" t="s">
        <v>55</v>
      </c>
      <c r="D32" t="s">
        <v>42</v>
      </c>
      <c r="E32" t="s">
        <v>109</v>
      </c>
      <c r="F32" t="s">
        <v>110</v>
      </c>
      <c r="G32" t="s">
        <v>111</v>
      </c>
      <c r="H32" t="s">
        <v>112</v>
      </c>
      <c r="I32" t="s">
        <v>113</v>
      </c>
      <c r="J32">
        <v>-6</v>
      </c>
      <c r="K32" t="s">
        <v>114</v>
      </c>
      <c r="L32" t="s">
        <v>115</v>
      </c>
    </row>
    <row r="33" spans="1:14" x14ac:dyDescent="0.25">
      <c r="A33" t="s">
        <v>107</v>
      </c>
      <c r="B33" t="s">
        <v>108</v>
      </c>
      <c r="C33" t="s">
        <v>55</v>
      </c>
      <c r="D33" t="s">
        <v>48</v>
      </c>
      <c r="E33" t="s">
        <v>116</v>
      </c>
      <c r="F33" t="s">
        <v>117</v>
      </c>
      <c r="G33" t="s">
        <v>111</v>
      </c>
      <c r="H33" t="s">
        <v>112</v>
      </c>
      <c r="I33" t="s">
        <v>118</v>
      </c>
      <c r="J33">
        <v>-6</v>
      </c>
      <c r="K33" t="s">
        <v>114</v>
      </c>
      <c r="L33" t="s">
        <v>119</v>
      </c>
    </row>
    <row r="34" spans="1:14" x14ac:dyDescent="0.25">
      <c r="A34" t="s">
        <v>120</v>
      </c>
      <c r="B34" t="s">
        <v>121</v>
      </c>
      <c r="C34" t="s">
        <v>122</v>
      </c>
      <c r="D34" t="s">
        <v>123</v>
      </c>
      <c r="E34" t="s">
        <v>124</v>
      </c>
      <c r="F34" t="s">
        <v>125</v>
      </c>
      <c r="G34" t="s">
        <v>126</v>
      </c>
      <c r="H34" t="s">
        <v>127</v>
      </c>
      <c r="I34" t="s">
        <v>128</v>
      </c>
      <c r="J34">
        <v>-5</v>
      </c>
      <c r="K34" t="s">
        <v>65</v>
      </c>
      <c r="L34" t="s">
        <v>129</v>
      </c>
    </row>
    <row r="35" spans="1:14" x14ac:dyDescent="0.25">
      <c r="A35" t="s">
        <v>120</v>
      </c>
      <c r="B35" t="s">
        <v>121</v>
      </c>
      <c r="C35" t="s">
        <v>122</v>
      </c>
      <c r="D35" t="s">
        <v>130</v>
      </c>
      <c r="E35" t="s">
        <v>124</v>
      </c>
      <c r="F35" t="s">
        <v>131</v>
      </c>
      <c r="G35" t="s">
        <v>126</v>
      </c>
      <c r="H35" t="s">
        <v>127</v>
      </c>
      <c r="I35" t="s">
        <v>132</v>
      </c>
      <c r="J35">
        <v>-5</v>
      </c>
      <c r="K35" t="s">
        <v>65</v>
      </c>
      <c r="L35" t="s">
        <v>66</v>
      </c>
    </row>
    <row r="36" spans="1:14" x14ac:dyDescent="0.25">
      <c r="A36" t="s">
        <v>133</v>
      </c>
      <c r="B36" t="s">
        <v>134</v>
      </c>
      <c r="C36" t="s">
        <v>55</v>
      </c>
      <c r="D36" t="s">
        <v>36</v>
      </c>
      <c r="E36" t="s">
        <v>135</v>
      </c>
      <c r="F36" t="s">
        <v>136</v>
      </c>
      <c r="G36" t="s">
        <v>137</v>
      </c>
      <c r="H36" t="s">
        <v>138</v>
      </c>
      <c r="N36" t="s">
        <v>60</v>
      </c>
    </row>
    <row r="37" spans="1:14" x14ac:dyDescent="0.25">
      <c r="A37" t="s">
        <v>133</v>
      </c>
      <c r="B37" t="s">
        <v>134</v>
      </c>
      <c r="C37" t="s">
        <v>55</v>
      </c>
      <c r="D37" t="s">
        <v>42</v>
      </c>
      <c r="E37" t="s">
        <v>139</v>
      </c>
      <c r="F37" t="s">
        <v>140</v>
      </c>
      <c r="G37" t="s">
        <v>137</v>
      </c>
      <c r="H37" t="s">
        <v>138</v>
      </c>
      <c r="N37" t="s">
        <v>60</v>
      </c>
    </row>
    <row r="38" spans="1:14" x14ac:dyDescent="0.25">
      <c r="A38" t="s">
        <v>133</v>
      </c>
      <c r="B38" t="s">
        <v>134</v>
      </c>
      <c r="C38" t="s">
        <v>55</v>
      </c>
      <c r="D38" t="s">
        <v>48</v>
      </c>
      <c r="E38" t="s">
        <v>135</v>
      </c>
      <c r="F38" t="s">
        <v>141</v>
      </c>
      <c r="G38" t="s">
        <v>137</v>
      </c>
      <c r="H38" t="s">
        <v>138</v>
      </c>
      <c r="N38" t="s">
        <v>60</v>
      </c>
    </row>
    <row r="39" spans="1:14" x14ac:dyDescent="0.25">
      <c r="A39" t="s">
        <v>142</v>
      </c>
      <c r="B39" t="s">
        <v>143</v>
      </c>
      <c r="C39" t="s">
        <v>144</v>
      </c>
      <c r="D39" t="s">
        <v>17</v>
      </c>
      <c r="E39" t="s">
        <v>145</v>
      </c>
      <c r="F39" t="s">
        <v>146</v>
      </c>
      <c r="G39" t="s">
        <v>147</v>
      </c>
      <c r="H39" t="s">
        <v>148</v>
      </c>
      <c r="N39" t="s">
        <v>60</v>
      </c>
    </row>
    <row r="40" spans="1:14" x14ac:dyDescent="0.25">
      <c r="A40" t="s">
        <v>149</v>
      </c>
      <c r="B40" t="s">
        <v>150</v>
      </c>
      <c r="C40" t="s">
        <v>144</v>
      </c>
      <c r="D40" t="s">
        <v>94</v>
      </c>
      <c r="E40" t="s">
        <v>151</v>
      </c>
      <c r="F40" t="s">
        <v>152</v>
      </c>
      <c r="G40" t="s">
        <v>153</v>
      </c>
      <c r="H40" t="s">
        <v>154</v>
      </c>
      <c r="N40" t="s">
        <v>60</v>
      </c>
    </row>
    <row r="41" spans="1:14" x14ac:dyDescent="0.25">
      <c r="A41" t="s">
        <v>149</v>
      </c>
      <c r="B41" t="s">
        <v>150</v>
      </c>
      <c r="C41" t="s">
        <v>144</v>
      </c>
      <c r="D41" t="s">
        <v>96</v>
      </c>
      <c r="E41" t="s">
        <v>155</v>
      </c>
      <c r="F41" t="s">
        <v>156</v>
      </c>
      <c r="G41" t="s">
        <v>153</v>
      </c>
      <c r="H41" t="s">
        <v>154</v>
      </c>
      <c r="N41" t="s">
        <v>60</v>
      </c>
    </row>
    <row r="42" spans="1:14" x14ac:dyDescent="0.25">
      <c r="A42" t="s">
        <v>149</v>
      </c>
      <c r="B42" t="s">
        <v>150</v>
      </c>
      <c r="C42" t="s">
        <v>144</v>
      </c>
      <c r="D42" t="s">
        <v>99</v>
      </c>
      <c r="E42" t="s">
        <v>157</v>
      </c>
      <c r="F42" t="s">
        <v>158</v>
      </c>
      <c r="G42" t="s">
        <v>153</v>
      </c>
      <c r="H42" t="s">
        <v>154</v>
      </c>
      <c r="N42" t="s">
        <v>60</v>
      </c>
    </row>
    <row r="43" spans="1:14" x14ac:dyDescent="0.25">
      <c r="A43" t="s">
        <v>159</v>
      </c>
      <c r="B43" t="s">
        <v>160</v>
      </c>
      <c r="C43" t="s">
        <v>161</v>
      </c>
      <c r="D43" t="s">
        <v>162</v>
      </c>
      <c r="E43" t="s">
        <v>163</v>
      </c>
      <c r="F43" t="s">
        <v>164</v>
      </c>
      <c r="G43" t="s">
        <v>165</v>
      </c>
      <c r="H43" t="s">
        <v>166</v>
      </c>
      <c r="N43" t="s">
        <v>60</v>
      </c>
    </row>
    <row r="44" spans="1:14" x14ac:dyDescent="0.25">
      <c r="A44" t="s">
        <v>167</v>
      </c>
      <c r="B44" t="s">
        <v>168</v>
      </c>
      <c r="C44" t="s">
        <v>169</v>
      </c>
      <c r="D44" t="s">
        <v>28</v>
      </c>
      <c r="E44" t="s">
        <v>170</v>
      </c>
      <c r="F44" t="s">
        <v>171</v>
      </c>
      <c r="G44" t="s">
        <v>172</v>
      </c>
      <c r="H44" t="s">
        <v>173</v>
      </c>
      <c r="I44" t="s">
        <v>4774</v>
      </c>
      <c r="J44">
        <f>LOG(50*10^-6)</f>
        <v>-4.3010299956639813</v>
      </c>
      <c r="K44" t="s">
        <v>114</v>
      </c>
      <c r="L44" t="s">
        <v>174</v>
      </c>
    </row>
    <row r="45" spans="1:14" x14ac:dyDescent="0.25">
      <c r="A45" t="s">
        <v>167</v>
      </c>
      <c r="B45" t="s">
        <v>168</v>
      </c>
      <c r="C45" t="s">
        <v>169</v>
      </c>
      <c r="D45" t="s">
        <v>36</v>
      </c>
      <c r="E45" t="s">
        <v>175</v>
      </c>
      <c r="F45" t="s">
        <v>171</v>
      </c>
      <c r="G45" t="s">
        <v>172</v>
      </c>
      <c r="H45" t="s">
        <v>173</v>
      </c>
      <c r="I45" t="s">
        <v>4775</v>
      </c>
      <c r="J45">
        <f t="shared" ref="J45:J47" si="2">LOG(50*10^-6)</f>
        <v>-4.3010299956639813</v>
      </c>
      <c r="K45" t="s">
        <v>114</v>
      </c>
      <c r="L45" t="s">
        <v>176</v>
      </c>
    </row>
    <row r="46" spans="1:14" x14ac:dyDescent="0.25">
      <c r="A46" t="s">
        <v>167</v>
      </c>
      <c r="B46" t="s">
        <v>168</v>
      </c>
      <c r="C46" t="s">
        <v>169</v>
      </c>
      <c r="D46" t="s">
        <v>42</v>
      </c>
      <c r="E46" t="s">
        <v>177</v>
      </c>
      <c r="F46" t="s">
        <v>171</v>
      </c>
      <c r="G46" t="s">
        <v>172</v>
      </c>
      <c r="H46" t="s">
        <v>173</v>
      </c>
      <c r="I46" t="s">
        <v>4776</v>
      </c>
      <c r="J46">
        <f t="shared" si="2"/>
        <v>-4.3010299956639813</v>
      </c>
      <c r="K46" t="s">
        <v>114</v>
      </c>
      <c r="L46" t="s">
        <v>176</v>
      </c>
    </row>
    <row r="47" spans="1:14" x14ac:dyDescent="0.25">
      <c r="A47" t="s">
        <v>167</v>
      </c>
      <c r="B47" t="s">
        <v>168</v>
      </c>
      <c r="C47" t="s">
        <v>169</v>
      </c>
      <c r="D47" t="s">
        <v>48</v>
      </c>
      <c r="E47" t="s">
        <v>178</v>
      </c>
      <c r="F47" t="s">
        <v>171</v>
      </c>
      <c r="G47" t="s">
        <v>172</v>
      </c>
      <c r="H47" t="s">
        <v>173</v>
      </c>
      <c r="I47" t="s">
        <v>4777</v>
      </c>
      <c r="J47">
        <f t="shared" si="2"/>
        <v>-4.3010299956639813</v>
      </c>
      <c r="K47" t="s">
        <v>114</v>
      </c>
      <c r="L47" t="s">
        <v>179</v>
      </c>
    </row>
    <row r="48" spans="1:14" x14ac:dyDescent="0.25">
      <c r="A48" t="s">
        <v>180</v>
      </c>
      <c r="B48" t="s">
        <v>181</v>
      </c>
      <c r="C48" t="s">
        <v>144</v>
      </c>
      <c r="D48" t="s">
        <v>91</v>
      </c>
      <c r="E48" t="s">
        <v>182</v>
      </c>
      <c r="F48" t="s">
        <v>183</v>
      </c>
      <c r="G48" t="s">
        <v>184</v>
      </c>
      <c r="H48" t="s">
        <v>185</v>
      </c>
      <c r="N48" t="s">
        <v>60</v>
      </c>
    </row>
    <row r="49" spans="1:15" x14ac:dyDescent="0.25">
      <c r="A49" t="s">
        <v>180</v>
      </c>
      <c r="B49" t="s">
        <v>181</v>
      </c>
      <c r="C49" t="s">
        <v>144</v>
      </c>
      <c r="D49" t="s">
        <v>94</v>
      </c>
      <c r="E49" t="s">
        <v>186</v>
      </c>
      <c r="F49" t="s">
        <v>187</v>
      </c>
      <c r="G49" t="s">
        <v>184</v>
      </c>
      <c r="H49" t="s">
        <v>185</v>
      </c>
      <c r="N49" t="s">
        <v>60</v>
      </c>
    </row>
    <row r="50" spans="1:15" x14ac:dyDescent="0.25">
      <c r="A50" t="s">
        <v>180</v>
      </c>
      <c r="B50" t="s">
        <v>181</v>
      </c>
      <c r="C50" t="s">
        <v>188</v>
      </c>
      <c r="D50" t="s">
        <v>91</v>
      </c>
      <c r="E50" t="s">
        <v>189</v>
      </c>
      <c r="F50" t="s">
        <v>187</v>
      </c>
      <c r="G50" t="s">
        <v>184</v>
      </c>
      <c r="H50" t="s">
        <v>185</v>
      </c>
      <c r="I50" t="s">
        <v>275</v>
      </c>
      <c r="J50">
        <v>-5</v>
      </c>
      <c r="K50" t="s">
        <v>65</v>
      </c>
      <c r="L50" t="s">
        <v>190</v>
      </c>
    </row>
    <row r="51" spans="1:15" x14ac:dyDescent="0.25">
      <c r="A51" t="s">
        <v>180</v>
      </c>
      <c r="B51" t="s">
        <v>181</v>
      </c>
      <c r="C51" t="s">
        <v>188</v>
      </c>
      <c r="D51" t="s">
        <v>94</v>
      </c>
      <c r="E51" t="s">
        <v>191</v>
      </c>
      <c r="F51" t="s">
        <v>187</v>
      </c>
      <c r="G51" t="s">
        <v>184</v>
      </c>
      <c r="H51" t="s">
        <v>185</v>
      </c>
      <c r="N51" t="s">
        <v>60</v>
      </c>
    </row>
    <row r="52" spans="1:15" x14ac:dyDescent="0.25">
      <c r="A52" t="s">
        <v>180</v>
      </c>
      <c r="B52" t="s">
        <v>181</v>
      </c>
      <c r="C52" t="s">
        <v>188</v>
      </c>
      <c r="D52" t="s">
        <v>96</v>
      </c>
      <c r="E52" t="s">
        <v>192</v>
      </c>
      <c r="F52" t="s">
        <v>187</v>
      </c>
      <c r="G52" t="s">
        <v>184</v>
      </c>
      <c r="H52" t="s">
        <v>185</v>
      </c>
      <c r="I52" t="s">
        <v>270</v>
      </c>
      <c r="J52">
        <v>-5</v>
      </c>
      <c r="K52" t="s">
        <v>65</v>
      </c>
      <c r="L52" t="s">
        <v>193</v>
      </c>
    </row>
    <row r="53" spans="1:15" x14ac:dyDescent="0.25">
      <c r="A53" t="s">
        <v>180</v>
      </c>
      <c r="B53" t="s">
        <v>181</v>
      </c>
      <c r="C53" t="s">
        <v>188</v>
      </c>
      <c r="D53" t="s">
        <v>99</v>
      </c>
      <c r="E53" t="s">
        <v>194</v>
      </c>
      <c r="F53" t="s">
        <v>187</v>
      </c>
      <c r="G53" t="s">
        <v>184</v>
      </c>
      <c r="H53" t="s">
        <v>185</v>
      </c>
      <c r="I53" t="s">
        <v>280</v>
      </c>
      <c r="J53">
        <v>-5</v>
      </c>
      <c r="K53" t="s">
        <v>65</v>
      </c>
      <c r="L53" t="s">
        <v>195</v>
      </c>
    </row>
    <row r="54" spans="1:15" x14ac:dyDescent="0.25">
      <c r="A54" t="s">
        <v>180</v>
      </c>
      <c r="B54" t="s">
        <v>181</v>
      </c>
      <c r="C54" t="s">
        <v>144</v>
      </c>
      <c r="D54" t="s">
        <v>196</v>
      </c>
      <c r="E54" t="s">
        <v>197</v>
      </c>
      <c r="F54" t="s">
        <v>198</v>
      </c>
      <c r="G54" t="s">
        <v>184</v>
      </c>
      <c r="H54" t="s">
        <v>185</v>
      </c>
      <c r="N54" t="s">
        <v>60</v>
      </c>
    </row>
    <row r="55" spans="1:15" x14ac:dyDescent="0.25">
      <c r="A55" t="s">
        <v>180</v>
      </c>
      <c r="B55" t="s">
        <v>181</v>
      </c>
      <c r="C55" t="s">
        <v>144</v>
      </c>
      <c r="D55" t="s">
        <v>96</v>
      </c>
      <c r="E55" t="s">
        <v>199</v>
      </c>
      <c r="F55" t="s">
        <v>200</v>
      </c>
      <c r="G55" t="s">
        <v>184</v>
      </c>
      <c r="H55" t="s">
        <v>185</v>
      </c>
      <c r="N55" t="s">
        <v>60</v>
      </c>
    </row>
    <row r="56" spans="1:15" x14ac:dyDescent="0.25">
      <c r="A56" t="s">
        <v>180</v>
      </c>
      <c r="B56" t="s">
        <v>181</v>
      </c>
      <c r="C56" t="s">
        <v>144</v>
      </c>
      <c r="D56" t="s">
        <v>99</v>
      </c>
      <c r="E56" t="s">
        <v>201</v>
      </c>
      <c r="F56" t="s">
        <v>202</v>
      </c>
      <c r="G56" t="s">
        <v>184</v>
      </c>
      <c r="H56" t="s">
        <v>185</v>
      </c>
      <c r="N56" t="s">
        <v>60</v>
      </c>
    </row>
    <row r="57" spans="1:15" x14ac:dyDescent="0.25">
      <c r="A57" t="s">
        <v>180</v>
      </c>
      <c r="B57" t="s">
        <v>181</v>
      </c>
      <c r="C57" t="s">
        <v>144</v>
      </c>
      <c r="D57" t="s">
        <v>102</v>
      </c>
      <c r="E57" t="s">
        <v>186</v>
      </c>
      <c r="F57" t="s">
        <v>203</v>
      </c>
      <c r="G57" t="s">
        <v>184</v>
      </c>
      <c r="H57" t="s">
        <v>185</v>
      </c>
      <c r="N57" t="s">
        <v>60</v>
      </c>
    </row>
    <row r="58" spans="1:15" ht="15" customHeight="1" x14ac:dyDescent="0.25">
      <c r="A58" t="s">
        <v>204</v>
      </c>
      <c r="B58" t="s">
        <v>205</v>
      </c>
      <c r="C58" t="s">
        <v>90</v>
      </c>
      <c r="D58" t="s">
        <v>17</v>
      </c>
      <c r="E58" t="s">
        <v>206</v>
      </c>
      <c r="F58" t="s">
        <v>207</v>
      </c>
      <c r="G58" t="s">
        <v>208</v>
      </c>
      <c r="H58" t="s">
        <v>209</v>
      </c>
      <c r="J58">
        <v>-4</v>
      </c>
      <c r="N58" t="s">
        <v>60</v>
      </c>
      <c r="O58" t="s">
        <v>210</v>
      </c>
    </row>
    <row r="59" spans="1:15" x14ac:dyDescent="0.25">
      <c r="A59" t="s">
        <v>204</v>
      </c>
      <c r="B59" t="s">
        <v>205</v>
      </c>
      <c r="C59" t="s">
        <v>90</v>
      </c>
      <c r="D59" t="s">
        <v>28</v>
      </c>
      <c r="E59" t="s">
        <v>211</v>
      </c>
      <c r="F59" t="s">
        <v>212</v>
      </c>
      <c r="G59" t="s">
        <v>208</v>
      </c>
      <c r="H59" t="s">
        <v>209</v>
      </c>
      <c r="J59">
        <v>-4</v>
      </c>
      <c r="N59" t="s">
        <v>60</v>
      </c>
      <c r="O59" s="2" t="s">
        <v>213</v>
      </c>
    </row>
    <row r="60" spans="1:15" x14ac:dyDescent="0.25">
      <c r="A60" t="s">
        <v>214</v>
      </c>
      <c r="B60" t="s">
        <v>215</v>
      </c>
      <c r="C60" t="s">
        <v>90</v>
      </c>
      <c r="D60" t="s">
        <v>17</v>
      </c>
      <c r="E60" t="s">
        <v>216</v>
      </c>
      <c r="F60" t="s">
        <v>217</v>
      </c>
      <c r="G60" t="s">
        <v>218</v>
      </c>
      <c r="H60" t="s">
        <v>219</v>
      </c>
      <c r="N60" t="s">
        <v>60</v>
      </c>
      <c r="O60" t="s">
        <v>220</v>
      </c>
    </row>
    <row r="61" spans="1:15" x14ac:dyDescent="0.25">
      <c r="A61" t="s">
        <v>214</v>
      </c>
      <c r="B61" t="s">
        <v>215</v>
      </c>
      <c r="C61" t="s">
        <v>90</v>
      </c>
      <c r="D61" t="s">
        <v>28</v>
      </c>
      <c r="E61" t="s">
        <v>221</v>
      </c>
      <c r="F61" t="s">
        <v>217</v>
      </c>
      <c r="G61" t="s">
        <v>218</v>
      </c>
      <c r="H61" t="s">
        <v>219</v>
      </c>
      <c r="I61" t="s">
        <v>222</v>
      </c>
      <c r="J61">
        <v>-5</v>
      </c>
      <c r="K61" t="s">
        <v>65</v>
      </c>
      <c r="L61" t="s">
        <v>195</v>
      </c>
    </row>
    <row r="62" spans="1:15" x14ac:dyDescent="0.25">
      <c r="A62" t="s">
        <v>214</v>
      </c>
      <c r="B62" t="s">
        <v>215</v>
      </c>
      <c r="C62" t="s">
        <v>90</v>
      </c>
      <c r="D62" t="s">
        <v>36</v>
      </c>
      <c r="E62" t="s">
        <v>223</v>
      </c>
      <c r="F62" t="s">
        <v>217</v>
      </c>
      <c r="G62" t="s">
        <v>218</v>
      </c>
      <c r="H62" t="s">
        <v>219</v>
      </c>
      <c r="I62" t="s">
        <v>224</v>
      </c>
      <c r="J62">
        <v>-6</v>
      </c>
      <c r="K62" t="s">
        <v>65</v>
      </c>
      <c r="L62" t="s">
        <v>225</v>
      </c>
    </row>
    <row r="63" spans="1:15" x14ac:dyDescent="0.25">
      <c r="A63" t="s">
        <v>226</v>
      </c>
      <c r="B63" t="s">
        <v>227</v>
      </c>
      <c r="C63" t="s">
        <v>55</v>
      </c>
      <c r="D63" t="s">
        <v>17</v>
      </c>
      <c r="E63" t="s">
        <v>228</v>
      </c>
      <c r="F63" t="s">
        <v>229</v>
      </c>
      <c r="G63" t="s">
        <v>230</v>
      </c>
      <c r="H63" t="s">
        <v>231</v>
      </c>
      <c r="N63" t="s">
        <v>60</v>
      </c>
      <c r="O63" t="s">
        <v>232</v>
      </c>
    </row>
    <row r="64" spans="1:15" x14ac:dyDescent="0.25">
      <c r="A64" t="s">
        <v>233</v>
      </c>
      <c r="B64" t="s">
        <v>234</v>
      </c>
      <c r="C64" t="s">
        <v>235</v>
      </c>
      <c r="D64" t="s">
        <v>236</v>
      </c>
      <c r="E64" t="s">
        <v>237</v>
      </c>
      <c r="F64" t="s">
        <v>238</v>
      </c>
      <c r="G64" t="s">
        <v>239</v>
      </c>
      <c r="H64" t="s">
        <v>240</v>
      </c>
      <c r="N64" t="s">
        <v>60</v>
      </c>
      <c r="O64" t="s">
        <v>232</v>
      </c>
    </row>
    <row r="65" spans="1:15" x14ac:dyDescent="0.25">
      <c r="A65" s="1" t="s">
        <v>241</v>
      </c>
      <c r="B65" t="s">
        <v>242</v>
      </c>
      <c r="C65" t="s">
        <v>169</v>
      </c>
      <c r="D65" t="s">
        <v>17</v>
      </c>
      <c r="E65" t="s">
        <v>243</v>
      </c>
      <c r="F65" t="s">
        <v>244</v>
      </c>
      <c r="G65" t="s">
        <v>245</v>
      </c>
      <c r="H65" t="s">
        <v>246</v>
      </c>
      <c r="I65" t="s">
        <v>247</v>
      </c>
      <c r="J65">
        <v>-5</v>
      </c>
      <c r="K65" t="s">
        <v>65</v>
      </c>
      <c r="L65" t="s">
        <v>248</v>
      </c>
    </row>
    <row r="66" spans="1:15" x14ac:dyDescent="0.25">
      <c r="A66" s="1" t="s">
        <v>241</v>
      </c>
      <c r="B66" t="s">
        <v>242</v>
      </c>
      <c r="C66" t="s">
        <v>169</v>
      </c>
      <c r="D66" t="s">
        <v>48</v>
      </c>
      <c r="E66" t="s">
        <v>243</v>
      </c>
      <c r="F66" t="s">
        <v>244</v>
      </c>
      <c r="G66" t="s">
        <v>245</v>
      </c>
      <c r="H66" t="s">
        <v>246</v>
      </c>
      <c r="I66" t="s">
        <v>249</v>
      </c>
      <c r="J66">
        <v>-6</v>
      </c>
      <c r="K66" t="s">
        <v>65</v>
      </c>
      <c r="L66" t="s">
        <v>248</v>
      </c>
    </row>
    <row r="67" spans="1:15" x14ac:dyDescent="0.25">
      <c r="A67" t="s">
        <v>241</v>
      </c>
      <c r="B67" t="s">
        <v>242</v>
      </c>
      <c r="C67" t="s">
        <v>169</v>
      </c>
      <c r="D67" t="s">
        <v>28</v>
      </c>
      <c r="E67" t="s">
        <v>250</v>
      </c>
      <c r="F67" t="s">
        <v>251</v>
      </c>
      <c r="G67" t="s">
        <v>245</v>
      </c>
      <c r="H67" t="s">
        <v>246</v>
      </c>
      <c r="I67" t="s">
        <v>252</v>
      </c>
      <c r="J67">
        <v>-5</v>
      </c>
      <c r="K67" t="s">
        <v>65</v>
      </c>
      <c r="L67" t="s">
        <v>253</v>
      </c>
    </row>
    <row r="68" spans="1:15" ht="15" customHeight="1" x14ac:dyDescent="0.25">
      <c r="A68" t="s">
        <v>241</v>
      </c>
      <c r="B68" t="s">
        <v>242</v>
      </c>
      <c r="C68" t="s">
        <v>169</v>
      </c>
      <c r="D68" t="s">
        <v>254</v>
      </c>
      <c r="E68" t="s">
        <v>250</v>
      </c>
      <c r="F68" t="s">
        <v>251</v>
      </c>
      <c r="G68" t="s">
        <v>245</v>
      </c>
      <c r="H68" t="s">
        <v>246</v>
      </c>
      <c r="I68" t="s">
        <v>255</v>
      </c>
      <c r="J68">
        <v>-6</v>
      </c>
      <c r="K68" t="s">
        <v>65</v>
      </c>
      <c r="L68" t="s">
        <v>253</v>
      </c>
    </row>
    <row r="69" spans="1:15" x14ac:dyDescent="0.25">
      <c r="A69" t="s">
        <v>241</v>
      </c>
      <c r="B69" t="s">
        <v>242</v>
      </c>
      <c r="C69" t="s">
        <v>169</v>
      </c>
      <c r="D69" t="s">
        <v>36</v>
      </c>
      <c r="E69" t="s">
        <v>250</v>
      </c>
      <c r="F69" t="s">
        <v>256</v>
      </c>
      <c r="G69" t="s">
        <v>245</v>
      </c>
      <c r="H69" t="s">
        <v>246</v>
      </c>
      <c r="I69" t="s">
        <v>257</v>
      </c>
      <c r="J69">
        <v>-5</v>
      </c>
      <c r="K69" t="s">
        <v>65</v>
      </c>
      <c r="L69" t="s">
        <v>258</v>
      </c>
      <c r="O69" t="s">
        <v>259</v>
      </c>
    </row>
    <row r="70" spans="1:15" x14ac:dyDescent="0.25">
      <c r="A70" t="s">
        <v>241</v>
      </c>
      <c r="B70" t="s">
        <v>242</v>
      </c>
      <c r="C70" t="s">
        <v>169</v>
      </c>
      <c r="D70" t="s">
        <v>260</v>
      </c>
      <c r="E70" t="s">
        <v>250</v>
      </c>
      <c r="F70" t="s">
        <v>256</v>
      </c>
      <c r="G70" t="s">
        <v>245</v>
      </c>
      <c r="H70" t="s">
        <v>246</v>
      </c>
      <c r="I70" t="s">
        <v>261</v>
      </c>
      <c r="J70">
        <v>-6</v>
      </c>
      <c r="K70" t="s">
        <v>65</v>
      </c>
      <c r="L70" t="s">
        <v>258</v>
      </c>
      <c r="O70" t="s">
        <v>259</v>
      </c>
    </row>
    <row r="71" spans="1:15" x14ac:dyDescent="0.25">
      <c r="A71" t="s">
        <v>241</v>
      </c>
      <c r="B71" t="s">
        <v>242</v>
      </c>
      <c r="C71" t="s">
        <v>169</v>
      </c>
      <c r="D71" t="s">
        <v>42</v>
      </c>
      <c r="E71" t="s">
        <v>250</v>
      </c>
      <c r="F71" t="s">
        <v>262</v>
      </c>
      <c r="G71" t="s">
        <v>245</v>
      </c>
      <c r="H71" t="s">
        <v>246</v>
      </c>
      <c r="I71" t="s">
        <v>263</v>
      </c>
      <c r="J71">
        <v>-5</v>
      </c>
      <c r="K71" t="s">
        <v>65</v>
      </c>
      <c r="L71" t="s">
        <v>264</v>
      </c>
    </row>
    <row r="72" spans="1:15" x14ac:dyDescent="0.25">
      <c r="A72" t="s">
        <v>241</v>
      </c>
      <c r="B72" t="s">
        <v>242</v>
      </c>
      <c r="C72" t="s">
        <v>169</v>
      </c>
      <c r="D72" t="s">
        <v>265</v>
      </c>
      <c r="E72" t="s">
        <v>250</v>
      </c>
      <c r="F72" t="s">
        <v>262</v>
      </c>
      <c r="G72" t="s">
        <v>245</v>
      </c>
      <c r="H72" t="s">
        <v>246</v>
      </c>
      <c r="I72" t="s">
        <v>266</v>
      </c>
      <c r="J72">
        <v>-6</v>
      </c>
      <c r="K72" t="s">
        <v>65</v>
      </c>
      <c r="L72" t="s">
        <v>264</v>
      </c>
    </row>
    <row r="73" spans="1:15" x14ac:dyDescent="0.25">
      <c r="A73" s="1" t="s">
        <v>267</v>
      </c>
      <c r="B73" t="s">
        <v>242</v>
      </c>
      <c r="C73" t="s">
        <v>268</v>
      </c>
      <c r="D73" t="s">
        <v>17</v>
      </c>
      <c r="E73" t="s">
        <v>243</v>
      </c>
      <c r="F73" t="s">
        <v>269</v>
      </c>
      <c r="G73" t="s">
        <v>245</v>
      </c>
      <c r="H73" t="s">
        <v>246</v>
      </c>
      <c r="I73" t="s">
        <v>270</v>
      </c>
      <c r="J73">
        <v>-4</v>
      </c>
      <c r="K73" t="s">
        <v>65</v>
      </c>
      <c r="L73" t="s">
        <v>271</v>
      </c>
      <c r="O73" t="s">
        <v>272</v>
      </c>
    </row>
    <row r="74" spans="1:15" x14ac:dyDescent="0.25">
      <c r="A74" t="s">
        <v>241</v>
      </c>
      <c r="B74" t="s">
        <v>242</v>
      </c>
      <c r="C74" t="s">
        <v>268</v>
      </c>
      <c r="D74" t="s">
        <v>48</v>
      </c>
      <c r="E74" t="s">
        <v>243</v>
      </c>
      <c r="F74" t="s">
        <v>269</v>
      </c>
      <c r="G74" t="s">
        <v>245</v>
      </c>
      <c r="H74" t="s">
        <v>246</v>
      </c>
      <c r="I74" t="s">
        <v>273</v>
      </c>
      <c r="J74">
        <v>-4</v>
      </c>
      <c r="K74" t="s">
        <v>65</v>
      </c>
      <c r="L74" t="s">
        <v>271</v>
      </c>
      <c r="O74" t="s">
        <v>272</v>
      </c>
    </row>
    <row r="75" spans="1:15" x14ac:dyDescent="0.25">
      <c r="A75" t="s">
        <v>241</v>
      </c>
      <c r="B75" t="s">
        <v>242</v>
      </c>
      <c r="C75" t="s">
        <v>268</v>
      </c>
      <c r="D75" t="s">
        <v>28</v>
      </c>
      <c r="E75" t="s">
        <v>250</v>
      </c>
      <c r="F75" t="s">
        <v>274</v>
      </c>
      <c r="G75" t="s">
        <v>245</v>
      </c>
      <c r="H75" t="s">
        <v>246</v>
      </c>
      <c r="I75" t="s">
        <v>275</v>
      </c>
      <c r="J75">
        <v>-4</v>
      </c>
      <c r="K75" t="s">
        <v>65</v>
      </c>
      <c r="L75" t="s">
        <v>276</v>
      </c>
      <c r="O75" t="s">
        <v>272</v>
      </c>
    </row>
    <row r="76" spans="1:15" x14ac:dyDescent="0.25">
      <c r="A76" t="s">
        <v>241</v>
      </c>
      <c r="B76" t="s">
        <v>242</v>
      </c>
      <c r="C76" t="s">
        <v>268</v>
      </c>
      <c r="D76" t="s">
        <v>254</v>
      </c>
      <c r="E76" t="s">
        <v>250</v>
      </c>
      <c r="F76" t="s">
        <v>277</v>
      </c>
      <c r="G76" t="s">
        <v>245</v>
      </c>
      <c r="H76" t="s">
        <v>246</v>
      </c>
      <c r="I76" t="s">
        <v>278</v>
      </c>
      <c r="J76">
        <v>-4</v>
      </c>
      <c r="K76" t="s">
        <v>65</v>
      </c>
      <c r="L76" t="s">
        <v>276</v>
      </c>
      <c r="O76" t="s">
        <v>272</v>
      </c>
    </row>
    <row r="77" spans="1:15" x14ac:dyDescent="0.25">
      <c r="A77" t="s">
        <v>241</v>
      </c>
      <c r="B77" t="s">
        <v>242</v>
      </c>
      <c r="C77" t="s">
        <v>268</v>
      </c>
      <c r="D77" t="s">
        <v>36</v>
      </c>
      <c r="E77" t="s">
        <v>250</v>
      </c>
      <c r="F77" t="s">
        <v>279</v>
      </c>
      <c r="G77" t="s">
        <v>245</v>
      </c>
      <c r="H77" t="s">
        <v>246</v>
      </c>
      <c r="I77" t="s">
        <v>280</v>
      </c>
      <c r="J77">
        <v>-4</v>
      </c>
      <c r="K77" t="s">
        <v>65</v>
      </c>
      <c r="L77" t="s">
        <v>281</v>
      </c>
      <c r="O77" t="s">
        <v>272</v>
      </c>
    </row>
    <row r="78" spans="1:15" x14ac:dyDescent="0.25">
      <c r="A78" t="s">
        <v>241</v>
      </c>
      <c r="B78" t="s">
        <v>242</v>
      </c>
      <c r="C78" t="s">
        <v>268</v>
      </c>
      <c r="D78" t="s">
        <v>260</v>
      </c>
      <c r="E78" t="s">
        <v>250</v>
      </c>
      <c r="F78" t="s">
        <v>279</v>
      </c>
      <c r="G78" t="s">
        <v>245</v>
      </c>
      <c r="H78" t="s">
        <v>246</v>
      </c>
      <c r="I78" t="s">
        <v>282</v>
      </c>
      <c r="J78">
        <v>-4</v>
      </c>
      <c r="K78" t="s">
        <v>65</v>
      </c>
      <c r="L78" t="s">
        <v>281</v>
      </c>
      <c r="O78" t="s">
        <v>272</v>
      </c>
    </row>
    <row r="79" spans="1:15" x14ac:dyDescent="0.25">
      <c r="A79" t="s">
        <v>241</v>
      </c>
      <c r="B79" t="s">
        <v>242</v>
      </c>
      <c r="C79" t="s">
        <v>268</v>
      </c>
      <c r="D79" t="s">
        <v>42</v>
      </c>
      <c r="E79" t="s">
        <v>283</v>
      </c>
      <c r="F79" t="s">
        <v>284</v>
      </c>
      <c r="G79" t="s">
        <v>245</v>
      </c>
      <c r="H79" t="s">
        <v>246</v>
      </c>
      <c r="I79" t="s">
        <v>285</v>
      </c>
      <c r="J79">
        <v>-4</v>
      </c>
      <c r="K79" t="s">
        <v>65</v>
      </c>
      <c r="L79" t="s">
        <v>286</v>
      </c>
      <c r="O79" t="s">
        <v>272</v>
      </c>
    </row>
    <row r="80" spans="1:15" x14ac:dyDescent="0.25">
      <c r="A80" t="s">
        <v>241</v>
      </c>
      <c r="B80" t="s">
        <v>242</v>
      </c>
      <c r="C80" t="s">
        <v>268</v>
      </c>
      <c r="D80" t="s">
        <v>254</v>
      </c>
      <c r="E80" t="s">
        <v>250</v>
      </c>
      <c r="F80" t="s">
        <v>287</v>
      </c>
      <c r="G80" t="s">
        <v>245</v>
      </c>
      <c r="H80" t="s">
        <v>246</v>
      </c>
      <c r="I80" t="s">
        <v>288</v>
      </c>
      <c r="J80">
        <v>-4</v>
      </c>
      <c r="K80" t="s">
        <v>65</v>
      </c>
      <c r="L80" t="s">
        <v>286</v>
      </c>
      <c r="O80" t="s">
        <v>272</v>
      </c>
    </row>
    <row r="81" spans="1:15" x14ac:dyDescent="0.25">
      <c r="A81" t="s">
        <v>289</v>
      </c>
      <c r="B81" t="s">
        <v>290</v>
      </c>
      <c r="C81" t="s">
        <v>122</v>
      </c>
      <c r="D81" t="s">
        <v>291</v>
      </c>
      <c r="E81" t="s">
        <v>292</v>
      </c>
      <c r="F81" t="s">
        <v>293</v>
      </c>
      <c r="G81" t="s">
        <v>294</v>
      </c>
      <c r="H81" t="s">
        <v>295</v>
      </c>
      <c r="N81" t="s">
        <v>60</v>
      </c>
      <c r="O81" t="s">
        <v>296</v>
      </c>
    </row>
    <row r="82" spans="1:15" x14ac:dyDescent="0.25">
      <c r="A82" t="s">
        <v>289</v>
      </c>
      <c r="B82" t="s">
        <v>290</v>
      </c>
      <c r="C82" t="s">
        <v>297</v>
      </c>
      <c r="D82" t="s">
        <v>91</v>
      </c>
      <c r="E82" t="s">
        <v>298</v>
      </c>
      <c r="F82" t="s">
        <v>299</v>
      </c>
      <c r="G82" t="s">
        <v>300</v>
      </c>
      <c r="H82" t="s">
        <v>295</v>
      </c>
      <c r="N82" t="s">
        <v>60</v>
      </c>
      <c r="O82" t="s">
        <v>296</v>
      </c>
    </row>
    <row r="83" spans="1:15" x14ac:dyDescent="0.25">
      <c r="A83" t="s">
        <v>289</v>
      </c>
      <c r="B83" t="s">
        <v>290</v>
      </c>
      <c r="C83" t="s">
        <v>297</v>
      </c>
      <c r="D83" t="s">
        <v>94</v>
      </c>
      <c r="E83" t="s">
        <v>301</v>
      </c>
      <c r="F83" t="s">
        <v>302</v>
      </c>
      <c r="G83" t="s">
        <v>300</v>
      </c>
      <c r="H83" t="s">
        <v>295</v>
      </c>
      <c r="N83" t="s">
        <v>60</v>
      </c>
      <c r="O83" t="s">
        <v>296</v>
      </c>
    </row>
    <row r="84" spans="1:15" x14ac:dyDescent="0.25">
      <c r="A84" t="s">
        <v>303</v>
      </c>
      <c r="B84" t="s">
        <v>304</v>
      </c>
      <c r="C84" t="s">
        <v>55</v>
      </c>
      <c r="D84" t="s">
        <v>96</v>
      </c>
      <c r="E84" t="s">
        <v>305</v>
      </c>
      <c r="F84" t="s">
        <v>306</v>
      </c>
      <c r="G84" t="s">
        <v>307</v>
      </c>
      <c r="H84" t="s">
        <v>308</v>
      </c>
      <c r="N84" t="s">
        <v>60</v>
      </c>
      <c r="O84" t="s">
        <v>296</v>
      </c>
    </row>
    <row r="85" spans="1:15" x14ac:dyDescent="0.25">
      <c r="A85" t="s">
        <v>309</v>
      </c>
      <c r="B85" t="s">
        <v>310</v>
      </c>
      <c r="C85" t="s">
        <v>90</v>
      </c>
      <c r="D85" t="s">
        <v>254</v>
      </c>
      <c r="E85" t="s">
        <v>311</v>
      </c>
      <c r="F85" t="s">
        <v>312</v>
      </c>
      <c r="G85" t="s">
        <v>313</v>
      </c>
      <c r="H85" t="s">
        <v>314</v>
      </c>
      <c r="N85" t="s">
        <v>60</v>
      </c>
      <c r="O85" t="s">
        <v>296</v>
      </c>
    </row>
    <row r="86" spans="1:15" x14ac:dyDescent="0.25">
      <c r="A86" t="s">
        <v>315</v>
      </c>
      <c r="B86" t="s">
        <v>316</v>
      </c>
      <c r="C86" t="s">
        <v>169</v>
      </c>
      <c r="D86" t="s">
        <v>317</v>
      </c>
      <c r="E86" t="s">
        <v>318</v>
      </c>
      <c r="F86" t="s">
        <v>319</v>
      </c>
      <c r="G86" t="s">
        <v>320</v>
      </c>
      <c r="H86" t="s">
        <v>321</v>
      </c>
      <c r="N86" t="s">
        <v>60</v>
      </c>
      <c r="O86" t="s">
        <v>296</v>
      </c>
    </row>
    <row r="87" spans="1:15" x14ac:dyDescent="0.25">
      <c r="A87" t="s">
        <v>322</v>
      </c>
      <c r="B87" t="s">
        <v>323</v>
      </c>
      <c r="C87" t="s">
        <v>169</v>
      </c>
      <c r="D87" t="s">
        <v>324</v>
      </c>
      <c r="E87" t="s">
        <v>325</v>
      </c>
      <c r="F87" t="s">
        <v>326</v>
      </c>
      <c r="G87" t="s">
        <v>327</v>
      </c>
      <c r="H87" t="s">
        <v>328</v>
      </c>
      <c r="I87" t="s">
        <v>329</v>
      </c>
      <c r="J87">
        <v>-5</v>
      </c>
      <c r="K87" t="s">
        <v>114</v>
      </c>
      <c r="L87" t="s">
        <v>330</v>
      </c>
      <c r="O87" t="s">
        <v>331</v>
      </c>
    </row>
    <row r="88" spans="1:15" x14ac:dyDescent="0.25">
      <c r="A88" t="s">
        <v>322</v>
      </c>
      <c r="B88" t="s">
        <v>323</v>
      </c>
      <c r="C88" t="s">
        <v>169</v>
      </c>
      <c r="D88" t="s">
        <v>332</v>
      </c>
      <c r="E88" t="s">
        <v>333</v>
      </c>
      <c r="F88" t="s">
        <v>326</v>
      </c>
      <c r="G88" t="s">
        <v>327</v>
      </c>
      <c r="H88" t="s">
        <v>328</v>
      </c>
      <c r="I88" t="s">
        <v>334</v>
      </c>
      <c r="J88">
        <v>-5</v>
      </c>
      <c r="K88" t="s">
        <v>114</v>
      </c>
      <c r="L88" t="s">
        <v>335</v>
      </c>
      <c r="O88" t="s">
        <v>331</v>
      </c>
    </row>
    <row r="89" spans="1:15" x14ac:dyDescent="0.25">
      <c r="A89" t="s">
        <v>322</v>
      </c>
      <c r="B89" t="s">
        <v>323</v>
      </c>
      <c r="C89" t="s">
        <v>169</v>
      </c>
      <c r="D89" t="s">
        <v>336</v>
      </c>
      <c r="E89" t="s">
        <v>337</v>
      </c>
      <c r="F89" t="s">
        <v>326</v>
      </c>
      <c r="G89" t="s">
        <v>327</v>
      </c>
      <c r="H89" t="s">
        <v>328</v>
      </c>
      <c r="I89" t="s">
        <v>338</v>
      </c>
      <c r="J89">
        <v>-5</v>
      </c>
      <c r="K89" t="s">
        <v>114</v>
      </c>
      <c r="L89" t="s">
        <v>339</v>
      </c>
      <c r="O89" t="s">
        <v>331</v>
      </c>
    </row>
    <row r="90" spans="1:15" ht="13.7" customHeight="1" x14ac:dyDescent="0.25">
      <c r="A90" t="s">
        <v>322</v>
      </c>
      <c r="B90" t="s">
        <v>323</v>
      </c>
      <c r="C90" t="s">
        <v>340</v>
      </c>
      <c r="D90" t="s">
        <v>341</v>
      </c>
      <c r="E90" t="s">
        <v>342</v>
      </c>
      <c r="F90" t="s">
        <v>343</v>
      </c>
      <c r="G90" t="s">
        <v>327</v>
      </c>
      <c r="H90" t="s">
        <v>328</v>
      </c>
      <c r="I90" t="s">
        <v>270</v>
      </c>
      <c r="J90">
        <v>-4</v>
      </c>
      <c r="K90" t="s">
        <v>114</v>
      </c>
      <c r="L90" t="s">
        <v>330</v>
      </c>
      <c r="O90" t="s">
        <v>344</v>
      </c>
    </row>
    <row r="91" spans="1:15" ht="13.7" customHeight="1" x14ac:dyDescent="0.25">
      <c r="A91" t="s">
        <v>322</v>
      </c>
      <c r="B91" t="s">
        <v>323</v>
      </c>
      <c r="C91" t="s">
        <v>340</v>
      </c>
      <c r="D91" t="s">
        <v>345</v>
      </c>
      <c r="E91" t="s">
        <v>346</v>
      </c>
      <c r="F91" t="s">
        <v>343</v>
      </c>
      <c r="G91" t="s">
        <v>327</v>
      </c>
      <c r="H91" t="s">
        <v>328</v>
      </c>
      <c r="I91" t="s">
        <v>4728</v>
      </c>
      <c r="J91">
        <v>-4</v>
      </c>
      <c r="K91" t="s">
        <v>114</v>
      </c>
      <c r="L91" t="s">
        <v>347</v>
      </c>
      <c r="O91" t="s">
        <v>348</v>
      </c>
    </row>
    <row r="92" spans="1:15" ht="13.7" customHeight="1" x14ac:dyDescent="0.25">
      <c r="A92" t="s">
        <v>322</v>
      </c>
      <c r="B92" t="s">
        <v>323</v>
      </c>
      <c r="C92" t="s">
        <v>340</v>
      </c>
      <c r="D92" t="s">
        <v>349</v>
      </c>
      <c r="E92" t="s">
        <v>350</v>
      </c>
      <c r="F92" t="s">
        <v>343</v>
      </c>
      <c r="G92" t="s">
        <v>327</v>
      </c>
      <c r="H92" t="s">
        <v>328</v>
      </c>
      <c r="I92" t="s">
        <v>280</v>
      </c>
      <c r="J92">
        <v>-4</v>
      </c>
      <c r="K92" t="s">
        <v>114</v>
      </c>
      <c r="L92" t="s">
        <v>351</v>
      </c>
      <c r="O92" t="s">
        <v>348</v>
      </c>
    </row>
    <row r="93" spans="1:15" ht="15" customHeight="1" x14ac:dyDescent="0.25">
      <c r="A93" t="s">
        <v>352</v>
      </c>
      <c r="B93" t="s">
        <v>353</v>
      </c>
      <c r="C93" t="s">
        <v>90</v>
      </c>
      <c r="D93" t="s">
        <v>36</v>
      </c>
      <c r="E93" t="s">
        <v>354</v>
      </c>
      <c r="F93" t="s">
        <v>355</v>
      </c>
      <c r="G93" t="s">
        <v>356</v>
      </c>
      <c r="H93" t="s">
        <v>357</v>
      </c>
      <c r="N93" t="s">
        <v>60</v>
      </c>
      <c r="O93" t="s">
        <v>296</v>
      </c>
    </row>
    <row r="94" spans="1:15" x14ac:dyDescent="0.25">
      <c r="A94" t="s">
        <v>358</v>
      </c>
      <c r="B94" t="s">
        <v>359</v>
      </c>
      <c r="C94" t="s">
        <v>297</v>
      </c>
      <c r="D94" t="s">
        <v>17</v>
      </c>
      <c r="E94" t="s">
        <v>360</v>
      </c>
      <c r="F94" t="s">
        <v>361</v>
      </c>
      <c r="G94" t="s">
        <v>362</v>
      </c>
      <c r="H94" t="s">
        <v>363</v>
      </c>
      <c r="I94" t="s">
        <v>364</v>
      </c>
      <c r="J94">
        <v>-6</v>
      </c>
      <c r="K94" t="s">
        <v>23</v>
      </c>
      <c r="L94" t="s">
        <v>365</v>
      </c>
    </row>
    <row r="95" spans="1:15" x14ac:dyDescent="0.25">
      <c r="A95" t="s">
        <v>358</v>
      </c>
      <c r="B95" t="s">
        <v>359</v>
      </c>
      <c r="C95" t="s">
        <v>297</v>
      </c>
      <c r="D95" t="s">
        <v>28</v>
      </c>
      <c r="E95" t="s">
        <v>366</v>
      </c>
      <c r="F95" t="s">
        <v>367</v>
      </c>
      <c r="G95" t="s">
        <v>362</v>
      </c>
      <c r="H95" t="s">
        <v>363</v>
      </c>
      <c r="I95" t="s">
        <v>368</v>
      </c>
      <c r="J95">
        <v>-6</v>
      </c>
      <c r="K95" t="s">
        <v>23</v>
      </c>
      <c r="L95" t="s">
        <v>369</v>
      </c>
    </row>
    <row r="96" spans="1:15" x14ac:dyDescent="0.25">
      <c r="A96" t="s">
        <v>370</v>
      </c>
      <c r="B96" t="s">
        <v>371</v>
      </c>
      <c r="C96" t="s">
        <v>144</v>
      </c>
      <c r="D96" t="s">
        <v>48</v>
      </c>
      <c r="E96" t="s">
        <v>372</v>
      </c>
      <c r="F96" t="s">
        <v>373</v>
      </c>
      <c r="G96" t="s">
        <v>374</v>
      </c>
      <c r="H96" t="s">
        <v>375</v>
      </c>
      <c r="I96" t="s">
        <v>376</v>
      </c>
      <c r="J96">
        <v>-4</v>
      </c>
      <c r="K96" t="s">
        <v>114</v>
      </c>
      <c r="L96" t="s">
        <v>377</v>
      </c>
      <c r="O96" t="s">
        <v>378</v>
      </c>
    </row>
    <row r="97" spans="1:15" x14ac:dyDescent="0.25">
      <c r="A97" t="s">
        <v>379</v>
      </c>
      <c r="B97" t="s">
        <v>380</v>
      </c>
      <c r="C97" t="s">
        <v>55</v>
      </c>
      <c r="D97" t="s">
        <v>28</v>
      </c>
      <c r="E97" t="s">
        <v>381</v>
      </c>
      <c r="F97" t="s">
        <v>382</v>
      </c>
      <c r="G97" t="s">
        <v>383</v>
      </c>
      <c r="H97" t="s">
        <v>384</v>
      </c>
      <c r="I97" t="s">
        <v>385</v>
      </c>
      <c r="J97">
        <v>-5</v>
      </c>
      <c r="K97" t="s">
        <v>65</v>
      </c>
      <c r="L97" t="s">
        <v>386</v>
      </c>
      <c r="O97" t="s">
        <v>387</v>
      </c>
    </row>
    <row r="98" spans="1:15" x14ac:dyDescent="0.25">
      <c r="A98" t="s">
        <v>379</v>
      </c>
      <c r="B98" t="s">
        <v>380</v>
      </c>
      <c r="C98" t="s">
        <v>55</v>
      </c>
      <c r="D98" t="s">
        <v>36</v>
      </c>
      <c r="E98" t="s">
        <v>388</v>
      </c>
      <c r="F98" t="s">
        <v>382</v>
      </c>
      <c r="G98" t="s">
        <v>383</v>
      </c>
      <c r="H98" t="s">
        <v>384</v>
      </c>
      <c r="I98" t="s">
        <v>389</v>
      </c>
      <c r="J98">
        <v>-5</v>
      </c>
      <c r="K98" t="s">
        <v>65</v>
      </c>
      <c r="L98" t="s">
        <v>390</v>
      </c>
      <c r="O98" t="s">
        <v>387</v>
      </c>
    </row>
    <row r="99" spans="1:15" x14ac:dyDescent="0.25">
      <c r="A99" t="s">
        <v>391</v>
      </c>
      <c r="B99" t="s">
        <v>392</v>
      </c>
      <c r="C99" t="s">
        <v>297</v>
      </c>
      <c r="D99" t="s">
        <v>17</v>
      </c>
      <c r="E99" t="s">
        <v>393</v>
      </c>
      <c r="F99" t="s">
        <v>394</v>
      </c>
      <c r="G99" t="s">
        <v>395</v>
      </c>
      <c r="H99" t="s">
        <v>396</v>
      </c>
      <c r="N99" t="s">
        <v>60</v>
      </c>
      <c r="O99" t="s">
        <v>296</v>
      </c>
    </row>
    <row r="100" spans="1:15" x14ac:dyDescent="0.25">
      <c r="A100" t="s">
        <v>397</v>
      </c>
      <c r="B100" t="s">
        <v>398</v>
      </c>
      <c r="C100" t="s">
        <v>144</v>
      </c>
      <c r="D100" t="s">
        <v>94</v>
      </c>
      <c r="E100" t="s">
        <v>399</v>
      </c>
      <c r="F100" t="s">
        <v>400</v>
      </c>
      <c r="G100" t="s">
        <v>401</v>
      </c>
      <c r="H100" t="s">
        <v>402</v>
      </c>
      <c r="I100" t="s">
        <v>403</v>
      </c>
      <c r="J100">
        <v>-5</v>
      </c>
      <c r="K100" t="s">
        <v>65</v>
      </c>
      <c r="L100" t="s">
        <v>404</v>
      </c>
    </row>
    <row r="101" spans="1:15" x14ac:dyDescent="0.25">
      <c r="A101" t="s">
        <v>397</v>
      </c>
      <c r="B101" t="s">
        <v>398</v>
      </c>
      <c r="C101" t="s">
        <v>144</v>
      </c>
      <c r="D101" t="s">
        <v>96</v>
      </c>
      <c r="E101" t="s">
        <v>405</v>
      </c>
      <c r="F101" t="s">
        <v>406</v>
      </c>
      <c r="G101" t="s">
        <v>401</v>
      </c>
      <c r="H101" t="s">
        <v>402</v>
      </c>
      <c r="I101" t="s">
        <v>407</v>
      </c>
      <c r="J101">
        <v>-5</v>
      </c>
      <c r="K101" t="s">
        <v>65</v>
      </c>
      <c r="L101" t="s">
        <v>408</v>
      </c>
    </row>
    <row r="102" spans="1:15" x14ac:dyDescent="0.25">
      <c r="A102" t="s">
        <v>409</v>
      </c>
      <c r="B102" t="s">
        <v>410</v>
      </c>
      <c r="C102" t="s">
        <v>144</v>
      </c>
      <c r="D102" t="s">
        <v>36</v>
      </c>
      <c r="E102" t="s">
        <v>18</v>
      </c>
      <c r="F102" t="s">
        <v>411</v>
      </c>
      <c r="G102" t="s">
        <v>412</v>
      </c>
      <c r="H102" t="s">
        <v>413</v>
      </c>
      <c r="N102" t="s">
        <v>60</v>
      </c>
      <c r="O102" t="s">
        <v>296</v>
      </c>
    </row>
    <row r="103" spans="1:15" x14ac:dyDescent="0.25">
      <c r="A103" t="s">
        <v>414</v>
      </c>
      <c r="B103" t="s">
        <v>415</v>
      </c>
      <c r="C103" t="s">
        <v>144</v>
      </c>
      <c r="D103" t="s">
        <v>48</v>
      </c>
      <c r="E103" t="s">
        <v>416</v>
      </c>
      <c r="F103" t="s">
        <v>417</v>
      </c>
      <c r="G103" t="s">
        <v>418</v>
      </c>
      <c r="H103" t="s">
        <v>419</v>
      </c>
      <c r="I103" t="s">
        <v>420</v>
      </c>
      <c r="N103" t="s">
        <v>60</v>
      </c>
      <c r="O103" t="s">
        <v>421</v>
      </c>
    </row>
    <row r="104" spans="1:15" x14ac:dyDescent="0.25">
      <c r="A104" t="s">
        <v>414</v>
      </c>
      <c r="B104" t="s">
        <v>415</v>
      </c>
      <c r="C104" t="s">
        <v>144</v>
      </c>
      <c r="D104" t="s">
        <v>260</v>
      </c>
      <c r="E104" t="s">
        <v>422</v>
      </c>
      <c r="F104" t="s">
        <v>423</v>
      </c>
      <c r="G104" t="s">
        <v>418</v>
      </c>
      <c r="H104" t="s">
        <v>419</v>
      </c>
      <c r="I104" t="s">
        <v>424</v>
      </c>
      <c r="J104">
        <v>-7</v>
      </c>
      <c r="K104" t="s">
        <v>114</v>
      </c>
      <c r="L104" t="s">
        <v>425</v>
      </c>
    </row>
    <row r="105" spans="1:15" x14ac:dyDescent="0.25">
      <c r="A105" t="s">
        <v>414</v>
      </c>
      <c r="B105" t="s">
        <v>415</v>
      </c>
      <c r="C105" t="s">
        <v>144</v>
      </c>
      <c r="D105" t="s">
        <v>265</v>
      </c>
      <c r="E105" t="s">
        <v>422</v>
      </c>
      <c r="F105" t="s">
        <v>426</v>
      </c>
      <c r="G105" t="s">
        <v>418</v>
      </c>
      <c r="H105" t="s">
        <v>419</v>
      </c>
      <c r="I105" t="s">
        <v>427</v>
      </c>
      <c r="J105">
        <v>-5</v>
      </c>
      <c r="N105" t="s">
        <v>60</v>
      </c>
      <c r="O105" t="s">
        <v>421</v>
      </c>
    </row>
    <row r="106" spans="1:15" x14ac:dyDescent="0.25">
      <c r="A106" t="s">
        <v>428</v>
      </c>
      <c r="B106" t="s">
        <v>429</v>
      </c>
      <c r="C106" t="s">
        <v>144</v>
      </c>
      <c r="D106" t="s">
        <v>17</v>
      </c>
      <c r="E106" t="s">
        <v>430</v>
      </c>
      <c r="F106" t="s">
        <v>431</v>
      </c>
      <c r="G106" t="s">
        <v>432</v>
      </c>
      <c r="H106" t="s">
        <v>433</v>
      </c>
      <c r="N106" t="s">
        <v>60</v>
      </c>
      <c r="O106" t="s">
        <v>296</v>
      </c>
    </row>
    <row r="107" spans="1:15" x14ac:dyDescent="0.25">
      <c r="A107" t="s">
        <v>428</v>
      </c>
      <c r="B107" t="s">
        <v>429</v>
      </c>
      <c r="C107" t="s">
        <v>144</v>
      </c>
      <c r="D107" t="s">
        <v>28</v>
      </c>
      <c r="E107" t="s">
        <v>434</v>
      </c>
      <c r="F107" t="s">
        <v>435</v>
      </c>
      <c r="G107" t="s">
        <v>432</v>
      </c>
      <c r="H107" t="s">
        <v>433</v>
      </c>
      <c r="N107" t="s">
        <v>60</v>
      </c>
      <c r="O107" t="s">
        <v>296</v>
      </c>
    </row>
    <row r="108" spans="1:15" x14ac:dyDescent="0.25">
      <c r="A108" t="s">
        <v>428</v>
      </c>
      <c r="B108" t="s">
        <v>429</v>
      </c>
      <c r="C108" t="s">
        <v>144</v>
      </c>
      <c r="D108" t="s">
        <v>36</v>
      </c>
      <c r="E108" t="s">
        <v>436</v>
      </c>
      <c r="F108" t="s">
        <v>437</v>
      </c>
      <c r="G108" t="s">
        <v>432</v>
      </c>
      <c r="H108" t="s">
        <v>433</v>
      </c>
      <c r="N108" t="s">
        <v>60</v>
      </c>
      <c r="O108" t="s">
        <v>296</v>
      </c>
    </row>
    <row r="109" spans="1:15" x14ac:dyDescent="0.25">
      <c r="A109" t="s">
        <v>438</v>
      </c>
      <c r="B109" t="s">
        <v>439</v>
      </c>
      <c r="C109" t="s">
        <v>144</v>
      </c>
      <c r="D109" t="s">
        <v>36</v>
      </c>
      <c r="E109" t="s">
        <v>440</v>
      </c>
      <c r="F109" t="s">
        <v>441</v>
      </c>
      <c r="G109" t="s">
        <v>442</v>
      </c>
      <c r="H109" t="s">
        <v>443</v>
      </c>
      <c r="N109" t="s">
        <v>60</v>
      </c>
      <c r="O109" t="s">
        <v>296</v>
      </c>
    </row>
    <row r="110" spans="1:15" x14ac:dyDescent="0.25">
      <c r="A110" t="s">
        <v>444</v>
      </c>
      <c r="B110" t="s">
        <v>445</v>
      </c>
      <c r="C110" t="s">
        <v>90</v>
      </c>
      <c r="D110" t="s">
        <v>28</v>
      </c>
      <c r="E110" t="s">
        <v>446</v>
      </c>
      <c r="F110" t="s">
        <v>447</v>
      </c>
      <c r="G110" t="s">
        <v>448</v>
      </c>
      <c r="H110" t="s">
        <v>449</v>
      </c>
      <c r="N110" t="s">
        <v>60</v>
      </c>
      <c r="O110" t="s">
        <v>296</v>
      </c>
    </row>
    <row r="111" spans="1:15" x14ac:dyDescent="0.25">
      <c r="A111" t="s">
        <v>444</v>
      </c>
      <c r="B111" t="s">
        <v>445</v>
      </c>
      <c r="C111" t="s">
        <v>90</v>
      </c>
      <c r="D111" t="s">
        <v>36</v>
      </c>
      <c r="E111" t="s">
        <v>450</v>
      </c>
      <c r="F111" t="s">
        <v>451</v>
      </c>
      <c r="G111" t="s">
        <v>448</v>
      </c>
      <c r="H111" t="s">
        <v>449</v>
      </c>
      <c r="N111" t="s">
        <v>60</v>
      </c>
      <c r="O111" t="s">
        <v>296</v>
      </c>
    </row>
    <row r="112" spans="1:15" x14ac:dyDescent="0.25">
      <c r="A112" t="s">
        <v>444</v>
      </c>
      <c r="B112" t="s">
        <v>445</v>
      </c>
      <c r="C112" t="s">
        <v>90</v>
      </c>
      <c r="D112" t="s">
        <v>42</v>
      </c>
      <c r="E112" t="s">
        <v>452</v>
      </c>
      <c r="F112" t="s">
        <v>453</v>
      </c>
      <c r="G112" t="s">
        <v>448</v>
      </c>
      <c r="H112" t="s">
        <v>449</v>
      </c>
      <c r="N112" t="s">
        <v>60</v>
      </c>
      <c r="O112" t="s">
        <v>296</v>
      </c>
    </row>
    <row r="113" spans="1:15" x14ac:dyDescent="0.25">
      <c r="A113" t="s">
        <v>454</v>
      </c>
      <c r="B113" t="s">
        <v>455</v>
      </c>
      <c r="C113" t="s">
        <v>122</v>
      </c>
      <c r="D113" t="s">
        <v>36</v>
      </c>
      <c r="E113" t="s">
        <v>456</v>
      </c>
      <c r="F113" t="s">
        <v>457</v>
      </c>
      <c r="G113" t="s">
        <v>458</v>
      </c>
      <c r="H113" t="s">
        <v>459</v>
      </c>
      <c r="N113" t="s">
        <v>60</v>
      </c>
      <c r="O113" t="s">
        <v>296</v>
      </c>
    </row>
    <row r="114" spans="1:15" x14ac:dyDescent="0.25">
      <c r="A114" t="s">
        <v>460</v>
      </c>
      <c r="B114" t="s">
        <v>461</v>
      </c>
      <c r="C114" t="s">
        <v>90</v>
      </c>
      <c r="D114" t="s">
        <v>17</v>
      </c>
      <c r="E114" t="s">
        <v>462</v>
      </c>
      <c r="F114" t="s">
        <v>463</v>
      </c>
      <c r="G114" t="s">
        <v>464</v>
      </c>
      <c r="H114" t="s">
        <v>465</v>
      </c>
      <c r="I114" t="s">
        <v>4731</v>
      </c>
      <c r="J114">
        <v>-5</v>
      </c>
      <c r="K114" t="s">
        <v>65</v>
      </c>
      <c r="L114" t="s">
        <v>466</v>
      </c>
    </row>
    <row r="115" spans="1:15" x14ac:dyDescent="0.25">
      <c r="A115" t="s">
        <v>460</v>
      </c>
      <c r="B115" t="s">
        <v>461</v>
      </c>
      <c r="C115" t="s">
        <v>90</v>
      </c>
      <c r="D115" t="s">
        <v>28</v>
      </c>
      <c r="E115" t="s">
        <v>467</v>
      </c>
      <c r="F115" t="s">
        <v>468</v>
      </c>
      <c r="G115" t="s">
        <v>464</v>
      </c>
      <c r="H115" t="s">
        <v>465</v>
      </c>
      <c r="I115" t="s">
        <v>4729</v>
      </c>
      <c r="J115">
        <v>-5</v>
      </c>
      <c r="K115" t="s">
        <v>65</v>
      </c>
      <c r="L115" t="s">
        <v>190</v>
      </c>
    </row>
    <row r="116" spans="1:15" x14ac:dyDescent="0.25">
      <c r="A116" t="s">
        <v>460</v>
      </c>
      <c r="B116" t="s">
        <v>461</v>
      </c>
      <c r="C116" t="s">
        <v>90</v>
      </c>
      <c r="D116" t="s">
        <v>36</v>
      </c>
      <c r="E116" t="s">
        <v>469</v>
      </c>
      <c r="F116" t="s">
        <v>470</v>
      </c>
      <c r="G116" t="s">
        <v>464</v>
      </c>
      <c r="H116" t="s">
        <v>465</v>
      </c>
      <c r="I116" t="s">
        <v>4730</v>
      </c>
      <c r="J116">
        <v>-5</v>
      </c>
      <c r="K116" t="s">
        <v>65</v>
      </c>
      <c r="L116" t="s">
        <v>471</v>
      </c>
    </row>
    <row r="117" spans="1:15" x14ac:dyDescent="0.25">
      <c r="A117" t="s">
        <v>460</v>
      </c>
      <c r="B117" t="s">
        <v>461</v>
      </c>
      <c r="C117" t="s">
        <v>472</v>
      </c>
      <c r="D117" t="s">
        <v>17</v>
      </c>
      <c r="E117" t="s">
        <v>473</v>
      </c>
      <c r="F117" t="s">
        <v>474</v>
      </c>
      <c r="G117" t="s">
        <v>475</v>
      </c>
      <c r="H117" t="s">
        <v>465</v>
      </c>
      <c r="N117" t="s">
        <v>60</v>
      </c>
      <c r="O117" t="s">
        <v>476</v>
      </c>
    </row>
    <row r="118" spans="1:15" x14ac:dyDescent="0.25">
      <c r="A118" t="s">
        <v>477</v>
      </c>
      <c r="B118" t="s">
        <v>478</v>
      </c>
      <c r="C118" t="s">
        <v>122</v>
      </c>
      <c r="D118" t="s">
        <v>91</v>
      </c>
      <c r="E118" t="s">
        <v>479</v>
      </c>
      <c r="F118" t="s">
        <v>480</v>
      </c>
      <c r="G118" t="s">
        <v>481</v>
      </c>
      <c r="H118" t="s">
        <v>482</v>
      </c>
      <c r="N118" t="s">
        <v>60</v>
      </c>
      <c r="O118" t="s">
        <v>296</v>
      </c>
    </row>
    <row r="119" spans="1:15" x14ac:dyDescent="0.25">
      <c r="A119" t="s">
        <v>483</v>
      </c>
      <c r="B119" t="s">
        <v>484</v>
      </c>
      <c r="C119" t="s">
        <v>144</v>
      </c>
      <c r="D119" t="s">
        <v>17</v>
      </c>
      <c r="E119" t="s">
        <v>485</v>
      </c>
      <c r="F119" t="s">
        <v>486</v>
      </c>
      <c r="G119" t="s">
        <v>487</v>
      </c>
      <c r="H119" t="s">
        <v>488</v>
      </c>
      <c r="I119" t="s">
        <v>489</v>
      </c>
      <c r="J119">
        <v>-4</v>
      </c>
      <c r="K119" t="s">
        <v>114</v>
      </c>
      <c r="L119" t="s">
        <v>490</v>
      </c>
    </row>
    <row r="120" spans="1:15" x14ac:dyDescent="0.25">
      <c r="A120" t="s">
        <v>483</v>
      </c>
      <c r="B120" t="s">
        <v>484</v>
      </c>
      <c r="C120" t="s">
        <v>144</v>
      </c>
      <c r="D120" t="s">
        <v>28</v>
      </c>
      <c r="E120" t="s">
        <v>491</v>
      </c>
      <c r="F120" t="s">
        <v>492</v>
      </c>
      <c r="G120" t="s">
        <v>487</v>
      </c>
      <c r="H120" t="s">
        <v>488</v>
      </c>
      <c r="I120" t="s">
        <v>493</v>
      </c>
      <c r="J120">
        <v>-4</v>
      </c>
      <c r="K120" t="s">
        <v>114</v>
      </c>
      <c r="L120" t="s">
        <v>494</v>
      </c>
    </row>
    <row r="121" spans="1:15" x14ac:dyDescent="0.25">
      <c r="A121" t="s">
        <v>483</v>
      </c>
      <c r="B121" t="s">
        <v>484</v>
      </c>
      <c r="C121" t="s">
        <v>144</v>
      </c>
      <c r="D121" t="s">
        <v>36</v>
      </c>
      <c r="E121" t="s">
        <v>495</v>
      </c>
      <c r="F121" t="s">
        <v>496</v>
      </c>
      <c r="G121" t="s">
        <v>487</v>
      </c>
      <c r="H121" t="s">
        <v>488</v>
      </c>
      <c r="I121" t="s">
        <v>497</v>
      </c>
      <c r="J121">
        <v>-4</v>
      </c>
      <c r="K121" t="s">
        <v>114</v>
      </c>
      <c r="L121" t="s">
        <v>498</v>
      </c>
    </row>
    <row r="122" spans="1:15" x14ac:dyDescent="0.25">
      <c r="A122" t="s">
        <v>483</v>
      </c>
      <c r="B122" t="s">
        <v>484</v>
      </c>
      <c r="C122" t="s">
        <v>144</v>
      </c>
      <c r="D122" t="s">
        <v>42</v>
      </c>
      <c r="E122" t="s">
        <v>499</v>
      </c>
      <c r="F122" t="s">
        <v>500</v>
      </c>
      <c r="G122" t="s">
        <v>487</v>
      </c>
      <c r="H122" t="s">
        <v>488</v>
      </c>
      <c r="I122" t="s">
        <v>501</v>
      </c>
      <c r="J122">
        <v>-4</v>
      </c>
      <c r="K122" t="s">
        <v>114</v>
      </c>
      <c r="L122" t="s">
        <v>502</v>
      </c>
    </row>
    <row r="123" spans="1:15" x14ac:dyDescent="0.25">
      <c r="A123" t="s">
        <v>483</v>
      </c>
      <c r="B123" t="s">
        <v>484</v>
      </c>
      <c r="C123" t="s">
        <v>144</v>
      </c>
      <c r="D123" t="s">
        <v>48</v>
      </c>
      <c r="E123" t="s">
        <v>503</v>
      </c>
      <c r="F123" t="s">
        <v>504</v>
      </c>
      <c r="G123" t="s">
        <v>487</v>
      </c>
      <c r="H123" t="s">
        <v>488</v>
      </c>
      <c r="I123" t="s">
        <v>505</v>
      </c>
      <c r="J123">
        <v>-4</v>
      </c>
      <c r="K123" t="s">
        <v>114</v>
      </c>
      <c r="L123" t="s">
        <v>506</v>
      </c>
    </row>
    <row r="124" spans="1:15" x14ac:dyDescent="0.25">
      <c r="A124" t="s">
        <v>483</v>
      </c>
      <c r="B124" t="s">
        <v>484</v>
      </c>
      <c r="C124" t="s">
        <v>144</v>
      </c>
      <c r="D124" t="s">
        <v>254</v>
      </c>
      <c r="E124" t="s">
        <v>507</v>
      </c>
      <c r="F124" t="s">
        <v>508</v>
      </c>
      <c r="G124" t="s">
        <v>487</v>
      </c>
      <c r="H124" t="s">
        <v>488</v>
      </c>
      <c r="I124" t="s">
        <v>509</v>
      </c>
      <c r="J124">
        <v>-4</v>
      </c>
      <c r="K124" t="s">
        <v>114</v>
      </c>
      <c r="L124" t="s">
        <v>510</v>
      </c>
    </row>
    <row r="125" spans="1:15" x14ac:dyDescent="0.25">
      <c r="A125" t="s">
        <v>511</v>
      </c>
      <c r="B125" t="s">
        <v>512</v>
      </c>
      <c r="C125" t="s">
        <v>55</v>
      </c>
      <c r="D125" t="s">
        <v>91</v>
      </c>
      <c r="E125" t="s">
        <v>513</v>
      </c>
      <c r="F125" t="s">
        <v>514</v>
      </c>
      <c r="G125" t="s">
        <v>515</v>
      </c>
      <c r="H125" t="s">
        <v>516</v>
      </c>
      <c r="N125" t="s">
        <v>60</v>
      </c>
      <c r="O125" t="s">
        <v>296</v>
      </c>
    </row>
    <row r="126" spans="1:15" x14ac:dyDescent="0.25">
      <c r="A126" t="s">
        <v>511</v>
      </c>
      <c r="B126" t="s">
        <v>512</v>
      </c>
      <c r="C126" t="s">
        <v>55</v>
      </c>
      <c r="D126" t="s">
        <v>94</v>
      </c>
      <c r="E126" t="s">
        <v>517</v>
      </c>
      <c r="F126" t="s">
        <v>518</v>
      </c>
      <c r="G126" t="s">
        <v>515</v>
      </c>
      <c r="H126" t="s">
        <v>516</v>
      </c>
      <c r="N126" t="s">
        <v>60</v>
      </c>
      <c r="O126" t="s">
        <v>296</v>
      </c>
    </row>
    <row r="127" spans="1:15" x14ac:dyDescent="0.25">
      <c r="A127" t="s">
        <v>511</v>
      </c>
      <c r="B127" t="s">
        <v>512</v>
      </c>
      <c r="C127" t="s">
        <v>55</v>
      </c>
      <c r="D127" t="s">
        <v>96</v>
      </c>
      <c r="E127" t="s">
        <v>519</v>
      </c>
      <c r="F127" t="s">
        <v>520</v>
      </c>
      <c r="G127" t="s">
        <v>515</v>
      </c>
      <c r="H127" t="s">
        <v>516</v>
      </c>
      <c r="N127" t="s">
        <v>60</v>
      </c>
      <c r="O127" t="s">
        <v>296</v>
      </c>
    </row>
    <row r="128" spans="1:15" x14ac:dyDescent="0.25">
      <c r="A128" t="s">
        <v>521</v>
      </c>
      <c r="B128" t="s">
        <v>522</v>
      </c>
      <c r="C128" t="s">
        <v>523</v>
      </c>
      <c r="D128" t="s">
        <v>28</v>
      </c>
      <c r="E128" t="s">
        <v>524</v>
      </c>
      <c r="F128" t="s">
        <v>525</v>
      </c>
      <c r="G128" t="s">
        <v>526</v>
      </c>
      <c r="H128" t="s">
        <v>527</v>
      </c>
      <c r="N128" t="s">
        <v>60</v>
      </c>
      <c r="O128" t="s">
        <v>296</v>
      </c>
    </row>
    <row r="129" spans="1:15" x14ac:dyDescent="0.25">
      <c r="A129" t="s">
        <v>528</v>
      </c>
      <c r="B129" t="s">
        <v>529</v>
      </c>
      <c r="C129" t="s">
        <v>144</v>
      </c>
      <c r="D129" t="s">
        <v>36</v>
      </c>
      <c r="E129" t="s">
        <v>530</v>
      </c>
      <c r="F129" t="s">
        <v>531</v>
      </c>
      <c r="G129" t="s">
        <v>532</v>
      </c>
      <c r="H129" t="s">
        <v>533</v>
      </c>
      <c r="N129" t="s">
        <v>60</v>
      </c>
      <c r="O129" t="s">
        <v>296</v>
      </c>
    </row>
    <row r="130" spans="1:15" x14ac:dyDescent="0.25">
      <c r="A130" t="s">
        <v>528</v>
      </c>
      <c r="B130" t="s">
        <v>529</v>
      </c>
      <c r="C130" t="s">
        <v>122</v>
      </c>
      <c r="D130" t="s">
        <v>17</v>
      </c>
      <c r="E130" t="s">
        <v>530</v>
      </c>
      <c r="F130" t="s">
        <v>534</v>
      </c>
      <c r="G130" t="s">
        <v>535</v>
      </c>
      <c r="H130" t="s">
        <v>533</v>
      </c>
      <c r="N130" t="s">
        <v>60</v>
      </c>
      <c r="O130" t="s">
        <v>296</v>
      </c>
    </row>
    <row r="131" spans="1:15" x14ac:dyDescent="0.25">
      <c r="A131" t="s">
        <v>528</v>
      </c>
      <c r="B131" t="s">
        <v>529</v>
      </c>
      <c r="C131" t="s">
        <v>297</v>
      </c>
      <c r="D131" t="s">
        <v>28</v>
      </c>
      <c r="E131" t="s">
        <v>536</v>
      </c>
      <c r="F131" t="s">
        <v>537</v>
      </c>
      <c r="G131" t="s">
        <v>538</v>
      </c>
      <c r="H131" t="s">
        <v>533</v>
      </c>
      <c r="N131" t="s">
        <v>60</v>
      </c>
      <c r="O131" t="s">
        <v>296</v>
      </c>
    </row>
    <row r="132" spans="1:15" x14ac:dyDescent="0.25">
      <c r="A132" t="s">
        <v>539</v>
      </c>
      <c r="B132" t="s">
        <v>540</v>
      </c>
      <c r="C132" t="s">
        <v>541</v>
      </c>
      <c r="D132" t="s">
        <v>542</v>
      </c>
      <c r="E132" t="s">
        <v>543</v>
      </c>
      <c r="F132" t="s">
        <v>544</v>
      </c>
      <c r="G132" t="s">
        <v>545</v>
      </c>
      <c r="H132" t="s">
        <v>546</v>
      </c>
      <c r="N132" t="s">
        <v>60</v>
      </c>
      <c r="O132" t="s">
        <v>296</v>
      </c>
    </row>
    <row r="133" spans="1:15" x14ac:dyDescent="0.25">
      <c r="A133" t="s">
        <v>539</v>
      </c>
      <c r="B133" t="s">
        <v>540</v>
      </c>
      <c r="C133" t="s">
        <v>541</v>
      </c>
      <c r="D133" t="s">
        <v>547</v>
      </c>
      <c r="E133" t="s">
        <v>548</v>
      </c>
      <c r="F133" t="s">
        <v>549</v>
      </c>
      <c r="G133" t="s">
        <v>545</v>
      </c>
      <c r="H133" t="s">
        <v>546</v>
      </c>
      <c r="N133" t="s">
        <v>60</v>
      </c>
      <c r="O133" t="s">
        <v>296</v>
      </c>
    </row>
    <row r="134" spans="1:15" x14ac:dyDescent="0.25">
      <c r="A134" t="s">
        <v>539</v>
      </c>
      <c r="B134" t="s">
        <v>540</v>
      </c>
      <c r="C134" t="s">
        <v>541</v>
      </c>
      <c r="D134" t="s">
        <v>550</v>
      </c>
      <c r="E134" t="s">
        <v>551</v>
      </c>
      <c r="F134" t="s">
        <v>552</v>
      </c>
      <c r="G134" t="s">
        <v>545</v>
      </c>
      <c r="H134" t="s">
        <v>546</v>
      </c>
      <c r="N134" t="s">
        <v>60</v>
      </c>
      <c r="O134" t="s">
        <v>296</v>
      </c>
    </row>
    <row r="135" spans="1:15" x14ac:dyDescent="0.25">
      <c r="A135" t="s">
        <v>553</v>
      </c>
      <c r="B135" t="s">
        <v>554</v>
      </c>
      <c r="C135" t="s">
        <v>144</v>
      </c>
      <c r="D135" t="s">
        <v>48</v>
      </c>
      <c r="E135" t="s">
        <v>555</v>
      </c>
      <c r="F135" t="s">
        <v>556</v>
      </c>
      <c r="G135" t="s">
        <v>557</v>
      </c>
      <c r="H135" t="s">
        <v>558</v>
      </c>
      <c r="I135" t="s">
        <v>559</v>
      </c>
      <c r="J135">
        <v>-5</v>
      </c>
      <c r="K135" t="s">
        <v>23</v>
      </c>
      <c r="L135" t="s">
        <v>560</v>
      </c>
      <c r="O135" t="s">
        <v>561</v>
      </c>
    </row>
    <row r="136" spans="1:15" x14ac:dyDescent="0.25">
      <c r="A136" t="s">
        <v>562</v>
      </c>
      <c r="B136" t="s">
        <v>563</v>
      </c>
      <c r="C136" t="s">
        <v>144</v>
      </c>
      <c r="D136" t="s">
        <v>564</v>
      </c>
      <c r="E136" t="s">
        <v>565</v>
      </c>
      <c r="F136" t="s">
        <v>566</v>
      </c>
      <c r="G136" t="s">
        <v>567</v>
      </c>
      <c r="H136" t="s">
        <v>568</v>
      </c>
      <c r="N136" t="s">
        <v>60</v>
      </c>
      <c r="O136" t="s">
        <v>296</v>
      </c>
    </row>
    <row r="137" spans="1:15" x14ac:dyDescent="0.25">
      <c r="A137" t="s">
        <v>562</v>
      </c>
      <c r="B137" t="s">
        <v>563</v>
      </c>
      <c r="C137" t="s">
        <v>144</v>
      </c>
      <c r="D137" t="s">
        <v>103</v>
      </c>
      <c r="E137" t="s">
        <v>569</v>
      </c>
      <c r="F137" t="s">
        <v>570</v>
      </c>
      <c r="G137" t="s">
        <v>567</v>
      </c>
      <c r="H137" t="s">
        <v>568</v>
      </c>
      <c r="N137" t="s">
        <v>60</v>
      </c>
      <c r="O137" t="s">
        <v>296</v>
      </c>
    </row>
    <row r="138" spans="1:15" x14ac:dyDescent="0.25">
      <c r="A138" t="s">
        <v>571</v>
      </c>
      <c r="B138" t="s">
        <v>572</v>
      </c>
      <c r="C138" t="s">
        <v>297</v>
      </c>
      <c r="D138" t="s">
        <v>36</v>
      </c>
      <c r="E138" t="s">
        <v>573</v>
      </c>
      <c r="F138" t="s">
        <v>574</v>
      </c>
      <c r="G138" t="s">
        <v>575</v>
      </c>
      <c r="H138" t="s">
        <v>576</v>
      </c>
      <c r="N138" t="s">
        <v>60</v>
      </c>
      <c r="O138" t="s">
        <v>577</v>
      </c>
    </row>
    <row r="139" spans="1:15" x14ac:dyDescent="0.25">
      <c r="A139" t="s">
        <v>571</v>
      </c>
      <c r="B139" t="s">
        <v>572</v>
      </c>
      <c r="C139" t="s">
        <v>578</v>
      </c>
      <c r="D139" t="s">
        <v>17</v>
      </c>
      <c r="E139" t="s">
        <v>579</v>
      </c>
      <c r="F139" t="s">
        <v>580</v>
      </c>
      <c r="G139" t="s">
        <v>581</v>
      </c>
      <c r="H139" t="s">
        <v>576</v>
      </c>
      <c r="N139" t="s">
        <v>60</v>
      </c>
      <c r="O139" t="s">
        <v>577</v>
      </c>
    </row>
    <row r="140" spans="1:15" x14ac:dyDescent="0.25">
      <c r="A140" t="s">
        <v>571</v>
      </c>
      <c r="B140" t="s">
        <v>572</v>
      </c>
      <c r="C140" t="s">
        <v>578</v>
      </c>
      <c r="D140" t="s">
        <v>28</v>
      </c>
      <c r="E140" t="s">
        <v>582</v>
      </c>
      <c r="F140" t="s">
        <v>583</v>
      </c>
      <c r="G140" t="s">
        <v>581</v>
      </c>
      <c r="H140" t="s">
        <v>576</v>
      </c>
      <c r="N140" t="s">
        <v>60</v>
      </c>
      <c r="O140" t="s">
        <v>577</v>
      </c>
    </row>
    <row r="141" spans="1:15" x14ac:dyDescent="0.25">
      <c r="A141" t="s">
        <v>571</v>
      </c>
      <c r="B141" t="s">
        <v>572</v>
      </c>
      <c r="C141" t="s">
        <v>578</v>
      </c>
      <c r="D141" t="s">
        <v>36</v>
      </c>
      <c r="E141" t="s">
        <v>584</v>
      </c>
      <c r="F141" t="s">
        <v>585</v>
      </c>
      <c r="G141" t="s">
        <v>581</v>
      </c>
      <c r="H141" t="s">
        <v>576</v>
      </c>
      <c r="I141" t="s">
        <v>586</v>
      </c>
      <c r="J141">
        <v>-5</v>
      </c>
      <c r="K141" t="s">
        <v>114</v>
      </c>
      <c r="L141" t="s">
        <v>587</v>
      </c>
    </row>
    <row r="142" spans="1:15" x14ac:dyDescent="0.25">
      <c r="A142" t="s">
        <v>571</v>
      </c>
      <c r="B142" t="s">
        <v>572</v>
      </c>
      <c r="C142" t="s">
        <v>578</v>
      </c>
      <c r="D142" t="s">
        <v>42</v>
      </c>
      <c r="E142" t="s">
        <v>588</v>
      </c>
      <c r="F142" t="s">
        <v>589</v>
      </c>
      <c r="G142" t="s">
        <v>581</v>
      </c>
      <c r="H142" t="s">
        <v>576</v>
      </c>
      <c r="I142" t="s">
        <v>590</v>
      </c>
      <c r="J142">
        <v>-5</v>
      </c>
      <c r="K142" t="s">
        <v>114</v>
      </c>
      <c r="L142" t="s">
        <v>591</v>
      </c>
    </row>
    <row r="143" spans="1:15" x14ac:dyDescent="0.25">
      <c r="A143" t="s">
        <v>571</v>
      </c>
      <c r="B143" t="s">
        <v>572</v>
      </c>
      <c r="C143" t="s">
        <v>578</v>
      </c>
      <c r="D143" t="s">
        <v>48</v>
      </c>
      <c r="E143" t="s">
        <v>573</v>
      </c>
      <c r="F143" t="s">
        <v>592</v>
      </c>
      <c r="G143" t="s">
        <v>581</v>
      </c>
      <c r="H143" t="s">
        <v>576</v>
      </c>
      <c r="I143" t="s">
        <v>593</v>
      </c>
      <c r="J143">
        <v>-5</v>
      </c>
      <c r="K143" t="s">
        <v>114</v>
      </c>
      <c r="L143" t="s">
        <v>190</v>
      </c>
    </row>
    <row r="144" spans="1:15" x14ac:dyDescent="0.25">
      <c r="A144" t="s">
        <v>571</v>
      </c>
      <c r="B144" t="s">
        <v>572</v>
      </c>
      <c r="C144" t="s">
        <v>594</v>
      </c>
      <c r="D144" t="s">
        <v>17</v>
      </c>
      <c r="E144" t="s">
        <v>595</v>
      </c>
      <c r="F144" t="s">
        <v>596</v>
      </c>
      <c r="G144" t="s">
        <v>597</v>
      </c>
      <c r="H144" t="s">
        <v>576</v>
      </c>
      <c r="N144" t="s">
        <v>60</v>
      </c>
      <c r="O144" t="s">
        <v>598</v>
      </c>
    </row>
    <row r="145" spans="1:15" x14ac:dyDescent="0.25">
      <c r="A145" t="s">
        <v>571</v>
      </c>
      <c r="B145" t="s">
        <v>572</v>
      </c>
      <c r="C145" t="s">
        <v>594</v>
      </c>
      <c r="D145" t="s">
        <v>28</v>
      </c>
      <c r="E145" t="s">
        <v>584</v>
      </c>
      <c r="F145" t="s">
        <v>599</v>
      </c>
      <c r="G145" t="s">
        <v>597</v>
      </c>
      <c r="H145" t="s">
        <v>576</v>
      </c>
      <c r="N145" t="s">
        <v>60</v>
      </c>
      <c r="O145" t="s">
        <v>598</v>
      </c>
    </row>
    <row r="146" spans="1:15" x14ac:dyDescent="0.25">
      <c r="A146" t="s">
        <v>600</v>
      </c>
      <c r="B146" t="s">
        <v>601</v>
      </c>
      <c r="C146" t="s">
        <v>297</v>
      </c>
      <c r="D146" t="s">
        <v>17</v>
      </c>
      <c r="E146" t="s">
        <v>602</v>
      </c>
      <c r="F146" t="s">
        <v>603</v>
      </c>
      <c r="G146" t="str">
        <f>HYPERLINK("sem/10.1021_acsami.9b04700\am-2019-047007_0002.jpeg","sem/10.1021_acsami.9b04700\am-2019-047007_0002.jpeg")</f>
        <v>sem/10.1021_acsami.9b04700\am-2019-047007_0002.jpeg</v>
      </c>
      <c r="H146" t="str">
        <f t="shared" ref="H146:H154" si="3">HYPERLINK("sem/10.1021_acsami.9b04700\SEM","sem/10.1021_acsami.9b04700\SEM")</f>
        <v>sem/10.1021_acsami.9b04700\SEM</v>
      </c>
      <c r="I146" t="s">
        <v>604</v>
      </c>
      <c r="J146">
        <v>-4</v>
      </c>
      <c r="K146" t="s">
        <v>65</v>
      </c>
      <c r="L146" t="s">
        <v>605</v>
      </c>
    </row>
    <row r="147" spans="1:15" x14ac:dyDescent="0.25">
      <c r="A147" t="s">
        <v>600</v>
      </c>
      <c r="B147" t="s">
        <v>601</v>
      </c>
      <c r="C147" t="s">
        <v>297</v>
      </c>
      <c r="D147" t="s">
        <v>36</v>
      </c>
      <c r="E147" t="s">
        <v>602</v>
      </c>
      <c r="F147" t="s">
        <v>603</v>
      </c>
      <c r="G147" t="str">
        <f>HYPERLINK("sem/10.1021_acsami.9b04700\am-2019-047007_0002.jpeg","sem/10.1021_acsami.9b04700\am-2019-047007_0002.jpeg")</f>
        <v>sem/10.1021_acsami.9b04700\am-2019-047007_0002.jpeg</v>
      </c>
      <c r="H147" t="str">
        <f t="shared" si="3"/>
        <v>sem/10.1021_acsami.9b04700\SEM</v>
      </c>
      <c r="I147" t="s">
        <v>606</v>
      </c>
      <c r="J147">
        <v>-5</v>
      </c>
      <c r="K147" t="s">
        <v>65</v>
      </c>
      <c r="L147" t="s">
        <v>605</v>
      </c>
    </row>
    <row r="148" spans="1:15" x14ac:dyDescent="0.25">
      <c r="A148" t="s">
        <v>600</v>
      </c>
      <c r="B148" t="s">
        <v>601</v>
      </c>
      <c r="C148" t="s">
        <v>297</v>
      </c>
      <c r="D148" t="s">
        <v>28</v>
      </c>
      <c r="E148" t="s">
        <v>607</v>
      </c>
      <c r="F148" t="s">
        <v>608</v>
      </c>
      <c r="G148" t="str">
        <f>HYPERLINK("sem/10.1021_acsami.9b04700\am-2019-047007_0002.jpeg","sem/10.1021_acsami.9b04700\am-2019-047007_0002.jpeg")</f>
        <v>sem/10.1021_acsami.9b04700\am-2019-047007_0002.jpeg</v>
      </c>
      <c r="H148" t="str">
        <f t="shared" si="3"/>
        <v>sem/10.1021_acsami.9b04700\SEM</v>
      </c>
      <c r="I148" t="s">
        <v>609</v>
      </c>
      <c r="J148">
        <v>-4</v>
      </c>
      <c r="K148" t="s">
        <v>65</v>
      </c>
      <c r="L148" t="s">
        <v>610</v>
      </c>
    </row>
    <row r="149" spans="1:15" x14ac:dyDescent="0.25">
      <c r="A149" t="s">
        <v>600</v>
      </c>
      <c r="B149" t="s">
        <v>601</v>
      </c>
      <c r="C149" t="s">
        <v>297</v>
      </c>
      <c r="D149" t="s">
        <v>42</v>
      </c>
      <c r="E149" t="s">
        <v>607</v>
      </c>
      <c r="F149" t="s">
        <v>608</v>
      </c>
      <c r="G149" t="str">
        <f>HYPERLINK("sem/10.1021_acsami.9b04700\am-2019-047007_0002.jpeg","sem/10.1021_acsami.9b04700\am-2019-047007_0002.jpeg")</f>
        <v>sem/10.1021_acsami.9b04700\am-2019-047007_0002.jpeg</v>
      </c>
      <c r="H149" t="str">
        <f t="shared" si="3"/>
        <v>sem/10.1021_acsami.9b04700\SEM</v>
      </c>
      <c r="I149" t="s">
        <v>611</v>
      </c>
      <c r="J149">
        <v>-5</v>
      </c>
      <c r="K149" t="s">
        <v>65</v>
      </c>
      <c r="L149" t="s">
        <v>610</v>
      </c>
    </row>
    <row r="150" spans="1:15" x14ac:dyDescent="0.25">
      <c r="A150" t="s">
        <v>600</v>
      </c>
      <c r="B150" t="s">
        <v>601</v>
      </c>
      <c r="C150" t="s">
        <v>161</v>
      </c>
      <c r="D150" t="s">
        <v>17</v>
      </c>
      <c r="E150" t="s">
        <v>602</v>
      </c>
      <c r="F150" t="s">
        <v>603</v>
      </c>
      <c r="G150" t="str">
        <f>HYPERLINK("sem/10.1021_acsami.9b04700\supp_2.jpg","sem/10.1021_acsami.9b04700\supp_2.jpg")</f>
        <v>sem/10.1021_acsami.9b04700\supp_2.jpg</v>
      </c>
      <c r="H150" t="str">
        <f t="shared" si="3"/>
        <v>sem/10.1021_acsami.9b04700\SEM</v>
      </c>
      <c r="N150" t="s">
        <v>60</v>
      </c>
    </row>
    <row r="151" spans="1:15" x14ac:dyDescent="0.25">
      <c r="A151" t="s">
        <v>600</v>
      </c>
      <c r="B151" t="s">
        <v>601</v>
      </c>
      <c r="C151" t="s">
        <v>161</v>
      </c>
      <c r="D151" t="s">
        <v>28</v>
      </c>
      <c r="E151" t="s">
        <v>612</v>
      </c>
      <c r="F151" t="s">
        <v>613</v>
      </c>
      <c r="G151" t="str">
        <f>HYPERLINK("sem/10.1021_acsami.9b04700\supp_2.jpg","sem/10.1021_acsami.9b04700\supp_2.jpg")</f>
        <v>sem/10.1021_acsami.9b04700\supp_2.jpg</v>
      </c>
      <c r="H151" t="str">
        <f t="shared" si="3"/>
        <v>sem/10.1021_acsami.9b04700\SEM</v>
      </c>
      <c r="N151" t="s">
        <v>60</v>
      </c>
    </row>
    <row r="152" spans="1:15" x14ac:dyDescent="0.25">
      <c r="A152" t="s">
        <v>600</v>
      </c>
      <c r="B152" t="s">
        <v>601</v>
      </c>
      <c r="C152" t="s">
        <v>161</v>
      </c>
      <c r="D152" t="s">
        <v>36</v>
      </c>
      <c r="E152" t="s">
        <v>614</v>
      </c>
      <c r="F152" t="s">
        <v>615</v>
      </c>
      <c r="G152" t="str">
        <f>HYPERLINK("sem/10.1021_acsami.9b04700\supp_2.jpg","sem/10.1021_acsami.9b04700\supp_2.jpg")</f>
        <v>sem/10.1021_acsami.9b04700\supp_2.jpg</v>
      </c>
      <c r="H152" t="str">
        <f t="shared" si="3"/>
        <v>sem/10.1021_acsami.9b04700\SEM</v>
      </c>
      <c r="N152" t="s">
        <v>60</v>
      </c>
    </row>
    <row r="153" spans="1:15" x14ac:dyDescent="0.25">
      <c r="A153" t="s">
        <v>600</v>
      </c>
      <c r="B153" t="s">
        <v>601</v>
      </c>
      <c r="C153" t="s">
        <v>161</v>
      </c>
      <c r="D153" t="s">
        <v>42</v>
      </c>
      <c r="E153" t="s">
        <v>607</v>
      </c>
      <c r="F153" t="s">
        <v>608</v>
      </c>
      <c r="G153" t="str">
        <f>HYPERLINK("sem/10.1021_acsami.9b04700\supp_2.jpg","sem/10.1021_acsami.9b04700\supp_2.jpg")</f>
        <v>sem/10.1021_acsami.9b04700\supp_2.jpg</v>
      </c>
      <c r="H153" t="str">
        <f t="shared" si="3"/>
        <v>sem/10.1021_acsami.9b04700\SEM</v>
      </c>
      <c r="N153" t="s">
        <v>60</v>
      </c>
    </row>
    <row r="154" spans="1:15" x14ac:dyDescent="0.25">
      <c r="A154" t="s">
        <v>600</v>
      </c>
      <c r="B154" t="s">
        <v>601</v>
      </c>
      <c r="C154" t="s">
        <v>161</v>
      </c>
      <c r="D154" t="s">
        <v>48</v>
      </c>
      <c r="E154" t="s">
        <v>616</v>
      </c>
      <c r="F154" t="s">
        <v>617</v>
      </c>
      <c r="G154" t="str">
        <f>HYPERLINK("sem/10.1021_acsami.9b04700\supp_2.jpg","sem/10.1021_acsami.9b04700\supp_2.jpg")</f>
        <v>sem/10.1021_acsami.9b04700\supp_2.jpg</v>
      </c>
      <c r="H154" t="str">
        <f t="shared" si="3"/>
        <v>sem/10.1021_acsami.9b04700\SEM</v>
      </c>
      <c r="N154" t="s">
        <v>60</v>
      </c>
    </row>
    <row r="155" spans="1:15" x14ac:dyDescent="0.25">
      <c r="A155" t="s">
        <v>618</v>
      </c>
      <c r="B155" t="s">
        <v>619</v>
      </c>
      <c r="C155" t="s">
        <v>620</v>
      </c>
      <c r="D155" t="s">
        <v>17</v>
      </c>
      <c r="E155" t="s">
        <v>621</v>
      </c>
      <c r="F155" t="s">
        <v>622</v>
      </c>
      <c r="G155" t="str">
        <f>HYPERLINK("sem/10.1021_acsaelm.1c00488\supp_7.jpg","sem/10.1021_acsaelm.1c00488\supp_7.jpg")</f>
        <v>sem/10.1021_acsaelm.1c00488\supp_7.jpg</v>
      </c>
      <c r="H155" t="str">
        <f>HYPERLINK("sem/10.1021_acsaelm.1c00488\SEM","sem/10.1021_acsaelm.1c00488\SEM")</f>
        <v>sem/10.1021_acsaelm.1c00488\SEM</v>
      </c>
      <c r="I155" t="s">
        <v>22</v>
      </c>
      <c r="J155">
        <v>-5</v>
      </c>
      <c r="K155" t="s">
        <v>23</v>
      </c>
      <c r="L155" t="s">
        <v>623</v>
      </c>
    </row>
    <row r="156" spans="1:15" x14ac:dyDescent="0.25">
      <c r="A156" t="s">
        <v>618</v>
      </c>
      <c r="B156" t="s">
        <v>619</v>
      </c>
      <c r="C156" t="s">
        <v>620</v>
      </c>
      <c r="D156" t="s">
        <v>28</v>
      </c>
      <c r="E156" t="s">
        <v>621</v>
      </c>
      <c r="F156" t="s">
        <v>622</v>
      </c>
      <c r="G156" t="str">
        <f>HYPERLINK("sem/10.1021_acsaelm.1c00488\supp_7.jpg","sem/10.1021_acsaelm.1c00488\supp_7.jpg")</f>
        <v>sem/10.1021_acsaelm.1c00488\supp_7.jpg</v>
      </c>
      <c r="H156" t="str">
        <f>HYPERLINK("sem/10.1021_acsaelm.1c00488\SEM","sem/10.1021_acsaelm.1c00488\SEM")</f>
        <v>sem/10.1021_acsaelm.1c00488\SEM</v>
      </c>
      <c r="I156" t="s">
        <v>44</v>
      </c>
      <c r="J156">
        <v>-5</v>
      </c>
      <c r="K156" t="s">
        <v>23</v>
      </c>
      <c r="L156" t="s">
        <v>623</v>
      </c>
    </row>
    <row r="157" spans="1:15" x14ac:dyDescent="0.25">
      <c r="A157" s="1" t="s">
        <v>618</v>
      </c>
      <c r="B157" t="s">
        <v>619</v>
      </c>
      <c r="C157" t="s">
        <v>620</v>
      </c>
      <c r="D157" t="s">
        <v>36</v>
      </c>
      <c r="E157" t="s">
        <v>624</v>
      </c>
      <c r="F157" t="s">
        <v>625</v>
      </c>
      <c r="G157" s="1" t="str">
        <f>HYPERLINK("sem/10.1021_acsaelm.1c00488\supp_7.jpg","sem/10.1021_acsaelm.1c00488\supp_7.jpg")</f>
        <v>sem/10.1021_acsaelm.1c00488\supp_7.jpg</v>
      </c>
      <c r="H157" t="str">
        <f>HYPERLINK("sem/10.1021_acsaelm.1c00488\SEM","sem/10.1021_acsaelm.1c00488\SEM")</f>
        <v>sem/10.1021_acsaelm.1c00488\SEM</v>
      </c>
      <c r="I157" t="s">
        <v>31</v>
      </c>
      <c r="J157">
        <v>-5</v>
      </c>
      <c r="K157" t="s">
        <v>23</v>
      </c>
      <c r="L157" t="s">
        <v>623</v>
      </c>
    </row>
    <row r="158" spans="1:15" x14ac:dyDescent="0.25">
      <c r="A158" s="1" t="s">
        <v>618</v>
      </c>
      <c r="B158" t="s">
        <v>619</v>
      </c>
      <c r="C158" t="s">
        <v>620</v>
      </c>
      <c r="D158" t="s">
        <v>42</v>
      </c>
      <c r="E158" t="s">
        <v>624</v>
      </c>
      <c r="F158" t="s">
        <v>625</v>
      </c>
      <c r="G158" s="1" t="str">
        <f>HYPERLINK("sem/10.1021_acsaelm.1c00488\supp_7.jpg","sem/10.1021_acsaelm.1c00488\supp_7.jpg")</f>
        <v>sem/10.1021_acsaelm.1c00488\supp_7.jpg</v>
      </c>
      <c r="H158" t="str">
        <f>HYPERLINK("sem/10.1021_acsaelm.1c00488\SEM","sem/10.1021_acsaelm.1c00488\SEM")</f>
        <v>sem/10.1021_acsaelm.1c00488\SEM</v>
      </c>
      <c r="I158" t="s">
        <v>34</v>
      </c>
      <c r="J158">
        <v>-5</v>
      </c>
      <c r="K158" t="s">
        <v>23</v>
      </c>
      <c r="L158" t="s">
        <v>623</v>
      </c>
    </row>
    <row r="159" spans="1:15" x14ac:dyDescent="0.25">
      <c r="A159" s="1" t="s">
        <v>626</v>
      </c>
      <c r="B159" t="s">
        <v>627</v>
      </c>
      <c r="C159" t="s">
        <v>90</v>
      </c>
      <c r="D159" t="s">
        <v>17</v>
      </c>
      <c r="E159" t="s">
        <v>628</v>
      </c>
      <c r="F159" t="s">
        <v>629</v>
      </c>
      <c r="G159" t="str">
        <f t="shared" ref="G159:G164" si="4">HYPERLINK("sem/10.1021_acsami.6b07713\am-2016-07713p_0010.jpeg","sem/10.1021_acsami.6b07713\am-2016-07713p_0010.jpeg")</f>
        <v>sem/10.1021_acsami.6b07713\am-2016-07713p_0010.jpeg</v>
      </c>
      <c r="H159" t="str">
        <f t="shared" ref="H159:H170" si="5">HYPERLINK("sem/10.1021_acsami.6b07713\SEM","sem/10.1021_acsami.6b07713\SEM")</f>
        <v>sem/10.1021_acsami.6b07713\SEM</v>
      </c>
      <c r="I159" t="s">
        <v>630</v>
      </c>
      <c r="J159">
        <v>-5</v>
      </c>
      <c r="K159" t="s">
        <v>114</v>
      </c>
      <c r="L159" t="s">
        <v>631</v>
      </c>
    </row>
    <row r="160" spans="1:15" x14ac:dyDescent="0.25">
      <c r="A160" s="1" t="s">
        <v>626</v>
      </c>
      <c r="B160" t="s">
        <v>627</v>
      </c>
      <c r="C160" t="s">
        <v>90</v>
      </c>
      <c r="D160" t="s">
        <v>42</v>
      </c>
      <c r="E160" t="s">
        <v>628</v>
      </c>
      <c r="F160" t="s">
        <v>629</v>
      </c>
      <c r="G160" t="str">
        <f t="shared" si="4"/>
        <v>sem/10.1021_acsami.6b07713\am-2016-07713p_0010.jpeg</v>
      </c>
      <c r="H160" t="str">
        <f t="shared" si="5"/>
        <v>sem/10.1021_acsami.6b07713\SEM</v>
      </c>
      <c r="I160" t="s">
        <v>632</v>
      </c>
      <c r="J160">
        <v>-5</v>
      </c>
      <c r="K160" t="s">
        <v>114</v>
      </c>
      <c r="L160" t="s">
        <v>631</v>
      </c>
    </row>
    <row r="161" spans="1:14" x14ac:dyDescent="0.25">
      <c r="A161" t="s">
        <v>626</v>
      </c>
      <c r="B161" t="s">
        <v>627</v>
      </c>
      <c r="C161" t="s">
        <v>90</v>
      </c>
      <c r="D161" t="s">
        <v>28</v>
      </c>
      <c r="E161" t="s">
        <v>633</v>
      </c>
      <c r="F161" t="s">
        <v>629</v>
      </c>
      <c r="G161" t="str">
        <f t="shared" si="4"/>
        <v>sem/10.1021_acsami.6b07713\am-2016-07713p_0010.jpeg</v>
      </c>
      <c r="H161" t="str">
        <f t="shared" si="5"/>
        <v>sem/10.1021_acsami.6b07713\SEM</v>
      </c>
      <c r="I161" t="s">
        <v>634</v>
      </c>
      <c r="J161">
        <v>-5</v>
      </c>
      <c r="K161" t="s">
        <v>114</v>
      </c>
      <c r="L161" t="s">
        <v>631</v>
      </c>
    </row>
    <row r="162" spans="1:14" x14ac:dyDescent="0.25">
      <c r="A162" t="s">
        <v>626</v>
      </c>
      <c r="B162" t="s">
        <v>627</v>
      </c>
      <c r="C162" t="s">
        <v>90</v>
      </c>
      <c r="D162" t="s">
        <v>48</v>
      </c>
      <c r="E162" t="s">
        <v>633</v>
      </c>
      <c r="F162" t="s">
        <v>629</v>
      </c>
      <c r="G162" t="str">
        <f t="shared" si="4"/>
        <v>sem/10.1021_acsami.6b07713\am-2016-07713p_0010.jpeg</v>
      </c>
      <c r="H162" t="str">
        <f t="shared" si="5"/>
        <v>sem/10.1021_acsami.6b07713\SEM</v>
      </c>
      <c r="I162" t="s">
        <v>635</v>
      </c>
      <c r="J162">
        <v>-5</v>
      </c>
      <c r="K162" t="s">
        <v>114</v>
      </c>
      <c r="L162" t="s">
        <v>631</v>
      </c>
    </row>
    <row r="163" spans="1:14" x14ac:dyDescent="0.25">
      <c r="A163" t="s">
        <v>626</v>
      </c>
      <c r="B163" t="s">
        <v>627</v>
      </c>
      <c r="C163" t="s">
        <v>90</v>
      </c>
      <c r="D163" t="s">
        <v>36</v>
      </c>
      <c r="E163" t="s">
        <v>636</v>
      </c>
      <c r="F163" t="s">
        <v>637</v>
      </c>
      <c r="G163" t="str">
        <f t="shared" si="4"/>
        <v>sem/10.1021_acsami.6b07713\am-2016-07713p_0010.jpeg</v>
      </c>
      <c r="H163" t="str">
        <f t="shared" si="5"/>
        <v>sem/10.1021_acsami.6b07713\SEM</v>
      </c>
      <c r="I163" t="s">
        <v>638</v>
      </c>
      <c r="J163">
        <v>-5</v>
      </c>
      <c r="K163" t="s">
        <v>114</v>
      </c>
      <c r="L163" t="s">
        <v>631</v>
      </c>
    </row>
    <row r="164" spans="1:14" x14ac:dyDescent="0.25">
      <c r="A164" t="s">
        <v>626</v>
      </c>
      <c r="B164" t="s">
        <v>627</v>
      </c>
      <c r="C164" t="s">
        <v>90</v>
      </c>
      <c r="D164" t="s">
        <v>254</v>
      </c>
      <c r="E164" t="s">
        <v>636</v>
      </c>
      <c r="F164" t="s">
        <v>637</v>
      </c>
      <c r="G164" t="str">
        <f t="shared" si="4"/>
        <v>sem/10.1021_acsami.6b07713\am-2016-07713p_0010.jpeg</v>
      </c>
      <c r="H164" t="str">
        <f t="shared" si="5"/>
        <v>sem/10.1021_acsami.6b07713\SEM</v>
      </c>
      <c r="I164" t="s">
        <v>639</v>
      </c>
      <c r="J164">
        <v>-5</v>
      </c>
      <c r="K164" t="s">
        <v>114</v>
      </c>
      <c r="L164" t="s">
        <v>631</v>
      </c>
    </row>
    <row r="165" spans="1:14" x14ac:dyDescent="0.25">
      <c r="A165" t="s">
        <v>626</v>
      </c>
      <c r="B165" t="s">
        <v>627</v>
      </c>
      <c r="C165" t="s">
        <v>161</v>
      </c>
      <c r="D165" t="s">
        <v>17</v>
      </c>
      <c r="E165" t="s">
        <v>640</v>
      </c>
      <c r="F165" t="s">
        <v>641</v>
      </c>
      <c r="G165" t="str">
        <f t="shared" ref="G165:G170" si="6">HYPERLINK("sem/10.1021_acsami.6b07713\supp_1.jpg","sem/10.1021_acsami.6b07713\supp_1.jpg")</f>
        <v>sem/10.1021_acsami.6b07713\supp_1.jpg</v>
      </c>
      <c r="H165" t="str">
        <f t="shared" si="5"/>
        <v>sem/10.1021_acsami.6b07713\SEM</v>
      </c>
      <c r="I165" t="s">
        <v>642</v>
      </c>
      <c r="J165">
        <v>-5</v>
      </c>
      <c r="K165" t="s">
        <v>114</v>
      </c>
      <c r="L165" t="s">
        <v>365</v>
      </c>
    </row>
    <row r="166" spans="1:14" x14ac:dyDescent="0.25">
      <c r="A166" t="s">
        <v>626</v>
      </c>
      <c r="B166" t="s">
        <v>627</v>
      </c>
      <c r="C166" t="s">
        <v>161</v>
      </c>
      <c r="D166" t="s">
        <v>42</v>
      </c>
      <c r="E166" t="s">
        <v>640</v>
      </c>
      <c r="F166" t="s">
        <v>641</v>
      </c>
      <c r="G166" t="str">
        <f t="shared" si="6"/>
        <v>sem/10.1021_acsami.6b07713\supp_1.jpg</v>
      </c>
      <c r="H166" t="str">
        <f t="shared" si="5"/>
        <v>sem/10.1021_acsami.6b07713\SEM</v>
      </c>
      <c r="I166" t="s">
        <v>643</v>
      </c>
      <c r="J166">
        <v>-5</v>
      </c>
      <c r="K166" t="s">
        <v>114</v>
      </c>
      <c r="L166" t="s">
        <v>365</v>
      </c>
    </row>
    <row r="167" spans="1:14" x14ac:dyDescent="0.25">
      <c r="A167" t="s">
        <v>626</v>
      </c>
      <c r="B167" t="s">
        <v>627</v>
      </c>
      <c r="C167" t="s">
        <v>161</v>
      </c>
      <c r="D167" t="s">
        <v>28</v>
      </c>
      <c r="E167" t="s">
        <v>644</v>
      </c>
      <c r="F167" t="s">
        <v>641</v>
      </c>
      <c r="G167" t="str">
        <f t="shared" si="6"/>
        <v>sem/10.1021_acsami.6b07713\supp_1.jpg</v>
      </c>
      <c r="H167" t="str">
        <f t="shared" si="5"/>
        <v>sem/10.1021_acsami.6b07713\SEM</v>
      </c>
      <c r="I167" t="s">
        <v>645</v>
      </c>
      <c r="J167">
        <v>-5</v>
      </c>
      <c r="K167" t="s">
        <v>114</v>
      </c>
      <c r="L167" t="s">
        <v>365</v>
      </c>
    </row>
    <row r="168" spans="1:14" x14ac:dyDescent="0.25">
      <c r="A168" t="s">
        <v>626</v>
      </c>
      <c r="B168" t="s">
        <v>627</v>
      </c>
      <c r="C168" t="s">
        <v>161</v>
      </c>
      <c r="D168" t="s">
        <v>48</v>
      </c>
      <c r="E168" t="s">
        <v>644</v>
      </c>
      <c r="F168" t="s">
        <v>641</v>
      </c>
      <c r="G168" t="str">
        <f t="shared" si="6"/>
        <v>sem/10.1021_acsami.6b07713\supp_1.jpg</v>
      </c>
      <c r="H168" t="str">
        <f t="shared" si="5"/>
        <v>sem/10.1021_acsami.6b07713\SEM</v>
      </c>
      <c r="I168" t="s">
        <v>646</v>
      </c>
      <c r="J168">
        <v>-5</v>
      </c>
      <c r="K168" t="s">
        <v>114</v>
      </c>
      <c r="L168" t="s">
        <v>365</v>
      </c>
    </row>
    <row r="169" spans="1:14" x14ac:dyDescent="0.25">
      <c r="A169" t="s">
        <v>626</v>
      </c>
      <c r="B169" t="s">
        <v>627</v>
      </c>
      <c r="C169" t="s">
        <v>161</v>
      </c>
      <c r="D169" t="s">
        <v>36</v>
      </c>
      <c r="E169" t="s">
        <v>647</v>
      </c>
      <c r="F169" t="s">
        <v>648</v>
      </c>
      <c r="G169" t="str">
        <f t="shared" si="6"/>
        <v>sem/10.1021_acsami.6b07713\supp_1.jpg</v>
      </c>
      <c r="H169" t="str">
        <f t="shared" si="5"/>
        <v>sem/10.1021_acsami.6b07713\SEM</v>
      </c>
      <c r="I169" t="s">
        <v>649</v>
      </c>
      <c r="J169">
        <v>-5</v>
      </c>
      <c r="K169" t="s">
        <v>114</v>
      </c>
      <c r="L169" t="s">
        <v>365</v>
      </c>
    </row>
    <row r="170" spans="1:14" x14ac:dyDescent="0.25">
      <c r="A170" t="s">
        <v>626</v>
      </c>
      <c r="B170" t="s">
        <v>627</v>
      </c>
      <c r="C170" t="s">
        <v>161</v>
      </c>
      <c r="D170" t="s">
        <v>254</v>
      </c>
      <c r="E170" t="s">
        <v>647</v>
      </c>
      <c r="F170" t="s">
        <v>648</v>
      </c>
      <c r="G170" t="str">
        <f t="shared" si="6"/>
        <v>sem/10.1021_acsami.6b07713\supp_1.jpg</v>
      </c>
      <c r="H170" t="str">
        <f t="shared" si="5"/>
        <v>sem/10.1021_acsami.6b07713\SEM</v>
      </c>
      <c r="I170" t="s">
        <v>650</v>
      </c>
      <c r="J170">
        <v>-5</v>
      </c>
      <c r="K170" t="s">
        <v>114</v>
      </c>
      <c r="L170" t="s">
        <v>365</v>
      </c>
    </row>
    <row r="171" spans="1:14" x14ac:dyDescent="0.25">
      <c r="A171" t="s">
        <v>651</v>
      </c>
      <c r="B171" t="s">
        <v>652</v>
      </c>
      <c r="C171" t="s">
        <v>90</v>
      </c>
      <c r="D171" t="s">
        <v>653</v>
      </c>
      <c r="E171" t="s">
        <v>654</v>
      </c>
      <c r="F171" t="s">
        <v>655</v>
      </c>
      <c r="G171" t="str">
        <f>HYPERLINK("sem/10.1021_acsapm.0c01430\ap0c01430_0004.jpeg","sem/10.1021_acsapm.0c01430\ap0c01430_0004.jpeg")</f>
        <v>sem/10.1021_acsapm.0c01430\ap0c01430_0004.jpeg</v>
      </c>
      <c r="H171" t="str">
        <f>HYPERLINK("sem/10.1021_acsapm.0c01430\SEM","sem/10.1021_acsapm.0c01430\SEM")</f>
        <v>sem/10.1021_acsapm.0c01430\SEM</v>
      </c>
      <c r="N171" t="s">
        <v>60</v>
      </c>
    </row>
    <row r="172" spans="1:14" x14ac:dyDescent="0.25">
      <c r="A172" s="1" t="s">
        <v>656</v>
      </c>
      <c r="B172" t="s">
        <v>657</v>
      </c>
      <c r="C172" t="s">
        <v>90</v>
      </c>
      <c r="D172" t="s">
        <v>17</v>
      </c>
      <c r="E172" t="s">
        <v>658</v>
      </c>
      <c r="F172" t="s">
        <v>659</v>
      </c>
      <c r="G172" t="str">
        <f t="shared" ref="G172:G178" si="7">HYPERLINK("sem/10.1021_acs.bioconjchem.6b00706\bc-2016-00706b_0003.jpeg","sem/10.1021_acs.bioconjchem.6b00706\bc-2016-00706b_0003.jpeg")</f>
        <v>sem/10.1021_acs.bioconjchem.6b00706\bc-2016-00706b_0003.jpeg</v>
      </c>
      <c r="H172" t="str">
        <f t="shared" ref="H172:H178" si="8">HYPERLINK("sem/10.1021_acs.bioconjchem.6b00706\SEM","sem/10.1021_acs.bioconjchem.6b00706\SEM")</f>
        <v>sem/10.1021_acs.bioconjchem.6b00706\SEM</v>
      </c>
      <c r="N172" t="s">
        <v>60</v>
      </c>
    </row>
    <row r="173" spans="1:14" x14ac:dyDescent="0.25">
      <c r="A173" t="s">
        <v>656</v>
      </c>
      <c r="B173" t="s">
        <v>657</v>
      </c>
      <c r="C173" t="s">
        <v>90</v>
      </c>
      <c r="D173" t="s">
        <v>28</v>
      </c>
      <c r="E173" t="s">
        <v>660</v>
      </c>
      <c r="F173" t="s">
        <v>661</v>
      </c>
      <c r="G173" t="str">
        <f t="shared" si="7"/>
        <v>sem/10.1021_acs.bioconjchem.6b00706\bc-2016-00706b_0003.jpeg</v>
      </c>
      <c r="H173" t="str">
        <f t="shared" si="8"/>
        <v>sem/10.1021_acs.bioconjchem.6b00706\SEM</v>
      </c>
      <c r="N173" t="s">
        <v>60</v>
      </c>
    </row>
    <row r="174" spans="1:14" x14ac:dyDescent="0.25">
      <c r="A174" t="s">
        <v>656</v>
      </c>
      <c r="B174" t="s">
        <v>657</v>
      </c>
      <c r="C174" t="s">
        <v>90</v>
      </c>
      <c r="D174" t="s">
        <v>36</v>
      </c>
      <c r="E174" t="s">
        <v>662</v>
      </c>
      <c r="F174" t="s">
        <v>663</v>
      </c>
      <c r="G174" t="str">
        <f t="shared" si="7"/>
        <v>sem/10.1021_acs.bioconjchem.6b00706\bc-2016-00706b_0003.jpeg</v>
      </c>
      <c r="H174" t="str">
        <f t="shared" si="8"/>
        <v>sem/10.1021_acs.bioconjchem.6b00706\SEM</v>
      </c>
      <c r="N174" t="s">
        <v>60</v>
      </c>
    </row>
    <row r="175" spans="1:14" x14ac:dyDescent="0.25">
      <c r="A175" t="s">
        <v>656</v>
      </c>
      <c r="B175" t="s">
        <v>657</v>
      </c>
      <c r="C175" t="s">
        <v>90</v>
      </c>
      <c r="D175" t="s">
        <v>42</v>
      </c>
      <c r="E175" t="s">
        <v>658</v>
      </c>
      <c r="F175" t="s">
        <v>659</v>
      </c>
      <c r="G175" t="str">
        <f t="shared" si="7"/>
        <v>sem/10.1021_acs.bioconjchem.6b00706\bc-2016-00706b_0003.jpeg</v>
      </c>
      <c r="H175" t="str">
        <f t="shared" si="8"/>
        <v>sem/10.1021_acs.bioconjchem.6b00706\SEM</v>
      </c>
      <c r="N175" t="s">
        <v>60</v>
      </c>
    </row>
    <row r="176" spans="1:14" x14ac:dyDescent="0.25">
      <c r="A176" t="s">
        <v>656</v>
      </c>
      <c r="B176" t="s">
        <v>657</v>
      </c>
      <c r="C176" t="s">
        <v>90</v>
      </c>
      <c r="D176" t="s">
        <v>48</v>
      </c>
      <c r="E176" t="s">
        <v>664</v>
      </c>
      <c r="F176" t="s">
        <v>665</v>
      </c>
      <c r="G176" t="str">
        <f t="shared" si="7"/>
        <v>sem/10.1021_acs.bioconjchem.6b00706\bc-2016-00706b_0003.jpeg</v>
      </c>
      <c r="H176" t="str">
        <f t="shared" si="8"/>
        <v>sem/10.1021_acs.bioconjchem.6b00706\SEM</v>
      </c>
      <c r="N176" t="s">
        <v>60</v>
      </c>
    </row>
    <row r="177" spans="1:14" x14ac:dyDescent="0.25">
      <c r="A177" t="s">
        <v>656</v>
      </c>
      <c r="B177" t="s">
        <v>657</v>
      </c>
      <c r="C177" t="s">
        <v>90</v>
      </c>
      <c r="D177" t="s">
        <v>666</v>
      </c>
      <c r="E177" t="s">
        <v>662</v>
      </c>
      <c r="F177" t="s">
        <v>667</v>
      </c>
      <c r="G177" t="str">
        <f t="shared" si="7"/>
        <v>sem/10.1021_acs.bioconjchem.6b00706\bc-2016-00706b_0003.jpeg</v>
      </c>
      <c r="H177" t="str">
        <f t="shared" si="8"/>
        <v>sem/10.1021_acs.bioconjchem.6b00706\SEM</v>
      </c>
      <c r="N177" t="s">
        <v>60</v>
      </c>
    </row>
    <row r="178" spans="1:14" x14ac:dyDescent="0.25">
      <c r="A178" t="s">
        <v>656</v>
      </c>
      <c r="B178" t="s">
        <v>657</v>
      </c>
      <c r="C178" t="s">
        <v>90</v>
      </c>
      <c r="D178" t="s">
        <v>668</v>
      </c>
      <c r="E178" t="s">
        <v>669</v>
      </c>
      <c r="F178" t="s">
        <v>670</v>
      </c>
      <c r="G178" t="str">
        <f t="shared" si="7"/>
        <v>sem/10.1021_acs.bioconjchem.6b00706\bc-2016-00706b_0003.jpeg</v>
      </c>
      <c r="H178" t="str">
        <f t="shared" si="8"/>
        <v>sem/10.1021_acs.bioconjchem.6b00706\SEM</v>
      </c>
      <c r="N178" t="s">
        <v>60</v>
      </c>
    </row>
    <row r="179" spans="1:14" x14ac:dyDescent="0.25">
      <c r="A179" t="s">
        <v>671</v>
      </c>
      <c r="B179" t="s">
        <v>672</v>
      </c>
      <c r="C179" t="s">
        <v>55</v>
      </c>
      <c r="D179" t="s">
        <v>94</v>
      </c>
      <c r="E179" t="s">
        <v>673</v>
      </c>
      <c r="F179" t="s">
        <v>674</v>
      </c>
      <c r="G179" t="str">
        <f>HYPERLINK("sem/10.1021_acsapm.1c00805\ap1c00805_0002.jpeg","sem/10.1021_acsapm.1c00805\ap1c00805_0002.jpeg")</f>
        <v>sem/10.1021_acsapm.1c00805\ap1c00805_0002.jpeg</v>
      </c>
      <c r="H179" t="str">
        <f>HYPERLINK("sem/10.1021_acsapm.1c00805\SEM","sem/10.1021_acsapm.1c00805\SEM")</f>
        <v>sem/10.1021_acsapm.1c00805\SEM</v>
      </c>
      <c r="I179" t="s">
        <v>675</v>
      </c>
      <c r="J179">
        <v>-4</v>
      </c>
      <c r="K179" t="s">
        <v>114</v>
      </c>
      <c r="L179" t="s">
        <v>347</v>
      </c>
    </row>
    <row r="180" spans="1:14" x14ac:dyDescent="0.25">
      <c r="A180" t="s">
        <v>671</v>
      </c>
      <c r="B180" t="s">
        <v>672</v>
      </c>
      <c r="C180" t="s">
        <v>676</v>
      </c>
      <c r="D180" t="s">
        <v>91</v>
      </c>
      <c r="E180" t="s">
        <v>677</v>
      </c>
      <c r="F180" t="s">
        <v>678</v>
      </c>
      <c r="G180" t="str">
        <f>HYPERLINK("sem/10.1021_acsapm.1c00805\supp_4.jpg","sem/10.1021_acsapm.1c00805\supp_4.jpg")</f>
        <v>sem/10.1021_acsapm.1c00805\supp_4.jpg</v>
      </c>
      <c r="H180" t="str">
        <f>HYPERLINK("sem/10.1021_acsapm.1c00805\SEM","sem/10.1021_acsapm.1c00805\SEM")</f>
        <v>sem/10.1021_acsapm.1c00805\SEM</v>
      </c>
      <c r="N180" t="s">
        <v>60</v>
      </c>
    </row>
    <row r="181" spans="1:14" x14ac:dyDescent="0.25">
      <c r="A181" t="s">
        <v>671</v>
      </c>
      <c r="B181" t="s">
        <v>672</v>
      </c>
      <c r="C181" t="s">
        <v>676</v>
      </c>
      <c r="D181" t="s">
        <v>99</v>
      </c>
      <c r="E181" t="s">
        <v>677</v>
      </c>
      <c r="F181" t="s">
        <v>678</v>
      </c>
      <c r="G181" t="str">
        <f>HYPERLINK("sem/10.1021_acsapm.1c00805\supp_4.jpg","sem/10.1021_acsapm.1c00805\supp_4.jpg")</f>
        <v>sem/10.1021_acsapm.1c00805\supp_4.jpg</v>
      </c>
      <c r="H181" t="str">
        <f>HYPERLINK("sem/10.1021_acsapm.1c00805\SEM","sem/10.1021_acsapm.1c00805\SEM")</f>
        <v>sem/10.1021_acsapm.1c00805\SEM</v>
      </c>
      <c r="N181" t="s">
        <v>60</v>
      </c>
    </row>
    <row r="182" spans="1:14" x14ac:dyDescent="0.25">
      <c r="A182" t="s">
        <v>679</v>
      </c>
      <c r="B182" t="s">
        <v>680</v>
      </c>
      <c r="C182" t="s">
        <v>144</v>
      </c>
      <c r="D182" t="s">
        <v>94</v>
      </c>
      <c r="E182" t="s">
        <v>681</v>
      </c>
      <c r="F182" t="s">
        <v>682</v>
      </c>
      <c r="G182" t="str">
        <f t="shared" ref="G182:G191" si="9">HYPERLINK("sem/10.1021_acsami.9b13611\am9b13611_0002.jpeg","sem/10.1021_acsami.9b13611\am9b13611_0002.jpeg")</f>
        <v>sem/10.1021_acsami.9b13611\am9b13611_0002.jpeg</v>
      </c>
      <c r="H182" t="str">
        <f t="shared" ref="H182:H193" si="10">HYPERLINK("sem/10.1021_acsami.9b13611\SEM","sem/10.1021_acsami.9b13611\SEM")</f>
        <v>sem/10.1021_acsami.9b13611\SEM</v>
      </c>
      <c r="I182" t="s">
        <v>683</v>
      </c>
      <c r="J182">
        <v>-4</v>
      </c>
      <c r="K182" t="s">
        <v>114</v>
      </c>
      <c r="L182" t="s">
        <v>684</v>
      </c>
    </row>
    <row r="183" spans="1:14" x14ac:dyDescent="0.25">
      <c r="A183" t="s">
        <v>679</v>
      </c>
      <c r="B183" t="s">
        <v>680</v>
      </c>
      <c r="C183" t="s">
        <v>144</v>
      </c>
      <c r="D183" t="s">
        <v>94</v>
      </c>
      <c r="E183" t="s">
        <v>681</v>
      </c>
      <c r="F183" t="s">
        <v>682</v>
      </c>
      <c r="G183" t="str">
        <f t="shared" si="9"/>
        <v>sem/10.1021_acsami.9b13611\am9b13611_0002.jpeg</v>
      </c>
      <c r="H183" t="str">
        <f t="shared" si="10"/>
        <v>sem/10.1021_acsami.9b13611\SEM</v>
      </c>
      <c r="I183" t="s">
        <v>685</v>
      </c>
      <c r="J183">
        <v>-4</v>
      </c>
      <c r="K183" t="s">
        <v>114</v>
      </c>
      <c r="L183" t="s">
        <v>684</v>
      </c>
    </row>
    <row r="184" spans="1:14" x14ac:dyDescent="0.25">
      <c r="A184" t="s">
        <v>679</v>
      </c>
      <c r="B184" t="s">
        <v>680</v>
      </c>
      <c r="C184" t="s">
        <v>144</v>
      </c>
      <c r="D184" t="s">
        <v>94</v>
      </c>
      <c r="E184" t="s">
        <v>681</v>
      </c>
      <c r="F184" t="s">
        <v>682</v>
      </c>
      <c r="G184" t="str">
        <f t="shared" si="9"/>
        <v>sem/10.1021_acsami.9b13611\am9b13611_0002.jpeg</v>
      </c>
      <c r="H184" t="str">
        <f t="shared" si="10"/>
        <v>sem/10.1021_acsami.9b13611\SEM</v>
      </c>
      <c r="I184" t="s">
        <v>686</v>
      </c>
      <c r="J184">
        <v>-4</v>
      </c>
      <c r="K184" t="s">
        <v>114</v>
      </c>
      <c r="L184" t="s">
        <v>684</v>
      </c>
    </row>
    <row r="185" spans="1:14" x14ac:dyDescent="0.25">
      <c r="A185" t="s">
        <v>679</v>
      </c>
      <c r="B185" t="s">
        <v>680</v>
      </c>
      <c r="C185" t="s">
        <v>144</v>
      </c>
      <c r="D185" t="s">
        <v>94</v>
      </c>
      <c r="E185" t="s">
        <v>681</v>
      </c>
      <c r="F185" t="s">
        <v>682</v>
      </c>
      <c r="G185" s="1" t="str">
        <f t="shared" si="9"/>
        <v>sem/10.1021_acsami.9b13611\am9b13611_0002.jpeg</v>
      </c>
      <c r="H185" t="str">
        <f t="shared" si="10"/>
        <v>sem/10.1021_acsami.9b13611\SEM</v>
      </c>
      <c r="I185" t="s">
        <v>687</v>
      </c>
      <c r="J185">
        <v>-4</v>
      </c>
      <c r="K185" t="s">
        <v>114</v>
      </c>
      <c r="L185" t="s">
        <v>684</v>
      </c>
    </row>
    <row r="186" spans="1:14" x14ac:dyDescent="0.25">
      <c r="A186" t="s">
        <v>679</v>
      </c>
      <c r="B186" t="s">
        <v>680</v>
      </c>
      <c r="C186" t="s">
        <v>144</v>
      </c>
      <c r="D186" t="s">
        <v>94</v>
      </c>
      <c r="E186" t="s">
        <v>681</v>
      </c>
      <c r="F186" t="s">
        <v>682</v>
      </c>
      <c r="G186" t="str">
        <f t="shared" si="9"/>
        <v>sem/10.1021_acsami.9b13611\am9b13611_0002.jpeg</v>
      </c>
      <c r="H186" t="str">
        <f t="shared" si="10"/>
        <v>sem/10.1021_acsami.9b13611\SEM</v>
      </c>
      <c r="I186" t="s">
        <v>688</v>
      </c>
      <c r="J186">
        <v>-4</v>
      </c>
      <c r="K186" t="s">
        <v>114</v>
      </c>
      <c r="L186" t="s">
        <v>684</v>
      </c>
    </row>
    <row r="187" spans="1:14" x14ac:dyDescent="0.25">
      <c r="A187" t="s">
        <v>679</v>
      </c>
      <c r="B187" t="s">
        <v>680</v>
      </c>
      <c r="C187" t="s">
        <v>144</v>
      </c>
      <c r="D187" t="s">
        <v>94</v>
      </c>
      <c r="E187" t="s">
        <v>681</v>
      </c>
      <c r="F187" t="s">
        <v>682</v>
      </c>
      <c r="G187" t="str">
        <f t="shared" si="9"/>
        <v>sem/10.1021_acsami.9b13611\am9b13611_0002.jpeg</v>
      </c>
      <c r="H187" t="str">
        <f t="shared" si="10"/>
        <v>sem/10.1021_acsami.9b13611\SEM</v>
      </c>
      <c r="I187" t="s">
        <v>683</v>
      </c>
      <c r="J187">
        <v>-4</v>
      </c>
      <c r="K187" t="s">
        <v>23</v>
      </c>
      <c r="L187" t="s">
        <v>684</v>
      </c>
    </row>
    <row r="188" spans="1:14" x14ac:dyDescent="0.25">
      <c r="A188" t="s">
        <v>679</v>
      </c>
      <c r="B188" t="s">
        <v>680</v>
      </c>
      <c r="C188" t="s">
        <v>144</v>
      </c>
      <c r="D188" t="s">
        <v>94</v>
      </c>
      <c r="E188" t="s">
        <v>681</v>
      </c>
      <c r="F188" t="s">
        <v>682</v>
      </c>
      <c r="G188" t="str">
        <f t="shared" si="9"/>
        <v>sem/10.1021_acsami.9b13611\am9b13611_0002.jpeg</v>
      </c>
      <c r="H188" t="str">
        <f t="shared" si="10"/>
        <v>sem/10.1021_acsami.9b13611\SEM</v>
      </c>
      <c r="I188" t="s">
        <v>685</v>
      </c>
      <c r="J188">
        <v>-4</v>
      </c>
      <c r="K188" t="s">
        <v>23</v>
      </c>
      <c r="L188" t="s">
        <v>684</v>
      </c>
    </row>
    <row r="189" spans="1:14" x14ac:dyDescent="0.25">
      <c r="A189" t="s">
        <v>679</v>
      </c>
      <c r="B189" t="s">
        <v>680</v>
      </c>
      <c r="C189" t="s">
        <v>144</v>
      </c>
      <c r="D189" t="s">
        <v>94</v>
      </c>
      <c r="E189" t="s">
        <v>681</v>
      </c>
      <c r="F189" t="s">
        <v>682</v>
      </c>
      <c r="G189" t="str">
        <f t="shared" si="9"/>
        <v>sem/10.1021_acsami.9b13611\am9b13611_0002.jpeg</v>
      </c>
      <c r="H189" t="str">
        <f t="shared" si="10"/>
        <v>sem/10.1021_acsami.9b13611\SEM</v>
      </c>
      <c r="I189" t="s">
        <v>686</v>
      </c>
      <c r="J189">
        <v>-4</v>
      </c>
      <c r="K189" t="s">
        <v>23</v>
      </c>
      <c r="L189" t="s">
        <v>684</v>
      </c>
    </row>
    <row r="190" spans="1:14" x14ac:dyDescent="0.25">
      <c r="A190" t="s">
        <v>679</v>
      </c>
      <c r="B190" t="s">
        <v>680</v>
      </c>
      <c r="C190" t="s">
        <v>144</v>
      </c>
      <c r="D190" t="s">
        <v>94</v>
      </c>
      <c r="E190" t="s">
        <v>681</v>
      </c>
      <c r="F190" t="s">
        <v>682</v>
      </c>
      <c r="G190" s="1" t="str">
        <f t="shared" si="9"/>
        <v>sem/10.1021_acsami.9b13611\am9b13611_0002.jpeg</v>
      </c>
      <c r="H190" t="str">
        <f t="shared" si="10"/>
        <v>sem/10.1021_acsami.9b13611\SEM</v>
      </c>
      <c r="I190" t="s">
        <v>687</v>
      </c>
      <c r="J190">
        <v>-4</v>
      </c>
      <c r="K190" t="s">
        <v>23</v>
      </c>
      <c r="L190" t="s">
        <v>684</v>
      </c>
    </row>
    <row r="191" spans="1:14" x14ac:dyDescent="0.25">
      <c r="A191" t="s">
        <v>679</v>
      </c>
      <c r="B191" t="s">
        <v>680</v>
      </c>
      <c r="C191" t="s">
        <v>144</v>
      </c>
      <c r="D191" t="s">
        <v>94</v>
      </c>
      <c r="E191" t="s">
        <v>681</v>
      </c>
      <c r="F191" t="s">
        <v>682</v>
      </c>
      <c r="G191" t="str">
        <f t="shared" si="9"/>
        <v>sem/10.1021_acsami.9b13611\am9b13611_0002.jpeg</v>
      </c>
      <c r="H191" t="str">
        <f t="shared" si="10"/>
        <v>sem/10.1021_acsami.9b13611\SEM</v>
      </c>
      <c r="I191" t="s">
        <v>688</v>
      </c>
      <c r="J191">
        <v>-4</v>
      </c>
      <c r="K191" t="s">
        <v>23</v>
      </c>
      <c r="L191" t="s">
        <v>684</v>
      </c>
    </row>
    <row r="192" spans="1:14" x14ac:dyDescent="0.25">
      <c r="A192" t="s">
        <v>679</v>
      </c>
      <c r="B192" t="s">
        <v>680</v>
      </c>
      <c r="C192" t="s">
        <v>689</v>
      </c>
      <c r="D192" t="s">
        <v>91</v>
      </c>
      <c r="E192" t="s">
        <v>690</v>
      </c>
      <c r="F192" t="s">
        <v>682</v>
      </c>
      <c r="G192" s="1" t="str">
        <f>HYPERLINK("sem/10.1021_acsami.9b13611\am9b13611_0002.jpeg","sem/10.1021_acsami.9b13611\supp_5.jpg")</f>
        <v>sem/10.1021_acsami.9b13611\supp_5.jpg</v>
      </c>
      <c r="H192" t="str">
        <f t="shared" si="10"/>
        <v>sem/10.1021_acsami.9b13611\SEM</v>
      </c>
      <c r="I192" t="s">
        <v>280</v>
      </c>
      <c r="J192">
        <v>-4</v>
      </c>
      <c r="K192" t="s">
        <v>114</v>
      </c>
      <c r="L192" t="s">
        <v>691</v>
      </c>
    </row>
    <row r="193" spans="1:14" x14ac:dyDescent="0.25">
      <c r="A193" t="s">
        <v>679</v>
      </c>
      <c r="B193" t="s">
        <v>680</v>
      </c>
      <c r="C193" t="s">
        <v>689</v>
      </c>
      <c r="D193" t="s">
        <v>94</v>
      </c>
      <c r="E193" t="s">
        <v>690</v>
      </c>
      <c r="F193" t="s">
        <v>682</v>
      </c>
      <c r="G193" s="1" t="str">
        <f>HYPERLINK("sem/10.1021_acsami.9b13611\am9b13611_0002.jpeg","sem/10.1021_acsami.9b13611\supp_5.jpg")</f>
        <v>sem/10.1021_acsami.9b13611\supp_5.jpg</v>
      </c>
      <c r="H193" t="str">
        <f t="shared" si="10"/>
        <v>sem/10.1021_acsami.9b13611\SEM</v>
      </c>
      <c r="I193" t="s">
        <v>270</v>
      </c>
      <c r="J193">
        <v>-4</v>
      </c>
      <c r="K193" t="s">
        <v>23</v>
      </c>
      <c r="L193" t="s">
        <v>692</v>
      </c>
    </row>
    <row r="194" spans="1:14" x14ac:dyDescent="0.25">
      <c r="A194" t="s">
        <v>693</v>
      </c>
      <c r="B194" t="s">
        <v>694</v>
      </c>
      <c r="C194" t="s">
        <v>55</v>
      </c>
      <c r="D194" t="s">
        <v>102</v>
      </c>
      <c r="E194" t="s">
        <v>695</v>
      </c>
      <c r="F194" t="s">
        <v>696</v>
      </c>
      <c r="G194" t="str">
        <f>HYPERLINK("sem/10.1021_acsbiomaterials.0c00340\ab0c00340_0001.jpeg","sem/10.1021_acsbiomaterials.0c00340\ab0c00340_0001.jpeg")</f>
        <v>sem/10.1021_acsbiomaterials.0c00340\ab0c00340_0001.jpeg</v>
      </c>
      <c r="H194" t="str">
        <f>HYPERLINK("sem/10.1021_acsbiomaterials.0c00340\SEM","sem/10.1021_acsbiomaterials.0c00340\SEM")</f>
        <v>sem/10.1021_acsbiomaterials.0c00340\SEM</v>
      </c>
      <c r="N194" t="s">
        <v>60</v>
      </c>
    </row>
    <row r="195" spans="1:14" x14ac:dyDescent="0.25">
      <c r="A195" t="s">
        <v>693</v>
      </c>
      <c r="B195" t="s">
        <v>694</v>
      </c>
      <c r="C195" t="s">
        <v>235</v>
      </c>
      <c r="D195" t="s">
        <v>91</v>
      </c>
      <c r="E195" t="s">
        <v>695</v>
      </c>
      <c r="F195" t="s">
        <v>697</v>
      </c>
      <c r="G195" t="str">
        <f>HYPERLINK("sem/10.1021_acsbiomaterials.0c00340\ab0c00340_0006.jpeg","sem/10.1021_acsbiomaterials.0c00340\ab0c00340_0006.jpeg")</f>
        <v>sem/10.1021_acsbiomaterials.0c00340\ab0c00340_0006.jpeg</v>
      </c>
      <c r="H195" t="str">
        <f>HYPERLINK("sem/10.1021_acsbiomaterials.0c00340\SEM","sem/10.1021_acsbiomaterials.0c00340\SEM")</f>
        <v>sem/10.1021_acsbiomaterials.0c00340\SEM</v>
      </c>
      <c r="N195" t="s">
        <v>60</v>
      </c>
    </row>
    <row r="196" spans="1:14" x14ac:dyDescent="0.25">
      <c r="A196" t="s">
        <v>698</v>
      </c>
      <c r="B196" t="s">
        <v>699</v>
      </c>
      <c r="C196" t="s">
        <v>55</v>
      </c>
      <c r="D196" t="s">
        <v>42</v>
      </c>
      <c r="E196" t="s">
        <v>700</v>
      </c>
      <c r="F196" t="s">
        <v>701</v>
      </c>
      <c r="G196" t="str">
        <f t="shared" ref="G196:G201" si="11">HYPERLINK("sem/10.1021_acsami.0c21598\am0c21598_0002.jpeg","sem/10.1021_acsami.0c21598\am0c21598_0002.jpeg")</f>
        <v>sem/10.1021_acsami.0c21598\am0c21598_0002.jpeg</v>
      </c>
      <c r="H196" t="str">
        <f t="shared" ref="H196:H201" si="12">HYPERLINK("sem/10.1021_acsami.0c21598\SEM","sem/10.1021_acsami.0c21598\SEM")</f>
        <v>sem/10.1021_acsami.0c21598\SEM</v>
      </c>
      <c r="I196" t="s">
        <v>702</v>
      </c>
      <c r="J196">
        <v>-6</v>
      </c>
      <c r="K196" t="s">
        <v>114</v>
      </c>
      <c r="L196" t="s">
        <v>703</v>
      </c>
    </row>
    <row r="197" spans="1:14" x14ac:dyDescent="0.25">
      <c r="A197" t="s">
        <v>698</v>
      </c>
      <c r="B197" t="s">
        <v>699</v>
      </c>
      <c r="C197" t="s">
        <v>55</v>
      </c>
      <c r="D197" t="s">
        <v>48</v>
      </c>
      <c r="E197" t="s">
        <v>704</v>
      </c>
      <c r="F197" t="s">
        <v>701</v>
      </c>
      <c r="G197" t="str">
        <f t="shared" si="11"/>
        <v>sem/10.1021_acsami.0c21598\am0c21598_0002.jpeg</v>
      </c>
      <c r="H197" t="str">
        <f t="shared" si="12"/>
        <v>sem/10.1021_acsami.0c21598\SEM</v>
      </c>
      <c r="I197" t="s">
        <v>705</v>
      </c>
      <c r="J197">
        <v>-6</v>
      </c>
      <c r="K197" t="s">
        <v>114</v>
      </c>
      <c r="L197" t="s">
        <v>706</v>
      </c>
    </row>
    <row r="198" spans="1:14" x14ac:dyDescent="0.25">
      <c r="A198" t="s">
        <v>698</v>
      </c>
      <c r="B198" t="s">
        <v>699</v>
      </c>
      <c r="C198" t="s">
        <v>55</v>
      </c>
      <c r="D198" t="s">
        <v>254</v>
      </c>
      <c r="E198" t="s">
        <v>704</v>
      </c>
      <c r="F198" t="s">
        <v>701</v>
      </c>
      <c r="G198" t="str">
        <f t="shared" si="11"/>
        <v>sem/10.1021_acsami.0c21598\am0c21598_0002.jpeg</v>
      </c>
      <c r="H198" t="str">
        <f t="shared" si="12"/>
        <v>sem/10.1021_acsami.0c21598\SEM</v>
      </c>
      <c r="I198" t="s">
        <v>707</v>
      </c>
      <c r="J198">
        <v>-5</v>
      </c>
      <c r="K198" t="s">
        <v>114</v>
      </c>
      <c r="L198" t="s">
        <v>706</v>
      </c>
    </row>
    <row r="199" spans="1:14" x14ac:dyDescent="0.25">
      <c r="A199" t="s">
        <v>698</v>
      </c>
      <c r="B199" t="s">
        <v>699</v>
      </c>
      <c r="C199" t="s">
        <v>55</v>
      </c>
      <c r="D199" t="s">
        <v>42</v>
      </c>
      <c r="E199" t="s">
        <v>700</v>
      </c>
      <c r="F199" t="s">
        <v>701</v>
      </c>
      <c r="G199" t="str">
        <f t="shared" si="11"/>
        <v>sem/10.1021_acsami.0c21598\am0c21598_0002.jpeg</v>
      </c>
      <c r="H199" t="str">
        <f t="shared" si="12"/>
        <v>sem/10.1021_acsami.0c21598\SEM</v>
      </c>
      <c r="I199" t="s">
        <v>702</v>
      </c>
      <c r="J199">
        <v>-6</v>
      </c>
      <c r="K199" t="s">
        <v>23</v>
      </c>
      <c r="L199" t="s">
        <v>708</v>
      </c>
    </row>
    <row r="200" spans="1:14" x14ac:dyDescent="0.25">
      <c r="A200" t="s">
        <v>698</v>
      </c>
      <c r="B200" t="s">
        <v>699</v>
      </c>
      <c r="C200" t="s">
        <v>55</v>
      </c>
      <c r="D200" t="s">
        <v>48</v>
      </c>
      <c r="E200" t="s">
        <v>704</v>
      </c>
      <c r="F200" t="s">
        <v>701</v>
      </c>
      <c r="G200" t="str">
        <f t="shared" si="11"/>
        <v>sem/10.1021_acsami.0c21598\am0c21598_0002.jpeg</v>
      </c>
      <c r="H200" t="str">
        <f t="shared" si="12"/>
        <v>sem/10.1021_acsami.0c21598\SEM</v>
      </c>
      <c r="I200" t="s">
        <v>705</v>
      </c>
      <c r="J200">
        <v>-6</v>
      </c>
      <c r="K200" t="s">
        <v>23</v>
      </c>
      <c r="L200" t="s">
        <v>708</v>
      </c>
    </row>
    <row r="201" spans="1:14" x14ac:dyDescent="0.25">
      <c r="A201" t="s">
        <v>698</v>
      </c>
      <c r="B201" t="s">
        <v>699</v>
      </c>
      <c r="C201" t="s">
        <v>55</v>
      </c>
      <c r="D201" t="s">
        <v>254</v>
      </c>
      <c r="E201" t="s">
        <v>704</v>
      </c>
      <c r="F201" t="s">
        <v>701</v>
      </c>
      <c r="G201" t="str">
        <f t="shared" si="11"/>
        <v>sem/10.1021_acsami.0c21598\am0c21598_0002.jpeg</v>
      </c>
      <c r="H201" t="str">
        <f t="shared" si="12"/>
        <v>sem/10.1021_acsami.0c21598\SEM</v>
      </c>
      <c r="I201" t="s">
        <v>707</v>
      </c>
      <c r="J201">
        <v>-5</v>
      </c>
      <c r="K201" t="s">
        <v>23</v>
      </c>
      <c r="L201" t="s">
        <v>708</v>
      </c>
    </row>
    <row r="202" spans="1:14" x14ac:dyDescent="0.25">
      <c r="A202" t="s">
        <v>709</v>
      </c>
      <c r="B202" t="s">
        <v>710</v>
      </c>
      <c r="C202" t="s">
        <v>122</v>
      </c>
      <c r="D202" t="s">
        <v>28</v>
      </c>
      <c r="E202" t="s">
        <v>711</v>
      </c>
      <c r="F202" t="s">
        <v>712</v>
      </c>
      <c r="G202" t="str">
        <f>HYPERLINK("sem/10.1021_mp500337r\mp-2014-00337r_0004.jpeg","sem/10.1021_mp500337r\mp-2014-00337r_0004.jpeg")</f>
        <v>sem/10.1021_mp500337r\mp-2014-00337r_0004.jpeg</v>
      </c>
      <c r="H202" t="str">
        <f>HYPERLINK("sem/10.1021_mp500337r\SEM","sem/10.1021_mp500337r\SEM")</f>
        <v>sem/10.1021_mp500337r\SEM</v>
      </c>
      <c r="N202" t="s">
        <v>60</v>
      </c>
    </row>
    <row r="203" spans="1:14" x14ac:dyDescent="0.25">
      <c r="A203" t="s">
        <v>713</v>
      </c>
      <c r="B203" t="s">
        <v>714</v>
      </c>
      <c r="C203" t="s">
        <v>161</v>
      </c>
      <c r="D203" t="s">
        <v>36</v>
      </c>
      <c r="E203" t="s">
        <v>715</v>
      </c>
      <c r="F203" t="s">
        <v>716</v>
      </c>
      <c r="G203" t="str">
        <f>HYPERLINK("sem/10.1021_acsami.9b18646\supp_1.jpg","sem/10.1021_acsami.9b18646\supp_1.jpg")</f>
        <v>sem/10.1021_acsami.9b18646\supp_1.jpg</v>
      </c>
      <c r="H203" t="str">
        <f>HYPERLINK("sem/10.1021_acsami.9b18646\SEM","sem/10.1021_acsami.9b18646\SEM")</f>
        <v>sem/10.1021_acsami.9b18646\SEM</v>
      </c>
      <c r="I203" t="s">
        <v>650</v>
      </c>
      <c r="J203">
        <v>-5</v>
      </c>
      <c r="K203" t="s">
        <v>114</v>
      </c>
      <c r="L203" t="s">
        <v>717</v>
      </c>
    </row>
    <row r="204" spans="1:14" x14ac:dyDescent="0.25">
      <c r="A204" t="s">
        <v>713</v>
      </c>
      <c r="B204" t="s">
        <v>714</v>
      </c>
      <c r="C204" t="s">
        <v>718</v>
      </c>
      <c r="D204" t="s">
        <v>17</v>
      </c>
      <c r="E204" t="s">
        <v>719</v>
      </c>
      <c r="F204" t="s">
        <v>720</v>
      </c>
      <c r="G204" t="str">
        <f>HYPERLINK("sem/10.1021_acsami.9b18646\supp_2.jpg","sem/10.1021_acsami.9b18646\supp_2.jpg")</f>
        <v>sem/10.1021_acsami.9b18646\supp_2.jpg</v>
      </c>
      <c r="H204" t="str">
        <f>HYPERLINK("sem/10.1021_acsami.9b18646\SEM","sem/10.1021_acsami.9b18646\SEM")</f>
        <v>sem/10.1021_acsami.9b18646\SEM</v>
      </c>
      <c r="I204" t="s">
        <v>721</v>
      </c>
      <c r="J204">
        <v>-5</v>
      </c>
      <c r="K204" t="s">
        <v>114</v>
      </c>
      <c r="L204" t="s">
        <v>722</v>
      </c>
    </row>
    <row r="205" spans="1:14" x14ac:dyDescent="0.25">
      <c r="A205" t="s">
        <v>723</v>
      </c>
      <c r="B205" t="s">
        <v>724</v>
      </c>
      <c r="C205" t="s">
        <v>144</v>
      </c>
      <c r="D205" t="s">
        <v>91</v>
      </c>
      <c r="E205" t="s">
        <v>725</v>
      </c>
      <c r="F205" t="s">
        <v>726</v>
      </c>
      <c r="G205" t="str">
        <f>HYPERLINK("sem/10.1021_acsabm.8b00361\mt-2018-00361s_0002.jpeg","sem/10.1021_acsabm.8b00361\mt-2018-00361s_0002.jpeg")</f>
        <v>sem/10.1021_acsabm.8b00361\mt-2018-00361s_0002.jpeg</v>
      </c>
      <c r="H205" t="str">
        <f>HYPERLINK("sem/10.1021_acsabm.8b00361\SEM","sem/10.1021_acsabm.8b00361\SEM")</f>
        <v>sem/10.1021_acsabm.8b00361\SEM</v>
      </c>
      <c r="N205" t="s">
        <v>60</v>
      </c>
    </row>
    <row r="206" spans="1:14" x14ac:dyDescent="0.25">
      <c r="A206" t="s">
        <v>723</v>
      </c>
      <c r="B206" t="s">
        <v>724</v>
      </c>
      <c r="C206" t="s">
        <v>144</v>
      </c>
      <c r="D206" t="s">
        <v>94</v>
      </c>
      <c r="E206" t="s">
        <v>727</v>
      </c>
      <c r="F206" t="s">
        <v>728</v>
      </c>
      <c r="G206" t="str">
        <f>HYPERLINK("sem/10.1021_acsabm.8b00361\mt-2018-00361s_0002.jpeg","sem/10.1021_acsabm.8b00361\mt-2018-00361s_0002.jpeg")</f>
        <v>sem/10.1021_acsabm.8b00361\mt-2018-00361s_0002.jpeg</v>
      </c>
      <c r="H206" t="str">
        <f>HYPERLINK("sem/10.1021_acsabm.8b00361\SEM","sem/10.1021_acsabm.8b00361\SEM")</f>
        <v>sem/10.1021_acsabm.8b00361\SEM</v>
      </c>
      <c r="N206" t="s">
        <v>60</v>
      </c>
    </row>
    <row r="207" spans="1:14" x14ac:dyDescent="0.25">
      <c r="A207" t="s">
        <v>729</v>
      </c>
      <c r="B207" t="s">
        <v>730</v>
      </c>
      <c r="C207" t="s">
        <v>144</v>
      </c>
      <c r="D207" t="s">
        <v>28</v>
      </c>
      <c r="E207" t="s">
        <v>731</v>
      </c>
      <c r="F207" t="s">
        <v>732</v>
      </c>
      <c r="G207" t="str">
        <f>HYPERLINK("sem/10.1021_acsami.8b02461\am-2018-02461a_0002.jpeg","sem/10.1021_acsami.8b02461\am-2018-02461a_0002.jpeg")</f>
        <v>sem/10.1021_acsami.8b02461\am-2018-02461a_0002.jpeg</v>
      </c>
      <c r="H207" t="str">
        <f>HYPERLINK("sem/10.1021_acsami.8b02461\SEM","sem/10.1021_acsami.8b02461\SEM")</f>
        <v>sem/10.1021_acsami.8b02461\SEM</v>
      </c>
      <c r="N207" t="s">
        <v>60</v>
      </c>
    </row>
    <row r="208" spans="1:14" x14ac:dyDescent="0.25">
      <c r="A208" s="1" t="s">
        <v>733</v>
      </c>
      <c r="B208" t="s">
        <v>734</v>
      </c>
      <c r="C208" t="s">
        <v>55</v>
      </c>
      <c r="D208" t="s">
        <v>28</v>
      </c>
      <c r="E208" t="s">
        <v>735</v>
      </c>
      <c r="F208" t="s">
        <v>736</v>
      </c>
      <c r="G208" t="str">
        <f>HYPERLINK("sem/10.1021_acsami.0c05454\am0c05454_0002.jpeg","sem/10.1021_acsami.0c05454\am0c05454_0002.jpeg")</f>
        <v>sem/10.1021_acsami.0c05454\am0c05454_0002.jpeg</v>
      </c>
      <c r="H208" t="str">
        <f>HYPERLINK("sem/10.1021_acsami.0c05454\SEM","sem/10.1021_acsami.0c05454\SEM")</f>
        <v>sem/10.1021_acsami.0c05454\SEM</v>
      </c>
      <c r="I208" t="s">
        <v>737</v>
      </c>
      <c r="J208">
        <v>-6</v>
      </c>
      <c r="K208" t="s">
        <v>23</v>
      </c>
      <c r="L208" t="s">
        <v>631</v>
      </c>
    </row>
    <row r="209" spans="1:14" x14ac:dyDescent="0.25">
      <c r="A209" s="1" t="s">
        <v>733</v>
      </c>
      <c r="B209" t="s">
        <v>734</v>
      </c>
      <c r="C209" t="s">
        <v>718</v>
      </c>
      <c r="D209" t="s">
        <v>738</v>
      </c>
      <c r="E209" t="s">
        <v>739</v>
      </c>
      <c r="F209" t="s">
        <v>736</v>
      </c>
      <c r="G209" t="str">
        <f>HYPERLINK("sem/10.1021_acsami.0c05454\am0c05454_0002.jpeg","sem/10.1021_acsami.0c05454\am0c05454_0002.jpeg")</f>
        <v>sem/10.1021_acsami.0c05454\am0c05454_0002.jpeg</v>
      </c>
      <c r="H209" t="str">
        <f>HYPERLINK("sem/10.1021_acsami.0c05454\SEM","sem/10.1021_acsami.0c05454\SEM")</f>
        <v>sem/10.1021_acsami.0c05454\SEM</v>
      </c>
      <c r="I209" t="s">
        <v>721</v>
      </c>
      <c r="J209">
        <v>-6</v>
      </c>
      <c r="K209" t="s">
        <v>23</v>
      </c>
      <c r="L209" t="s">
        <v>740</v>
      </c>
    </row>
    <row r="210" spans="1:14" x14ac:dyDescent="0.25">
      <c r="A210" t="s">
        <v>741</v>
      </c>
      <c r="B210" t="s">
        <v>742</v>
      </c>
      <c r="C210" t="s">
        <v>90</v>
      </c>
      <c r="D210" t="s">
        <v>36</v>
      </c>
      <c r="E210" t="s">
        <v>602</v>
      </c>
      <c r="F210" t="s">
        <v>743</v>
      </c>
      <c r="G210" t="str">
        <f>HYPERLINK("sem/10.1021_acsami.1c05661\am1c05661_0003.jpeg","sem/10.1021_acsami.1c05661\am1c05661_0003.jpeg")</f>
        <v>sem/10.1021_acsami.1c05661\am1c05661_0003.jpeg</v>
      </c>
      <c r="H210" t="str">
        <f>HYPERLINK("sem/10.1021_acsami.1c05661\SEM","sem/10.1021_acsami.1c05661\SEM")</f>
        <v>sem/10.1021_acsami.1c05661\SEM</v>
      </c>
      <c r="I210" t="s">
        <v>744</v>
      </c>
      <c r="J210">
        <v>-5</v>
      </c>
      <c r="K210" t="s">
        <v>114</v>
      </c>
      <c r="L210" t="s">
        <v>745</v>
      </c>
    </row>
    <row r="211" spans="1:14" x14ac:dyDescent="0.25">
      <c r="A211" t="s">
        <v>741</v>
      </c>
      <c r="B211" t="s">
        <v>742</v>
      </c>
      <c r="C211" t="s">
        <v>122</v>
      </c>
      <c r="D211" t="s">
        <v>17</v>
      </c>
      <c r="E211" t="s">
        <v>602</v>
      </c>
      <c r="F211" t="s">
        <v>746</v>
      </c>
      <c r="G211" t="str">
        <f>HYPERLINK("sem/10.1021_acsami.1c05661\am1c05661_0004.jpeg","sem/10.1021_acsami.1c05661\am1c05661_0004.jpeg")</f>
        <v>sem/10.1021_acsami.1c05661\am1c05661_0004.jpeg</v>
      </c>
      <c r="H211" t="str">
        <f>HYPERLINK("sem/10.1021_acsami.1c05661\SEM","sem/10.1021_acsami.1c05661\SEM")</f>
        <v>sem/10.1021_acsami.1c05661\SEM</v>
      </c>
      <c r="N211" t="s">
        <v>60</v>
      </c>
    </row>
    <row r="212" spans="1:14" x14ac:dyDescent="0.25">
      <c r="A212" t="s">
        <v>741</v>
      </c>
      <c r="B212" t="s">
        <v>742</v>
      </c>
      <c r="C212" t="s">
        <v>122</v>
      </c>
      <c r="D212" t="s">
        <v>28</v>
      </c>
      <c r="E212" t="s">
        <v>747</v>
      </c>
      <c r="F212" t="s">
        <v>748</v>
      </c>
      <c r="G212" t="str">
        <f>HYPERLINK("sem/10.1021_acsami.1c05661\am1c05661_0004.jpeg","sem/10.1021_acsami.1c05661\am1c05661_0004.jpeg")</f>
        <v>sem/10.1021_acsami.1c05661\am1c05661_0004.jpeg</v>
      </c>
      <c r="H212" t="str">
        <f>HYPERLINK("sem/10.1021_acsami.1c05661\SEM","sem/10.1021_acsami.1c05661\SEM")</f>
        <v>sem/10.1021_acsami.1c05661\SEM</v>
      </c>
      <c r="I212" t="s">
        <v>749</v>
      </c>
      <c r="J212">
        <v>-5</v>
      </c>
      <c r="K212" t="s">
        <v>114</v>
      </c>
      <c r="L212" t="s">
        <v>750</v>
      </c>
    </row>
    <row r="213" spans="1:14" x14ac:dyDescent="0.25">
      <c r="A213" t="s">
        <v>741</v>
      </c>
      <c r="B213" t="s">
        <v>742</v>
      </c>
      <c r="C213" t="s">
        <v>122</v>
      </c>
      <c r="D213" t="s">
        <v>36</v>
      </c>
      <c r="E213" t="s">
        <v>751</v>
      </c>
      <c r="F213" t="s">
        <v>752</v>
      </c>
      <c r="G213" t="str">
        <f>HYPERLINK("sem/10.1021_acsami.1c05661\am1c05661_0004.jpeg","sem/10.1021_acsami.1c05661\am1c05661_0004.jpeg")</f>
        <v>sem/10.1021_acsami.1c05661\am1c05661_0004.jpeg</v>
      </c>
      <c r="H213" t="str">
        <f>HYPERLINK("sem/10.1021_acsami.1c05661\SEM","sem/10.1021_acsami.1c05661\SEM")</f>
        <v>sem/10.1021_acsami.1c05661\SEM</v>
      </c>
      <c r="N213" t="s">
        <v>753</v>
      </c>
    </row>
    <row r="214" spans="1:14" x14ac:dyDescent="0.25">
      <c r="A214" t="s">
        <v>754</v>
      </c>
      <c r="B214" t="s">
        <v>755</v>
      </c>
      <c r="C214" t="s">
        <v>144</v>
      </c>
      <c r="D214" t="s">
        <v>17</v>
      </c>
      <c r="E214" t="s">
        <v>756</v>
      </c>
      <c r="F214" t="s">
        <v>757</v>
      </c>
      <c r="G214" t="str">
        <f t="shared" ref="G214:G225" si="13">HYPERLINK("sem/10.1021_acsami.8b15591\am-2018-155915_0002.jpeg","sem/10.1021_acsami.8b15591\am-2018-155915_0002.jpeg")</f>
        <v>sem/10.1021_acsami.8b15591\am-2018-155915_0002.jpeg</v>
      </c>
      <c r="H214" t="str">
        <f t="shared" ref="H214:H225" si="14">HYPERLINK("sem/10.1021_acsami.8b15591\SEM","sem/10.1021_acsami.8b15591\SEM")</f>
        <v>sem/10.1021_acsami.8b15591\SEM</v>
      </c>
      <c r="N214" t="s">
        <v>753</v>
      </c>
    </row>
    <row r="215" spans="1:14" x14ac:dyDescent="0.25">
      <c r="A215" t="s">
        <v>754</v>
      </c>
      <c r="B215" t="s">
        <v>755</v>
      </c>
      <c r="C215" t="s">
        <v>144</v>
      </c>
      <c r="D215" t="s">
        <v>17</v>
      </c>
      <c r="E215" t="s">
        <v>756</v>
      </c>
      <c r="F215" t="s">
        <v>757</v>
      </c>
      <c r="G215" t="str">
        <f t="shared" si="13"/>
        <v>sem/10.1021_acsami.8b15591\am-2018-155915_0002.jpeg</v>
      </c>
      <c r="H215" t="str">
        <f t="shared" si="14"/>
        <v>sem/10.1021_acsami.8b15591\SEM</v>
      </c>
      <c r="N215" t="s">
        <v>753</v>
      </c>
    </row>
    <row r="216" spans="1:14" x14ac:dyDescent="0.25">
      <c r="A216" t="s">
        <v>754</v>
      </c>
      <c r="B216" t="s">
        <v>755</v>
      </c>
      <c r="C216" t="s">
        <v>144</v>
      </c>
      <c r="D216" t="s">
        <v>17</v>
      </c>
      <c r="E216" t="s">
        <v>758</v>
      </c>
      <c r="F216" t="s">
        <v>757</v>
      </c>
      <c r="G216" t="str">
        <f t="shared" si="13"/>
        <v>sem/10.1021_acsami.8b15591\am-2018-155915_0002.jpeg</v>
      </c>
      <c r="H216" t="str">
        <f t="shared" si="14"/>
        <v>sem/10.1021_acsami.8b15591\SEM</v>
      </c>
      <c r="N216" t="s">
        <v>753</v>
      </c>
    </row>
    <row r="217" spans="1:14" x14ac:dyDescent="0.25">
      <c r="A217" t="s">
        <v>754</v>
      </c>
      <c r="B217" t="s">
        <v>755</v>
      </c>
      <c r="C217" t="s">
        <v>144</v>
      </c>
      <c r="D217" t="s">
        <v>17</v>
      </c>
      <c r="E217" t="s">
        <v>758</v>
      </c>
      <c r="F217" t="s">
        <v>757</v>
      </c>
      <c r="G217" t="str">
        <f t="shared" si="13"/>
        <v>sem/10.1021_acsami.8b15591\am-2018-155915_0002.jpeg</v>
      </c>
      <c r="H217" t="str">
        <f t="shared" si="14"/>
        <v>sem/10.1021_acsami.8b15591\SEM</v>
      </c>
      <c r="N217" t="s">
        <v>753</v>
      </c>
    </row>
    <row r="218" spans="1:14" x14ac:dyDescent="0.25">
      <c r="A218" t="s">
        <v>754</v>
      </c>
      <c r="B218" t="s">
        <v>755</v>
      </c>
      <c r="C218" t="s">
        <v>144</v>
      </c>
      <c r="D218" t="s">
        <v>17</v>
      </c>
      <c r="E218" t="s">
        <v>759</v>
      </c>
      <c r="F218" t="s">
        <v>757</v>
      </c>
      <c r="G218" t="str">
        <f t="shared" si="13"/>
        <v>sem/10.1021_acsami.8b15591\am-2018-155915_0002.jpeg</v>
      </c>
      <c r="H218" t="str">
        <f t="shared" si="14"/>
        <v>sem/10.1021_acsami.8b15591\SEM</v>
      </c>
      <c r="N218" t="s">
        <v>753</v>
      </c>
    </row>
    <row r="219" spans="1:14" x14ac:dyDescent="0.25">
      <c r="A219" t="s">
        <v>754</v>
      </c>
      <c r="B219" t="s">
        <v>755</v>
      </c>
      <c r="C219" t="s">
        <v>144</v>
      </c>
      <c r="D219" t="s">
        <v>17</v>
      </c>
      <c r="E219" t="s">
        <v>760</v>
      </c>
      <c r="F219" t="s">
        <v>757</v>
      </c>
      <c r="G219" t="str">
        <f t="shared" si="13"/>
        <v>sem/10.1021_acsami.8b15591\am-2018-155915_0002.jpeg</v>
      </c>
      <c r="H219" t="str">
        <f t="shared" si="14"/>
        <v>sem/10.1021_acsami.8b15591\SEM</v>
      </c>
      <c r="N219" t="s">
        <v>753</v>
      </c>
    </row>
    <row r="220" spans="1:14" x14ac:dyDescent="0.25">
      <c r="A220" t="s">
        <v>754</v>
      </c>
      <c r="B220" t="s">
        <v>755</v>
      </c>
      <c r="C220" t="s">
        <v>144</v>
      </c>
      <c r="D220" t="s">
        <v>17</v>
      </c>
      <c r="E220" t="s">
        <v>761</v>
      </c>
      <c r="F220" t="s">
        <v>757</v>
      </c>
      <c r="G220" t="str">
        <f t="shared" si="13"/>
        <v>sem/10.1021_acsami.8b15591\am-2018-155915_0002.jpeg</v>
      </c>
      <c r="H220" t="str">
        <f t="shared" si="14"/>
        <v>sem/10.1021_acsami.8b15591\SEM</v>
      </c>
      <c r="N220" t="s">
        <v>753</v>
      </c>
    </row>
    <row r="221" spans="1:14" x14ac:dyDescent="0.25">
      <c r="A221" t="s">
        <v>754</v>
      </c>
      <c r="B221" t="s">
        <v>755</v>
      </c>
      <c r="C221" t="s">
        <v>144</v>
      </c>
      <c r="D221" t="s">
        <v>17</v>
      </c>
      <c r="E221" t="s">
        <v>761</v>
      </c>
      <c r="F221" t="s">
        <v>757</v>
      </c>
      <c r="G221" t="str">
        <f t="shared" si="13"/>
        <v>sem/10.1021_acsami.8b15591\am-2018-155915_0002.jpeg</v>
      </c>
      <c r="H221" t="str">
        <f t="shared" si="14"/>
        <v>sem/10.1021_acsami.8b15591\SEM</v>
      </c>
      <c r="N221" t="s">
        <v>753</v>
      </c>
    </row>
    <row r="222" spans="1:14" x14ac:dyDescent="0.25">
      <c r="A222" t="s">
        <v>754</v>
      </c>
      <c r="B222" t="s">
        <v>755</v>
      </c>
      <c r="C222" t="s">
        <v>144</v>
      </c>
      <c r="D222" t="s">
        <v>17</v>
      </c>
      <c r="E222" t="s">
        <v>762</v>
      </c>
      <c r="F222" t="s">
        <v>757</v>
      </c>
      <c r="G222" t="str">
        <f t="shared" si="13"/>
        <v>sem/10.1021_acsami.8b15591\am-2018-155915_0002.jpeg</v>
      </c>
      <c r="H222" t="str">
        <f t="shared" si="14"/>
        <v>sem/10.1021_acsami.8b15591\SEM</v>
      </c>
      <c r="N222" t="s">
        <v>753</v>
      </c>
    </row>
    <row r="223" spans="1:14" x14ac:dyDescent="0.25">
      <c r="A223" t="s">
        <v>754</v>
      </c>
      <c r="B223" t="s">
        <v>755</v>
      </c>
      <c r="C223" t="s">
        <v>144</v>
      </c>
      <c r="D223" t="s">
        <v>17</v>
      </c>
      <c r="E223" t="s">
        <v>763</v>
      </c>
      <c r="F223" t="s">
        <v>757</v>
      </c>
      <c r="G223" t="str">
        <f t="shared" si="13"/>
        <v>sem/10.1021_acsami.8b15591\am-2018-155915_0002.jpeg</v>
      </c>
      <c r="H223" t="str">
        <f t="shared" si="14"/>
        <v>sem/10.1021_acsami.8b15591\SEM</v>
      </c>
      <c r="N223" t="s">
        <v>753</v>
      </c>
    </row>
    <row r="224" spans="1:14" x14ac:dyDescent="0.25">
      <c r="A224" t="s">
        <v>754</v>
      </c>
      <c r="B224" t="s">
        <v>755</v>
      </c>
      <c r="C224" t="s">
        <v>144</v>
      </c>
      <c r="D224" t="s">
        <v>17</v>
      </c>
      <c r="E224" t="s">
        <v>764</v>
      </c>
      <c r="F224" t="s">
        <v>757</v>
      </c>
      <c r="G224" t="str">
        <f t="shared" si="13"/>
        <v>sem/10.1021_acsami.8b15591\am-2018-155915_0002.jpeg</v>
      </c>
      <c r="H224" t="str">
        <f t="shared" si="14"/>
        <v>sem/10.1021_acsami.8b15591\SEM</v>
      </c>
      <c r="N224" t="s">
        <v>753</v>
      </c>
    </row>
    <row r="225" spans="1:14" x14ac:dyDescent="0.25">
      <c r="A225" t="s">
        <v>754</v>
      </c>
      <c r="B225" t="s">
        <v>755</v>
      </c>
      <c r="C225" t="s">
        <v>144</v>
      </c>
      <c r="D225" t="s">
        <v>17</v>
      </c>
      <c r="E225" t="s">
        <v>764</v>
      </c>
      <c r="F225" t="s">
        <v>757</v>
      </c>
      <c r="G225" t="str">
        <f t="shared" si="13"/>
        <v>sem/10.1021_acsami.8b15591\am-2018-155915_0002.jpeg</v>
      </c>
      <c r="H225" t="str">
        <f t="shared" si="14"/>
        <v>sem/10.1021_acsami.8b15591\SEM</v>
      </c>
      <c r="N225" t="s">
        <v>753</v>
      </c>
    </row>
    <row r="226" spans="1:14" x14ac:dyDescent="0.25">
      <c r="A226" t="s">
        <v>765</v>
      </c>
      <c r="B226" t="s">
        <v>766</v>
      </c>
      <c r="C226" t="s">
        <v>297</v>
      </c>
      <c r="D226" t="s">
        <v>17</v>
      </c>
      <c r="E226" t="s">
        <v>767</v>
      </c>
      <c r="F226" t="s">
        <v>768</v>
      </c>
      <c r="G226" t="str">
        <f>HYPERLINK("sem/10.1021_acsbiomaterials.8b00657\ab-2018-00657j_0006.jpeg","sem/10.1021_acsbiomaterials.8b00657\ab-2018-00657j_0006.jpeg")</f>
        <v>sem/10.1021_acsbiomaterials.8b00657\ab-2018-00657j_0006.jpeg</v>
      </c>
      <c r="H226" t="str">
        <f>HYPERLINK("sem/10.1021_acsbiomaterials.8b00657\SEM","sem/10.1021_acsbiomaterials.8b00657\SEM")</f>
        <v>sem/10.1021_acsbiomaterials.8b00657\SEM</v>
      </c>
      <c r="N226" t="s">
        <v>60</v>
      </c>
    </row>
    <row r="227" spans="1:14" x14ac:dyDescent="0.25">
      <c r="A227" t="s">
        <v>765</v>
      </c>
      <c r="B227" t="s">
        <v>766</v>
      </c>
      <c r="C227" t="s">
        <v>297</v>
      </c>
      <c r="D227" t="s">
        <v>28</v>
      </c>
      <c r="E227" t="s">
        <v>769</v>
      </c>
      <c r="F227" t="s">
        <v>770</v>
      </c>
      <c r="G227" t="str">
        <f>HYPERLINK("sem/10.1021_acsbiomaterials.8b00657\ab-2018-00657j_0006.jpeg","sem/10.1021_acsbiomaterials.8b00657\ab-2018-00657j_0006.jpeg")</f>
        <v>sem/10.1021_acsbiomaterials.8b00657\ab-2018-00657j_0006.jpeg</v>
      </c>
      <c r="H227" t="str">
        <f>HYPERLINK("sem/10.1021_acsbiomaterials.8b00657\SEM","sem/10.1021_acsbiomaterials.8b00657\SEM")</f>
        <v>sem/10.1021_acsbiomaterials.8b00657\SEM</v>
      </c>
      <c r="N227" t="s">
        <v>771</v>
      </c>
    </row>
    <row r="228" spans="1:14" x14ac:dyDescent="0.25">
      <c r="A228" t="s">
        <v>772</v>
      </c>
      <c r="B228" t="s">
        <v>773</v>
      </c>
      <c r="C228" t="s">
        <v>676</v>
      </c>
      <c r="D228" t="s">
        <v>668</v>
      </c>
      <c r="E228" t="s">
        <v>18</v>
      </c>
      <c r="F228" t="s">
        <v>774</v>
      </c>
      <c r="G228" t="str">
        <f>HYPERLINK("sem/10.1021_acsami.9b16675\supp_3.jpg","sem/10.1021_acsami.9b16675\supp_3.jpg")</f>
        <v>sem/10.1021_acsami.9b16675\supp_3.jpg</v>
      </c>
      <c r="H228" t="str">
        <f>HYPERLINK("sem/10.1021_acsami.9b16675\SEM","sem/10.1021_acsami.9b16675\SEM")</f>
        <v>sem/10.1021_acsami.9b16675\SEM</v>
      </c>
      <c r="N228" t="s">
        <v>771</v>
      </c>
    </row>
    <row r="229" spans="1:14" x14ac:dyDescent="0.25">
      <c r="A229" t="s">
        <v>772</v>
      </c>
      <c r="B229" t="s">
        <v>773</v>
      </c>
      <c r="C229" t="s">
        <v>676</v>
      </c>
      <c r="D229" t="s">
        <v>775</v>
      </c>
      <c r="E229" t="s">
        <v>776</v>
      </c>
      <c r="F229" t="s">
        <v>777</v>
      </c>
      <c r="G229" t="str">
        <f>HYPERLINK("sem/10.1021_acsami.9b16675\supp_3.jpg","sem/10.1021_acsami.9b16675\supp_3.jpg")</f>
        <v>sem/10.1021_acsami.9b16675\supp_3.jpg</v>
      </c>
      <c r="H229" t="str">
        <f>HYPERLINK("sem/10.1021_acsami.9b16675\SEM","sem/10.1021_acsami.9b16675\SEM")</f>
        <v>sem/10.1021_acsami.9b16675\SEM</v>
      </c>
      <c r="N229" t="s">
        <v>60</v>
      </c>
    </row>
    <row r="230" spans="1:14" x14ac:dyDescent="0.25">
      <c r="A230" t="s">
        <v>772</v>
      </c>
      <c r="B230" t="s">
        <v>773</v>
      </c>
      <c r="C230" t="s">
        <v>676</v>
      </c>
      <c r="D230" t="s">
        <v>778</v>
      </c>
      <c r="E230" t="s">
        <v>779</v>
      </c>
      <c r="F230" t="s">
        <v>780</v>
      </c>
      <c r="G230" t="str">
        <f>HYPERLINK("sem/10.1021_acsami.9b16675\supp_3.jpg","sem/10.1021_acsami.9b16675\supp_3.jpg")</f>
        <v>sem/10.1021_acsami.9b16675\supp_3.jpg</v>
      </c>
      <c r="H230" t="str">
        <f>HYPERLINK("sem/10.1021_acsami.9b16675\SEM","sem/10.1021_acsami.9b16675\SEM")</f>
        <v>sem/10.1021_acsami.9b16675\SEM</v>
      </c>
      <c r="N230" t="s">
        <v>60</v>
      </c>
    </row>
    <row r="231" spans="1:14" x14ac:dyDescent="0.25">
      <c r="A231" s="1" t="s">
        <v>781</v>
      </c>
      <c r="B231" t="s">
        <v>782</v>
      </c>
      <c r="C231" t="s">
        <v>90</v>
      </c>
      <c r="D231" t="s">
        <v>91</v>
      </c>
      <c r="E231" t="s">
        <v>783</v>
      </c>
      <c r="F231" t="s">
        <v>784</v>
      </c>
      <c r="G231" t="str">
        <f>HYPERLINK("sem/10.1021_acsami.0c08880\am0c08880_0003.jpeg","sem/10.1021_acsami.0c08880\am0c08880_0003.jpeg")</f>
        <v>sem/10.1021_acsami.0c08880\am0c08880_0003.jpeg</v>
      </c>
      <c r="H231" t="str">
        <f>HYPERLINK("sem/10.1021_acsami.0c08880\SEM","sem/10.1021_acsami.0c08880\SEM")</f>
        <v>sem/10.1021_acsami.0c08880\SEM</v>
      </c>
      <c r="I231" t="s">
        <v>785</v>
      </c>
      <c r="J231">
        <v>-5</v>
      </c>
      <c r="K231" t="s">
        <v>114</v>
      </c>
      <c r="L231" t="s">
        <v>786</v>
      </c>
    </row>
    <row r="232" spans="1:14" x14ac:dyDescent="0.25">
      <c r="A232" t="s">
        <v>781</v>
      </c>
      <c r="B232" t="s">
        <v>782</v>
      </c>
      <c r="C232" t="s">
        <v>90</v>
      </c>
      <c r="D232" t="s">
        <v>94</v>
      </c>
      <c r="E232" t="s">
        <v>787</v>
      </c>
      <c r="F232" t="s">
        <v>788</v>
      </c>
      <c r="G232" t="str">
        <f>HYPERLINK("sem/10.1021_acsami.0c08880\am0c08880_0003.jpeg","sem/10.1021_acsami.0c08880\am0c08880_0003.jpeg")</f>
        <v>sem/10.1021_acsami.0c08880\am0c08880_0003.jpeg</v>
      </c>
      <c r="H232" t="str">
        <f>HYPERLINK("sem/10.1021_acsami.0c08880\SEM","sem/10.1021_acsami.0c08880\SEM")</f>
        <v>sem/10.1021_acsami.0c08880\SEM</v>
      </c>
      <c r="I232" t="s">
        <v>789</v>
      </c>
      <c r="J232">
        <v>-5</v>
      </c>
      <c r="K232" t="s">
        <v>114</v>
      </c>
      <c r="L232" t="s">
        <v>786</v>
      </c>
    </row>
    <row r="233" spans="1:14" x14ac:dyDescent="0.25">
      <c r="A233" t="s">
        <v>781</v>
      </c>
      <c r="B233" t="s">
        <v>782</v>
      </c>
      <c r="C233" t="s">
        <v>90</v>
      </c>
      <c r="D233" t="s">
        <v>96</v>
      </c>
      <c r="E233" t="s">
        <v>787</v>
      </c>
      <c r="F233" t="s">
        <v>790</v>
      </c>
      <c r="G233" t="str">
        <f>HYPERLINK("sem/10.1021_acsami.0c08880\am0c08880_0003.jpeg","sem/10.1021_acsami.0c08880\am0c08880_0003.jpeg")</f>
        <v>sem/10.1021_acsami.0c08880\am0c08880_0003.jpeg</v>
      </c>
      <c r="H233" t="str">
        <f>HYPERLINK("sem/10.1021_acsami.0c08880\SEM","sem/10.1021_acsami.0c08880\SEM")</f>
        <v>sem/10.1021_acsami.0c08880\SEM</v>
      </c>
      <c r="I233" t="s">
        <v>791</v>
      </c>
      <c r="J233">
        <v>-5</v>
      </c>
      <c r="K233" t="s">
        <v>114</v>
      </c>
      <c r="L233" t="s">
        <v>786</v>
      </c>
    </row>
    <row r="234" spans="1:14" x14ac:dyDescent="0.25">
      <c r="A234" t="s">
        <v>781</v>
      </c>
      <c r="B234" t="s">
        <v>782</v>
      </c>
      <c r="C234" t="s">
        <v>90</v>
      </c>
      <c r="D234" t="s">
        <v>99</v>
      </c>
      <c r="E234" t="s">
        <v>787</v>
      </c>
      <c r="F234" t="s">
        <v>790</v>
      </c>
      <c r="G234" t="str">
        <f>HYPERLINK("sem/10.1021_acsami.0c08880\am0c08880_0003.jpeg","sem/10.1021_acsami.0c08880\am0c08880_0003.jpeg")</f>
        <v>sem/10.1021_acsami.0c08880\am0c08880_0003.jpeg</v>
      </c>
      <c r="H234" t="str">
        <f>HYPERLINK("sem/10.1021_acsami.0c08880\SEM","sem/10.1021_acsami.0c08880\SEM")</f>
        <v>sem/10.1021_acsami.0c08880\SEM</v>
      </c>
      <c r="I234" t="s">
        <v>792</v>
      </c>
      <c r="J234">
        <v>-5</v>
      </c>
      <c r="K234" t="s">
        <v>114</v>
      </c>
      <c r="L234" t="s">
        <v>786</v>
      </c>
    </row>
    <row r="235" spans="1:14" x14ac:dyDescent="0.25">
      <c r="A235" t="s">
        <v>793</v>
      </c>
      <c r="B235" t="s">
        <v>794</v>
      </c>
      <c r="C235" t="s">
        <v>55</v>
      </c>
      <c r="D235" t="s">
        <v>103</v>
      </c>
      <c r="E235" t="s">
        <v>795</v>
      </c>
      <c r="F235" t="s">
        <v>796</v>
      </c>
      <c r="G235" t="str">
        <f>HYPERLINK("sem/10.1021_acsami.6b13155\am-2016-13155e_0001.jpeg","sem/10.1021_acsami.6b13155\am-2016-13155e_0001.jpeg")</f>
        <v>sem/10.1021_acsami.6b13155\am-2016-13155e_0001.jpeg</v>
      </c>
      <c r="H235" t="str">
        <f>HYPERLINK("sem/10.1021_acsami.6b13155\SEM","sem/10.1021_acsami.6b13155\SEM")</f>
        <v>sem/10.1021_acsami.6b13155\SEM</v>
      </c>
      <c r="N235" t="s">
        <v>797</v>
      </c>
    </row>
    <row r="236" spans="1:14" x14ac:dyDescent="0.25">
      <c r="A236" s="1" t="s">
        <v>798</v>
      </c>
      <c r="B236" t="s">
        <v>799</v>
      </c>
      <c r="C236" t="s">
        <v>144</v>
      </c>
      <c r="D236" t="s">
        <v>17</v>
      </c>
      <c r="E236" t="s">
        <v>800</v>
      </c>
      <c r="F236" t="s">
        <v>801</v>
      </c>
      <c r="G236" t="str">
        <f>HYPERLINK("sem/10.1021_jf202347h\jf-2011-02347h_0004.jpeg","sem/10.1021_jf202347h\jf-2011-02347h_0004.jpeg")</f>
        <v>sem/10.1021_jf202347h\jf-2011-02347h_0004.jpeg</v>
      </c>
      <c r="H236" t="str">
        <f t="shared" ref="H236:H244" si="15">HYPERLINK("sem/10.1021_jf202347h\SEM","sem/10.1021_jf202347h\SEM")</f>
        <v>sem/10.1021_jf202347h\SEM</v>
      </c>
      <c r="I236" t="s">
        <v>802</v>
      </c>
      <c r="J236">
        <v>-5</v>
      </c>
      <c r="K236" t="s">
        <v>23</v>
      </c>
      <c r="L236" t="s">
        <v>587</v>
      </c>
    </row>
    <row r="237" spans="1:14" x14ac:dyDescent="0.25">
      <c r="A237" t="s">
        <v>798</v>
      </c>
      <c r="B237" t="s">
        <v>799</v>
      </c>
      <c r="C237" t="s">
        <v>144</v>
      </c>
      <c r="D237" t="s">
        <v>28</v>
      </c>
      <c r="E237" t="s">
        <v>803</v>
      </c>
      <c r="F237" t="s">
        <v>804</v>
      </c>
      <c r="G237" t="str">
        <f>HYPERLINK("sem/10.1021_jf202347h\jf-2011-02347h_0004.jpeg","sem/10.1021_jf202347h\jf-2011-02347h_0004.jpeg")</f>
        <v>sem/10.1021_jf202347h\jf-2011-02347h_0004.jpeg</v>
      </c>
      <c r="H237" t="str">
        <f t="shared" si="15"/>
        <v>sem/10.1021_jf202347h\SEM</v>
      </c>
      <c r="I237" t="s">
        <v>805</v>
      </c>
      <c r="J237">
        <v>-6</v>
      </c>
      <c r="K237" t="s">
        <v>23</v>
      </c>
      <c r="L237" t="s">
        <v>806</v>
      </c>
    </row>
    <row r="238" spans="1:14" x14ac:dyDescent="0.25">
      <c r="A238" t="s">
        <v>798</v>
      </c>
      <c r="B238" t="s">
        <v>799</v>
      </c>
      <c r="C238" t="s">
        <v>90</v>
      </c>
      <c r="D238" t="s">
        <v>17</v>
      </c>
      <c r="E238" t="s">
        <v>807</v>
      </c>
      <c r="F238" t="s">
        <v>808</v>
      </c>
      <c r="G238" t="str">
        <f>HYPERLINK("sem/10.1021_jf202347h\jf-2011-02347h_0005.jpeg","sem/10.1021_jf202347h\jf-2011-02347h_0005.jpeg")</f>
        <v>sem/10.1021_jf202347h\jf-2011-02347h_0005.jpeg</v>
      </c>
      <c r="H238" t="str">
        <f t="shared" si="15"/>
        <v>sem/10.1021_jf202347h\SEM</v>
      </c>
      <c r="I238" t="s">
        <v>809</v>
      </c>
      <c r="J238">
        <v>-4</v>
      </c>
      <c r="K238" t="s">
        <v>23</v>
      </c>
      <c r="L238" t="s">
        <v>810</v>
      </c>
    </row>
    <row r="239" spans="1:14" x14ac:dyDescent="0.25">
      <c r="A239" t="s">
        <v>798</v>
      </c>
      <c r="B239" t="s">
        <v>799</v>
      </c>
      <c r="C239" t="s">
        <v>90</v>
      </c>
      <c r="D239" t="s">
        <v>28</v>
      </c>
      <c r="E239" t="s">
        <v>811</v>
      </c>
      <c r="F239" t="s">
        <v>812</v>
      </c>
      <c r="G239" t="str">
        <f>HYPERLINK("sem/10.1021_jf202347h\jf-2011-02347h_0005.jpeg","sem/10.1021_jf202347h\jf-2011-02347h_0005.jpeg")</f>
        <v>sem/10.1021_jf202347h\jf-2011-02347h_0005.jpeg</v>
      </c>
      <c r="H239" t="str">
        <f t="shared" si="15"/>
        <v>sem/10.1021_jf202347h\SEM</v>
      </c>
      <c r="I239" t="s">
        <v>813</v>
      </c>
      <c r="J239">
        <v>-4</v>
      </c>
      <c r="K239" t="s">
        <v>23</v>
      </c>
      <c r="L239" t="s">
        <v>587</v>
      </c>
    </row>
    <row r="240" spans="1:14" x14ac:dyDescent="0.25">
      <c r="A240" t="s">
        <v>798</v>
      </c>
      <c r="B240" t="s">
        <v>799</v>
      </c>
      <c r="C240" t="s">
        <v>90</v>
      </c>
      <c r="D240" t="s">
        <v>36</v>
      </c>
      <c r="E240" t="s">
        <v>803</v>
      </c>
      <c r="F240" t="s">
        <v>804</v>
      </c>
      <c r="G240" t="str">
        <f>HYPERLINK("sem/10.1021_jf202347h\jf-2011-02347h_0005.jpeg","sem/10.1021_jf202347h\jf-2011-02347h_0005.jpeg")</f>
        <v>sem/10.1021_jf202347h\jf-2011-02347h_0005.jpeg</v>
      </c>
      <c r="H240" t="str">
        <f t="shared" si="15"/>
        <v>sem/10.1021_jf202347h\SEM</v>
      </c>
      <c r="I240" t="s">
        <v>814</v>
      </c>
      <c r="J240">
        <v>-4</v>
      </c>
      <c r="K240" t="s">
        <v>23</v>
      </c>
      <c r="L240" t="s">
        <v>806</v>
      </c>
    </row>
    <row r="241" spans="1:14" x14ac:dyDescent="0.25">
      <c r="A241" t="s">
        <v>798</v>
      </c>
      <c r="B241" t="s">
        <v>799</v>
      </c>
      <c r="C241" t="s">
        <v>122</v>
      </c>
      <c r="D241" t="s">
        <v>17</v>
      </c>
      <c r="E241" t="s">
        <v>800</v>
      </c>
      <c r="F241" t="s">
        <v>801</v>
      </c>
      <c r="G241" t="str">
        <f>HYPERLINK("sem/10.1021_jf202347h\jf-2011-02347h_0006.jpeg","sem/10.1021_jf202347h\jf-2011-02347h_0006.jpeg")</f>
        <v>sem/10.1021_jf202347h\jf-2011-02347h_0006.jpeg</v>
      </c>
      <c r="H241" t="str">
        <f t="shared" si="15"/>
        <v>sem/10.1021_jf202347h\SEM</v>
      </c>
      <c r="I241" t="s">
        <v>815</v>
      </c>
      <c r="J241">
        <v>-6</v>
      </c>
      <c r="K241" t="s">
        <v>23</v>
      </c>
      <c r="L241" t="s">
        <v>587</v>
      </c>
    </row>
    <row r="242" spans="1:14" x14ac:dyDescent="0.25">
      <c r="A242" t="s">
        <v>798</v>
      </c>
      <c r="B242" t="s">
        <v>799</v>
      </c>
      <c r="C242" t="s">
        <v>122</v>
      </c>
      <c r="D242" t="s">
        <v>17</v>
      </c>
      <c r="E242" t="s">
        <v>800</v>
      </c>
      <c r="F242" t="s">
        <v>801</v>
      </c>
      <c r="G242" t="str">
        <f>HYPERLINK("sem/10.1021_jf202347h\jf-2011-02347h_0006.jpeg","sem/10.1021_jf202347h\jf-2011-02347h_0006.jpeg")</f>
        <v>sem/10.1021_jf202347h\jf-2011-02347h_0006.jpeg</v>
      </c>
      <c r="H242" t="str">
        <f t="shared" si="15"/>
        <v>sem/10.1021_jf202347h\SEM</v>
      </c>
      <c r="I242" t="s">
        <v>816</v>
      </c>
      <c r="J242">
        <v>-4</v>
      </c>
      <c r="K242" t="s">
        <v>23</v>
      </c>
      <c r="L242" t="s">
        <v>587</v>
      </c>
    </row>
    <row r="243" spans="1:14" x14ac:dyDescent="0.25">
      <c r="A243" t="s">
        <v>798</v>
      </c>
      <c r="B243" t="s">
        <v>799</v>
      </c>
      <c r="C243" t="s">
        <v>122</v>
      </c>
      <c r="D243" t="s">
        <v>28</v>
      </c>
      <c r="E243" t="s">
        <v>803</v>
      </c>
      <c r="F243" t="s">
        <v>804</v>
      </c>
      <c r="G243" t="str">
        <f>HYPERLINK("sem/10.1021_jf202347h\jf-2011-02347h_0006.jpeg","sem/10.1021_jf202347h\jf-2011-02347h_0006.jpeg")</f>
        <v>sem/10.1021_jf202347h\jf-2011-02347h_0006.jpeg</v>
      </c>
      <c r="H243" t="str">
        <f t="shared" si="15"/>
        <v>sem/10.1021_jf202347h\SEM</v>
      </c>
      <c r="I243" t="s">
        <v>817</v>
      </c>
      <c r="J243">
        <v>-6</v>
      </c>
      <c r="K243" t="s">
        <v>23</v>
      </c>
      <c r="L243" t="s">
        <v>806</v>
      </c>
    </row>
    <row r="244" spans="1:14" x14ac:dyDescent="0.25">
      <c r="A244" t="s">
        <v>798</v>
      </c>
      <c r="B244" t="s">
        <v>799</v>
      </c>
      <c r="C244" t="s">
        <v>122</v>
      </c>
      <c r="D244" t="s">
        <v>28</v>
      </c>
      <c r="E244" t="s">
        <v>803</v>
      </c>
      <c r="F244" t="s">
        <v>804</v>
      </c>
      <c r="G244" t="str">
        <f>HYPERLINK("sem/10.1021_jf202347h\jf-2011-02347h_0006.jpeg","sem/10.1021_jf202347h\jf-2011-02347h_0006.jpeg")</f>
        <v>sem/10.1021_jf202347h\jf-2011-02347h_0006.jpeg</v>
      </c>
      <c r="H244" t="str">
        <f t="shared" si="15"/>
        <v>sem/10.1021_jf202347h\SEM</v>
      </c>
      <c r="I244" t="s">
        <v>818</v>
      </c>
      <c r="J244">
        <v>-4</v>
      </c>
      <c r="K244" t="s">
        <v>23</v>
      </c>
      <c r="L244" t="s">
        <v>806</v>
      </c>
    </row>
    <row r="245" spans="1:14" x14ac:dyDescent="0.25">
      <c r="A245" t="s">
        <v>819</v>
      </c>
      <c r="B245" t="s">
        <v>820</v>
      </c>
      <c r="C245" t="s">
        <v>90</v>
      </c>
      <c r="D245" t="s">
        <v>668</v>
      </c>
      <c r="E245" t="s">
        <v>769</v>
      </c>
      <c r="F245" t="s">
        <v>821</v>
      </c>
      <c r="G245" t="str">
        <f>HYPERLINK("sem/10.1021_acssuschemeng.9b00579\sc-2019-00579j_0003.jpeg","sem/10.1021_acssuschemeng.9b00579\sc-2019-00579j_0003.jpeg")</f>
        <v>sem/10.1021_acssuschemeng.9b00579\sc-2019-00579j_0003.jpeg</v>
      </c>
      <c r="H245" t="str">
        <f>HYPERLINK("sem/10.1021_acssuschemeng.9b00579\SEM","sem/10.1021_acssuschemeng.9b00579\SEM")</f>
        <v>sem/10.1021_acssuschemeng.9b00579\SEM</v>
      </c>
      <c r="N245" t="s">
        <v>797</v>
      </c>
    </row>
    <row r="246" spans="1:14" x14ac:dyDescent="0.25">
      <c r="A246" t="s">
        <v>819</v>
      </c>
      <c r="B246" t="s">
        <v>820</v>
      </c>
      <c r="C246" t="s">
        <v>90</v>
      </c>
      <c r="D246" t="s">
        <v>775</v>
      </c>
      <c r="E246" t="s">
        <v>822</v>
      </c>
      <c r="F246" t="s">
        <v>823</v>
      </c>
      <c r="G246" t="str">
        <f>HYPERLINK("sem/10.1021_acssuschemeng.9b00579\sc-2019-00579j_0003.jpeg","sem/10.1021_acssuschemeng.9b00579\sc-2019-00579j_0003.jpeg")</f>
        <v>sem/10.1021_acssuschemeng.9b00579\sc-2019-00579j_0003.jpeg</v>
      </c>
      <c r="H246" t="str">
        <f>HYPERLINK("sem/10.1021_acssuschemeng.9b00579\SEM","sem/10.1021_acssuschemeng.9b00579\SEM")</f>
        <v>sem/10.1021_acssuschemeng.9b00579\SEM</v>
      </c>
      <c r="N246" t="s">
        <v>797</v>
      </c>
    </row>
    <row r="247" spans="1:14" x14ac:dyDescent="0.25">
      <c r="A247" t="s">
        <v>824</v>
      </c>
      <c r="B247" t="s">
        <v>825</v>
      </c>
      <c r="C247" t="s">
        <v>144</v>
      </c>
      <c r="D247" t="s">
        <v>17</v>
      </c>
      <c r="E247" t="s">
        <v>826</v>
      </c>
      <c r="F247" t="s">
        <v>827</v>
      </c>
      <c r="G247" t="str">
        <f>HYPERLINK("sem/10.1021_acsami.0c12313\am0c12313_0003.jpeg","sem/10.1021_acsami.0c12313\am0c12313_0003.jpeg")</f>
        <v>sem/10.1021_acsami.0c12313\am0c12313_0003.jpeg</v>
      </c>
      <c r="H247" t="str">
        <f>HYPERLINK("sem/10.1021_acsami.0c12313\SEM","sem/10.1021_acsami.0c12313\SEM")</f>
        <v>sem/10.1021_acsami.0c12313\SEM</v>
      </c>
      <c r="I247" t="s">
        <v>828</v>
      </c>
      <c r="J247">
        <v>-5</v>
      </c>
      <c r="K247" t="s">
        <v>114</v>
      </c>
      <c r="L247" t="s">
        <v>829</v>
      </c>
    </row>
    <row r="248" spans="1:14" x14ac:dyDescent="0.25">
      <c r="A248" t="s">
        <v>824</v>
      </c>
      <c r="B248" t="s">
        <v>825</v>
      </c>
      <c r="C248" t="s">
        <v>830</v>
      </c>
      <c r="D248" t="s">
        <v>28</v>
      </c>
      <c r="E248" t="s">
        <v>831</v>
      </c>
      <c r="F248" t="s">
        <v>832</v>
      </c>
      <c r="G248" t="str">
        <f>HYPERLINK("sem/10.1021_acsami.0c12313\supp_7.jpg","sem/10.1021_acsami.0c12313\supp_7.jpg")</f>
        <v>sem/10.1021_acsami.0c12313\supp_7.jpg</v>
      </c>
      <c r="H248" t="str">
        <f>HYPERLINK("sem/10.1021_acsami.0c12313\SEM","sem/10.1021_acsami.0c12313\SEM")</f>
        <v>sem/10.1021_acsami.0c12313\SEM</v>
      </c>
      <c r="N248" t="s">
        <v>60</v>
      </c>
    </row>
    <row r="249" spans="1:14" x14ac:dyDescent="0.25">
      <c r="A249" t="s">
        <v>824</v>
      </c>
      <c r="B249" t="s">
        <v>825</v>
      </c>
      <c r="C249" t="s">
        <v>833</v>
      </c>
      <c r="D249" t="s">
        <v>36</v>
      </c>
      <c r="E249" t="s">
        <v>834</v>
      </c>
      <c r="F249" t="s">
        <v>835</v>
      </c>
      <c r="G249" s="1" t="str">
        <f>HYPERLINK("sem/10.1021_acsami.0c12313\supp_10.jpg","sem/10.1021_acsami.0c12313\supp_10.jpg")</f>
        <v>sem/10.1021_acsami.0c12313\supp_10.jpg</v>
      </c>
      <c r="H249" t="str">
        <f>HYPERLINK("sem/10.1021_acsami.0c12313\SEM","sem/10.1021_acsami.0c12313\SEM")</f>
        <v>sem/10.1021_acsami.0c12313\SEM</v>
      </c>
      <c r="I249" t="s">
        <v>836</v>
      </c>
      <c r="J249">
        <v>-4</v>
      </c>
      <c r="K249" t="s">
        <v>114</v>
      </c>
      <c r="L249" t="s">
        <v>837</v>
      </c>
    </row>
    <row r="250" spans="1:14" x14ac:dyDescent="0.25">
      <c r="A250" t="s">
        <v>838</v>
      </c>
      <c r="B250" t="s">
        <v>839</v>
      </c>
      <c r="C250" t="s">
        <v>90</v>
      </c>
      <c r="D250" t="s">
        <v>840</v>
      </c>
      <c r="E250" t="s">
        <v>841</v>
      </c>
      <c r="F250" t="s">
        <v>842</v>
      </c>
      <c r="G250" t="str">
        <f t="shared" ref="G250:G273" si="16">HYPERLINK("sem/10.1021_acsabm.1c00096\mt1c00096_0004.jpeg","sem/10.1021_acsabm.1c00096\mt1c00096_0004.jpeg")</f>
        <v>sem/10.1021_acsabm.1c00096\mt1c00096_0004.jpeg</v>
      </c>
      <c r="H250" t="str">
        <f t="shared" ref="H250:H273" si="17">HYPERLINK("sem/10.1021_acsabm.1c00096\SEM","sem/10.1021_acsabm.1c00096\SEM")</f>
        <v>sem/10.1021_acsabm.1c00096\SEM</v>
      </c>
      <c r="I250" t="s">
        <v>843</v>
      </c>
      <c r="J250">
        <v>-5</v>
      </c>
      <c r="K250" t="s">
        <v>114</v>
      </c>
      <c r="L250" t="s">
        <v>844</v>
      </c>
    </row>
    <row r="251" spans="1:14" x14ac:dyDescent="0.25">
      <c r="A251" t="s">
        <v>838</v>
      </c>
      <c r="B251" t="s">
        <v>839</v>
      </c>
      <c r="C251" t="s">
        <v>90</v>
      </c>
      <c r="D251" t="s">
        <v>840</v>
      </c>
      <c r="E251" t="s">
        <v>841</v>
      </c>
      <c r="F251" t="s">
        <v>842</v>
      </c>
      <c r="G251" t="str">
        <f t="shared" si="16"/>
        <v>sem/10.1021_acsabm.1c00096\mt1c00096_0004.jpeg</v>
      </c>
      <c r="H251" t="str">
        <f t="shared" si="17"/>
        <v>sem/10.1021_acsabm.1c00096\SEM</v>
      </c>
      <c r="I251" t="s">
        <v>843</v>
      </c>
      <c r="J251">
        <v>-5</v>
      </c>
      <c r="K251" t="s">
        <v>65</v>
      </c>
      <c r="L251" t="s">
        <v>845</v>
      </c>
    </row>
    <row r="252" spans="1:14" x14ac:dyDescent="0.25">
      <c r="A252" t="s">
        <v>838</v>
      </c>
      <c r="B252" t="s">
        <v>839</v>
      </c>
      <c r="C252" t="s">
        <v>90</v>
      </c>
      <c r="D252" t="s">
        <v>840</v>
      </c>
      <c r="E252" t="s">
        <v>841</v>
      </c>
      <c r="F252" t="s">
        <v>842</v>
      </c>
      <c r="G252" t="str">
        <f t="shared" si="16"/>
        <v>sem/10.1021_acsabm.1c00096\mt1c00096_0004.jpeg</v>
      </c>
      <c r="H252" t="str">
        <f t="shared" si="17"/>
        <v>sem/10.1021_acsabm.1c00096\SEM</v>
      </c>
      <c r="I252" t="s">
        <v>843</v>
      </c>
      <c r="J252">
        <v>-5</v>
      </c>
      <c r="K252" t="s">
        <v>23</v>
      </c>
      <c r="L252" t="s">
        <v>845</v>
      </c>
    </row>
    <row r="253" spans="1:14" x14ac:dyDescent="0.25">
      <c r="A253" t="s">
        <v>838</v>
      </c>
      <c r="B253" t="s">
        <v>839</v>
      </c>
      <c r="C253" t="s">
        <v>90</v>
      </c>
      <c r="D253" t="s">
        <v>840</v>
      </c>
      <c r="E253" t="s">
        <v>846</v>
      </c>
      <c r="F253" t="s">
        <v>842</v>
      </c>
      <c r="G253" t="str">
        <f t="shared" si="16"/>
        <v>sem/10.1021_acsabm.1c00096\mt1c00096_0004.jpeg</v>
      </c>
      <c r="H253" t="str">
        <f t="shared" si="17"/>
        <v>sem/10.1021_acsabm.1c00096\SEM</v>
      </c>
      <c r="I253" t="s">
        <v>847</v>
      </c>
      <c r="J253">
        <v>-5</v>
      </c>
      <c r="K253" t="s">
        <v>114</v>
      </c>
      <c r="L253" t="s">
        <v>848</v>
      </c>
    </row>
    <row r="254" spans="1:14" x14ac:dyDescent="0.25">
      <c r="A254" t="s">
        <v>838</v>
      </c>
      <c r="B254" t="s">
        <v>839</v>
      </c>
      <c r="C254" t="s">
        <v>90</v>
      </c>
      <c r="D254" t="s">
        <v>840</v>
      </c>
      <c r="E254" t="s">
        <v>846</v>
      </c>
      <c r="F254" t="s">
        <v>842</v>
      </c>
      <c r="G254" t="str">
        <f t="shared" si="16"/>
        <v>sem/10.1021_acsabm.1c00096\mt1c00096_0004.jpeg</v>
      </c>
      <c r="H254" t="str">
        <f t="shared" si="17"/>
        <v>sem/10.1021_acsabm.1c00096\SEM</v>
      </c>
      <c r="I254" t="s">
        <v>847</v>
      </c>
      <c r="J254">
        <v>-5</v>
      </c>
      <c r="K254" t="s">
        <v>65</v>
      </c>
      <c r="L254" t="s">
        <v>849</v>
      </c>
    </row>
    <row r="255" spans="1:14" x14ac:dyDescent="0.25">
      <c r="A255" t="s">
        <v>838</v>
      </c>
      <c r="B255" t="s">
        <v>839</v>
      </c>
      <c r="C255" t="s">
        <v>90</v>
      </c>
      <c r="D255" t="s">
        <v>840</v>
      </c>
      <c r="E255" t="s">
        <v>846</v>
      </c>
      <c r="F255" t="s">
        <v>842</v>
      </c>
      <c r="G255" t="str">
        <f t="shared" si="16"/>
        <v>sem/10.1021_acsabm.1c00096\mt1c00096_0004.jpeg</v>
      </c>
      <c r="H255" t="str">
        <f t="shared" si="17"/>
        <v>sem/10.1021_acsabm.1c00096\SEM</v>
      </c>
      <c r="I255" t="s">
        <v>847</v>
      </c>
      <c r="J255">
        <v>-5</v>
      </c>
      <c r="K255" t="s">
        <v>23</v>
      </c>
      <c r="L255" t="s">
        <v>850</v>
      </c>
    </row>
    <row r="256" spans="1:14" x14ac:dyDescent="0.25">
      <c r="A256" t="s">
        <v>838</v>
      </c>
      <c r="B256" t="s">
        <v>839</v>
      </c>
      <c r="C256" t="s">
        <v>90</v>
      </c>
      <c r="D256" t="s">
        <v>840</v>
      </c>
      <c r="E256" t="s">
        <v>851</v>
      </c>
      <c r="F256" t="s">
        <v>842</v>
      </c>
      <c r="G256" t="str">
        <f t="shared" si="16"/>
        <v>sem/10.1021_acsabm.1c00096\mt1c00096_0004.jpeg</v>
      </c>
      <c r="H256" t="str">
        <f t="shared" si="17"/>
        <v>sem/10.1021_acsabm.1c00096\SEM</v>
      </c>
      <c r="I256" t="s">
        <v>852</v>
      </c>
      <c r="J256">
        <v>-5</v>
      </c>
      <c r="K256" t="s">
        <v>114</v>
      </c>
      <c r="L256" t="s">
        <v>853</v>
      </c>
    </row>
    <row r="257" spans="1:12" x14ac:dyDescent="0.25">
      <c r="A257" t="s">
        <v>838</v>
      </c>
      <c r="B257" t="s">
        <v>839</v>
      </c>
      <c r="C257" t="s">
        <v>90</v>
      </c>
      <c r="D257" t="s">
        <v>840</v>
      </c>
      <c r="E257" t="s">
        <v>851</v>
      </c>
      <c r="F257" t="s">
        <v>842</v>
      </c>
      <c r="G257" t="str">
        <f t="shared" si="16"/>
        <v>sem/10.1021_acsabm.1c00096\mt1c00096_0004.jpeg</v>
      </c>
      <c r="H257" t="str">
        <f t="shared" si="17"/>
        <v>sem/10.1021_acsabm.1c00096\SEM</v>
      </c>
      <c r="I257" t="s">
        <v>852</v>
      </c>
      <c r="J257">
        <v>-5</v>
      </c>
      <c r="K257" t="s">
        <v>65</v>
      </c>
      <c r="L257" t="s">
        <v>854</v>
      </c>
    </row>
    <row r="258" spans="1:12" x14ac:dyDescent="0.25">
      <c r="A258" t="s">
        <v>838</v>
      </c>
      <c r="B258" t="s">
        <v>839</v>
      </c>
      <c r="C258" t="s">
        <v>90</v>
      </c>
      <c r="D258" t="s">
        <v>840</v>
      </c>
      <c r="E258" t="s">
        <v>851</v>
      </c>
      <c r="F258" t="s">
        <v>842</v>
      </c>
      <c r="G258" t="str">
        <f t="shared" si="16"/>
        <v>sem/10.1021_acsabm.1c00096\mt1c00096_0004.jpeg</v>
      </c>
      <c r="H258" t="str">
        <f t="shared" si="17"/>
        <v>sem/10.1021_acsabm.1c00096\SEM</v>
      </c>
      <c r="I258" t="s">
        <v>852</v>
      </c>
      <c r="J258">
        <v>-5</v>
      </c>
      <c r="K258" t="s">
        <v>23</v>
      </c>
      <c r="L258" t="s">
        <v>855</v>
      </c>
    </row>
    <row r="259" spans="1:12" x14ac:dyDescent="0.25">
      <c r="A259" t="s">
        <v>838</v>
      </c>
      <c r="B259" t="s">
        <v>839</v>
      </c>
      <c r="C259" t="s">
        <v>90</v>
      </c>
      <c r="D259" t="s">
        <v>840</v>
      </c>
      <c r="E259" t="s">
        <v>856</v>
      </c>
      <c r="F259" t="s">
        <v>842</v>
      </c>
      <c r="G259" t="str">
        <f t="shared" si="16"/>
        <v>sem/10.1021_acsabm.1c00096\mt1c00096_0004.jpeg</v>
      </c>
      <c r="H259" t="str">
        <f t="shared" si="17"/>
        <v>sem/10.1021_acsabm.1c00096\SEM</v>
      </c>
      <c r="I259" t="s">
        <v>857</v>
      </c>
      <c r="J259">
        <v>-5</v>
      </c>
      <c r="K259" t="s">
        <v>114</v>
      </c>
      <c r="L259" t="s">
        <v>858</v>
      </c>
    </row>
    <row r="260" spans="1:12" x14ac:dyDescent="0.25">
      <c r="A260" t="s">
        <v>838</v>
      </c>
      <c r="B260" t="s">
        <v>839</v>
      </c>
      <c r="C260" t="s">
        <v>90</v>
      </c>
      <c r="D260" t="s">
        <v>840</v>
      </c>
      <c r="E260" t="s">
        <v>856</v>
      </c>
      <c r="F260" t="s">
        <v>842</v>
      </c>
      <c r="G260" t="str">
        <f t="shared" si="16"/>
        <v>sem/10.1021_acsabm.1c00096\mt1c00096_0004.jpeg</v>
      </c>
      <c r="H260" t="str">
        <f t="shared" si="17"/>
        <v>sem/10.1021_acsabm.1c00096\SEM</v>
      </c>
      <c r="I260" t="s">
        <v>857</v>
      </c>
      <c r="J260">
        <v>-5</v>
      </c>
      <c r="K260" t="s">
        <v>65</v>
      </c>
      <c r="L260" t="s">
        <v>859</v>
      </c>
    </row>
    <row r="261" spans="1:12" x14ac:dyDescent="0.25">
      <c r="A261" t="s">
        <v>838</v>
      </c>
      <c r="B261" t="s">
        <v>839</v>
      </c>
      <c r="C261" t="s">
        <v>90</v>
      </c>
      <c r="D261" t="s">
        <v>840</v>
      </c>
      <c r="E261" t="s">
        <v>856</v>
      </c>
      <c r="F261" t="s">
        <v>842</v>
      </c>
      <c r="G261" t="str">
        <f t="shared" si="16"/>
        <v>sem/10.1021_acsabm.1c00096\mt1c00096_0004.jpeg</v>
      </c>
      <c r="H261" t="str">
        <f t="shared" si="17"/>
        <v>sem/10.1021_acsabm.1c00096\SEM</v>
      </c>
      <c r="I261" t="s">
        <v>857</v>
      </c>
      <c r="J261">
        <v>-5</v>
      </c>
      <c r="K261" t="s">
        <v>23</v>
      </c>
      <c r="L261" t="s">
        <v>691</v>
      </c>
    </row>
    <row r="262" spans="1:12" x14ac:dyDescent="0.25">
      <c r="A262" t="s">
        <v>838</v>
      </c>
      <c r="B262" t="s">
        <v>839</v>
      </c>
      <c r="C262" t="s">
        <v>90</v>
      </c>
      <c r="D262" t="s">
        <v>42</v>
      </c>
      <c r="E262" t="s">
        <v>860</v>
      </c>
      <c r="F262" t="s">
        <v>842</v>
      </c>
      <c r="G262" t="str">
        <f t="shared" si="16"/>
        <v>sem/10.1021_acsabm.1c00096\mt1c00096_0004.jpeg</v>
      </c>
      <c r="H262" t="str">
        <f t="shared" si="17"/>
        <v>sem/10.1021_acsabm.1c00096\SEM</v>
      </c>
      <c r="I262" t="s">
        <v>861</v>
      </c>
      <c r="J262">
        <v>-5</v>
      </c>
      <c r="K262" t="s">
        <v>114</v>
      </c>
      <c r="L262" t="s">
        <v>853</v>
      </c>
    </row>
    <row r="263" spans="1:12" x14ac:dyDescent="0.25">
      <c r="A263" t="s">
        <v>838</v>
      </c>
      <c r="B263" t="s">
        <v>839</v>
      </c>
      <c r="C263" t="s">
        <v>90</v>
      </c>
      <c r="D263" t="s">
        <v>42</v>
      </c>
      <c r="E263" t="s">
        <v>860</v>
      </c>
      <c r="F263" t="s">
        <v>842</v>
      </c>
      <c r="G263" t="str">
        <f t="shared" si="16"/>
        <v>sem/10.1021_acsabm.1c00096\mt1c00096_0004.jpeg</v>
      </c>
      <c r="H263" t="str">
        <f t="shared" si="17"/>
        <v>sem/10.1021_acsabm.1c00096\SEM</v>
      </c>
      <c r="I263" t="s">
        <v>861</v>
      </c>
      <c r="J263">
        <v>-5</v>
      </c>
      <c r="K263" t="s">
        <v>65</v>
      </c>
      <c r="L263" t="s">
        <v>854</v>
      </c>
    </row>
    <row r="264" spans="1:12" x14ac:dyDescent="0.25">
      <c r="A264" t="s">
        <v>838</v>
      </c>
      <c r="B264" t="s">
        <v>839</v>
      </c>
      <c r="C264" t="s">
        <v>90</v>
      </c>
      <c r="D264" t="s">
        <v>42</v>
      </c>
      <c r="E264" t="s">
        <v>860</v>
      </c>
      <c r="F264" t="s">
        <v>842</v>
      </c>
      <c r="G264" t="str">
        <f t="shared" si="16"/>
        <v>sem/10.1021_acsabm.1c00096\mt1c00096_0004.jpeg</v>
      </c>
      <c r="H264" t="str">
        <f t="shared" si="17"/>
        <v>sem/10.1021_acsabm.1c00096\SEM</v>
      </c>
      <c r="I264" t="s">
        <v>861</v>
      </c>
      <c r="J264">
        <v>5</v>
      </c>
      <c r="K264" t="s">
        <v>23</v>
      </c>
      <c r="L264" t="s">
        <v>855</v>
      </c>
    </row>
    <row r="265" spans="1:12" x14ac:dyDescent="0.25">
      <c r="A265" t="s">
        <v>838</v>
      </c>
      <c r="B265" t="s">
        <v>839</v>
      </c>
      <c r="C265" t="s">
        <v>90</v>
      </c>
      <c r="D265" t="s">
        <v>48</v>
      </c>
      <c r="E265" t="s">
        <v>862</v>
      </c>
      <c r="F265" t="s">
        <v>842</v>
      </c>
      <c r="G265" t="str">
        <f t="shared" si="16"/>
        <v>sem/10.1021_acsabm.1c00096\mt1c00096_0004.jpeg</v>
      </c>
      <c r="H265" t="str">
        <f t="shared" si="17"/>
        <v>sem/10.1021_acsabm.1c00096\SEM</v>
      </c>
      <c r="I265" t="s">
        <v>863</v>
      </c>
      <c r="J265">
        <v>-5</v>
      </c>
      <c r="K265" t="s">
        <v>114</v>
      </c>
      <c r="L265" t="s">
        <v>858</v>
      </c>
    </row>
    <row r="266" spans="1:12" x14ac:dyDescent="0.25">
      <c r="A266" t="s">
        <v>838</v>
      </c>
      <c r="B266" t="s">
        <v>839</v>
      </c>
      <c r="C266" t="s">
        <v>90</v>
      </c>
      <c r="D266" t="s">
        <v>48</v>
      </c>
      <c r="E266" t="s">
        <v>862</v>
      </c>
      <c r="F266" t="s">
        <v>842</v>
      </c>
      <c r="G266" t="str">
        <f t="shared" si="16"/>
        <v>sem/10.1021_acsabm.1c00096\mt1c00096_0004.jpeg</v>
      </c>
      <c r="H266" t="str">
        <f t="shared" si="17"/>
        <v>sem/10.1021_acsabm.1c00096\SEM</v>
      </c>
      <c r="I266" t="s">
        <v>863</v>
      </c>
      <c r="J266">
        <v>-5</v>
      </c>
      <c r="K266" t="s">
        <v>65</v>
      </c>
      <c r="L266" t="s">
        <v>859</v>
      </c>
    </row>
    <row r="267" spans="1:12" x14ac:dyDescent="0.25">
      <c r="A267" t="s">
        <v>838</v>
      </c>
      <c r="B267" t="s">
        <v>839</v>
      </c>
      <c r="C267" t="s">
        <v>90</v>
      </c>
      <c r="D267" t="s">
        <v>48</v>
      </c>
      <c r="E267" t="s">
        <v>862</v>
      </c>
      <c r="F267" t="s">
        <v>842</v>
      </c>
      <c r="G267" t="str">
        <f t="shared" si="16"/>
        <v>sem/10.1021_acsabm.1c00096\mt1c00096_0004.jpeg</v>
      </c>
      <c r="H267" t="str">
        <f t="shared" si="17"/>
        <v>sem/10.1021_acsabm.1c00096\SEM</v>
      </c>
      <c r="I267" t="s">
        <v>863</v>
      </c>
      <c r="J267">
        <v>-5</v>
      </c>
      <c r="K267" t="s">
        <v>23</v>
      </c>
      <c r="L267" t="s">
        <v>691</v>
      </c>
    </row>
    <row r="268" spans="1:12" x14ac:dyDescent="0.25">
      <c r="A268" t="s">
        <v>838</v>
      </c>
      <c r="B268" t="s">
        <v>839</v>
      </c>
      <c r="C268" t="s">
        <v>90</v>
      </c>
      <c r="D268" t="s">
        <v>254</v>
      </c>
      <c r="E268" t="s">
        <v>860</v>
      </c>
      <c r="F268" t="s">
        <v>842</v>
      </c>
      <c r="G268" t="str">
        <f t="shared" si="16"/>
        <v>sem/10.1021_acsabm.1c00096\mt1c00096_0004.jpeg</v>
      </c>
      <c r="H268" t="str">
        <f t="shared" si="17"/>
        <v>sem/10.1021_acsabm.1c00096\SEM</v>
      </c>
      <c r="I268" t="s">
        <v>864</v>
      </c>
      <c r="J268">
        <v>-5</v>
      </c>
      <c r="K268" t="s">
        <v>114</v>
      </c>
      <c r="L268" t="s">
        <v>853</v>
      </c>
    </row>
    <row r="269" spans="1:12" x14ac:dyDescent="0.25">
      <c r="A269" t="s">
        <v>838</v>
      </c>
      <c r="B269" t="s">
        <v>839</v>
      </c>
      <c r="C269" t="s">
        <v>90</v>
      </c>
      <c r="D269" t="s">
        <v>254</v>
      </c>
      <c r="E269" t="s">
        <v>860</v>
      </c>
      <c r="F269" t="s">
        <v>842</v>
      </c>
      <c r="G269" t="str">
        <f t="shared" si="16"/>
        <v>sem/10.1021_acsabm.1c00096\mt1c00096_0004.jpeg</v>
      </c>
      <c r="H269" t="str">
        <f t="shared" si="17"/>
        <v>sem/10.1021_acsabm.1c00096\SEM</v>
      </c>
      <c r="I269" t="s">
        <v>864</v>
      </c>
      <c r="J269">
        <v>-5</v>
      </c>
      <c r="K269" t="s">
        <v>65</v>
      </c>
      <c r="L269" t="s">
        <v>854</v>
      </c>
    </row>
    <row r="270" spans="1:12" x14ac:dyDescent="0.25">
      <c r="A270" t="s">
        <v>838</v>
      </c>
      <c r="B270" t="s">
        <v>839</v>
      </c>
      <c r="C270" t="s">
        <v>90</v>
      </c>
      <c r="D270" t="s">
        <v>254</v>
      </c>
      <c r="E270" t="s">
        <v>860</v>
      </c>
      <c r="F270" t="s">
        <v>842</v>
      </c>
      <c r="G270" t="str">
        <f t="shared" si="16"/>
        <v>sem/10.1021_acsabm.1c00096\mt1c00096_0004.jpeg</v>
      </c>
      <c r="H270" t="str">
        <f t="shared" si="17"/>
        <v>sem/10.1021_acsabm.1c00096\SEM</v>
      </c>
      <c r="I270" t="s">
        <v>864</v>
      </c>
      <c r="J270">
        <v>-5</v>
      </c>
      <c r="K270" t="s">
        <v>23</v>
      </c>
      <c r="L270" t="s">
        <v>855</v>
      </c>
    </row>
    <row r="271" spans="1:12" x14ac:dyDescent="0.25">
      <c r="A271" t="s">
        <v>838</v>
      </c>
      <c r="B271" t="s">
        <v>839</v>
      </c>
      <c r="C271" t="s">
        <v>90</v>
      </c>
      <c r="D271" t="s">
        <v>260</v>
      </c>
      <c r="E271" t="s">
        <v>862</v>
      </c>
      <c r="F271" t="s">
        <v>842</v>
      </c>
      <c r="G271" t="str">
        <f t="shared" si="16"/>
        <v>sem/10.1021_acsabm.1c00096\mt1c00096_0004.jpeg</v>
      </c>
      <c r="H271" t="str">
        <f t="shared" si="17"/>
        <v>sem/10.1021_acsabm.1c00096\SEM</v>
      </c>
      <c r="I271" t="s">
        <v>865</v>
      </c>
      <c r="J271">
        <v>-5</v>
      </c>
      <c r="K271" t="s">
        <v>114</v>
      </c>
      <c r="L271" t="s">
        <v>858</v>
      </c>
    </row>
    <row r="272" spans="1:12" x14ac:dyDescent="0.25">
      <c r="A272" t="s">
        <v>838</v>
      </c>
      <c r="B272" t="s">
        <v>839</v>
      </c>
      <c r="C272" t="s">
        <v>90</v>
      </c>
      <c r="D272" t="s">
        <v>260</v>
      </c>
      <c r="E272" t="s">
        <v>862</v>
      </c>
      <c r="F272" t="s">
        <v>842</v>
      </c>
      <c r="G272" t="str">
        <f t="shared" si="16"/>
        <v>sem/10.1021_acsabm.1c00096\mt1c00096_0004.jpeg</v>
      </c>
      <c r="H272" t="str">
        <f t="shared" si="17"/>
        <v>sem/10.1021_acsabm.1c00096\SEM</v>
      </c>
      <c r="I272" t="s">
        <v>865</v>
      </c>
      <c r="J272">
        <v>-5</v>
      </c>
      <c r="K272" t="s">
        <v>65</v>
      </c>
      <c r="L272" t="s">
        <v>859</v>
      </c>
    </row>
    <row r="273" spans="1:14" x14ac:dyDescent="0.25">
      <c r="A273" t="s">
        <v>838</v>
      </c>
      <c r="B273" t="s">
        <v>839</v>
      </c>
      <c r="C273" t="s">
        <v>90</v>
      </c>
      <c r="D273" t="s">
        <v>260</v>
      </c>
      <c r="E273" t="s">
        <v>862</v>
      </c>
      <c r="F273" t="s">
        <v>842</v>
      </c>
      <c r="G273" t="str">
        <f t="shared" si="16"/>
        <v>sem/10.1021_acsabm.1c00096\mt1c00096_0004.jpeg</v>
      </c>
      <c r="H273" t="str">
        <f t="shared" si="17"/>
        <v>sem/10.1021_acsabm.1c00096\SEM</v>
      </c>
      <c r="I273" t="s">
        <v>865</v>
      </c>
      <c r="J273">
        <v>-5</v>
      </c>
      <c r="K273" t="s">
        <v>23</v>
      </c>
      <c r="L273" t="s">
        <v>691</v>
      </c>
    </row>
    <row r="274" spans="1:14" x14ac:dyDescent="0.25">
      <c r="A274" t="s">
        <v>866</v>
      </c>
      <c r="B274" t="s">
        <v>867</v>
      </c>
      <c r="C274" t="s">
        <v>297</v>
      </c>
      <c r="D274" t="s">
        <v>42</v>
      </c>
      <c r="E274" t="s">
        <v>868</v>
      </c>
      <c r="F274" t="s">
        <v>869</v>
      </c>
      <c r="G274" t="str">
        <f>HYPERLINK("sem/10.1021_acsami.1c05098\am1c05098_0006.jpeg","sem/10.1021_acsami.1c05098\am1c05098_0006.jpeg")</f>
        <v>sem/10.1021_acsami.1c05098\am1c05098_0006.jpeg</v>
      </c>
      <c r="H274" t="str">
        <f>HYPERLINK("sem/10.1021_acsami.1c05098\SEM","sem/10.1021_acsami.1c05098\SEM")</f>
        <v>sem/10.1021_acsami.1c05098\SEM</v>
      </c>
      <c r="I274" t="s">
        <v>870</v>
      </c>
      <c r="J274">
        <v>-4</v>
      </c>
      <c r="K274" t="s">
        <v>65</v>
      </c>
      <c r="L274" t="s">
        <v>871</v>
      </c>
    </row>
    <row r="275" spans="1:14" x14ac:dyDescent="0.25">
      <c r="A275" t="s">
        <v>866</v>
      </c>
      <c r="B275" t="s">
        <v>867</v>
      </c>
      <c r="C275" t="s">
        <v>297</v>
      </c>
      <c r="D275" t="s">
        <v>48</v>
      </c>
      <c r="E275" t="s">
        <v>872</v>
      </c>
      <c r="F275" t="s">
        <v>869</v>
      </c>
      <c r="G275" t="str">
        <f>HYPERLINK("sem/10.1021_acsami.1c05098\am1c05098_0006.jpeg","sem/10.1021_acsami.1c05098\am1c05098_0006.jpeg")</f>
        <v>sem/10.1021_acsami.1c05098\am1c05098_0006.jpeg</v>
      </c>
      <c r="H275" t="str">
        <f>HYPERLINK("sem/10.1021_acsami.1c05098\SEM","sem/10.1021_acsami.1c05098\SEM")</f>
        <v>sem/10.1021_acsami.1c05098\SEM</v>
      </c>
      <c r="I275" t="s">
        <v>873</v>
      </c>
      <c r="J275">
        <v>-4</v>
      </c>
      <c r="K275" t="s">
        <v>65</v>
      </c>
      <c r="L275" t="s">
        <v>386</v>
      </c>
    </row>
    <row r="276" spans="1:14" x14ac:dyDescent="0.25">
      <c r="A276" t="s">
        <v>866</v>
      </c>
      <c r="B276" t="s">
        <v>867</v>
      </c>
      <c r="C276" t="s">
        <v>297</v>
      </c>
      <c r="D276" t="s">
        <v>254</v>
      </c>
      <c r="E276" t="s">
        <v>874</v>
      </c>
      <c r="F276" t="s">
        <v>869</v>
      </c>
      <c r="G276" t="str">
        <f>HYPERLINK("sem/10.1021_acsami.1c05098\am1c05098_0006.jpeg","sem/10.1021_acsami.1c05098\am1c05098_0006.jpeg")</f>
        <v>sem/10.1021_acsami.1c05098\am1c05098_0006.jpeg</v>
      </c>
      <c r="H276" t="str">
        <f>HYPERLINK("sem/10.1021_acsami.1c05098\SEM","sem/10.1021_acsami.1c05098\SEM")</f>
        <v>sem/10.1021_acsami.1c05098\SEM</v>
      </c>
      <c r="I276" t="s">
        <v>875</v>
      </c>
      <c r="J276">
        <v>-4</v>
      </c>
      <c r="K276" t="s">
        <v>65</v>
      </c>
      <c r="L276" t="s">
        <v>193</v>
      </c>
    </row>
    <row r="277" spans="1:14" x14ac:dyDescent="0.25">
      <c r="A277" t="s">
        <v>876</v>
      </c>
      <c r="B277" t="s">
        <v>877</v>
      </c>
      <c r="C277" t="s">
        <v>55</v>
      </c>
      <c r="D277" t="s">
        <v>48</v>
      </c>
      <c r="E277">
        <v>3</v>
      </c>
      <c r="F277" t="s">
        <v>878</v>
      </c>
      <c r="G277" t="str">
        <f>HYPERLINK("sem/10.1021_acsabm.1c00293\mt1c00293_0002.jpeg","sem/10.1021_acsabm.1c00293\mt1c00293_0002.jpeg")</f>
        <v>sem/10.1021_acsabm.1c00293\mt1c00293_0002.jpeg</v>
      </c>
      <c r="H277" t="str">
        <f>HYPERLINK("sem/10.1021_acsabm.1c00293\SEM","sem/10.1021_acsabm.1c00293\SEM")</f>
        <v>sem/10.1021_acsabm.1c00293\SEM</v>
      </c>
      <c r="N277" t="s">
        <v>60</v>
      </c>
    </row>
    <row r="278" spans="1:14" x14ac:dyDescent="0.25">
      <c r="A278" t="s">
        <v>876</v>
      </c>
      <c r="B278" t="s">
        <v>877</v>
      </c>
      <c r="C278" t="s">
        <v>879</v>
      </c>
      <c r="D278" t="s">
        <v>880</v>
      </c>
      <c r="E278" t="s">
        <v>881</v>
      </c>
      <c r="F278" t="s">
        <v>882</v>
      </c>
      <c r="G278" t="str">
        <f>HYPERLINK("sem/10.1021_acsabm.1c00293\supp_6.jpg","sem/10.1021_acsabm.1c00293\supp_6.jpg")</f>
        <v>sem/10.1021_acsabm.1c00293\supp_6.jpg</v>
      </c>
      <c r="H278" t="str">
        <f>HYPERLINK("sem/10.1021_acsabm.1c00293\SEM","sem/10.1021_acsabm.1c00293\SEM")</f>
        <v>sem/10.1021_acsabm.1c00293\SEM</v>
      </c>
      <c r="N278" t="s">
        <v>883</v>
      </c>
    </row>
    <row r="279" spans="1:14" x14ac:dyDescent="0.25">
      <c r="A279" t="s">
        <v>876</v>
      </c>
      <c r="B279" t="s">
        <v>877</v>
      </c>
      <c r="C279" t="s">
        <v>884</v>
      </c>
      <c r="D279" t="s">
        <v>28</v>
      </c>
      <c r="E279">
        <v>3</v>
      </c>
      <c r="F279" t="s">
        <v>878</v>
      </c>
      <c r="G279" t="str">
        <f>HYPERLINK("sem/10.1021_acsabm.1c00293\supp_7.jpg","sem/10.1021_acsabm.1c00293\supp_7.jpg")</f>
        <v>sem/10.1021_acsabm.1c00293\supp_7.jpg</v>
      </c>
      <c r="H279" t="str">
        <f>HYPERLINK("sem/10.1021_acsabm.1c00293\SEM","sem/10.1021_acsabm.1c00293\SEM")</f>
        <v>sem/10.1021_acsabm.1c00293\SEM</v>
      </c>
      <c r="N279" t="s">
        <v>883</v>
      </c>
    </row>
    <row r="280" spans="1:14" x14ac:dyDescent="0.25">
      <c r="A280" t="s">
        <v>885</v>
      </c>
      <c r="B280" t="s">
        <v>886</v>
      </c>
      <c r="C280" t="s">
        <v>887</v>
      </c>
      <c r="D280" t="s">
        <v>17</v>
      </c>
      <c r="E280" t="s">
        <v>888</v>
      </c>
      <c r="F280" t="s">
        <v>889</v>
      </c>
      <c r="G280" t="str">
        <f>HYPERLINK("sem/10.1021_acsami.8b02527\supp_2.jpg","sem/10.1021_acsami.8b02527\supp_2.jpg")</f>
        <v>sem/10.1021_acsami.8b02527\supp_2.jpg</v>
      </c>
      <c r="H280" t="str">
        <f>HYPERLINK("sem/10.1021_acsami.8b02527\SEM","sem/10.1021_acsami.8b02527\SEM")</f>
        <v>sem/10.1021_acsami.8b02527\SEM</v>
      </c>
      <c r="N280" t="s">
        <v>890</v>
      </c>
    </row>
    <row r="281" spans="1:14" x14ac:dyDescent="0.25">
      <c r="A281" t="s">
        <v>891</v>
      </c>
      <c r="B281" t="s">
        <v>892</v>
      </c>
      <c r="C281" t="s">
        <v>90</v>
      </c>
      <c r="D281" t="s">
        <v>94</v>
      </c>
      <c r="E281" t="s">
        <v>893</v>
      </c>
      <c r="F281" t="s">
        <v>894</v>
      </c>
      <c r="G281" t="str">
        <f t="shared" ref="G281:G287" si="18">HYPERLINK("sem/10.1021_acs.molpharmaceut.6b00672\mp-2016-006726_0003.jpeg","sem/10.1021_acs.molpharmaceut.6b00672\mp-2016-006726_0003.jpeg")</f>
        <v>sem/10.1021_acs.molpharmaceut.6b00672\mp-2016-006726_0003.jpeg</v>
      </c>
      <c r="H281" t="str">
        <f t="shared" ref="H281:H287" si="19">HYPERLINK("sem/10.1021_acs.molpharmaceut.6b00672\SEM","sem/10.1021_acs.molpharmaceut.6b00672\SEM")</f>
        <v>sem/10.1021_acs.molpharmaceut.6b00672\SEM</v>
      </c>
      <c r="I281" t="s">
        <v>895</v>
      </c>
      <c r="J281">
        <v>-4</v>
      </c>
      <c r="K281" t="s">
        <v>23</v>
      </c>
      <c r="L281" t="s">
        <v>330</v>
      </c>
    </row>
    <row r="282" spans="1:14" x14ac:dyDescent="0.25">
      <c r="A282" t="s">
        <v>891</v>
      </c>
      <c r="B282" t="s">
        <v>892</v>
      </c>
      <c r="C282" t="s">
        <v>90</v>
      </c>
      <c r="D282" t="s">
        <v>94</v>
      </c>
      <c r="E282" t="s">
        <v>896</v>
      </c>
      <c r="F282" t="s">
        <v>897</v>
      </c>
      <c r="G282" t="str">
        <f t="shared" si="18"/>
        <v>sem/10.1021_acs.molpharmaceut.6b00672\mp-2016-006726_0003.jpeg</v>
      </c>
      <c r="H282" t="str">
        <f t="shared" si="19"/>
        <v>sem/10.1021_acs.molpharmaceut.6b00672\SEM</v>
      </c>
      <c r="I282" t="s">
        <v>898</v>
      </c>
      <c r="J282">
        <v>-4</v>
      </c>
      <c r="K282" t="s">
        <v>23</v>
      </c>
      <c r="L282" t="s">
        <v>347</v>
      </c>
    </row>
    <row r="283" spans="1:14" x14ac:dyDescent="0.25">
      <c r="A283" t="s">
        <v>891</v>
      </c>
      <c r="B283" t="s">
        <v>892</v>
      </c>
      <c r="C283" t="s">
        <v>90</v>
      </c>
      <c r="D283" t="s">
        <v>94</v>
      </c>
      <c r="E283" t="s">
        <v>899</v>
      </c>
      <c r="F283" t="s">
        <v>900</v>
      </c>
      <c r="G283" t="str">
        <f t="shared" si="18"/>
        <v>sem/10.1021_acs.molpharmaceut.6b00672\mp-2016-006726_0003.jpeg</v>
      </c>
      <c r="H283" t="str">
        <f t="shared" si="19"/>
        <v>sem/10.1021_acs.molpharmaceut.6b00672\SEM</v>
      </c>
      <c r="I283" t="s">
        <v>901</v>
      </c>
      <c r="J283">
        <v>-4</v>
      </c>
      <c r="K283" t="s">
        <v>23</v>
      </c>
      <c r="L283" t="s">
        <v>902</v>
      </c>
    </row>
    <row r="284" spans="1:14" x14ac:dyDescent="0.25">
      <c r="A284" t="s">
        <v>891</v>
      </c>
      <c r="B284" t="s">
        <v>892</v>
      </c>
      <c r="C284" t="s">
        <v>90</v>
      </c>
      <c r="D284" t="s">
        <v>94</v>
      </c>
      <c r="E284" t="s">
        <v>903</v>
      </c>
      <c r="F284" t="s">
        <v>900</v>
      </c>
      <c r="G284" t="str">
        <f t="shared" si="18"/>
        <v>sem/10.1021_acs.molpharmaceut.6b00672\mp-2016-006726_0003.jpeg</v>
      </c>
      <c r="H284" t="str">
        <f t="shared" si="19"/>
        <v>sem/10.1021_acs.molpharmaceut.6b00672\SEM</v>
      </c>
      <c r="I284" t="s">
        <v>904</v>
      </c>
      <c r="J284">
        <v>-4</v>
      </c>
      <c r="K284" t="s">
        <v>23</v>
      </c>
      <c r="L284" t="s">
        <v>905</v>
      </c>
    </row>
    <row r="285" spans="1:14" x14ac:dyDescent="0.25">
      <c r="A285" t="s">
        <v>891</v>
      </c>
      <c r="B285" t="s">
        <v>892</v>
      </c>
      <c r="C285" t="s">
        <v>90</v>
      </c>
      <c r="D285" t="s">
        <v>94</v>
      </c>
      <c r="E285" t="s">
        <v>906</v>
      </c>
      <c r="F285" t="s">
        <v>900</v>
      </c>
      <c r="G285" t="str">
        <f t="shared" si="18"/>
        <v>sem/10.1021_acs.molpharmaceut.6b00672\mp-2016-006726_0003.jpeg</v>
      </c>
      <c r="H285" t="str">
        <f t="shared" si="19"/>
        <v>sem/10.1021_acs.molpharmaceut.6b00672\SEM</v>
      </c>
      <c r="I285" t="s">
        <v>907</v>
      </c>
      <c r="J285">
        <v>-4</v>
      </c>
      <c r="K285" t="s">
        <v>23</v>
      </c>
      <c r="L285" t="s">
        <v>908</v>
      </c>
    </row>
    <row r="286" spans="1:14" x14ac:dyDescent="0.25">
      <c r="A286" t="s">
        <v>891</v>
      </c>
      <c r="B286" t="s">
        <v>892</v>
      </c>
      <c r="C286" t="s">
        <v>90</v>
      </c>
      <c r="D286" t="s">
        <v>94</v>
      </c>
      <c r="E286" t="s">
        <v>909</v>
      </c>
      <c r="F286" t="s">
        <v>900</v>
      </c>
      <c r="G286" t="str">
        <f t="shared" si="18"/>
        <v>sem/10.1021_acs.molpharmaceut.6b00672\mp-2016-006726_0003.jpeg</v>
      </c>
      <c r="H286" t="str">
        <f t="shared" si="19"/>
        <v>sem/10.1021_acs.molpharmaceut.6b00672\SEM</v>
      </c>
      <c r="I286" t="s">
        <v>910</v>
      </c>
      <c r="J286">
        <v>-4</v>
      </c>
      <c r="K286" t="s">
        <v>23</v>
      </c>
      <c r="L286" t="s">
        <v>911</v>
      </c>
    </row>
    <row r="287" spans="1:14" x14ac:dyDescent="0.25">
      <c r="A287" t="s">
        <v>891</v>
      </c>
      <c r="B287" t="s">
        <v>892</v>
      </c>
      <c r="C287" t="s">
        <v>90</v>
      </c>
      <c r="D287" t="s">
        <v>94</v>
      </c>
      <c r="E287" t="s">
        <v>912</v>
      </c>
      <c r="F287" t="s">
        <v>900</v>
      </c>
      <c r="G287" t="str">
        <f t="shared" si="18"/>
        <v>sem/10.1021_acs.molpharmaceut.6b00672\mp-2016-006726_0003.jpeg</v>
      </c>
      <c r="H287" t="str">
        <f t="shared" si="19"/>
        <v>sem/10.1021_acs.molpharmaceut.6b00672\SEM</v>
      </c>
      <c r="I287" t="s">
        <v>913</v>
      </c>
      <c r="J287">
        <v>-4</v>
      </c>
      <c r="K287" t="s">
        <v>23</v>
      </c>
      <c r="L287" t="s">
        <v>914</v>
      </c>
    </row>
    <row r="288" spans="1:14" x14ac:dyDescent="0.25">
      <c r="A288" t="s">
        <v>915</v>
      </c>
      <c r="B288" t="s">
        <v>916</v>
      </c>
      <c r="C288" t="s">
        <v>55</v>
      </c>
      <c r="D288" t="s">
        <v>28</v>
      </c>
      <c r="E288" t="s">
        <v>917</v>
      </c>
      <c r="F288" t="s">
        <v>918</v>
      </c>
      <c r="G288" t="str">
        <f>HYPERLINK("sem/10.1021_acsami.0c08064\am0c08064_0001.jpeg","sem/10.1021_acsami.0c08064\am0c08064_0001.jpeg")</f>
        <v>sem/10.1021_acsami.0c08064\am0c08064_0001.jpeg</v>
      </c>
      <c r="H288" t="str">
        <f>HYPERLINK("sem/10.1021_acsami.0c08064\SEM","sem/10.1021_acsami.0c08064\SEM")</f>
        <v>sem/10.1021_acsami.0c08064\SEM</v>
      </c>
      <c r="I288" t="s">
        <v>919</v>
      </c>
      <c r="J288">
        <v>-5</v>
      </c>
      <c r="K288" t="s">
        <v>65</v>
      </c>
      <c r="L288" t="s">
        <v>920</v>
      </c>
    </row>
    <row r="289" spans="1:14" x14ac:dyDescent="0.25">
      <c r="A289" t="s">
        <v>915</v>
      </c>
      <c r="B289" t="s">
        <v>916</v>
      </c>
      <c r="C289" t="s">
        <v>55</v>
      </c>
      <c r="D289" t="s">
        <v>42</v>
      </c>
      <c r="E289" t="s">
        <v>917</v>
      </c>
      <c r="F289" t="s">
        <v>918</v>
      </c>
      <c r="G289" t="str">
        <f>HYPERLINK("sem/10.1021_acsami.0c08064\am0c08064_0001.jpeg","sem/10.1021_acsami.0c08064\am0c08064_0001.jpeg")</f>
        <v>sem/10.1021_acsami.0c08064\am0c08064_0001.jpeg</v>
      </c>
      <c r="H289" t="str">
        <f>HYPERLINK("sem/10.1021_acsami.0c08064\SEM","sem/10.1021_acsami.0c08064\SEM")</f>
        <v>sem/10.1021_acsami.0c08064\SEM</v>
      </c>
      <c r="I289" t="s">
        <v>921</v>
      </c>
      <c r="J289">
        <v>-6</v>
      </c>
      <c r="K289" t="s">
        <v>65</v>
      </c>
      <c r="L289" t="s">
        <v>922</v>
      </c>
    </row>
    <row r="290" spans="1:14" x14ac:dyDescent="0.25">
      <c r="A290" t="s">
        <v>915</v>
      </c>
      <c r="B290" t="s">
        <v>916</v>
      </c>
      <c r="C290" t="s">
        <v>55</v>
      </c>
      <c r="D290" t="s">
        <v>48</v>
      </c>
      <c r="E290" t="s">
        <v>917</v>
      </c>
      <c r="F290" t="s">
        <v>918</v>
      </c>
      <c r="G290" t="str">
        <f>HYPERLINK("sem/10.1021_acsami.0c08064\am0c08064_0001.jpeg","sem/10.1021_acsami.0c08064\am0c08064_0001.jpeg")</f>
        <v>sem/10.1021_acsami.0c08064\am0c08064_0001.jpeg</v>
      </c>
      <c r="H290" t="str">
        <f>HYPERLINK("sem/10.1021_acsami.0c08064\SEM","sem/10.1021_acsami.0c08064\SEM")</f>
        <v>sem/10.1021_acsami.0c08064\SEM</v>
      </c>
      <c r="I290" t="s">
        <v>923</v>
      </c>
      <c r="J290">
        <v>-6</v>
      </c>
      <c r="K290" t="s">
        <v>65</v>
      </c>
      <c r="L290" t="s">
        <v>924</v>
      </c>
    </row>
    <row r="291" spans="1:14" x14ac:dyDescent="0.25">
      <c r="A291" t="s">
        <v>925</v>
      </c>
      <c r="B291" t="s">
        <v>926</v>
      </c>
      <c r="C291" t="s">
        <v>90</v>
      </c>
      <c r="D291" t="s">
        <v>17</v>
      </c>
      <c r="E291" t="s">
        <v>927</v>
      </c>
      <c r="F291" t="s">
        <v>928</v>
      </c>
      <c r="G291" t="str">
        <f t="shared" ref="G291:G296" si="20">HYPERLINK("sem/10.1021_acsbiomaterials.5b00346\ab-2015-00346z_0004.jpeg","sem/10.1021_acsbiomaterials.5b00346\ab-2015-00346z_0004.jpeg")</f>
        <v>sem/10.1021_acsbiomaterials.5b00346\ab-2015-00346z_0004.jpeg</v>
      </c>
      <c r="H291" t="str">
        <f t="shared" ref="H291:H296" si="21">HYPERLINK("sem/10.1021_acsbiomaterials.5b00346\SEM","sem/10.1021_acsbiomaterials.5b00346\SEM")</f>
        <v>sem/10.1021_acsbiomaterials.5b00346\SEM</v>
      </c>
      <c r="N291" t="s">
        <v>890</v>
      </c>
    </row>
    <row r="292" spans="1:14" x14ac:dyDescent="0.25">
      <c r="A292" t="s">
        <v>925</v>
      </c>
      <c r="B292" t="s">
        <v>926</v>
      </c>
      <c r="C292" t="s">
        <v>90</v>
      </c>
      <c r="D292" t="s">
        <v>28</v>
      </c>
      <c r="E292" t="s">
        <v>929</v>
      </c>
      <c r="F292" t="s">
        <v>930</v>
      </c>
      <c r="G292" t="str">
        <f t="shared" si="20"/>
        <v>sem/10.1021_acsbiomaterials.5b00346\ab-2015-00346z_0004.jpeg</v>
      </c>
      <c r="H292" t="str">
        <f t="shared" si="21"/>
        <v>sem/10.1021_acsbiomaterials.5b00346\SEM</v>
      </c>
      <c r="N292" t="s">
        <v>890</v>
      </c>
    </row>
    <row r="293" spans="1:14" x14ac:dyDescent="0.25">
      <c r="A293" t="s">
        <v>925</v>
      </c>
      <c r="B293" t="s">
        <v>926</v>
      </c>
      <c r="C293" t="s">
        <v>90</v>
      </c>
      <c r="D293" t="s">
        <v>36</v>
      </c>
      <c r="E293" t="s">
        <v>931</v>
      </c>
      <c r="F293" t="s">
        <v>932</v>
      </c>
      <c r="G293" t="str">
        <f t="shared" si="20"/>
        <v>sem/10.1021_acsbiomaterials.5b00346\ab-2015-00346z_0004.jpeg</v>
      </c>
      <c r="H293" t="str">
        <f t="shared" si="21"/>
        <v>sem/10.1021_acsbiomaterials.5b00346\SEM</v>
      </c>
      <c r="N293" t="s">
        <v>890</v>
      </c>
    </row>
    <row r="294" spans="1:14" x14ac:dyDescent="0.25">
      <c r="A294" t="s">
        <v>925</v>
      </c>
      <c r="B294" t="s">
        <v>926</v>
      </c>
      <c r="C294" t="s">
        <v>90</v>
      </c>
      <c r="D294" t="s">
        <v>42</v>
      </c>
      <c r="E294" t="s">
        <v>933</v>
      </c>
      <c r="F294" t="s">
        <v>934</v>
      </c>
      <c r="G294" t="str">
        <f t="shared" si="20"/>
        <v>sem/10.1021_acsbiomaterials.5b00346\ab-2015-00346z_0004.jpeg</v>
      </c>
      <c r="H294" t="str">
        <f t="shared" si="21"/>
        <v>sem/10.1021_acsbiomaterials.5b00346\SEM</v>
      </c>
      <c r="N294" t="s">
        <v>890</v>
      </c>
    </row>
    <row r="295" spans="1:14" x14ac:dyDescent="0.25">
      <c r="A295" t="s">
        <v>925</v>
      </c>
      <c r="B295" t="s">
        <v>926</v>
      </c>
      <c r="C295" t="s">
        <v>90</v>
      </c>
      <c r="D295" t="s">
        <v>48</v>
      </c>
      <c r="E295" t="s">
        <v>935</v>
      </c>
      <c r="F295" t="s">
        <v>936</v>
      </c>
      <c r="G295" t="str">
        <f t="shared" si="20"/>
        <v>sem/10.1021_acsbiomaterials.5b00346\ab-2015-00346z_0004.jpeg</v>
      </c>
      <c r="H295" t="str">
        <f t="shared" si="21"/>
        <v>sem/10.1021_acsbiomaterials.5b00346\SEM</v>
      </c>
      <c r="N295" t="s">
        <v>890</v>
      </c>
    </row>
    <row r="296" spans="1:14" x14ac:dyDescent="0.25">
      <c r="A296" t="s">
        <v>925</v>
      </c>
      <c r="B296" t="s">
        <v>926</v>
      </c>
      <c r="C296" t="s">
        <v>90</v>
      </c>
      <c r="D296" t="s">
        <v>254</v>
      </c>
      <c r="E296" t="s">
        <v>937</v>
      </c>
      <c r="F296" t="s">
        <v>938</v>
      </c>
      <c r="G296" t="str">
        <f t="shared" si="20"/>
        <v>sem/10.1021_acsbiomaterials.5b00346\ab-2015-00346z_0004.jpeg</v>
      </c>
      <c r="H296" t="str">
        <f t="shared" si="21"/>
        <v>sem/10.1021_acsbiomaterials.5b00346\SEM</v>
      </c>
      <c r="N296" t="s">
        <v>890</v>
      </c>
    </row>
    <row r="297" spans="1:14" x14ac:dyDescent="0.25">
      <c r="A297" t="s">
        <v>939</v>
      </c>
      <c r="B297" t="s">
        <v>940</v>
      </c>
      <c r="C297" t="s">
        <v>144</v>
      </c>
      <c r="D297" t="s">
        <v>17</v>
      </c>
      <c r="E297" t="s">
        <v>941</v>
      </c>
      <c r="F297" t="s">
        <v>942</v>
      </c>
      <c r="G297" t="str">
        <f t="shared" ref="G297:G306" si="22">HYPERLINK("sem/10.1021_acsami.9b05554\am-2019-05554v_0002.jpeg","sem/10.1021_acsami.9b05554\am-2019-05554v_0002.jpeg")</f>
        <v>sem/10.1021_acsami.9b05554\am-2019-05554v_0002.jpeg</v>
      </c>
      <c r="H297" t="str">
        <f t="shared" ref="H297:H306" si="23">HYPERLINK("sem/10.1021_acsami.9b05554\SEM","sem/10.1021_acsami.9b05554\SEM")</f>
        <v>sem/10.1021_acsami.9b05554\SEM</v>
      </c>
      <c r="I297" t="s">
        <v>943</v>
      </c>
      <c r="J297">
        <v>-6</v>
      </c>
      <c r="K297" t="s">
        <v>114</v>
      </c>
      <c r="L297" t="s">
        <v>944</v>
      </c>
    </row>
    <row r="298" spans="1:14" x14ac:dyDescent="0.25">
      <c r="A298" t="s">
        <v>939</v>
      </c>
      <c r="B298" t="s">
        <v>940</v>
      </c>
      <c r="C298" t="s">
        <v>144</v>
      </c>
      <c r="D298" t="s">
        <v>17</v>
      </c>
      <c r="E298" t="s">
        <v>941</v>
      </c>
      <c r="F298" t="s">
        <v>942</v>
      </c>
      <c r="G298" t="str">
        <f t="shared" si="22"/>
        <v>sem/10.1021_acsami.9b05554\am-2019-05554v_0002.jpeg</v>
      </c>
      <c r="H298" t="str">
        <f t="shared" si="23"/>
        <v>sem/10.1021_acsami.9b05554\SEM</v>
      </c>
      <c r="I298" t="s">
        <v>943</v>
      </c>
      <c r="J298">
        <v>-6</v>
      </c>
      <c r="K298" t="s">
        <v>114</v>
      </c>
      <c r="L298" t="s">
        <v>587</v>
      </c>
    </row>
    <row r="299" spans="1:14" x14ac:dyDescent="0.25">
      <c r="A299" t="s">
        <v>939</v>
      </c>
      <c r="B299" t="s">
        <v>940</v>
      </c>
      <c r="C299" t="s">
        <v>144</v>
      </c>
      <c r="D299" t="s">
        <v>28</v>
      </c>
      <c r="E299" t="s">
        <v>945</v>
      </c>
      <c r="F299" t="s">
        <v>942</v>
      </c>
      <c r="G299" t="str">
        <f t="shared" si="22"/>
        <v>sem/10.1021_acsami.9b05554\am-2019-05554v_0002.jpeg</v>
      </c>
      <c r="H299" t="str">
        <f t="shared" si="23"/>
        <v>sem/10.1021_acsami.9b05554\SEM</v>
      </c>
      <c r="I299" t="s">
        <v>946</v>
      </c>
      <c r="J299">
        <v>-6</v>
      </c>
      <c r="K299" t="s">
        <v>114</v>
      </c>
      <c r="L299" t="s">
        <v>193</v>
      </c>
    </row>
    <row r="300" spans="1:14" x14ac:dyDescent="0.25">
      <c r="A300" t="s">
        <v>939</v>
      </c>
      <c r="B300" t="s">
        <v>940</v>
      </c>
      <c r="C300" t="s">
        <v>144</v>
      </c>
      <c r="D300" t="s">
        <v>28</v>
      </c>
      <c r="E300" t="s">
        <v>945</v>
      </c>
      <c r="F300" t="s">
        <v>942</v>
      </c>
      <c r="G300" t="str">
        <f t="shared" si="22"/>
        <v>sem/10.1021_acsami.9b05554\am-2019-05554v_0002.jpeg</v>
      </c>
      <c r="H300" t="str">
        <f t="shared" si="23"/>
        <v>sem/10.1021_acsami.9b05554\SEM</v>
      </c>
      <c r="I300" t="s">
        <v>946</v>
      </c>
      <c r="J300">
        <v>-6</v>
      </c>
      <c r="K300" t="s">
        <v>114</v>
      </c>
      <c r="L300" t="s">
        <v>947</v>
      </c>
    </row>
    <row r="301" spans="1:14" x14ac:dyDescent="0.25">
      <c r="A301" t="s">
        <v>939</v>
      </c>
      <c r="B301" t="s">
        <v>940</v>
      </c>
      <c r="C301" t="s">
        <v>144</v>
      </c>
      <c r="D301" t="s">
        <v>36</v>
      </c>
      <c r="E301" t="s">
        <v>945</v>
      </c>
      <c r="F301" t="s">
        <v>948</v>
      </c>
      <c r="G301" t="str">
        <f t="shared" si="22"/>
        <v>sem/10.1021_acsami.9b05554\am-2019-05554v_0002.jpeg</v>
      </c>
      <c r="H301" t="str">
        <f t="shared" si="23"/>
        <v>sem/10.1021_acsami.9b05554\SEM</v>
      </c>
      <c r="I301" t="s">
        <v>949</v>
      </c>
      <c r="J301">
        <v>-6</v>
      </c>
      <c r="K301" t="s">
        <v>114</v>
      </c>
      <c r="L301" t="s">
        <v>193</v>
      </c>
    </row>
    <row r="302" spans="1:14" x14ac:dyDescent="0.25">
      <c r="A302" t="s">
        <v>939</v>
      </c>
      <c r="B302" t="s">
        <v>940</v>
      </c>
      <c r="C302" t="s">
        <v>144</v>
      </c>
      <c r="D302" t="s">
        <v>36</v>
      </c>
      <c r="E302" t="s">
        <v>945</v>
      </c>
      <c r="F302" t="s">
        <v>948</v>
      </c>
      <c r="G302" t="str">
        <f t="shared" si="22"/>
        <v>sem/10.1021_acsami.9b05554\am-2019-05554v_0002.jpeg</v>
      </c>
      <c r="H302" t="str">
        <f t="shared" si="23"/>
        <v>sem/10.1021_acsami.9b05554\SEM</v>
      </c>
      <c r="I302" t="s">
        <v>949</v>
      </c>
      <c r="J302">
        <v>-6</v>
      </c>
      <c r="K302" t="s">
        <v>114</v>
      </c>
      <c r="L302" t="s">
        <v>947</v>
      </c>
    </row>
    <row r="303" spans="1:14" x14ac:dyDescent="0.25">
      <c r="A303" t="s">
        <v>939</v>
      </c>
      <c r="B303" t="s">
        <v>940</v>
      </c>
      <c r="C303" t="s">
        <v>144</v>
      </c>
      <c r="D303" t="s">
        <v>42</v>
      </c>
      <c r="E303" t="s">
        <v>945</v>
      </c>
      <c r="F303" t="s">
        <v>942</v>
      </c>
      <c r="G303" t="str">
        <f t="shared" si="22"/>
        <v>sem/10.1021_acsami.9b05554\am-2019-05554v_0002.jpeg</v>
      </c>
      <c r="H303" t="str">
        <f t="shared" si="23"/>
        <v>sem/10.1021_acsami.9b05554\SEM</v>
      </c>
      <c r="I303" t="s">
        <v>950</v>
      </c>
      <c r="J303">
        <v>-6</v>
      </c>
      <c r="K303" t="s">
        <v>114</v>
      </c>
      <c r="L303" t="s">
        <v>193</v>
      </c>
    </row>
    <row r="304" spans="1:14" x14ac:dyDescent="0.25">
      <c r="A304" t="s">
        <v>939</v>
      </c>
      <c r="B304" t="s">
        <v>940</v>
      </c>
      <c r="C304" t="s">
        <v>144</v>
      </c>
      <c r="D304" t="s">
        <v>42</v>
      </c>
      <c r="E304" t="s">
        <v>945</v>
      </c>
      <c r="F304" t="s">
        <v>942</v>
      </c>
      <c r="G304" t="str">
        <f t="shared" si="22"/>
        <v>sem/10.1021_acsami.9b05554\am-2019-05554v_0002.jpeg</v>
      </c>
      <c r="H304" t="str">
        <f t="shared" si="23"/>
        <v>sem/10.1021_acsami.9b05554\SEM</v>
      </c>
      <c r="I304" t="s">
        <v>950</v>
      </c>
      <c r="J304">
        <v>-6</v>
      </c>
      <c r="K304" t="s">
        <v>114</v>
      </c>
      <c r="L304" t="s">
        <v>947</v>
      </c>
    </row>
    <row r="305" spans="1:14" x14ac:dyDescent="0.25">
      <c r="A305" t="s">
        <v>939</v>
      </c>
      <c r="B305" t="s">
        <v>940</v>
      </c>
      <c r="C305" t="s">
        <v>144</v>
      </c>
      <c r="D305" t="s">
        <v>48</v>
      </c>
      <c r="E305" t="s">
        <v>945</v>
      </c>
      <c r="F305" t="s">
        <v>948</v>
      </c>
      <c r="G305" t="str">
        <f t="shared" si="22"/>
        <v>sem/10.1021_acsami.9b05554\am-2019-05554v_0002.jpeg</v>
      </c>
      <c r="H305" t="str">
        <f t="shared" si="23"/>
        <v>sem/10.1021_acsami.9b05554\SEM</v>
      </c>
      <c r="I305" t="s">
        <v>951</v>
      </c>
      <c r="J305">
        <v>-6</v>
      </c>
      <c r="K305" t="s">
        <v>114</v>
      </c>
      <c r="L305" t="s">
        <v>193</v>
      </c>
    </row>
    <row r="306" spans="1:14" x14ac:dyDescent="0.25">
      <c r="A306" t="s">
        <v>939</v>
      </c>
      <c r="B306" t="s">
        <v>940</v>
      </c>
      <c r="C306" t="s">
        <v>144</v>
      </c>
      <c r="D306" t="s">
        <v>48</v>
      </c>
      <c r="E306" t="s">
        <v>945</v>
      </c>
      <c r="F306" t="s">
        <v>948</v>
      </c>
      <c r="G306" t="str">
        <f t="shared" si="22"/>
        <v>sem/10.1021_acsami.9b05554\am-2019-05554v_0002.jpeg</v>
      </c>
      <c r="H306" t="str">
        <f t="shared" si="23"/>
        <v>sem/10.1021_acsami.9b05554\SEM</v>
      </c>
      <c r="I306" t="s">
        <v>951</v>
      </c>
      <c r="J306">
        <v>-6</v>
      </c>
      <c r="K306" t="s">
        <v>114</v>
      </c>
      <c r="L306" t="s">
        <v>947</v>
      </c>
    </row>
    <row r="307" spans="1:14" x14ac:dyDescent="0.25">
      <c r="A307" t="s">
        <v>952</v>
      </c>
      <c r="B307" t="s">
        <v>953</v>
      </c>
      <c r="C307" t="s">
        <v>55</v>
      </c>
      <c r="D307" t="s">
        <v>36</v>
      </c>
      <c r="E307" t="s">
        <v>954</v>
      </c>
      <c r="F307" t="s">
        <v>955</v>
      </c>
      <c r="G307" t="str">
        <f>HYPERLINK("sem/10.1021_acsabm.0c00423\mt0c00423_0001.jpeg","sem/10.1021_acsabm.0c00423\mt0c00423_0001.jpeg")</f>
        <v>sem/10.1021_acsabm.0c00423\mt0c00423_0001.jpeg</v>
      </c>
      <c r="H307" t="str">
        <f t="shared" ref="H307:H315" si="24">HYPERLINK("sem/10.1021_acsabm.0c00423\SEM","sem/10.1021_acsabm.0c00423\SEM")</f>
        <v>sem/10.1021_acsabm.0c00423\SEM</v>
      </c>
      <c r="N307" t="s">
        <v>797</v>
      </c>
    </row>
    <row r="308" spans="1:14" x14ac:dyDescent="0.25">
      <c r="A308" t="s">
        <v>952</v>
      </c>
      <c r="B308" t="s">
        <v>953</v>
      </c>
      <c r="C308" t="s">
        <v>55</v>
      </c>
      <c r="D308" t="s">
        <v>42</v>
      </c>
      <c r="E308" t="s">
        <v>954</v>
      </c>
      <c r="F308" t="s">
        <v>956</v>
      </c>
      <c r="G308" t="str">
        <f>HYPERLINK("sem/10.1021_acsabm.0c00423\mt0c00423_0001.jpeg","sem/10.1021_acsabm.0c00423\mt0c00423_0001.jpeg")</f>
        <v>sem/10.1021_acsabm.0c00423\mt0c00423_0001.jpeg</v>
      </c>
      <c r="H308" t="str">
        <f t="shared" si="24"/>
        <v>sem/10.1021_acsabm.0c00423\SEM</v>
      </c>
      <c r="N308" t="s">
        <v>797</v>
      </c>
    </row>
    <row r="309" spans="1:14" x14ac:dyDescent="0.25">
      <c r="A309" t="s">
        <v>952</v>
      </c>
      <c r="B309" t="s">
        <v>953</v>
      </c>
      <c r="C309" t="s">
        <v>122</v>
      </c>
      <c r="D309" t="s">
        <v>17</v>
      </c>
      <c r="E309" t="s">
        <v>954</v>
      </c>
      <c r="F309" t="s">
        <v>957</v>
      </c>
      <c r="G309" t="str">
        <f>HYPERLINK("sem/10.1021_acsabm.0c00423\mt0c00423_0004.jpeg","sem/10.1021_acsabm.0c00423\mt0c00423_0004.jpeg")</f>
        <v>sem/10.1021_acsabm.0c00423\mt0c00423_0004.jpeg</v>
      </c>
      <c r="H309" t="str">
        <f t="shared" si="24"/>
        <v>sem/10.1021_acsabm.0c00423\SEM</v>
      </c>
      <c r="N309" t="s">
        <v>797</v>
      </c>
    </row>
    <row r="310" spans="1:14" x14ac:dyDescent="0.25">
      <c r="A310" t="s">
        <v>952</v>
      </c>
      <c r="B310" t="s">
        <v>953</v>
      </c>
      <c r="C310" t="s">
        <v>16</v>
      </c>
      <c r="D310" t="s">
        <v>17</v>
      </c>
      <c r="E310" t="s">
        <v>954</v>
      </c>
      <c r="F310" t="s">
        <v>958</v>
      </c>
      <c r="G310" t="str">
        <f>HYPERLINK("sem/10.1021_acsabm.0c00423\supp_2.jpg","sem/10.1021_acsabm.0c00423\supp_2.jpg")</f>
        <v>sem/10.1021_acsabm.0c00423\supp_2.jpg</v>
      </c>
      <c r="H310" t="str">
        <f t="shared" si="24"/>
        <v>sem/10.1021_acsabm.0c00423\SEM</v>
      </c>
      <c r="N310" t="s">
        <v>797</v>
      </c>
    </row>
    <row r="311" spans="1:14" x14ac:dyDescent="0.25">
      <c r="A311" t="s">
        <v>952</v>
      </c>
      <c r="B311" t="s">
        <v>953</v>
      </c>
      <c r="C311" t="s">
        <v>16</v>
      </c>
      <c r="D311" t="s">
        <v>28</v>
      </c>
      <c r="E311" t="s">
        <v>954</v>
      </c>
      <c r="F311" t="s">
        <v>959</v>
      </c>
      <c r="G311" t="str">
        <f>HYPERLINK("sem/10.1021_acsabm.0c00423\supp_2.jpg","sem/10.1021_acsabm.0c00423\supp_2.jpg")</f>
        <v>sem/10.1021_acsabm.0c00423\supp_2.jpg</v>
      </c>
      <c r="H311" t="str">
        <f t="shared" si="24"/>
        <v>sem/10.1021_acsabm.0c00423\SEM</v>
      </c>
      <c r="N311" t="s">
        <v>797</v>
      </c>
    </row>
    <row r="312" spans="1:14" x14ac:dyDescent="0.25">
      <c r="A312" t="s">
        <v>952</v>
      </c>
      <c r="B312" t="s">
        <v>953</v>
      </c>
      <c r="C312" t="s">
        <v>960</v>
      </c>
      <c r="D312" t="s">
        <v>17</v>
      </c>
      <c r="E312" t="s">
        <v>954</v>
      </c>
      <c r="F312" t="s">
        <v>961</v>
      </c>
      <c r="G312" t="str">
        <f>HYPERLINK("sem/10.1021_acsabm.0c00423\supp_3.jpg","sem/10.1021_acsabm.0c00423\supp_3.jpg")</f>
        <v>sem/10.1021_acsabm.0c00423\supp_3.jpg</v>
      </c>
      <c r="H312" t="str">
        <f t="shared" si="24"/>
        <v>sem/10.1021_acsabm.0c00423\SEM</v>
      </c>
      <c r="N312" t="s">
        <v>797</v>
      </c>
    </row>
    <row r="313" spans="1:14" x14ac:dyDescent="0.25">
      <c r="A313" t="s">
        <v>952</v>
      </c>
      <c r="B313" t="s">
        <v>953</v>
      </c>
      <c r="C313" t="s">
        <v>960</v>
      </c>
      <c r="D313" t="s">
        <v>28</v>
      </c>
      <c r="E313" t="s">
        <v>962</v>
      </c>
      <c r="F313" t="s">
        <v>963</v>
      </c>
      <c r="G313" t="str">
        <f>HYPERLINK("sem/10.1021_acsabm.0c00423\supp_3.jpg","sem/10.1021_acsabm.0c00423\supp_3.jpg")</f>
        <v>sem/10.1021_acsabm.0c00423\supp_3.jpg</v>
      </c>
      <c r="H313" t="str">
        <f t="shared" si="24"/>
        <v>sem/10.1021_acsabm.0c00423\SEM</v>
      </c>
      <c r="N313" t="s">
        <v>797</v>
      </c>
    </row>
    <row r="314" spans="1:14" x14ac:dyDescent="0.25">
      <c r="A314" t="s">
        <v>952</v>
      </c>
      <c r="B314" t="s">
        <v>953</v>
      </c>
      <c r="C314" t="s">
        <v>960</v>
      </c>
      <c r="D314" t="s">
        <v>36</v>
      </c>
      <c r="E314" t="s">
        <v>964</v>
      </c>
      <c r="F314" t="s">
        <v>965</v>
      </c>
      <c r="G314" t="str">
        <f>HYPERLINK("sem/10.1021_acsabm.0c00423\supp_3.jpg","sem/10.1021_acsabm.0c00423\supp_3.jpg")</f>
        <v>sem/10.1021_acsabm.0c00423\supp_3.jpg</v>
      </c>
      <c r="H314" t="str">
        <f t="shared" si="24"/>
        <v>sem/10.1021_acsabm.0c00423\SEM</v>
      </c>
      <c r="N314" t="s">
        <v>797</v>
      </c>
    </row>
    <row r="315" spans="1:14" x14ac:dyDescent="0.25">
      <c r="A315" t="s">
        <v>952</v>
      </c>
      <c r="B315" t="s">
        <v>953</v>
      </c>
      <c r="C315" t="s">
        <v>960</v>
      </c>
      <c r="D315" t="s">
        <v>42</v>
      </c>
      <c r="E315" t="s">
        <v>966</v>
      </c>
      <c r="F315" t="s">
        <v>967</v>
      </c>
      <c r="G315" t="str">
        <f>HYPERLINK("sem/10.1021_acsabm.0c00423\supp_3.jpg","sem/10.1021_acsabm.0c00423\supp_3.jpg")</f>
        <v>sem/10.1021_acsabm.0c00423\supp_3.jpg</v>
      </c>
      <c r="H315" t="str">
        <f t="shared" si="24"/>
        <v>sem/10.1021_acsabm.0c00423\SEM</v>
      </c>
      <c r="N315" t="s">
        <v>797</v>
      </c>
    </row>
    <row r="316" spans="1:14" x14ac:dyDescent="0.25">
      <c r="A316" t="s">
        <v>968</v>
      </c>
      <c r="B316" t="s">
        <v>969</v>
      </c>
      <c r="C316" t="s">
        <v>144</v>
      </c>
      <c r="D316" t="s">
        <v>17</v>
      </c>
      <c r="E316" t="s">
        <v>970</v>
      </c>
      <c r="F316" t="s">
        <v>971</v>
      </c>
      <c r="G316" t="str">
        <f>HYPERLINK("sem/10.1021_bk-2017-1253.ch004\bk-2016-00496t_g002.jpeg","sem/10.1021_bk-2017-1253.ch004\bk-2016-00496t_g002.jpeg")</f>
        <v>sem/10.1021_bk-2017-1253.ch004\bk-2016-00496t_g002.jpeg</v>
      </c>
      <c r="H316" t="str">
        <f t="shared" ref="H316:H321" si="25">HYPERLINK("sem/10.1021_bk-2017-1253.ch004\SEM","sem/10.1021_bk-2017-1253.ch004\SEM")</f>
        <v>sem/10.1021_bk-2017-1253.ch004\SEM</v>
      </c>
      <c r="N316" t="s">
        <v>797</v>
      </c>
    </row>
    <row r="317" spans="1:14" x14ac:dyDescent="0.25">
      <c r="A317" t="s">
        <v>968</v>
      </c>
      <c r="B317" t="s">
        <v>969</v>
      </c>
      <c r="C317" t="s">
        <v>144</v>
      </c>
      <c r="D317" t="s">
        <v>28</v>
      </c>
      <c r="E317" t="s">
        <v>972</v>
      </c>
      <c r="F317" t="s">
        <v>973</v>
      </c>
      <c r="G317" t="str">
        <f>HYPERLINK("sem/10.1021_bk-2017-1253.ch004\bk-2016-00496t_g002.jpeg","sem/10.1021_bk-2017-1253.ch004\bk-2016-00496t_g002.jpeg")</f>
        <v>sem/10.1021_bk-2017-1253.ch004\bk-2016-00496t_g002.jpeg</v>
      </c>
      <c r="H317" t="str">
        <f t="shared" si="25"/>
        <v>sem/10.1021_bk-2017-1253.ch004\SEM</v>
      </c>
      <c r="N317" t="s">
        <v>797</v>
      </c>
    </row>
    <row r="318" spans="1:14" x14ac:dyDescent="0.25">
      <c r="A318" t="s">
        <v>968</v>
      </c>
      <c r="B318" t="s">
        <v>969</v>
      </c>
      <c r="C318" t="s">
        <v>90</v>
      </c>
      <c r="D318" t="s">
        <v>17</v>
      </c>
      <c r="E318" t="s">
        <v>974</v>
      </c>
      <c r="F318" t="s">
        <v>975</v>
      </c>
      <c r="G318" t="str">
        <f>HYPERLINK("sem/10.1021_bk-2017-1253.ch004\bk-2016-00496t_g003.jpeg","sem/10.1021_bk-2017-1253.ch004\bk-2016-00496t_g003.jpeg")</f>
        <v>sem/10.1021_bk-2017-1253.ch004\bk-2016-00496t_g003.jpeg</v>
      </c>
      <c r="H318" t="str">
        <f t="shared" si="25"/>
        <v>sem/10.1021_bk-2017-1253.ch004\SEM</v>
      </c>
      <c r="N318" t="s">
        <v>797</v>
      </c>
    </row>
    <row r="319" spans="1:14" x14ac:dyDescent="0.25">
      <c r="A319" t="s">
        <v>968</v>
      </c>
      <c r="B319" t="s">
        <v>969</v>
      </c>
      <c r="C319" t="s">
        <v>90</v>
      </c>
      <c r="D319" t="s">
        <v>28</v>
      </c>
      <c r="E319" t="s">
        <v>976</v>
      </c>
      <c r="F319" t="s">
        <v>977</v>
      </c>
      <c r="G319" t="str">
        <f>HYPERLINK("sem/10.1021_bk-2017-1253.ch004\bk-2016-00496t_g003.jpeg","sem/10.1021_bk-2017-1253.ch004\bk-2016-00496t_g003.jpeg")</f>
        <v>sem/10.1021_bk-2017-1253.ch004\bk-2016-00496t_g003.jpeg</v>
      </c>
      <c r="H319" t="str">
        <f t="shared" si="25"/>
        <v>sem/10.1021_bk-2017-1253.ch004\SEM</v>
      </c>
      <c r="N319" s="3" t="s">
        <v>797</v>
      </c>
    </row>
    <row r="320" spans="1:14" x14ac:dyDescent="0.25">
      <c r="A320" t="s">
        <v>968</v>
      </c>
      <c r="B320" t="s">
        <v>969</v>
      </c>
      <c r="C320" t="s">
        <v>90</v>
      </c>
      <c r="D320" t="s">
        <v>36</v>
      </c>
      <c r="E320" t="s">
        <v>978</v>
      </c>
      <c r="F320" t="s">
        <v>979</v>
      </c>
      <c r="G320" t="str">
        <f>HYPERLINK("sem/10.1021_bk-2017-1253.ch004\bk-2016-00496t_g003.jpeg","sem/10.1021_bk-2017-1253.ch004\bk-2016-00496t_g003.jpeg")</f>
        <v>sem/10.1021_bk-2017-1253.ch004\bk-2016-00496t_g003.jpeg</v>
      </c>
      <c r="H320" t="str">
        <f t="shared" si="25"/>
        <v>sem/10.1021_bk-2017-1253.ch004\SEM</v>
      </c>
      <c r="N320" s="3" t="s">
        <v>797</v>
      </c>
    </row>
    <row r="321" spans="1:14" x14ac:dyDescent="0.25">
      <c r="A321" t="s">
        <v>968</v>
      </c>
      <c r="B321" t="s">
        <v>969</v>
      </c>
      <c r="C321" t="s">
        <v>90</v>
      </c>
      <c r="D321" t="s">
        <v>42</v>
      </c>
      <c r="E321" t="s">
        <v>980</v>
      </c>
      <c r="F321" t="s">
        <v>981</v>
      </c>
      <c r="G321" t="str">
        <f>HYPERLINK("sem/10.1021_bk-2017-1253.ch004\bk-2016-00496t_g003.jpeg","sem/10.1021_bk-2017-1253.ch004\bk-2016-00496t_g003.jpeg")</f>
        <v>sem/10.1021_bk-2017-1253.ch004\bk-2016-00496t_g003.jpeg</v>
      </c>
      <c r="H321" t="str">
        <f t="shared" si="25"/>
        <v>sem/10.1021_bk-2017-1253.ch004\SEM</v>
      </c>
      <c r="N321" s="3" t="s">
        <v>797</v>
      </c>
    </row>
    <row r="322" spans="1:14" x14ac:dyDescent="0.25">
      <c r="A322" t="s">
        <v>982</v>
      </c>
      <c r="B322" t="s">
        <v>983</v>
      </c>
      <c r="C322" t="s">
        <v>144</v>
      </c>
      <c r="D322" t="s">
        <v>48</v>
      </c>
      <c r="E322" t="s">
        <v>984</v>
      </c>
      <c r="F322" t="s">
        <v>985</v>
      </c>
      <c r="G322" t="str">
        <f>HYPERLINK("sem/10.1021_acsami.1c03804\am1c03804_0003.jpeg","sem/10.1021_acsami.1c03804\am1c03804_0003.jpeg")</f>
        <v>sem/10.1021_acsami.1c03804\am1c03804_0003.jpeg</v>
      </c>
      <c r="H322" t="str">
        <f t="shared" ref="H322:H327" si="26">HYPERLINK("sem/10.1021_acsami.1c03804\SEM","sem/10.1021_acsami.1c03804\SEM")</f>
        <v>sem/10.1021_acsami.1c03804\SEM</v>
      </c>
      <c r="N322" s="3" t="s">
        <v>797</v>
      </c>
    </row>
    <row r="323" spans="1:14" x14ac:dyDescent="0.25">
      <c r="A323" t="s">
        <v>982</v>
      </c>
      <c r="B323" t="s">
        <v>983</v>
      </c>
      <c r="C323" t="s">
        <v>144</v>
      </c>
      <c r="D323" t="s">
        <v>254</v>
      </c>
      <c r="E323" t="s">
        <v>986</v>
      </c>
      <c r="F323" t="s">
        <v>987</v>
      </c>
      <c r="G323" t="str">
        <f>HYPERLINK("sem/10.1021_acsami.1c03804\am1c03804_0003.jpeg","sem/10.1021_acsami.1c03804\am1c03804_0003.jpeg")</f>
        <v>sem/10.1021_acsami.1c03804\am1c03804_0003.jpeg</v>
      </c>
      <c r="H323" t="str">
        <f t="shared" si="26"/>
        <v>sem/10.1021_acsami.1c03804\SEM</v>
      </c>
      <c r="N323" s="3" t="s">
        <v>797</v>
      </c>
    </row>
    <row r="324" spans="1:14" x14ac:dyDescent="0.25">
      <c r="A324" t="s">
        <v>982</v>
      </c>
      <c r="B324" t="s">
        <v>983</v>
      </c>
      <c r="C324" t="s">
        <v>144</v>
      </c>
      <c r="D324" t="s">
        <v>668</v>
      </c>
      <c r="E324" t="s">
        <v>988</v>
      </c>
      <c r="F324" t="s">
        <v>989</v>
      </c>
      <c r="G324" t="str">
        <f>HYPERLINK("sem/10.1021_acsami.1c03804\am1c03804_0003.jpeg","sem/10.1021_acsami.1c03804\am1c03804_0003.jpeg")</f>
        <v>sem/10.1021_acsami.1c03804\am1c03804_0003.jpeg</v>
      </c>
      <c r="H324" t="str">
        <f t="shared" si="26"/>
        <v>sem/10.1021_acsami.1c03804\SEM</v>
      </c>
      <c r="N324" s="3" t="s">
        <v>797</v>
      </c>
    </row>
    <row r="325" spans="1:14" x14ac:dyDescent="0.25">
      <c r="A325" t="s">
        <v>982</v>
      </c>
      <c r="B325" t="s">
        <v>983</v>
      </c>
      <c r="C325" t="s">
        <v>990</v>
      </c>
      <c r="D325" t="s">
        <v>17</v>
      </c>
      <c r="E325" t="s">
        <v>991</v>
      </c>
      <c r="F325" t="s">
        <v>992</v>
      </c>
      <c r="G325" t="str">
        <f>HYPERLINK("sem/10.1021_acsami.1c03804\supp_8.jpg","sem/10.1021_acsami.1c03804\supp_8.jpg")</f>
        <v>sem/10.1021_acsami.1c03804\supp_8.jpg</v>
      </c>
      <c r="H325" t="str">
        <f t="shared" si="26"/>
        <v>sem/10.1021_acsami.1c03804\SEM</v>
      </c>
      <c r="N325" s="3" t="s">
        <v>797</v>
      </c>
    </row>
    <row r="326" spans="1:14" x14ac:dyDescent="0.25">
      <c r="A326" t="s">
        <v>982</v>
      </c>
      <c r="B326" t="s">
        <v>983</v>
      </c>
      <c r="C326" t="s">
        <v>990</v>
      </c>
      <c r="D326" t="s">
        <v>993</v>
      </c>
      <c r="E326">
        <v>2</v>
      </c>
      <c r="F326" t="s">
        <v>994</v>
      </c>
      <c r="G326" t="str">
        <f>HYPERLINK("sem/10.1021_acsami.1c03804\supp_8.jpg","sem/10.1021_acsami.1c03804\supp_8.jpg")</f>
        <v>sem/10.1021_acsami.1c03804\supp_8.jpg</v>
      </c>
      <c r="H326" t="str">
        <f t="shared" si="26"/>
        <v>sem/10.1021_acsami.1c03804\SEM</v>
      </c>
      <c r="N326" s="3" t="s">
        <v>797</v>
      </c>
    </row>
    <row r="327" spans="1:14" x14ac:dyDescent="0.25">
      <c r="A327" t="s">
        <v>982</v>
      </c>
      <c r="B327" t="s">
        <v>983</v>
      </c>
      <c r="C327" t="s">
        <v>990</v>
      </c>
      <c r="D327" t="s">
        <v>28</v>
      </c>
      <c r="E327" t="s">
        <v>995</v>
      </c>
      <c r="F327" t="s">
        <v>996</v>
      </c>
      <c r="G327" t="str">
        <f>HYPERLINK("sem/10.1021_acsami.1c03804\supp_8.jpg","sem/10.1021_acsami.1c03804\supp_8.jpg")</f>
        <v>sem/10.1021_acsami.1c03804\supp_8.jpg</v>
      </c>
      <c r="H327" t="str">
        <f t="shared" si="26"/>
        <v>sem/10.1021_acsami.1c03804\SEM</v>
      </c>
      <c r="N327" s="3" t="s">
        <v>797</v>
      </c>
    </row>
    <row r="328" spans="1:14" x14ac:dyDescent="0.25">
      <c r="A328" t="s">
        <v>997</v>
      </c>
      <c r="B328" t="s">
        <v>998</v>
      </c>
      <c r="C328" t="s">
        <v>55</v>
      </c>
      <c r="D328" t="s">
        <v>48</v>
      </c>
      <c r="E328" t="s">
        <v>999</v>
      </c>
      <c r="F328" t="s">
        <v>1000</v>
      </c>
      <c r="G328" t="str">
        <f>HYPERLINK("sem/10.1021_acsami.1c02262\am1c02262_0002.jpeg","sem/10.1021_acsami.1c02262\am1c02262_0002.jpeg")</f>
        <v>sem/10.1021_acsami.1c02262\am1c02262_0002.jpeg</v>
      </c>
      <c r="H328" t="str">
        <f>HYPERLINK("sem/10.1021_acsami.1c02262\SEM","sem/10.1021_acsami.1c02262\SEM")</f>
        <v>sem/10.1021_acsami.1c02262\SEM</v>
      </c>
      <c r="N328" s="3" t="s">
        <v>890</v>
      </c>
    </row>
    <row r="329" spans="1:14" x14ac:dyDescent="0.25">
      <c r="A329" t="s">
        <v>1001</v>
      </c>
      <c r="B329" t="s">
        <v>1002</v>
      </c>
      <c r="C329" t="s">
        <v>144</v>
      </c>
      <c r="D329" t="s">
        <v>99</v>
      </c>
      <c r="E329" t="s">
        <v>1003</v>
      </c>
      <c r="F329" t="s">
        <v>1004</v>
      </c>
      <c r="G329" t="str">
        <f>HYPERLINK("sem/10.1021_acsami.1c01904\supp_9.jpg","sem/10.1021_acsami.1c01904\supp_9.jpg")</f>
        <v>sem/10.1021_acsami.1c01904\supp_9.jpg</v>
      </c>
      <c r="H329" t="str">
        <f>HYPERLINK("sem/10.1021_acsami.1c01904\SEM","sem/10.1021_acsami.1c01904\SEM")</f>
        <v>sem/10.1021_acsami.1c01904\SEM</v>
      </c>
      <c r="I329" t="s">
        <v>1005</v>
      </c>
      <c r="J329">
        <v>-4</v>
      </c>
      <c r="K329" t="s">
        <v>65</v>
      </c>
      <c r="L329" t="s">
        <v>1006</v>
      </c>
    </row>
    <row r="330" spans="1:14" x14ac:dyDescent="0.25">
      <c r="A330" s="1" t="s">
        <v>1007</v>
      </c>
      <c r="B330" t="s">
        <v>1008</v>
      </c>
      <c r="C330" t="s">
        <v>1009</v>
      </c>
      <c r="D330" t="s">
        <v>1010</v>
      </c>
      <c r="E330" t="s">
        <v>1011</v>
      </c>
      <c r="F330" t="s">
        <v>1012</v>
      </c>
      <c r="G330" t="str">
        <f>HYPERLINK("sem/10.1021_acsami.8b05314\supp_4.jpg","sem/10.1021_acsami.8b05314\supp_4.jpg")</f>
        <v>sem/10.1021_acsami.8b05314\supp_4.jpg</v>
      </c>
      <c r="H330" t="str">
        <f t="shared" ref="H330:H341" si="27">HYPERLINK("sem/10.1021_acsami.8b05314\SEM","sem/10.1021_acsami.8b05314\SEM")</f>
        <v>sem/10.1021_acsami.8b05314\SEM</v>
      </c>
      <c r="N330" t="s">
        <v>60</v>
      </c>
    </row>
    <row r="331" spans="1:14" x14ac:dyDescent="0.25">
      <c r="A331" t="s">
        <v>1007</v>
      </c>
      <c r="B331" t="s">
        <v>1008</v>
      </c>
      <c r="C331" t="s">
        <v>144</v>
      </c>
      <c r="D331" t="s">
        <v>17</v>
      </c>
      <c r="E331" t="s">
        <v>584</v>
      </c>
      <c r="G331" s="1" t="str">
        <f>HYPERLINK("sem\10.1021_acsami.8b05314\am-2018-05314a_0002.jpeg","sem\10.1021_acsami.8b05314\am-2018-05314a_0002.jpeg")</f>
        <v>sem\10.1021_acsami.8b05314\am-2018-05314a_0002.jpeg</v>
      </c>
      <c r="H331" t="str">
        <f>HYPERLINK("sem/10.1021_acsami.8b05314\SEM","sem/10.1021_acsami.8b05314\SEM")</f>
        <v>sem/10.1021_acsami.8b05314\SEM</v>
      </c>
      <c r="I331" t="s">
        <v>1013</v>
      </c>
      <c r="J331">
        <v>-6</v>
      </c>
      <c r="K331" t="s">
        <v>23</v>
      </c>
      <c r="L331" t="s">
        <v>365</v>
      </c>
    </row>
    <row r="332" spans="1:14" x14ac:dyDescent="0.25">
      <c r="A332" t="s">
        <v>1007</v>
      </c>
      <c r="B332" t="s">
        <v>1008</v>
      </c>
      <c r="C332" t="s">
        <v>144</v>
      </c>
      <c r="D332" t="s">
        <v>28</v>
      </c>
      <c r="E332" t="s">
        <v>1014</v>
      </c>
      <c r="G332" s="1" t="str">
        <f t="shared" ref="G332:G333" si="28">HYPERLINK("sem\10.1021_acsami.8b05314\am-2018-05314a_0002.jpeg","sem\10.1021_acsami.8b05314\am-2018-05314a_0002.jpeg")</f>
        <v>sem\10.1021_acsami.8b05314\am-2018-05314a_0002.jpeg</v>
      </c>
      <c r="H332" t="str">
        <f>HYPERLINK("sem/10.1021_acsami.8b05314\SEM","sem/10.1021_acsami.8b05314\SEM")</f>
        <v>sem/10.1021_acsami.8b05314\SEM</v>
      </c>
      <c r="I332" t="s">
        <v>1015</v>
      </c>
      <c r="J332">
        <v>-6</v>
      </c>
      <c r="K332" t="s">
        <v>23</v>
      </c>
      <c r="L332" t="s">
        <v>335</v>
      </c>
    </row>
    <row r="333" spans="1:14" x14ac:dyDescent="0.25">
      <c r="A333" t="s">
        <v>1007</v>
      </c>
      <c r="B333" t="s">
        <v>1008</v>
      </c>
      <c r="C333" t="s">
        <v>144</v>
      </c>
      <c r="D333" t="s">
        <v>36</v>
      </c>
      <c r="E333" t="s">
        <v>1016</v>
      </c>
      <c r="G333" s="1" t="str">
        <f t="shared" si="28"/>
        <v>sem\10.1021_acsami.8b05314\am-2018-05314a_0002.jpeg</v>
      </c>
      <c r="H333" t="str">
        <f>HYPERLINK("sem/10.1021_acsami.8b05314\SEM","sem/10.1021_acsami.8b05314\SEM")</f>
        <v>sem/10.1021_acsami.8b05314\SEM</v>
      </c>
      <c r="I333" t="s">
        <v>1017</v>
      </c>
      <c r="J333">
        <v>-6</v>
      </c>
      <c r="K333" t="s">
        <v>23</v>
      </c>
      <c r="L333" t="s">
        <v>195</v>
      </c>
    </row>
    <row r="334" spans="1:14" x14ac:dyDescent="0.25">
      <c r="A334" t="s">
        <v>1007</v>
      </c>
      <c r="B334" t="s">
        <v>1008</v>
      </c>
      <c r="C334" t="s">
        <v>676</v>
      </c>
      <c r="D334" t="s">
        <v>17</v>
      </c>
      <c r="E334" t="s">
        <v>584</v>
      </c>
      <c r="F334" t="s">
        <v>585</v>
      </c>
      <c r="G334" t="str">
        <f t="shared" ref="G334:G341" si="29">HYPERLINK("sem/10.1021_acsami.8b05314\supp_20.jpg","sem/10.1021_acsami.8b05314\supp_20.jpg")</f>
        <v>sem/10.1021_acsami.8b05314\supp_20.jpg</v>
      </c>
      <c r="H334" t="str">
        <f t="shared" si="27"/>
        <v>sem/10.1021_acsami.8b05314\SEM</v>
      </c>
      <c r="I334" t="s">
        <v>1018</v>
      </c>
      <c r="J334">
        <v>-5</v>
      </c>
      <c r="K334" t="s">
        <v>23</v>
      </c>
      <c r="L334" t="s">
        <v>365</v>
      </c>
    </row>
    <row r="335" spans="1:14" x14ac:dyDescent="0.25">
      <c r="A335" t="s">
        <v>1007</v>
      </c>
      <c r="B335" t="s">
        <v>1008</v>
      </c>
      <c r="C335" t="s">
        <v>676</v>
      </c>
      <c r="D335" t="s">
        <v>28</v>
      </c>
      <c r="E335" t="s">
        <v>1014</v>
      </c>
      <c r="F335" t="s">
        <v>1019</v>
      </c>
      <c r="G335" t="str">
        <f t="shared" si="29"/>
        <v>sem/10.1021_acsami.8b05314\supp_20.jpg</v>
      </c>
      <c r="H335" t="str">
        <f t="shared" si="27"/>
        <v>sem/10.1021_acsami.8b05314\SEM</v>
      </c>
      <c r="I335" t="s">
        <v>1020</v>
      </c>
      <c r="J335">
        <v>-5</v>
      </c>
      <c r="K335" t="s">
        <v>23</v>
      </c>
      <c r="L335" t="s">
        <v>335</v>
      </c>
    </row>
    <row r="336" spans="1:14" x14ac:dyDescent="0.25">
      <c r="A336" t="s">
        <v>1007</v>
      </c>
      <c r="B336" t="s">
        <v>1008</v>
      </c>
      <c r="C336" t="s">
        <v>676</v>
      </c>
      <c r="D336" t="s">
        <v>36</v>
      </c>
      <c r="E336" t="s">
        <v>1021</v>
      </c>
      <c r="F336" t="s">
        <v>1022</v>
      </c>
      <c r="G336" t="str">
        <f t="shared" si="29"/>
        <v>sem/10.1021_acsami.8b05314\supp_20.jpg</v>
      </c>
      <c r="H336" t="str">
        <f t="shared" si="27"/>
        <v>sem/10.1021_acsami.8b05314\SEM</v>
      </c>
      <c r="I336" t="s">
        <v>1023</v>
      </c>
      <c r="J336">
        <v>-5</v>
      </c>
      <c r="K336" t="s">
        <v>23</v>
      </c>
      <c r="L336" t="s">
        <v>195</v>
      </c>
    </row>
    <row r="337" spans="1:14" x14ac:dyDescent="0.25">
      <c r="A337" t="s">
        <v>1007</v>
      </c>
      <c r="B337" t="s">
        <v>1008</v>
      </c>
      <c r="C337" t="s">
        <v>676</v>
      </c>
      <c r="D337" t="s">
        <v>42</v>
      </c>
      <c r="E337" t="s">
        <v>1016</v>
      </c>
      <c r="F337" t="s">
        <v>1024</v>
      </c>
      <c r="G337" t="str">
        <f t="shared" si="29"/>
        <v>sem/10.1021_acsami.8b05314\supp_20.jpg</v>
      </c>
      <c r="H337" t="str">
        <f t="shared" si="27"/>
        <v>sem/10.1021_acsami.8b05314\SEM</v>
      </c>
      <c r="I337" t="s">
        <v>1025</v>
      </c>
      <c r="J337">
        <v>-5</v>
      </c>
      <c r="K337" t="s">
        <v>23</v>
      </c>
      <c r="L337" t="s">
        <v>195</v>
      </c>
    </row>
    <row r="338" spans="1:14" x14ac:dyDescent="0.25">
      <c r="A338" t="s">
        <v>1007</v>
      </c>
      <c r="B338" t="s">
        <v>1008</v>
      </c>
      <c r="C338" t="s">
        <v>833</v>
      </c>
      <c r="D338" t="s">
        <v>17</v>
      </c>
      <c r="E338" t="s">
        <v>584</v>
      </c>
      <c r="F338" t="s">
        <v>585</v>
      </c>
      <c r="G338" t="str">
        <f t="shared" si="29"/>
        <v>sem/10.1021_acsami.8b05314\supp_20.jpg</v>
      </c>
      <c r="H338" t="str">
        <f t="shared" si="27"/>
        <v>sem/10.1021_acsami.8b05314\SEM</v>
      </c>
      <c r="N338" t="s">
        <v>60</v>
      </c>
    </row>
    <row r="339" spans="1:14" x14ac:dyDescent="0.25">
      <c r="A339" t="s">
        <v>1007</v>
      </c>
      <c r="B339" t="s">
        <v>1008</v>
      </c>
      <c r="C339" t="s">
        <v>833</v>
      </c>
      <c r="D339" t="s">
        <v>28</v>
      </c>
      <c r="E339" t="s">
        <v>1014</v>
      </c>
      <c r="F339" t="s">
        <v>1019</v>
      </c>
      <c r="G339" t="str">
        <f t="shared" si="29"/>
        <v>sem/10.1021_acsami.8b05314\supp_20.jpg</v>
      </c>
      <c r="H339" t="str">
        <f t="shared" si="27"/>
        <v>sem/10.1021_acsami.8b05314\SEM</v>
      </c>
      <c r="N339" t="s">
        <v>60</v>
      </c>
    </row>
    <row r="340" spans="1:14" x14ac:dyDescent="0.25">
      <c r="A340" t="s">
        <v>1007</v>
      </c>
      <c r="B340" t="s">
        <v>1008</v>
      </c>
      <c r="C340" t="s">
        <v>833</v>
      </c>
      <c r="D340" t="s">
        <v>36</v>
      </c>
      <c r="E340" t="s">
        <v>1021</v>
      </c>
      <c r="F340" t="s">
        <v>1022</v>
      </c>
      <c r="G340" t="str">
        <f t="shared" si="29"/>
        <v>sem/10.1021_acsami.8b05314\supp_20.jpg</v>
      </c>
      <c r="H340" t="str">
        <f t="shared" si="27"/>
        <v>sem/10.1021_acsami.8b05314\SEM</v>
      </c>
      <c r="N340" t="s">
        <v>60</v>
      </c>
    </row>
    <row r="341" spans="1:14" x14ac:dyDescent="0.25">
      <c r="A341" t="s">
        <v>1007</v>
      </c>
      <c r="B341" t="s">
        <v>1008</v>
      </c>
      <c r="C341" t="s">
        <v>833</v>
      </c>
      <c r="D341" t="s">
        <v>42</v>
      </c>
      <c r="E341" t="s">
        <v>1016</v>
      </c>
      <c r="F341" t="s">
        <v>1024</v>
      </c>
      <c r="G341" t="str">
        <f t="shared" si="29"/>
        <v>sem/10.1021_acsami.8b05314\supp_20.jpg</v>
      </c>
      <c r="H341" t="str">
        <f t="shared" si="27"/>
        <v>sem/10.1021_acsami.8b05314\SEM</v>
      </c>
      <c r="N341" t="s">
        <v>60</v>
      </c>
    </row>
    <row r="342" spans="1:14" x14ac:dyDescent="0.25">
      <c r="A342" t="s">
        <v>1026</v>
      </c>
      <c r="B342" t="s">
        <v>1027</v>
      </c>
      <c r="C342" t="s">
        <v>55</v>
      </c>
      <c r="D342" t="s">
        <v>94</v>
      </c>
      <c r="E342" s="4" t="s">
        <v>1028</v>
      </c>
      <c r="F342" t="s">
        <v>1029</v>
      </c>
      <c r="G342" t="str">
        <f>HYPERLINK("sem/10.1021_acsami.0c00298\am0c00298_0003.jpeg","sem/10.1021_acsami.0c00298\am0c00298_0003.jpeg")</f>
        <v>sem/10.1021_acsami.0c00298\am0c00298_0003.jpeg</v>
      </c>
      <c r="H342" t="str">
        <f>HYPERLINK("sem/10.1021_acsami.0c00298\SEM","sem/10.1021_acsami.0c00298\SEM")</f>
        <v>sem/10.1021_acsami.0c00298\SEM</v>
      </c>
      <c r="I342" t="s">
        <v>4778</v>
      </c>
      <c r="J342">
        <v>-5</v>
      </c>
      <c r="K342" t="s">
        <v>1030</v>
      </c>
      <c r="L342" t="s">
        <v>1031</v>
      </c>
    </row>
    <row r="343" spans="1:14" x14ac:dyDescent="0.25">
      <c r="A343" t="s">
        <v>1032</v>
      </c>
      <c r="B343" t="s">
        <v>1033</v>
      </c>
      <c r="C343" t="s">
        <v>144</v>
      </c>
      <c r="D343" t="s">
        <v>94</v>
      </c>
      <c r="E343">
        <v>1</v>
      </c>
      <c r="F343" t="s">
        <v>1034</v>
      </c>
      <c r="G343" t="str">
        <f>HYPERLINK("sem/10.1021_acsami.9b16139\am9b16139_0006.jpeg","sem/10.1021_acsami.9b16139\am9b16139_0006.jpeg")</f>
        <v>sem/10.1021_acsami.9b16139\am9b16139_0006.jpeg</v>
      </c>
      <c r="H343" t="str">
        <f>HYPERLINK("sem/10.1021_acsami.9b16139\SEM","sem/10.1021_acsami.9b16139\SEM")</f>
        <v>sem/10.1021_acsami.9b16139\SEM</v>
      </c>
      <c r="N343" t="s">
        <v>60</v>
      </c>
    </row>
    <row r="344" spans="1:14" x14ac:dyDescent="0.25">
      <c r="A344" t="s">
        <v>1035</v>
      </c>
      <c r="B344" t="s">
        <v>1036</v>
      </c>
      <c r="C344" t="s">
        <v>55</v>
      </c>
      <c r="D344" t="s">
        <v>36</v>
      </c>
      <c r="E344" t="s">
        <v>1037</v>
      </c>
      <c r="F344" t="s">
        <v>1038</v>
      </c>
      <c r="G344" t="str">
        <f>HYPERLINK("sem/10.1021_acsami.8b21179\am-2018-211796_0001.jpeg","sem/10.1021_acsami.8b21179\am-2018-211796_0001.jpeg")</f>
        <v>sem/10.1021_acsami.8b21179\am-2018-211796_0001.jpeg</v>
      </c>
      <c r="H344" t="str">
        <f>HYPERLINK("sem/10.1021_acsami.8b21179\SEM","sem/10.1021_acsami.8b21179\SEM")</f>
        <v>sem/10.1021_acsami.8b21179\SEM</v>
      </c>
      <c r="I344" t="s">
        <v>4779</v>
      </c>
      <c r="J344">
        <v>-4</v>
      </c>
      <c r="K344" t="s">
        <v>23</v>
      </c>
      <c r="L344" t="s">
        <v>1039</v>
      </c>
    </row>
    <row r="345" spans="1:14" x14ac:dyDescent="0.25">
      <c r="A345" t="s">
        <v>1035</v>
      </c>
      <c r="B345" t="s">
        <v>1036</v>
      </c>
      <c r="C345" t="s">
        <v>55</v>
      </c>
      <c r="D345" t="s">
        <v>1040</v>
      </c>
      <c r="E345" t="s">
        <v>1037</v>
      </c>
      <c r="F345" t="s">
        <v>1041</v>
      </c>
      <c r="G345" t="str">
        <f>HYPERLINK("sem/10.1021_acsami.8b21179\am-2018-211796_0001.jpeg","sem/10.1021_acsami.8b21179\am-2018-211796_0001.jpeg")</f>
        <v>sem/10.1021_acsami.8b21179\am-2018-211796_0001.jpeg</v>
      </c>
      <c r="H345" t="str">
        <f>HYPERLINK("sem/10.1021_acsami.8b21179\SEM","sem/10.1021_acsami.8b21179\SEM")</f>
        <v>sem/10.1021_acsami.8b21179\SEM</v>
      </c>
      <c r="I345" t="s">
        <v>4780</v>
      </c>
      <c r="J345">
        <v>-4</v>
      </c>
      <c r="K345" t="s">
        <v>23</v>
      </c>
      <c r="L345" t="s">
        <v>1042</v>
      </c>
    </row>
    <row r="346" spans="1:14" x14ac:dyDescent="0.25">
      <c r="A346" t="s">
        <v>1035</v>
      </c>
      <c r="B346" t="s">
        <v>1036</v>
      </c>
      <c r="C346" t="s">
        <v>144</v>
      </c>
      <c r="D346" t="s">
        <v>36</v>
      </c>
      <c r="E346" t="s">
        <v>1043</v>
      </c>
      <c r="F346" t="s">
        <v>1044</v>
      </c>
      <c r="G346" t="str">
        <f>HYPERLINK("sem/10.1021_acsami.8b21179\am-2018-211796_0002.jpeg","sem/10.1021_acsami.8b21179\am-2018-211796_0002.jpeg")</f>
        <v>sem/10.1021_acsami.8b21179\am-2018-211796_0002.jpeg</v>
      </c>
      <c r="H346" t="str">
        <f>HYPERLINK("sem/10.1021_acsami.8b21179\SEM","sem/10.1021_acsami.8b21179\SEM")</f>
        <v>sem/10.1021_acsami.8b21179\SEM</v>
      </c>
      <c r="I346" t="s">
        <v>4781</v>
      </c>
      <c r="J346">
        <v>-5</v>
      </c>
      <c r="N346" t="s">
        <v>60</v>
      </c>
    </row>
    <row r="347" spans="1:14" x14ac:dyDescent="0.25">
      <c r="A347" t="s">
        <v>1045</v>
      </c>
      <c r="B347" t="s">
        <v>1046</v>
      </c>
      <c r="C347" t="s">
        <v>90</v>
      </c>
      <c r="D347" t="s">
        <v>1047</v>
      </c>
      <c r="E347" t="s">
        <v>1048</v>
      </c>
      <c r="F347" t="s">
        <v>1049</v>
      </c>
      <c r="G347" t="str">
        <f>HYPERLINK("sem/10.1021_acsapm.9b00234\ap-2019-00234z_0003.jpeg","sem/10.1021_acsapm.9b00234\ap-2019-00234z_0003.jpeg")</f>
        <v>sem/10.1021_acsapm.9b00234\ap-2019-00234z_0003.jpeg</v>
      </c>
      <c r="H347" t="str">
        <f>HYPERLINK("sem/10.1021_acsapm.9b00234\SEM","sem/10.1021_acsapm.9b00234\SEM")</f>
        <v>sem/10.1021_acsapm.9b00234\SEM</v>
      </c>
      <c r="N347" t="s">
        <v>60</v>
      </c>
    </row>
    <row r="348" spans="1:14" x14ac:dyDescent="0.25">
      <c r="A348" t="s">
        <v>1045</v>
      </c>
      <c r="B348" t="s">
        <v>1046</v>
      </c>
      <c r="C348" t="s">
        <v>578</v>
      </c>
      <c r="D348" t="s">
        <v>1050</v>
      </c>
      <c r="E348" t="s">
        <v>1051</v>
      </c>
      <c r="F348" t="s">
        <v>1052</v>
      </c>
      <c r="G348" t="str">
        <f>HYPERLINK("sem/10.1021_acsapm.9b00234\supp_6.jpg","sem/10.1021_acsapm.9b00234\supp_6.jpg")</f>
        <v>sem/10.1021_acsapm.9b00234\supp_6.jpg</v>
      </c>
      <c r="H348" t="str">
        <f>HYPERLINK("sem/10.1021_acsapm.9b00234\SEM","sem/10.1021_acsapm.9b00234\SEM")</f>
        <v>sem/10.1021_acsapm.9b00234\SEM</v>
      </c>
      <c r="I348" t="s">
        <v>4782</v>
      </c>
      <c r="J348">
        <v>-6</v>
      </c>
      <c r="K348" t="s">
        <v>23</v>
      </c>
      <c r="L348" t="s">
        <v>1053</v>
      </c>
    </row>
    <row r="349" spans="1:14" x14ac:dyDescent="0.25">
      <c r="A349" t="s">
        <v>1045</v>
      </c>
      <c r="B349" t="s">
        <v>1046</v>
      </c>
      <c r="C349" t="s">
        <v>676</v>
      </c>
      <c r="D349" t="s">
        <v>1054</v>
      </c>
      <c r="E349" t="s">
        <v>1055</v>
      </c>
      <c r="F349" t="s">
        <v>1056</v>
      </c>
      <c r="G349" t="str">
        <f>HYPERLINK("sem/10.1021_acsapm.9b00234\supp_7.jpg","sem/10.1021_acsapm.9b00234\supp_7.jpg")</f>
        <v>sem/10.1021_acsapm.9b00234\supp_7.jpg</v>
      </c>
      <c r="H349" t="str">
        <f>HYPERLINK("sem/10.1021_acsapm.9b00234\SEM","sem/10.1021_acsapm.9b00234\SEM")</f>
        <v>sem/10.1021_acsapm.9b00234\SEM</v>
      </c>
      <c r="N349" t="s">
        <v>60</v>
      </c>
    </row>
    <row r="350" spans="1:14" x14ac:dyDescent="0.25">
      <c r="A350" t="s">
        <v>1057</v>
      </c>
      <c r="B350" t="s">
        <v>1058</v>
      </c>
      <c r="C350" t="s">
        <v>122</v>
      </c>
      <c r="D350" t="s">
        <v>254</v>
      </c>
      <c r="E350" t="s">
        <v>1059</v>
      </c>
      <c r="F350" t="s">
        <v>1060</v>
      </c>
      <c r="G350" t="str">
        <f>HYPERLINK("sem/10.1021_acsami.6b16779\am-2016-16779d_0004.jpeg","sem/10.1021_acsami.6b16779\am-2016-16779d_0004.jpeg")</f>
        <v>sem/10.1021_acsami.6b16779\am-2016-16779d_0004.jpeg</v>
      </c>
      <c r="H350" t="str">
        <f>HYPERLINK("sem/10.1021_acsami.6b16779\SEM","sem/10.1021_acsami.6b16779\SEM")</f>
        <v>sem/10.1021_acsami.6b16779\SEM</v>
      </c>
      <c r="I350" t="s">
        <v>1061</v>
      </c>
      <c r="J350">
        <v>-4</v>
      </c>
      <c r="K350" t="s">
        <v>23</v>
      </c>
      <c r="L350" t="s">
        <v>339</v>
      </c>
    </row>
    <row r="351" spans="1:14" x14ac:dyDescent="0.25">
      <c r="A351" t="s">
        <v>1057</v>
      </c>
      <c r="B351" t="s">
        <v>1058</v>
      </c>
      <c r="C351" t="s">
        <v>16</v>
      </c>
      <c r="D351" t="s">
        <v>28</v>
      </c>
      <c r="E351" t="s">
        <v>1062</v>
      </c>
      <c r="F351" t="s">
        <v>1063</v>
      </c>
      <c r="G351" t="str">
        <f>HYPERLINK("sem/10.1021_acsami.6b16779\supp_3.jpg","sem/10.1021_acsami.6b16779\supp_3.jpg")</f>
        <v>sem/10.1021_acsami.6b16779\supp_3.jpg</v>
      </c>
      <c r="H351" t="str">
        <f>HYPERLINK("sem/10.1021_acsami.6b16779\SEM","sem/10.1021_acsami.6b16779\SEM")</f>
        <v>sem/10.1021_acsami.6b16779\SEM</v>
      </c>
      <c r="I351" t="s">
        <v>1064</v>
      </c>
      <c r="J351">
        <v>-6</v>
      </c>
      <c r="K351" t="s">
        <v>23</v>
      </c>
      <c r="L351" t="s">
        <v>1065</v>
      </c>
    </row>
    <row r="352" spans="1:14" x14ac:dyDescent="0.25">
      <c r="A352" t="s">
        <v>1066</v>
      </c>
      <c r="B352" t="s">
        <v>1067</v>
      </c>
      <c r="C352" t="s">
        <v>122</v>
      </c>
      <c r="D352" t="s">
        <v>17</v>
      </c>
      <c r="E352" t="s">
        <v>70</v>
      </c>
      <c r="F352" t="s">
        <v>1068</v>
      </c>
      <c r="G352" t="str">
        <f>HYPERLINK("sem/10.1021_acsami.7b04623\am-2017-046234_0004.jpeg","sem/10.1021_acsami.7b04623\am-2017-046234_0004.jpeg")</f>
        <v>sem/10.1021_acsami.7b04623\am-2017-046234_0004.jpeg</v>
      </c>
      <c r="H352" t="str">
        <f>HYPERLINK("sem/10.1021_acsami.7b04623\SEM","sem/10.1021_acsami.7b04623\SEM")</f>
        <v>sem/10.1021_acsami.7b04623\SEM</v>
      </c>
      <c r="I352" t="s">
        <v>1069</v>
      </c>
      <c r="J352">
        <v>-6</v>
      </c>
      <c r="K352" t="s">
        <v>23</v>
      </c>
      <c r="L352" t="s">
        <v>1070</v>
      </c>
    </row>
    <row r="353" spans="1:14" x14ac:dyDescent="0.25">
      <c r="A353" t="s">
        <v>1066</v>
      </c>
      <c r="B353" t="s">
        <v>1067</v>
      </c>
      <c r="C353" t="s">
        <v>122</v>
      </c>
      <c r="D353" t="s">
        <v>28</v>
      </c>
      <c r="E353" t="s">
        <v>1071</v>
      </c>
      <c r="F353" t="s">
        <v>1072</v>
      </c>
      <c r="G353" t="str">
        <f>HYPERLINK("sem/10.1021_acsami.7b04623\am-2017-046234_0004.jpeg","sem/10.1021_acsami.7b04623\am-2017-046234_0004.jpeg")</f>
        <v>sem/10.1021_acsami.7b04623\am-2017-046234_0004.jpeg</v>
      </c>
      <c r="H353" t="str">
        <f>HYPERLINK("sem/10.1021_acsami.7b04623\SEM","sem/10.1021_acsami.7b04623\SEM")</f>
        <v>sem/10.1021_acsami.7b04623\SEM</v>
      </c>
      <c r="I353" t="s">
        <v>1073</v>
      </c>
      <c r="J353">
        <v>-6</v>
      </c>
      <c r="K353" t="s">
        <v>23</v>
      </c>
      <c r="L353" t="s">
        <v>1074</v>
      </c>
    </row>
    <row r="354" spans="1:14" x14ac:dyDescent="0.25">
      <c r="A354" t="s">
        <v>1066</v>
      </c>
      <c r="B354" t="s">
        <v>1067</v>
      </c>
      <c r="C354" t="s">
        <v>122</v>
      </c>
      <c r="D354" t="s">
        <v>36</v>
      </c>
      <c r="E354" t="s">
        <v>1075</v>
      </c>
      <c r="F354" t="s">
        <v>1076</v>
      </c>
      <c r="G354" t="str">
        <f>HYPERLINK("sem/10.1021_acsami.7b04623\am-2017-046234_0004.jpeg","sem/10.1021_acsami.7b04623\am-2017-046234_0004.jpeg")</f>
        <v>sem/10.1021_acsami.7b04623\am-2017-046234_0004.jpeg</v>
      </c>
      <c r="H354" t="str">
        <f>HYPERLINK("sem/10.1021_acsami.7b04623\SEM","sem/10.1021_acsami.7b04623\SEM")</f>
        <v>sem/10.1021_acsami.7b04623\SEM</v>
      </c>
      <c r="N354" t="s">
        <v>60</v>
      </c>
    </row>
    <row r="355" spans="1:14" x14ac:dyDescent="0.25">
      <c r="A355" t="s">
        <v>1066</v>
      </c>
      <c r="B355" t="s">
        <v>1067</v>
      </c>
      <c r="C355" t="s">
        <v>122</v>
      </c>
      <c r="D355" t="s">
        <v>42</v>
      </c>
      <c r="E355" t="s">
        <v>1075</v>
      </c>
      <c r="F355" t="s">
        <v>1077</v>
      </c>
      <c r="G355" t="str">
        <f>HYPERLINK("sem/10.1021_acsami.7b04623\am-2017-046234_0004.jpeg","sem/10.1021_acsami.7b04623\am-2017-046234_0004.jpeg")</f>
        <v>sem/10.1021_acsami.7b04623\am-2017-046234_0004.jpeg</v>
      </c>
      <c r="H355" t="str">
        <f>HYPERLINK("sem/10.1021_acsami.7b04623\SEM","sem/10.1021_acsami.7b04623\SEM")</f>
        <v>sem/10.1021_acsami.7b04623\SEM</v>
      </c>
      <c r="N355" t="s">
        <v>60</v>
      </c>
    </row>
    <row r="356" spans="1:14" x14ac:dyDescent="0.25">
      <c r="A356" t="s">
        <v>1078</v>
      </c>
      <c r="B356" t="s">
        <v>1079</v>
      </c>
      <c r="C356" t="s">
        <v>1080</v>
      </c>
      <c r="D356" t="s">
        <v>28</v>
      </c>
      <c r="E356" t="s">
        <v>1081</v>
      </c>
      <c r="F356" t="s">
        <v>1082</v>
      </c>
      <c r="G356" t="str">
        <f>HYPERLINK("sem/10.1021_acssuschemeng.9b07153\supp_2.jpg","sem/10.1021_acssuschemeng.9b07153\supp_2.jpg")</f>
        <v>sem/10.1021_acssuschemeng.9b07153\supp_2.jpg</v>
      </c>
      <c r="H356" t="str">
        <f>HYPERLINK("sem/10.1021_acssuschemeng.9b07153\SEM","sem/10.1021_acssuschemeng.9b07153\SEM")</f>
        <v>sem/10.1021_acssuschemeng.9b07153\SEM</v>
      </c>
      <c r="N356" t="s">
        <v>60</v>
      </c>
    </row>
    <row r="357" spans="1:14" x14ac:dyDescent="0.25">
      <c r="A357" t="s">
        <v>1083</v>
      </c>
      <c r="B357" t="s">
        <v>1084</v>
      </c>
      <c r="C357" t="s">
        <v>90</v>
      </c>
      <c r="D357" t="s">
        <v>17</v>
      </c>
      <c r="E357" t="s">
        <v>1085</v>
      </c>
      <c r="F357" t="s">
        <v>1086</v>
      </c>
      <c r="G357" t="str">
        <f>HYPERLINK("sem/10.1021_acsami.0c15465\am0c15465_0004.jpeg","sem/10.1021_acsami.0c15465\am0c15465_0004.jpeg")</f>
        <v>sem/10.1021_acsami.0c15465\am0c15465_0004.jpeg</v>
      </c>
      <c r="H357" t="str">
        <f t="shared" ref="H357:H363" si="30">HYPERLINK("sem/10.1021_acsami.0c15465\SEM","sem/10.1021_acsami.0c15465\SEM")</f>
        <v>sem/10.1021_acsami.0c15465\SEM</v>
      </c>
      <c r="N357" t="s">
        <v>60</v>
      </c>
    </row>
    <row r="358" spans="1:14" x14ac:dyDescent="0.25">
      <c r="A358" t="s">
        <v>1083</v>
      </c>
      <c r="B358" t="s">
        <v>1084</v>
      </c>
      <c r="C358" t="s">
        <v>90</v>
      </c>
      <c r="D358" t="s">
        <v>28</v>
      </c>
      <c r="E358" t="s">
        <v>1087</v>
      </c>
      <c r="F358" t="s">
        <v>1088</v>
      </c>
      <c r="G358" t="str">
        <f>HYPERLINK("sem/10.1021_acsami.0c15465\am0c15465_0004.jpeg","sem/10.1021_acsami.0c15465\am0c15465_0004.jpeg")</f>
        <v>sem/10.1021_acsami.0c15465\am0c15465_0004.jpeg</v>
      </c>
      <c r="H358" t="str">
        <f t="shared" si="30"/>
        <v>sem/10.1021_acsami.0c15465\SEM</v>
      </c>
      <c r="N358" t="s">
        <v>60</v>
      </c>
    </row>
    <row r="359" spans="1:14" x14ac:dyDescent="0.25">
      <c r="A359" t="s">
        <v>1083</v>
      </c>
      <c r="B359" t="s">
        <v>1084</v>
      </c>
      <c r="C359" t="s">
        <v>90</v>
      </c>
      <c r="D359" t="s">
        <v>36</v>
      </c>
      <c r="E359" t="s">
        <v>1089</v>
      </c>
      <c r="F359" t="s">
        <v>1090</v>
      </c>
      <c r="G359" t="str">
        <f>HYPERLINK("sem/10.1021_acsami.0c15465\am0c15465_0004.jpeg","sem/10.1021_acsami.0c15465\am0c15465_0004.jpeg")</f>
        <v>sem/10.1021_acsami.0c15465\am0c15465_0004.jpeg</v>
      </c>
      <c r="H359" t="str">
        <f t="shared" si="30"/>
        <v>sem/10.1021_acsami.0c15465\SEM</v>
      </c>
      <c r="N359" t="s">
        <v>60</v>
      </c>
    </row>
    <row r="360" spans="1:14" x14ac:dyDescent="0.25">
      <c r="A360" t="s">
        <v>1083</v>
      </c>
      <c r="B360" t="s">
        <v>1084</v>
      </c>
      <c r="C360" t="s">
        <v>90</v>
      </c>
      <c r="D360" t="s">
        <v>42</v>
      </c>
      <c r="E360" t="s">
        <v>1091</v>
      </c>
      <c r="F360" t="s">
        <v>1092</v>
      </c>
      <c r="G360" t="str">
        <f>HYPERLINK("sem/10.1021_acsami.0c15465\am0c15465_0004.jpeg","sem/10.1021_acsami.0c15465\am0c15465_0004.jpeg")</f>
        <v>sem/10.1021_acsami.0c15465\am0c15465_0004.jpeg</v>
      </c>
      <c r="H360" t="str">
        <f t="shared" si="30"/>
        <v>sem/10.1021_acsami.0c15465\SEM</v>
      </c>
      <c r="N360" t="s">
        <v>60</v>
      </c>
    </row>
    <row r="361" spans="1:14" x14ac:dyDescent="0.25">
      <c r="A361" t="s">
        <v>1083</v>
      </c>
      <c r="B361" t="s">
        <v>1084</v>
      </c>
      <c r="C361" t="s">
        <v>90</v>
      </c>
      <c r="D361" t="s">
        <v>48</v>
      </c>
      <c r="E361" t="s">
        <v>1093</v>
      </c>
      <c r="F361" t="s">
        <v>1094</v>
      </c>
      <c r="G361" t="str">
        <f>HYPERLINK("sem/10.1021_acsami.0c15465\am0c15465_0004.jpeg","sem/10.1021_acsami.0c15465\am0c15465_0004.jpeg")</f>
        <v>sem/10.1021_acsami.0c15465\am0c15465_0004.jpeg</v>
      </c>
      <c r="H361" t="str">
        <f t="shared" si="30"/>
        <v>sem/10.1021_acsami.0c15465\SEM</v>
      </c>
      <c r="I361" t="s">
        <v>1095</v>
      </c>
      <c r="J361">
        <v>-6</v>
      </c>
      <c r="K361" t="s">
        <v>23</v>
      </c>
      <c r="L361" t="s">
        <v>1096</v>
      </c>
    </row>
    <row r="362" spans="1:14" x14ac:dyDescent="0.25">
      <c r="A362" t="s">
        <v>1083</v>
      </c>
      <c r="B362" t="s">
        <v>1084</v>
      </c>
      <c r="C362" t="s">
        <v>16</v>
      </c>
      <c r="D362" t="s">
        <v>1097</v>
      </c>
      <c r="E362" t="s">
        <v>1098</v>
      </c>
      <c r="F362" t="s">
        <v>1099</v>
      </c>
      <c r="G362" t="str">
        <f>HYPERLINK("sem/10.1021_acsami.0c15465\supp_2.jpg","sem/10.1021_acsami.0c15465\supp_2.jpg")</f>
        <v>sem/10.1021_acsami.0c15465\supp_2.jpg</v>
      </c>
      <c r="H362" t="str">
        <f t="shared" si="30"/>
        <v>sem/10.1021_acsami.0c15465\SEM</v>
      </c>
      <c r="I362" t="s">
        <v>1100</v>
      </c>
      <c r="J362">
        <v>-7</v>
      </c>
      <c r="K362" t="s">
        <v>23</v>
      </c>
      <c r="L362" t="s">
        <v>1101</v>
      </c>
    </row>
    <row r="363" spans="1:14" x14ac:dyDescent="0.25">
      <c r="A363" t="s">
        <v>1083</v>
      </c>
      <c r="B363" t="s">
        <v>1084</v>
      </c>
      <c r="C363" t="s">
        <v>16</v>
      </c>
      <c r="D363" t="s">
        <v>1102</v>
      </c>
      <c r="E363" s="1" t="s">
        <v>1093</v>
      </c>
      <c r="F363" t="s">
        <v>1103</v>
      </c>
      <c r="G363" t="str">
        <f>HYPERLINK("sem/10.1021_acsami.0c15465\supp_2.jpg","sem/10.1021_acsami.0c15465\supp_2.jpg")</f>
        <v>sem/10.1021_acsami.0c15465\supp_2.jpg</v>
      </c>
      <c r="H363" t="str">
        <f t="shared" si="30"/>
        <v>sem/10.1021_acsami.0c15465\SEM</v>
      </c>
      <c r="N363" t="s">
        <v>60</v>
      </c>
    </row>
    <row r="364" spans="1:14" x14ac:dyDescent="0.25">
      <c r="A364" t="s">
        <v>1104</v>
      </c>
      <c r="B364" t="s">
        <v>1105</v>
      </c>
      <c r="C364" t="s">
        <v>1106</v>
      </c>
      <c r="D364" t="s">
        <v>17</v>
      </c>
      <c r="E364" t="s">
        <v>1107</v>
      </c>
      <c r="F364" t="s">
        <v>1108</v>
      </c>
      <c r="G364" t="str">
        <f>HYPERLINK("sem/10.1021_acs.biomac.6b00593\supp_3.jpg","sem/10.1021_acs.biomac.6b00593\supp_3.jpg")</f>
        <v>sem/10.1021_acs.biomac.6b00593\supp_3.jpg</v>
      </c>
      <c r="H364" t="str">
        <f>HYPERLINK("sem/10.1021_acs.biomac.6b00593\SEM","sem/10.1021_acs.biomac.6b00593\SEM")</f>
        <v>sem/10.1021_acs.biomac.6b00593\SEM</v>
      </c>
      <c r="N364" t="s">
        <v>60</v>
      </c>
    </row>
    <row r="365" spans="1:14" x14ac:dyDescent="0.25">
      <c r="A365" t="s">
        <v>1104</v>
      </c>
      <c r="B365" t="s">
        <v>1105</v>
      </c>
      <c r="C365" t="s">
        <v>1106</v>
      </c>
      <c r="D365" t="s">
        <v>28</v>
      </c>
      <c r="E365" t="s">
        <v>1109</v>
      </c>
      <c r="F365" t="s">
        <v>1110</v>
      </c>
      <c r="G365" t="str">
        <f>HYPERLINK("sem/10.1021_acs.biomac.6b00593\supp_3.jpg","sem/10.1021_acs.biomac.6b00593\supp_3.jpg")</f>
        <v>sem/10.1021_acs.biomac.6b00593\supp_3.jpg</v>
      </c>
      <c r="H365" t="str">
        <f>HYPERLINK("sem/10.1021_acs.biomac.6b00593\SEM","sem/10.1021_acs.biomac.6b00593\SEM")</f>
        <v>sem/10.1021_acs.biomac.6b00593\SEM</v>
      </c>
      <c r="N365" t="s">
        <v>60</v>
      </c>
    </row>
    <row r="366" spans="1:14" x14ac:dyDescent="0.25">
      <c r="A366" t="s">
        <v>1111</v>
      </c>
      <c r="B366" t="s">
        <v>1112</v>
      </c>
      <c r="C366" t="s">
        <v>55</v>
      </c>
      <c r="D366" t="s">
        <v>91</v>
      </c>
      <c r="E366" t="s">
        <v>1113</v>
      </c>
      <c r="F366" t="s">
        <v>1114</v>
      </c>
      <c r="G366" t="str">
        <f>HYPERLINK("sem/10.1021_cm300298n\cm-2012-00298n_0003.jpeg","sem/10.1021_cm300298n\cm-2012-00298n_0003.jpeg")</f>
        <v>sem/10.1021_cm300298n\cm-2012-00298n_0003.jpeg</v>
      </c>
      <c r="H366" t="str">
        <f>HYPERLINK("sem/10.1021_cm300298n\SEM","sem/10.1021_cm300298n\SEM")</f>
        <v>sem/10.1021_cm300298n\SEM</v>
      </c>
      <c r="I366" t="s">
        <v>1115</v>
      </c>
      <c r="J366">
        <v>-6</v>
      </c>
      <c r="K366" t="s">
        <v>1116</v>
      </c>
      <c r="L366" t="s">
        <v>1117</v>
      </c>
    </row>
    <row r="367" spans="1:14" x14ac:dyDescent="0.25">
      <c r="A367" t="s">
        <v>1111</v>
      </c>
      <c r="B367" t="s">
        <v>1112</v>
      </c>
      <c r="C367" t="s">
        <v>55</v>
      </c>
      <c r="D367" t="s">
        <v>94</v>
      </c>
      <c r="E367" t="s">
        <v>1118</v>
      </c>
      <c r="F367" t="s">
        <v>1119</v>
      </c>
      <c r="G367" t="str">
        <f>HYPERLINK("sem/10.1021_cm300298n\cm-2012-00298n_0003.jpeg","sem/10.1021_cm300298n\cm-2012-00298n_0003.jpeg")</f>
        <v>sem/10.1021_cm300298n\cm-2012-00298n_0003.jpeg</v>
      </c>
      <c r="H367" t="str">
        <f>HYPERLINK("sem/10.1021_cm300298n\SEM","sem/10.1021_cm300298n\SEM")</f>
        <v>sem/10.1021_cm300298n\SEM</v>
      </c>
      <c r="I367" t="s">
        <v>1120</v>
      </c>
      <c r="J367">
        <v>-6</v>
      </c>
      <c r="K367" t="s">
        <v>1116</v>
      </c>
      <c r="L367" t="s">
        <v>1121</v>
      </c>
    </row>
    <row r="368" spans="1:14" x14ac:dyDescent="0.25">
      <c r="A368" t="s">
        <v>1111</v>
      </c>
      <c r="B368" t="s">
        <v>1112</v>
      </c>
      <c r="C368" t="s">
        <v>297</v>
      </c>
      <c r="D368" t="s">
        <v>91</v>
      </c>
      <c r="E368">
        <v>1</v>
      </c>
      <c r="F368" t="s">
        <v>1122</v>
      </c>
      <c r="G368" t="str">
        <f>HYPERLINK("sem/10.1021_cm300298n\cm-2012-00298n_0007.jpeg","sem/10.1021_cm300298n\cm-2012-00298n_0007.jpeg")</f>
        <v>sem/10.1021_cm300298n\cm-2012-00298n_0007.jpeg</v>
      </c>
      <c r="H368" t="str">
        <f>HYPERLINK("sem/10.1021_cm300298n\SEM","sem/10.1021_cm300298n\SEM")</f>
        <v>sem/10.1021_cm300298n\SEM</v>
      </c>
      <c r="N368" t="s">
        <v>60</v>
      </c>
    </row>
    <row r="369" spans="1:14" x14ac:dyDescent="0.25">
      <c r="A369" t="s">
        <v>1111</v>
      </c>
      <c r="B369" t="s">
        <v>1112</v>
      </c>
      <c r="C369" t="s">
        <v>297</v>
      </c>
      <c r="D369" t="s">
        <v>94</v>
      </c>
      <c r="E369">
        <v>7</v>
      </c>
      <c r="F369" t="s">
        <v>1123</v>
      </c>
      <c r="G369" t="str">
        <f>HYPERLINK("sem/10.1021_cm300298n\cm-2012-00298n_0007.jpeg","sem/10.1021_cm300298n\cm-2012-00298n_0007.jpeg")</f>
        <v>sem/10.1021_cm300298n\cm-2012-00298n_0007.jpeg</v>
      </c>
      <c r="H369" t="str">
        <f>HYPERLINK("sem/10.1021_cm300298n\SEM","sem/10.1021_cm300298n\SEM")</f>
        <v>sem/10.1021_cm300298n\SEM</v>
      </c>
      <c r="N369" t="s">
        <v>60</v>
      </c>
    </row>
    <row r="370" spans="1:14" x14ac:dyDescent="0.25">
      <c r="A370" t="s">
        <v>1124</v>
      </c>
      <c r="B370" t="s">
        <v>1125</v>
      </c>
      <c r="C370" t="s">
        <v>90</v>
      </c>
      <c r="D370" t="s">
        <v>28</v>
      </c>
      <c r="E370" t="s">
        <v>1126</v>
      </c>
      <c r="F370" t="s">
        <v>1127</v>
      </c>
      <c r="G370" t="str">
        <f>HYPERLINK("sem/10.1021_acsbiomaterials.6b00318\ab-2016-00318w_0004.jpeg","sem/10.1021_acsbiomaterials.6b00318\ab-2016-00318w_0004.jpeg")</f>
        <v>sem/10.1021_acsbiomaterials.6b00318\ab-2016-00318w_0004.jpeg</v>
      </c>
      <c r="H370" t="str">
        <f>HYPERLINK("sem/10.1021_acsbiomaterials.6b00318\SEM","sem/10.1021_acsbiomaterials.6b00318\SEM")</f>
        <v>sem/10.1021_acsbiomaterials.6b00318\SEM</v>
      </c>
      <c r="N370" t="s">
        <v>60</v>
      </c>
    </row>
    <row r="371" spans="1:14" x14ac:dyDescent="0.25">
      <c r="A371" t="s">
        <v>1124</v>
      </c>
      <c r="B371" t="s">
        <v>1125</v>
      </c>
      <c r="C371" t="s">
        <v>90</v>
      </c>
      <c r="D371" t="s">
        <v>36</v>
      </c>
      <c r="E371" t="s">
        <v>1128</v>
      </c>
      <c r="F371" t="s">
        <v>1129</v>
      </c>
      <c r="G371" t="str">
        <f>HYPERLINK("sem/10.1021_acsbiomaterials.6b00318\ab-2016-00318w_0004.jpeg","sem/10.1021_acsbiomaterials.6b00318\ab-2016-00318w_0004.jpeg")</f>
        <v>sem/10.1021_acsbiomaterials.6b00318\ab-2016-00318w_0004.jpeg</v>
      </c>
      <c r="H371" t="str">
        <f>HYPERLINK("sem/10.1021_acsbiomaterials.6b00318\SEM","sem/10.1021_acsbiomaterials.6b00318\SEM")</f>
        <v>sem/10.1021_acsbiomaterials.6b00318\SEM</v>
      </c>
      <c r="N371" t="s">
        <v>60</v>
      </c>
    </row>
    <row r="372" spans="1:14" x14ac:dyDescent="0.25">
      <c r="A372" t="s">
        <v>1124</v>
      </c>
      <c r="B372" t="s">
        <v>1125</v>
      </c>
      <c r="C372" t="s">
        <v>90</v>
      </c>
      <c r="D372" t="s">
        <v>42</v>
      </c>
      <c r="E372" t="s">
        <v>1130</v>
      </c>
      <c r="F372" t="s">
        <v>1131</v>
      </c>
      <c r="G372" t="str">
        <f>HYPERLINK("sem/10.1021_acsbiomaterials.6b00318\ab-2016-00318w_0004.jpeg","sem/10.1021_acsbiomaterials.6b00318\ab-2016-00318w_0004.jpeg")</f>
        <v>sem/10.1021_acsbiomaterials.6b00318\ab-2016-00318w_0004.jpeg</v>
      </c>
      <c r="H372" t="str">
        <f>HYPERLINK("sem/10.1021_acsbiomaterials.6b00318\SEM","sem/10.1021_acsbiomaterials.6b00318\SEM")</f>
        <v>sem/10.1021_acsbiomaterials.6b00318\SEM</v>
      </c>
      <c r="N372" t="s">
        <v>60</v>
      </c>
    </row>
    <row r="373" spans="1:14" x14ac:dyDescent="0.25">
      <c r="A373" t="s">
        <v>1124</v>
      </c>
      <c r="B373" t="s">
        <v>1125</v>
      </c>
      <c r="C373" t="s">
        <v>90</v>
      </c>
      <c r="D373" t="s">
        <v>48</v>
      </c>
      <c r="E373" t="s">
        <v>1132</v>
      </c>
      <c r="F373" t="s">
        <v>1133</v>
      </c>
      <c r="G373" t="str">
        <f>HYPERLINK("sem/10.1021_acsbiomaterials.6b00318\ab-2016-00318w_0004.jpeg","sem/10.1021_acsbiomaterials.6b00318\ab-2016-00318w_0004.jpeg")</f>
        <v>sem/10.1021_acsbiomaterials.6b00318\ab-2016-00318w_0004.jpeg</v>
      </c>
      <c r="H373" t="str">
        <f>HYPERLINK("sem/10.1021_acsbiomaterials.6b00318\SEM","sem/10.1021_acsbiomaterials.6b00318\SEM")</f>
        <v>sem/10.1021_acsbiomaterials.6b00318\SEM</v>
      </c>
      <c r="N373" t="s">
        <v>60</v>
      </c>
    </row>
    <row r="374" spans="1:14" x14ac:dyDescent="0.25">
      <c r="A374" t="s">
        <v>1124</v>
      </c>
      <c r="B374" t="s">
        <v>1125</v>
      </c>
      <c r="C374" t="s">
        <v>90</v>
      </c>
      <c r="D374" t="s">
        <v>254</v>
      </c>
      <c r="E374" t="s">
        <v>1134</v>
      </c>
      <c r="F374" t="s">
        <v>1135</v>
      </c>
      <c r="G374" t="str">
        <f>HYPERLINK("sem/10.1021_acsbiomaterials.6b00318\ab-2016-00318w_0004.jpeg","sem/10.1021_acsbiomaterials.6b00318\ab-2016-00318w_0004.jpeg")</f>
        <v>sem/10.1021_acsbiomaterials.6b00318\ab-2016-00318w_0004.jpeg</v>
      </c>
      <c r="H374" t="str">
        <f>HYPERLINK("sem/10.1021_acsbiomaterials.6b00318\SEM","sem/10.1021_acsbiomaterials.6b00318\SEM")</f>
        <v>sem/10.1021_acsbiomaterials.6b00318\SEM</v>
      </c>
      <c r="N374" t="s">
        <v>60</v>
      </c>
    </row>
    <row r="375" spans="1:14" x14ac:dyDescent="0.25">
      <c r="A375" t="s">
        <v>1136</v>
      </c>
      <c r="B375" t="s">
        <v>1137</v>
      </c>
      <c r="C375" t="s">
        <v>144</v>
      </c>
      <c r="D375" t="s">
        <v>36</v>
      </c>
      <c r="E375" t="s">
        <v>1138</v>
      </c>
      <c r="F375" t="s">
        <v>1139</v>
      </c>
      <c r="G375" t="str">
        <f>HYPERLINK("sem/10.1021_acsnano.0c04899\nn0c04899_0002.jpeg","sem/10.1021_acsnano.0c04899\nn0c04899_0002.jpeg")</f>
        <v>sem/10.1021_acsnano.0c04899\nn0c04899_0002.jpeg</v>
      </c>
      <c r="H375" t="str">
        <f>HYPERLINK("sem/10.1021_acsnano.0c04899\SEM","sem/10.1021_acsnano.0c04899\SEM")</f>
        <v>sem/10.1021_acsnano.0c04899\SEM</v>
      </c>
      <c r="N375" t="s">
        <v>60</v>
      </c>
    </row>
    <row r="376" spans="1:14" x14ac:dyDescent="0.25">
      <c r="A376" t="s">
        <v>1136</v>
      </c>
      <c r="B376" t="s">
        <v>1137</v>
      </c>
      <c r="C376" t="s">
        <v>676</v>
      </c>
      <c r="D376" t="s">
        <v>1140</v>
      </c>
      <c r="E376" t="s">
        <v>1141</v>
      </c>
      <c r="F376" t="s">
        <v>1142</v>
      </c>
      <c r="G376" t="str">
        <f>HYPERLINK("sem/10.1021_acsnano.0c04899\supp_8.jpg","sem/10.1021_acsnano.0c04899\supp_8.jpg")</f>
        <v>sem/10.1021_acsnano.0c04899\supp_8.jpg</v>
      </c>
      <c r="H376" t="str">
        <f>HYPERLINK("sem/10.1021_acsnano.0c04899\SEM","sem/10.1021_acsnano.0c04899\SEM")</f>
        <v>sem/10.1021_acsnano.0c04899\SEM</v>
      </c>
      <c r="N376" t="s">
        <v>60</v>
      </c>
    </row>
    <row r="377" spans="1:14" x14ac:dyDescent="0.25">
      <c r="A377" t="s">
        <v>1136</v>
      </c>
      <c r="B377" t="s">
        <v>1137</v>
      </c>
      <c r="C377" t="s">
        <v>1143</v>
      </c>
      <c r="D377" t="s">
        <v>1144</v>
      </c>
      <c r="E377" t="s">
        <v>1145</v>
      </c>
      <c r="F377" t="s">
        <v>1146</v>
      </c>
      <c r="G377" t="str">
        <f>HYPERLINK("sem/10.1021_acsnano.0c04899\supp_12.jpg","sem/10.1021_acsnano.0c04899\supp_12.jpg")</f>
        <v>sem/10.1021_acsnano.0c04899\supp_12.jpg</v>
      </c>
      <c r="H377" t="str">
        <f>HYPERLINK("sem/10.1021_acsnano.0c04899\SEM","sem/10.1021_acsnano.0c04899\SEM")</f>
        <v>sem/10.1021_acsnano.0c04899\SEM</v>
      </c>
      <c r="I377" t="s">
        <v>1147</v>
      </c>
      <c r="J377">
        <v>-6</v>
      </c>
      <c r="K377" t="s">
        <v>1116</v>
      </c>
      <c r="L377" t="s">
        <v>66</v>
      </c>
    </row>
    <row r="378" spans="1:14" x14ac:dyDescent="0.25">
      <c r="A378" t="s">
        <v>1136</v>
      </c>
      <c r="B378" t="s">
        <v>1137</v>
      </c>
      <c r="C378" t="s">
        <v>990</v>
      </c>
      <c r="D378" t="s">
        <v>1148</v>
      </c>
      <c r="E378" t="s">
        <v>1149</v>
      </c>
      <c r="F378" t="s">
        <v>1150</v>
      </c>
      <c r="G378" t="str">
        <f>HYPERLINK("sem/10.1021_acsnano.0c04899\supp_15.jpg","sem/10.1021_acsnano.0c04899\supp_15.jpg")</f>
        <v>sem/10.1021_acsnano.0c04899\supp_15.jpg</v>
      </c>
      <c r="H378" t="str">
        <f>HYPERLINK("sem/10.1021_acsnano.0c04899\SEM","sem/10.1021_acsnano.0c04899\SEM")</f>
        <v>sem/10.1021_acsnano.0c04899\SEM</v>
      </c>
      <c r="N378" t="s">
        <v>60</v>
      </c>
    </row>
    <row r="379" spans="1:14" x14ac:dyDescent="0.25">
      <c r="A379" t="s">
        <v>1151</v>
      </c>
      <c r="B379" t="s">
        <v>1152</v>
      </c>
      <c r="C379" t="s">
        <v>90</v>
      </c>
      <c r="D379" t="s">
        <v>1153</v>
      </c>
      <c r="E379">
        <v>2.5</v>
      </c>
      <c r="F379" t="s">
        <v>1154</v>
      </c>
      <c r="G379" t="str">
        <f>HYPERLINK("sem/10.1021_acsami.7b01462\am-2017-01462r_0002.jpeg","sem/10.1021_acsami.7b01462\am-2017-01462r_0002.jpeg")</f>
        <v>sem/10.1021_acsami.7b01462\am-2017-01462r_0002.jpeg</v>
      </c>
      <c r="H379" t="str">
        <f>HYPERLINK("sem/10.1021_acsami.7b01462\SEM","sem/10.1021_acsami.7b01462\SEM")</f>
        <v>sem/10.1021_acsami.7b01462\SEM</v>
      </c>
      <c r="N379" t="s">
        <v>60</v>
      </c>
    </row>
    <row r="380" spans="1:14" x14ac:dyDescent="0.25">
      <c r="A380" t="s">
        <v>1155</v>
      </c>
      <c r="B380" t="s">
        <v>1156</v>
      </c>
      <c r="C380" t="s">
        <v>55</v>
      </c>
      <c r="D380" t="s">
        <v>1157</v>
      </c>
      <c r="E380" t="s">
        <v>18</v>
      </c>
      <c r="F380" t="s">
        <v>1158</v>
      </c>
      <c r="G380" t="str">
        <f>HYPERLINK("sem/10.1021_acsami.0c16410\am0c16410_0002.jpeg","sem/10.1021_acsami.0c16410\am0c16410_0002.jpeg")</f>
        <v>sem/10.1021_acsami.0c16410\am0c16410_0002.jpeg</v>
      </c>
      <c r="H380" t="str">
        <f>HYPERLINK("sem/10.1021_acsami.0c16410\SEM","sem/10.1021_acsami.0c16410\SEM")</f>
        <v>sem/10.1021_acsami.0c16410\SEM</v>
      </c>
      <c r="N380" t="s">
        <v>60</v>
      </c>
    </row>
    <row r="381" spans="1:14" x14ac:dyDescent="0.25">
      <c r="A381" t="s">
        <v>1159</v>
      </c>
      <c r="B381" t="s">
        <v>1160</v>
      </c>
      <c r="C381" t="s">
        <v>144</v>
      </c>
      <c r="D381" t="s">
        <v>42</v>
      </c>
      <c r="E381" t="s">
        <v>1161</v>
      </c>
      <c r="F381" t="s">
        <v>1162</v>
      </c>
      <c r="G381" t="str">
        <f>HYPERLINK("sem/10.1021_acsami.7b18927\am-2017-189272_0002.jpeg","sem/10.1021_acsami.7b18927\am-2017-189272_0002.jpeg")</f>
        <v>sem/10.1021_acsami.7b18927\am-2017-189272_0002.jpeg</v>
      </c>
      <c r="H381" t="str">
        <f t="shared" ref="H381:H390" si="31">HYPERLINK("sem/10.1021_acsami.7b18927\SEM","sem/10.1021_acsami.7b18927\SEM")</f>
        <v>sem/10.1021_acsami.7b18927\SEM</v>
      </c>
      <c r="I381" t="s">
        <v>1163</v>
      </c>
      <c r="J381">
        <v>-5</v>
      </c>
      <c r="K381" t="s">
        <v>1164</v>
      </c>
      <c r="L381" t="s">
        <v>1165</v>
      </c>
    </row>
    <row r="382" spans="1:14" x14ac:dyDescent="0.25">
      <c r="A382" t="s">
        <v>1159</v>
      </c>
      <c r="B382" t="s">
        <v>1160</v>
      </c>
      <c r="C382" t="s">
        <v>144</v>
      </c>
      <c r="D382" t="s">
        <v>48</v>
      </c>
      <c r="E382" t="s">
        <v>1166</v>
      </c>
      <c r="F382" t="s">
        <v>1167</v>
      </c>
      <c r="G382" t="str">
        <f>HYPERLINK("sem/10.1021_acsami.7b18927\am-2017-189272_0002.jpeg","sem/10.1021_acsami.7b18927\am-2017-189272_0002.jpeg")</f>
        <v>sem/10.1021_acsami.7b18927\am-2017-189272_0002.jpeg</v>
      </c>
      <c r="H382" t="str">
        <f t="shared" si="31"/>
        <v>sem/10.1021_acsami.7b18927\SEM</v>
      </c>
      <c r="I382" t="s">
        <v>1168</v>
      </c>
      <c r="J382">
        <v>-5</v>
      </c>
      <c r="K382" t="s">
        <v>23</v>
      </c>
      <c r="L382" t="s">
        <v>1169</v>
      </c>
    </row>
    <row r="383" spans="1:14" x14ac:dyDescent="0.25">
      <c r="A383" t="s">
        <v>1159</v>
      </c>
      <c r="B383" t="s">
        <v>1160</v>
      </c>
      <c r="C383" t="s">
        <v>144</v>
      </c>
      <c r="D383" t="s">
        <v>254</v>
      </c>
      <c r="E383" t="s">
        <v>1170</v>
      </c>
      <c r="F383" t="s">
        <v>1171</v>
      </c>
      <c r="G383" t="str">
        <f>HYPERLINK("sem/10.1021_acsami.7b18927\am-2017-189272_0002.jpeg","sem/10.1021_acsami.7b18927\am-2017-189272_0002.jpeg")</f>
        <v>sem/10.1021_acsami.7b18927\am-2017-189272_0002.jpeg</v>
      </c>
      <c r="H383" t="str">
        <f t="shared" si="31"/>
        <v>sem/10.1021_acsami.7b18927\SEM</v>
      </c>
      <c r="I383" t="s">
        <v>1172</v>
      </c>
      <c r="J383">
        <v>-5</v>
      </c>
      <c r="K383" t="s">
        <v>23</v>
      </c>
      <c r="L383" t="s">
        <v>908</v>
      </c>
    </row>
    <row r="384" spans="1:14" x14ac:dyDescent="0.25">
      <c r="A384" t="s">
        <v>1159</v>
      </c>
      <c r="B384" t="s">
        <v>1160</v>
      </c>
      <c r="C384" t="s">
        <v>297</v>
      </c>
      <c r="D384" t="s">
        <v>265</v>
      </c>
      <c r="E384" s="5" t="s">
        <v>1173</v>
      </c>
      <c r="F384" t="s">
        <v>1174</v>
      </c>
      <c r="G384" t="str">
        <f>HYPERLINK("sem/10.1021_acsami.7b18927\am-2017-189272_0005.jpeg","sem/10.1021_acsami.7b18927\am-2017-189272_0005.jpeg")</f>
        <v>sem/10.1021_acsami.7b18927\am-2017-189272_0005.jpeg</v>
      </c>
      <c r="H384" t="str">
        <f t="shared" si="31"/>
        <v>sem/10.1021_acsami.7b18927\SEM</v>
      </c>
      <c r="N384" t="s">
        <v>60</v>
      </c>
    </row>
    <row r="385" spans="1:14" x14ac:dyDescent="0.25">
      <c r="A385" t="s">
        <v>1159</v>
      </c>
      <c r="B385" t="s">
        <v>1160</v>
      </c>
      <c r="C385" t="s">
        <v>161</v>
      </c>
      <c r="D385" t="s">
        <v>36</v>
      </c>
      <c r="E385" t="s">
        <v>1175</v>
      </c>
      <c r="F385" t="s">
        <v>1176</v>
      </c>
      <c r="G385" t="str">
        <f>HYPERLINK("sem/10.1021_acsami.7b18927\supp_2.jpg","sem/10.1021_acsami.7b18927\supp_2.jpg")</f>
        <v>sem/10.1021_acsami.7b18927\supp_2.jpg</v>
      </c>
      <c r="H385" t="str">
        <f t="shared" si="31"/>
        <v>sem/10.1021_acsami.7b18927\SEM</v>
      </c>
      <c r="N385" t="s">
        <v>60</v>
      </c>
    </row>
    <row r="386" spans="1:14" x14ac:dyDescent="0.25">
      <c r="A386" t="s">
        <v>1159</v>
      </c>
      <c r="B386" t="s">
        <v>1160</v>
      </c>
      <c r="C386" t="s">
        <v>16</v>
      </c>
      <c r="D386" t="s">
        <v>17</v>
      </c>
      <c r="E386" t="s">
        <v>1177</v>
      </c>
      <c r="F386" t="s">
        <v>1178</v>
      </c>
      <c r="G386" t="str">
        <f>HYPERLINK("sem/10.1021_acsami.7b18927\supp_3.jpg","sem/10.1021_acsami.7b18927\supp_3.jpg")</f>
        <v>sem/10.1021_acsami.7b18927\supp_3.jpg</v>
      </c>
      <c r="H386" t="str">
        <f t="shared" si="31"/>
        <v>sem/10.1021_acsami.7b18927\SEM</v>
      </c>
      <c r="I386" t="s">
        <v>1179</v>
      </c>
      <c r="J386">
        <v>-5</v>
      </c>
      <c r="K386" t="s">
        <v>23</v>
      </c>
      <c r="L386" t="s">
        <v>1180</v>
      </c>
    </row>
    <row r="387" spans="1:14" x14ac:dyDescent="0.25">
      <c r="A387" t="s">
        <v>1159</v>
      </c>
      <c r="B387" t="s">
        <v>1160</v>
      </c>
      <c r="C387" t="s">
        <v>16</v>
      </c>
      <c r="D387" t="s">
        <v>28</v>
      </c>
      <c r="E387" t="s">
        <v>1181</v>
      </c>
      <c r="F387" t="s">
        <v>1182</v>
      </c>
      <c r="G387" t="str">
        <f>HYPERLINK("sem/10.1021_acsami.7b18927\supp_3.jpg","sem/10.1021_acsami.7b18927\supp_3.jpg")</f>
        <v>sem/10.1021_acsami.7b18927\supp_3.jpg</v>
      </c>
      <c r="H387" t="str">
        <f t="shared" si="31"/>
        <v>sem/10.1021_acsami.7b18927\SEM</v>
      </c>
      <c r="I387" t="s">
        <v>1183</v>
      </c>
      <c r="J387">
        <v>-5</v>
      </c>
      <c r="K387" t="s">
        <v>23</v>
      </c>
      <c r="L387" t="s">
        <v>1184</v>
      </c>
    </row>
    <row r="388" spans="1:14" x14ac:dyDescent="0.25">
      <c r="A388" t="s">
        <v>1159</v>
      </c>
      <c r="B388" t="s">
        <v>1160</v>
      </c>
      <c r="C388" t="s">
        <v>16</v>
      </c>
      <c r="D388" t="s">
        <v>36</v>
      </c>
      <c r="E388" t="s">
        <v>1185</v>
      </c>
      <c r="F388" t="s">
        <v>1186</v>
      </c>
      <c r="G388" t="str">
        <f>HYPERLINK("sem/10.1021_acsami.7b18927\supp_3.jpg","sem/10.1021_acsami.7b18927\supp_3.jpg")</f>
        <v>sem/10.1021_acsami.7b18927\supp_3.jpg</v>
      </c>
      <c r="H388" t="str">
        <f t="shared" si="31"/>
        <v>sem/10.1021_acsami.7b18927\SEM</v>
      </c>
      <c r="I388" t="s">
        <v>1187</v>
      </c>
      <c r="J388">
        <v>-5</v>
      </c>
      <c r="K388" t="s">
        <v>23</v>
      </c>
      <c r="L388" t="s">
        <v>339</v>
      </c>
    </row>
    <row r="389" spans="1:14" x14ac:dyDescent="0.25">
      <c r="A389" t="s">
        <v>1159</v>
      </c>
      <c r="B389" t="s">
        <v>1160</v>
      </c>
      <c r="C389" t="s">
        <v>16</v>
      </c>
      <c r="D389" t="s">
        <v>1188</v>
      </c>
      <c r="E389" t="s">
        <v>1173</v>
      </c>
      <c r="F389" t="s">
        <v>1189</v>
      </c>
      <c r="G389" t="str">
        <f>HYPERLINK("sem/10.1021_acsami.7b18927\supp_3.jpg","sem/10.1021_acsami.7b18927\supp_3.jpg")</f>
        <v>sem/10.1021_acsami.7b18927\supp_3.jpg</v>
      </c>
      <c r="H389" t="str">
        <f t="shared" si="31"/>
        <v>sem/10.1021_acsami.7b18927\SEM</v>
      </c>
      <c r="N389" t="s">
        <v>60</v>
      </c>
    </row>
    <row r="390" spans="1:14" x14ac:dyDescent="0.25">
      <c r="A390" t="s">
        <v>1159</v>
      </c>
      <c r="B390" t="s">
        <v>1160</v>
      </c>
      <c r="C390" t="s">
        <v>1190</v>
      </c>
      <c r="D390" t="s">
        <v>48</v>
      </c>
      <c r="E390" t="s">
        <v>1191</v>
      </c>
      <c r="F390" t="s">
        <v>1192</v>
      </c>
      <c r="G390" t="str">
        <f>HYPERLINK("sem/10.1021_acsami.7b18927\supp_9.jpg","sem/10.1021_acsami.7b18927\supp_9.jpg")</f>
        <v>sem/10.1021_acsami.7b18927\supp_9.jpg</v>
      </c>
      <c r="H390" t="str">
        <f t="shared" si="31"/>
        <v>sem/10.1021_acsami.7b18927\SEM</v>
      </c>
      <c r="N390" t="s">
        <v>60</v>
      </c>
    </row>
    <row r="391" spans="1:14" x14ac:dyDescent="0.25">
      <c r="A391" t="s">
        <v>1193</v>
      </c>
      <c r="B391" t="s">
        <v>1194</v>
      </c>
      <c r="C391" t="s">
        <v>144</v>
      </c>
      <c r="D391" t="s">
        <v>42</v>
      </c>
      <c r="E391" t="s">
        <v>1195</v>
      </c>
      <c r="F391" t="s">
        <v>1196</v>
      </c>
      <c r="G391" t="str">
        <f>HYPERLINK("sem/10.1021_acsbiomaterials.9b01482\ab9b01482_0005.jpeg","sem/10.1021_acsbiomaterials.9b01482\ab9b01482_0005.jpeg")</f>
        <v>sem/10.1021_acsbiomaterials.9b01482\ab9b01482_0005.jpeg</v>
      </c>
      <c r="H391" t="str">
        <f>HYPERLINK("sem/10.1021_acsbiomaterials.9b01482\SEM","sem/10.1021_acsbiomaterials.9b01482\SEM")</f>
        <v>sem/10.1021_acsbiomaterials.9b01482\SEM</v>
      </c>
      <c r="I391" t="s">
        <v>1197</v>
      </c>
      <c r="J391">
        <v>-7</v>
      </c>
      <c r="K391" t="s">
        <v>23</v>
      </c>
      <c r="L391" t="s">
        <v>1198</v>
      </c>
    </row>
    <row r="392" spans="1:14" x14ac:dyDescent="0.25">
      <c r="A392" t="s">
        <v>1193</v>
      </c>
      <c r="B392" t="s">
        <v>1194</v>
      </c>
      <c r="C392" t="s">
        <v>144</v>
      </c>
      <c r="D392" t="s">
        <v>42</v>
      </c>
      <c r="E392" t="s">
        <v>1199</v>
      </c>
      <c r="F392" t="s">
        <v>1196</v>
      </c>
      <c r="G392" t="str">
        <f>HYPERLINK("sem/10.1021_acsbiomaterials.9b01482\ab9b01482_0005.jpeg","sem/10.1021_acsbiomaterials.9b01482\ab9b01482_0005.jpeg")</f>
        <v>sem/10.1021_acsbiomaterials.9b01482\ab9b01482_0005.jpeg</v>
      </c>
      <c r="H392" t="str">
        <f>HYPERLINK("sem/10.1021_acsbiomaterials.9b01482\SEM","sem/10.1021_acsbiomaterials.9b01482\SEM")</f>
        <v>sem/10.1021_acsbiomaterials.9b01482\SEM</v>
      </c>
      <c r="I392" t="s">
        <v>1200</v>
      </c>
      <c r="J392">
        <v>-7</v>
      </c>
      <c r="K392" t="s">
        <v>23</v>
      </c>
      <c r="L392" t="s">
        <v>587</v>
      </c>
    </row>
    <row r="393" spans="1:14" x14ac:dyDescent="0.25">
      <c r="A393" t="s">
        <v>1201</v>
      </c>
      <c r="B393" t="s">
        <v>1202</v>
      </c>
      <c r="C393" t="s">
        <v>1203</v>
      </c>
      <c r="D393" t="s">
        <v>17</v>
      </c>
      <c r="E393" t="s">
        <v>1204</v>
      </c>
      <c r="F393" t="s">
        <v>1205</v>
      </c>
      <c r="G393" t="str">
        <f>HYPERLINK("sem/10.1021_acsnano.0c03085\supp_2.jpg","sem/10.1021_acsnano.0c03085\supp_2.jpg")</f>
        <v>sem/10.1021_acsnano.0c03085\supp_2.jpg</v>
      </c>
      <c r="H393" t="str">
        <f>HYPERLINK("sem/10.1021_acsnano.0c03085\SEM","sem/10.1021_acsnano.0c03085\SEM")</f>
        <v>sem/10.1021_acsnano.0c03085\SEM</v>
      </c>
      <c r="N393" t="s">
        <v>60</v>
      </c>
    </row>
    <row r="394" spans="1:14" x14ac:dyDescent="0.25">
      <c r="A394" t="s">
        <v>1201</v>
      </c>
      <c r="B394" t="s">
        <v>1202</v>
      </c>
      <c r="C394" t="s">
        <v>1203</v>
      </c>
      <c r="D394" t="s">
        <v>28</v>
      </c>
      <c r="E394" t="s">
        <v>1206</v>
      </c>
      <c r="F394" t="s">
        <v>1207</v>
      </c>
      <c r="G394" t="str">
        <f>HYPERLINK("sem/10.1021_acsnano.0c03085\supp_2.jpg","sem/10.1021_acsnano.0c03085\supp_2.jpg")</f>
        <v>sem/10.1021_acsnano.0c03085\supp_2.jpg</v>
      </c>
      <c r="H394" t="str">
        <f>HYPERLINK("sem/10.1021_acsnano.0c03085\SEM","sem/10.1021_acsnano.0c03085\SEM")</f>
        <v>sem/10.1021_acsnano.0c03085\SEM</v>
      </c>
      <c r="N394" t="s">
        <v>60</v>
      </c>
    </row>
    <row r="395" spans="1:14" x14ac:dyDescent="0.25">
      <c r="A395" t="s">
        <v>1208</v>
      </c>
      <c r="B395" t="s">
        <v>1209</v>
      </c>
      <c r="C395" t="s">
        <v>90</v>
      </c>
      <c r="D395" t="s">
        <v>42</v>
      </c>
      <c r="E395">
        <v>45</v>
      </c>
      <c r="F395" t="s">
        <v>1210</v>
      </c>
      <c r="G395" t="str">
        <f>HYPERLINK("sem/10.1021_acsami.6b05627\am-2016-056275_0003.jpeg","sem/10.1021_acsami.6b05627\am-2016-056275_0003.jpeg")</f>
        <v>sem/10.1021_acsami.6b05627\am-2016-056275_0003.jpeg</v>
      </c>
      <c r="H395" t="str">
        <f>HYPERLINK("sem/10.1021_acsami.6b05627\SEM","sem/10.1021_acsami.6b05627\SEM")</f>
        <v>sem/10.1021_acsami.6b05627\SEM</v>
      </c>
      <c r="I395" t="s">
        <v>1211</v>
      </c>
      <c r="J395">
        <v>-5</v>
      </c>
      <c r="K395" t="s">
        <v>1030</v>
      </c>
      <c r="L395" t="s">
        <v>1212</v>
      </c>
    </row>
    <row r="396" spans="1:14" x14ac:dyDescent="0.25">
      <c r="A396" t="s">
        <v>1213</v>
      </c>
      <c r="B396" t="s">
        <v>1214</v>
      </c>
      <c r="C396" t="s">
        <v>144</v>
      </c>
      <c r="D396" t="s">
        <v>96</v>
      </c>
      <c r="E396" t="s">
        <v>1215</v>
      </c>
      <c r="F396" t="s">
        <v>1216</v>
      </c>
      <c r="G396" t="str">
        <f>HYPERLINK("sem/10.1021_acsnano.0c03855\nn0c03855_0002.jpeg","sem/10.1021_acsnano.0c03855\nn0c03855_0002.jpeg")</f>
        <v>sem/10.1021_acsnano.0c03855\nn0c03855_0002.jpeg</v>
      </c>
      <c r="H396" t="str">
        <f>HYPERLINK("sem/10.1021_acsnano.0c03855\SEM","sem/10.1021_acsnano.0c03855\SEM")</f>
        <v>sem/10.1021_acsnano.0c03855\SEM</v>
      </c>
      <c r="N396" t="s">
        <v>60</v>
      </c>
    </row>
    <row r="397" spans="1:14" x14ac:dyDescent="0.25">
      <c r="A397" t="s">
        <v>1213</v>
      </c>
      <c r="B397" t="s">
        <v>1214</v>
      </c>
      <c r="C397" t="s">
        <v>90</v>
      </c>
      <c r="D397" t="s">
        <v>94</v>
      </c>
      <c r="E397" t="s">
        <v>1217</v>
      </c>
      <c r="F397" t="s">
        <v>1218</v>
      </c>
      <c r="G397" t="str">
        <f>HYPERLINK("sem/10.1021_acsnano.0c03855\nn0c03855_0003.jpeg","sem/10.1021_acsnano.0c03855\nn0c03855_0003.jpeg")</f>
        <v>sem/10.1021_acsnano.0c03855\nn0c03855_0003.jpeg</v>
      </c>
      <c r="H397" t="str">
        <f>HYPERLINK("sem/10.1021_acsnano.0c03855\SEM","sem/10.1021_acsnano.0c03855\SEM")</f>
        <v>sem/10.1021_acsnano.0c03855\SEM</v>
      </c>
      <c r="N397" t="s">
        <v>60</v>
      </c>
    </row>
    <row r="398" spans="1:14" x14ac:dyDescent="0.25">
      <c r="A398" t="s">
        <v>1213</v>
      </c>
      <c r="B398" t="s">
        <v>1214</v>
      </c>
      <c r="C398" t="s">
        <v>1219</v>
      </c>
      <c r="D398" t="s">
        <v>1220</v>
      </c>
      <c r="E398" t="s">
        <v>1221</v>
      </c>
      <c r="F398" t="s">
        <v>1222</v>
      </c>
      <c r="G398" t="str">
        <f>HYPERLINK("sem/10.1021_acsnano.0c03855\supp_3.jpg","sem/10.1021_acsnano.0c03855\supp_3.jpg")</f>
        <v>sem/10.1021_acsnano.0c03855\supp_3.jpg</v>
      </c>
      <c r="H398" t="str">
        <f>HYPERLINK("sem/10.1021_acsnano.0c03855\SEM","sem/10.1021_acsnano.0c03855\SEM")</f>
        <v>sem/10.1021_acsnano.0c03855\SEM</v>
      </c>
      <c r="N398" t="s">
        <v>60</v>
      </c>
    </row>
    <row r="399" spans="1:14" x14ac:dyDescent="0.25">
      <c r="A399" t="s">
        <v>1223</v>
      </c>
      <c r="B399" t="s">
        <v>1224</v>
      </c>
      <c r="C399" t="s">
        <v>1225</v>
      </c>
      <c r="D399" t="s">
        <v>28</v>
      </c>
      <c r="E399" t="s">
        <v>1226</v>
      </c>
      <c r="F399" t="s">
        <v>1227</v>
      </c>
      <c r="G399" t="str">
        <f>HYPERLINK("sem/10.1021_acsami.1c03415\supp_3.jpg","sem/10.1021_acsami.1c03415\supp_3.jpg")</f>
        <v>sem/10.1021_acsami.1c03415\supp_3.jpg</v>
      </c>
      <c r="H399" t="str">
        <f>HYPERLINK("sem/10.1021_acsami.1c03415\SEM","sem/10.1021_acsami.1c03415\SEM")</f>
        <v>sem/10.1021_acsami.1c03415\SEM</v>
      </c>
      <c r="N399" t="s">
        <v>60</v>
      </c>
    </row>
    <row r="400" spans="1:14" x14ac:dyDescent="0.25">
      <c r="A400" t="s">
        <v>1228</v>
      </c>
      <c r="B400" t="s">
        <v>1229</v>
      </c>
      <c r="C400" t="s">
        <v>122</v>
      </c>
      <c r="D400" t="s">
        <v>1230</v>
      </c>
      <c r="E400" t="s">
        <v>1231</v>
      </c>
      <c r="F400" t="s">
        <v>1232</v>
      </c>
      <c r="G400" t="str">
        <f>HYPERLINK("sem/10.1021_acsabm.0c00294\mt0c00294_0004.jpeg","sem/10.1021_acsabm.0c00294\mt0c00294_0004.jpeg")</f>
        <v>sem/10.1021_acsabm.0c00294\mt0c00294_0004.jpeg</v>
      </c>
      <c r="H400" t="str">
        <f>HYPERLINK("sem/10.1021_acsabm.0c00294\SEM","sem/10.1021_acsabm.0c00294\SEM")</f>
        <v>sem/10.1021_acsabm.0c00294\SEM</v>
      </c>
      <c r="N400" t="s">
        <v>60</v>
      </c>
    </row>
    <row r="401" spans="1:14" x14ac:dyDescent="0.25">
      <c r="A401" t="s">
        <v>1228</v>
      </c>
      <c r="B401" t="s">
        <v>1229</v>
      </c>
      <c r="C401" t="s">
        <v>122</v>
      </c>
      <c r="D401" t="s">
        <v>1233</v>
      </c>
      <c r="E401" t="s">
        <v>1231</v>
      </c>
      <c r="F401" t="s">
        <v>1234</v>
      </c>
      <c r="G401" t="str">
        <f>HYPERLINK("sem/10.1021_acsabm.0c00294\mt0c00294_0004.jpeg","sem/10.1021_acsabm.0c00294\mt0c00294_0004.jpeg")</f>
        <v>sem/10.1021_acsabm.0c00294\mt0c00294_0004.jpeg</v>
      </c>
      <c r="H401" t="str">
        <f>HYPERLINK("sem/10.1021_acsabm.0c00294\SEM","sem/10.1021_acsabm.0c00294\SEM")</f>
        <v>sem/10.1021_acsabm.0c00294\SEM</v>
      </c>
      <c r="N401" t="s">
        <v>60</v>
      </c>
    </row>
    <row r="402" spans="1:14" x14ac:dyDescent="0.25">
      <c r="A402" t="s">
        <v>1235</v>
      </c>
      <c r="B402" t="s">
        <v>1236</v>
      </c>
      <c r="C402" t="s">
        <v>1237</v>
      </c>
      <c r="D402" t="s">
        <v>1238</v>
      </c>
      <c r="E402" t="s">
        <v>1239</v>
      </c>
      <c r="F402" t="s">
        <v>1240</v>
      </c>
      <c r="G402" t="str">
        <f>HYPERLINK("sem/10.1021_acs.nanolett.7b03371\supp_3.jpg","sem/10.1021_acs.nanolett.7b03371\supp_3.jpg")</f>
        <v>sem/10.1021_acs.nanolett.7b03371\supp_3.jpg</v>
      </c>
      <c r="H402" t="str">
        <f>HYPERLINK("sem/10.1021_acs.nanolett.7b03371\SEM","sem/10.1021_acs.nanolett.7b03371\SEM")</f>
        <v>sem/10.1021_acs.nanolett.7b03371\SEM</v>
      </c>
      <c r="N402" t="s">
        <v>60</v>
      </c>
    </row>
    <row r="403" spans="1:14" x14ac:dyDescent="0.25">
      <c r="A403" t="s">
        <v>1241</v>
      </c>
      <c r="B403" t="s">
        <v>1242</v>
      </c>
      <c r="C403" t="s">
        <v>297</v>
      </c>
      <c r="D403" t="s">
        <v>17</v>
      </c>
      <c r="E403" t="s">
        <v>1243</v>
      </c>
      <c r="F403" t="s">
        <v>1244</v>
      </c>
      <c r="G403" t="str">
        <f>HYPERLINK("sem/10.1021_acsapm.0c00106\ap0c00106_0005.jpeg","sem/10.1021_acsapm.0c00106\ap0c00106_0005.jpeg")</f>
        <v>sem/10.1021_acsapm.0c00106\ap0c00106_0005.jpeg</v>
      </c>
      <c r="H403" t="str">
        <f>HYPERLINK("sem/10.1021_acsapm.0c00106\SEM","sem/10.1021_acsapm.0c00106\SEM")</f>
        <v>sem/10.1021_acsapm.0c00106\SEM</v>
      </c>
      <c r="I403" t="s">
        <v>1245</v>
      </c>
      <c r="K403" t="s">
        <v>1030</v>
      </c>
      <c r="L403" t="s">
        <v>1246</v>
      </c>
    </row>
    <row r="404" spans="1:14" x14ac:dyDescent="0.25">
      <c r="A404" t="s">
        <v>1241</v>
      </c>
      <c r="B404" t="s">
        <v>1242</v>
      </c>
      <c r="C404" t="s">
        <v>297</v>
      </c>
      <c r="D404" t="s">
        <v>28</v>
      </c>
      <c r="E404" t="s">
        <v>1247</v>
      </c>
      <c r="F404" t="s">
        <v>1248</v>
      </c>
      <c r="G404" t="str">
        <f>HYPERLINK("sem/10.1021_acsapm.0c00106\ap0c00106_0005.jpeg","sem/10.1021_acsapm.0c00106\ap0c00106_0005.jpeg")</f>
        <v>sem/10.1021_acsapm.0c00106\ap0c00106_0005.jpeg</v>
      </c>
      <c r="H404" t="str">
        <f>HYPERLINK("sem/10.1021_acsapm.0c00106\SEM","sem/10.1021_acsapm.0c00106\SEM")</f>
        <v>sem/10.1021_acsapm.0c00106\SEM</v>
      </c>
      <c r="N404" t="s">
        <v>60</v>
      </c>
    </row>
    <row r="405" spans="1:14" x14ac:dyDescent="0.25">
      <c r="A405" t="s">
        <v>1241</v>
      </c>
      <c r="B405" t="s">
        <v>1242</v>
      </c>
      <c r="C405" t="s">
        <v>297</v>
      </c>
      <c r="D405" t="s">
        <v>36</v>
      </c>
      <c r="E405" t="s">
        <v>1249</v>
      </c>
      <c r="F405" t="s">
        <v>1250</v>
      </c>
      <c r="G405" t="str">
        <f>HYPERLINK("sem/10.1021_acsapm.0c00106\ap0c00106_0005.jpeg","sem/10.1021_acsapm.0c00106\ap0c00106_0005.jpeg")</f>
        <v>sem/10.1021_acsapm.0c00106\ap0c00106_0005.jpeg</v>
      </c>
      <c r="H405" t="str">
        <f>HYPERLINK("sem/10.1021_acsapm.0c00106\SEM","sem/10.1021_acsapm.0c00106\SEM")</f>
        <v>sem/10.1021_acsapm.0c00106\SEM</v>
      </c>
      <c r="I405" t="s">
        <v>1251</v>
      </c>
      <c r="K405" t="s">
        <v>1030</v>
      </c>
      <c r="L405" t="s">
        <v>1252</v>
      </c>
    </row>
    <row r="406" spans="1:14" x14ac:dyDescent="0.25">
      <c r="A406" t="s">
        <v>1253</v>
      </c>
      <c r="B406" t="s">
        <v>1254</v>
      </c>
      <c r="C406" t="s">
        <v>235</v>
      </c>
      <c r="D406" t="s">
        <v>28</v>
      </c>
      <c r="E406" t="s">
        <v>1255</v>
      </c>
      <c r="F406" t="s">
        <v>1256</v>
      </c>
      <c r="G406" t="str">
        <f>HYPERLINK("sem/10.1021_acsabm.1c00369\mt1c00369_0007.jpeg","sem/10.1021_acsabm.1c00369\mt1c00369_0007.jpeg")</f>
        <v>sem/10.1021_acsabm.1c00369\mt1c00369_0007.jpeg</v>
      </c>
      <c r="H406" t="str">
        <f>HYPERLINK("sem/10.1021_acsabm.1c00369\SEM","sem/10.1021_acsabm.1c00369\SEM")</f>
        <v>sem/10.1021_acsabm.1c00369\SEM</v>
      </c>
      <c r="I406" t="s">
        <v>1257</v>
      </c>
      <c r="J406">
        <v>-4</v>
      </c>
      <c r="K406" t="s">
        <v>23</v>
      </c>
      <c r="L406" t="s">
        <v>32</v>
      </c>
    </row>
    <row r="407" spans="1:14" x14ac:dyDescent="0.25">
      <c r="A407" t="s">
        <v>1258</v>
      </c>
      <c r="B407" t="s">
        <v>1259</v>
      </c>
      <c r="C407" t="s">
        <v>144</v>
      </c>
      <c r="D407" t="s">
        <v>1260</v>
      </c>
      <c r="E407" t="s">
        <v>1261</v>
      </c>
      <c r="F407" t="s">
        <v>1262</v>
      </c>
      <c r="G407" t="str">
        <f>HYPERLINK("sem/10.1021_acsami.8b01629\am-2018-016293_0002.jpeg","sem/10.1021_acsami.8b01629\am-2018-016293_0002.jpeg")</f>
        <v>sem/10.1021_acsami.8b01629\am-2018-016293_0002.jpeg</v>
      </c>
      <c r="H407" t="str">
        <f>HYPERLINK("sem/10.1021_acsami.8b01629\SEM","sem/10.1021_acsami.8b01629\SEM")</f>
        <v>sem/10.1021_acsami.8b01629\SEM</v>
      </c>
      <c r="N407" t="s">
        <v>60</v>
      </c>
    </row>
    <row r="408" spans="1:14" x14ac:dyDescent="0.25">
      <c r="A408" t="s">
        <v>1263</v>
      </c>
      <c r="B408" t="s">
        <v>1264</v>
      </c>
      <c r="C408" t="s">
        <v>55</v>
      </c>
      <c r="D408" t="s">
        <v>96</v>
      </c>
      <c r="E408" t="s">
        <v>1265</v>
      </c>
      <c r="F408" t="s">
        <v>1266</v>
      </c>
      <c r="G408" t="str">
        <f>HYPERLINK("sem/10.1021_acsnano.9b02845\nn9b02845_0001.jpeg","sem/10.1021_acsnano.9b02845\nn9b02845_0001.jpeg")</f>
        <v>sem/10.1021_acsnano.9b02845\nn9b02845_0001.jpeg</v>
      </c>
      <c r="H408" t="str">
        <f>HYPERLINK("sem/10.1021_acsnano.9b02845\SEM","sem/10.1021_acsnano.9b02845\SEM")</f>
        <v>sem/10.1021_acsnano.9b02845\SEM</v>
      </c>
      <c r="N408" t="s">
        <v>60</v>
      </c>
    </row>
    <row r="409" spans="1:14" x14ac:dyDescent="0.25">
      <c r="A409" t="s">
        <v>1263</v>
      </c>
      <c r="B409" t="s">
        <v>1264</v>
      </c>
      <c r="C409" t="s">
        <v>55</v>
      </c>
      <c r="D409" t="s">
        <v>99</v>
      </c>
      <c r="E409" t="s">
        <v>1267</v>
      </c>
      <c r="F409" t="s">
        <v>1268</v>
      </c>
      <c r="G409" t="str">
        <f>HYPERLINK("sem/10.1021_acsnano.9b02845\nn9b02845_0001.jpeg","sem/10.1021_acsnano.9b02845\nn9b02845_0001.jpeg")</f>
        <v>sem/10.1021_acsnano.9b02845\nn9b02845_0001.jpeg</v>
      </c>
      <c r="H409" t="str">
        <f>HYPERLINK("sem/10.1021_acsnano.9b02845\SEM","sem/10.1021_acsnano.9b02845\SEM")</f>
        <v>sem/10.1021_acsnano.9b02845\SEM</v>
      </c>
      <c r="N409" t="s">
        <v>60</v>
      </c>
    </row>
    <row r="410" spans="1:14" x14ac:dyDescent="0.25">
      <c r="A410" t="s">
        <v>1263</v>
      </c>
      <c r="B410" t="s">
        <v>1264</v>
      </c>
      <c r="C410" t="s">
        <v>990</v>
      </c>
      <c r="D410" t="s">
        <v>94</v>
      </c>
      <c r="E410" t="s">
        <v>1267</v>
      </c>
      <c r="F410" t="s">
        <v>1269</v>
      </c>
      <c r="G410" t="str">
        <f>HYPERLINK("sem/10.1021_acsnano.9b02845\supp_12.jpg","sem/10.1021_acsnano.9b02845\supp_12.jpg")</f>
        <v>sem/10.1021_acsnano.9b02845\supp_12.jpg</v>
      </c>
      <c r="H410" t="str">
        <f>HYPERLINK("sem/10.1021_acsnano.9b02845\SEM","sem/10.1021_acsnano.9b02845\SEM")</f>
        <v>sem/10.1021_acsnano.9b02845\SEM</v>
      </c>
      <c r="N410" t="s">
        <v>60</v>
      </c>
    </row>
    <row r="411" spans="1:14" x14ac:dyDescent="0.25">
      <c r="A411" t="s">
        <v>1270</v>
      </c>
      <c r="B411" t="s">
        <v>1271</v>
      </c>
      <c r="C411" t="s">
        <v>960</v>
      </c>
      <c r="D411" t="s">
        <v>17</v>
      </c>
      <c r="E411" t="s">
        <v>1272</v>
      </c>
      <c r="F411" t="s">
        <v>1273</v>
      </c>
      <c r="G411" t="s">
        <v>1274</v>
      </c>
      <c r="H411" t="str">
        <f>HYPERLINK("sem/10.1021_acsami.1c16828\SEM","sem/10.1021_acsami.1c16828\SEM")</f>
        <v>sem/10.1021_acsami.1c16828\SEM</v>
      </c>
      <c r="I411" t="s">
        <v>1274</v>
      </c>
      <c r="J411">
        <v>-4</v>
      </c>
      <c r="K411" t="s">
        <v>1030</v>
      </c>
      <c r="L411" t="s">
        <v>1275</v>
      </c>
    </row>
    <row r="412" spans="1:14" x14ac:dyDescent="0.25">
      <c r="A412" t="s">
        <v>1270</v>
      </c>
      <c r="B412" t="s">
        <v>1271</v>
      </c>
      <c r="C412" t="s">
        <v>960</v>
      </c>
      <c r="D412" t="s">
        <v>28</v>
      </c>
      <c r="E412" t="s">
        <v>1276</v>
      </c>
      <c r="F412" t="s">
        <v>1277</v>
      </c>
      <c r="G412" t="str">
        <f>HYPERLINK("sem/10.1021_acsami.1c16828\supp_8.jpg","sem/10.1021_acsami.1c16828\supp_8.jpg")</f>
        <v>sem/10.1021_acsami.1c16828\supp_8.jpg</v>
      </c>
      <c r="H412" t="str">
        <f>HYPERLINK("sem/10.1021_acsami.1c16828\SEM","sem/10.1021_acsami.1c16828\SEM")</f>
        <v>sem/10.1021_acsami.1c16828\SEM</v>
      </c>
      <c r="I412" t="s">
        <v>1278</v>
      </c>
      <c r="J412">
        <v>-4</v>
      </c>
      <c r="K412" t="s">
        <v>1030</v>
      </c>
      <c r="L412" t="s">
        <v>425</v>
      </c>
    </row>
    <row r="413" spans="1:14" x14ac:dyDescent="0.25">
      <c r="A413" t="s">
        <v>1270</v>
      </c>
      <c r="B413" t="s">
        <v>1271</v>
      </c>
      <c r="C413" t="s">
        <v>960</v>
      </c>
      <c r="D413" t="s">
        <v>36</v>
      </c>
      <c r="E413" t="s">
        <v>1279</v>
      </c>
      <c r="F413" t="s">
        <v>1280</v>
      </c>
      <c r="G413" t="str">
        <f>HYPERLINK("sem/10.1021_acsami.1c16828\supp_8.jpg","sem/10.1021_acsami.1c16828\supp_8.jpg")</f>
        <v>sem/10.1021_acsami.1c16828\supp_8.jpg</v>
      </c>
      <c r="H413" t="str">
        <f>HYPERLINK("sem/10.1021_acsami.1c16828\SEM","sem/10.1021_acsami.1c16828\SEM")</f>
        <v>sem/10.1021_acsami.1c16828\SEM</v>
      </c>
      <c r="I413" t="s">
        <v>1281</v>
      </c>
      <c r="J413">
        <v>-4</v>
      </c>
      <c r="K413" t="s">
        <v>1030</v>
      </c>
      <c r="L413" t="s">
        <v>1282</v>
      </c>
    </row>
    <row r="414" spans="1:14" x14ac:dyDescent="0.25">
      <c r="A414" t="s">
        <v>1283</v>
      </c>
      <c r="B414" t="s">
        <v>1284</v>
      </c>
      <c r="C414" t="s">
        <v>144</v>
      </c>
      <c r="D414" t="s">
        <v>1285</v>
      </c>
      <c r="E414" t="s">
        <v>1286</v>
      </c>
      <c r="F414" t="s">
        <v>1287</v>
      </c>
      <c r="G414" t="str">
        <f>HYPERLINK("sem/10.1021_acsabm.8b00504\mt-2018-00504h_0002.jpeg","sem/10.1021_acsabm.8b00504\mt-2018-00504h_0002.jpeg")</f>
        <v>sem/10.1021_acsabm.8b00504\mt-2018-00504h_0002.jpeg</v>
      </c>
      <c r="H414" t="str">
        <f>HYPERLINK("sem/10.1021_acsabm.8b00504\SEM","sem/10.1021_acsabm.8b00504\SEM")</f>
        <v>sem/10.1021_acsabm.8b00504\SEM</v>
      </c>
      <c r="I414" t="s">
        <v>1288</v>
      </c>
      <c r="J414">
        <v>-5</v>
      </c>
      <c r="K414" t="s">
        <v>1164</v>
      </c>
      <c r="L414" t="s">
        <v>1289</v>
      </c>
    </row>
    <row r="415" spans="1:14" x14ac:dyDescent="0.25">
      <c r="A415" t="s">
        <v>1283</v>
      </c>
      <c r="B415" t="s">
        <v>1284</v>
      </c>
      <c r="C415" t="s">
        <v>144</v>
      </c>
      <c r="D415" t="s">
        <v>1290</v>
      </c>
      <c r="E415" t="s">
        <v>1286</v>
      </c>
      <c r="F415" t="s">
        <v>1291</v>
      </c>
      <c r="G415" t="str">
        <f>HYPERLINK("sem/10.1021_acsabm.8b00504\mt-2018-00504h_0002.jpeg","sem/10.1021_acsabm.8b00504\mt-2018-00504h_0002.jpeg")</f>
        <v>sem/10.1021_acsabm.8b00504\mt-2018-00504h_0002.jpeg</v>
      </c>
      <c r="H415" t="str">
        <f>HYPERLINK("sem/10.1021_acsabm.8b00504\SEM","sem/10.1021_acsabm.8b00504\SEM")</f>
        <v>sem/10.1021_acsabm.8b00504\SEM</v>
      </c>
      <c r="I415" t="s">
        <v>1292</v>
      </c>
      <c r="J415">
        <v>-5</v>
      </c>
      <c r="K415" t="s">
        <v>1164</v>
      </c>
      <c r="L415" t="s">
        <v>1289</v>
      </c>
    </row>
    <row r="416" spans="1:14" x14ac:dyDescent="0.25">
      <c r="A416" t="s">
        <v>1283</v>
      </c>
      <c r="B416" t="s">
        <v>1284</v>
      </c>
      <c r="C416" t="s">
        <v>144</v>
      </c>
      <c r="D416" t="s">
        <v>1293</v>
      </c>
      <c r="E416" t="s">
        <v>1294</v>
      </c>
      <c r="F416" t="s">
        <v>1295</v>
      </c>
      <c r="G416" t="str">
        <f>HYPERLINK("sem/10.1021_acsabm.8b00504\mt-2018-00504h_0002.jpeg","sem/10.1021_acsabm.8b00504\mt-2018-00504h_0002.jpeg")</f>
        <v>sem/10.1021_acsabm.8b00504\mt-2018-00504h_0002.jpeg</v>
      </c>
      <c r="H416" t="str">
        <f>HYPERLINK("sem/10.1021_acsabm.8b00504\SEM","sem/10.1021_acsabm.8b00504\SEM")</f>
        <v>sem/10.1021_acsabm.8b00504\SEM</v>
      </c>
      <c r="I416" t="s">
        <v>1296</v>
      </c>
      <c r="J416">
        <v>-5</v>
      </c>
      <c r="K416" t="s">
        <v>1164</v>
      </c>
      <c r="L416" t="s">
        <v>1297</v>
      </c>
    </row>
    <row r="417" spans="1:15" x14ac:dyDescent="0.25">
      <c r="A417" t="s">
        <v>1298</v>
      </c>
      <c r="B417" t="s">
        <v>1299</v>
      </c>
      <c r="C417" t="s">
        <v>55</v>
      </c>
      <c r="D417" t="s">
        <v>17</v>
      </c>
      <c r="E417" t="s">
        <v>1300</v>
      </c>
      <c r="F417" t="s">
        <v>1301</v>
      </c>
      <c r="G417" t="str">
        <f>HYPERLINK("sem/10.1021_acsbiomaterials.1c00980\ab1c00980_0002.jpeg","sem/10.1021_acsbiomaterials.1c00980\ab1c00980_0002.jpeg")</f>
        <v>sem/10.1021_acsbiomaterials.1c00980\ab1c00980_0002.jpeg</v>
      </c>
      <c r="H417" t="str">
        <f>HYPERLINK("sem/10.1021_acsbiomaterials.1c00980\SEM","sem/10.1021_acsbiomaterials.1c00980\SEM")</f>
        <v>sem/10.1021_acsbiomaterials.1c00980\SEM</v>
      </c>
      <c r="N417" t="s">
        <v>60</v>
      </c>
    </row>
    <row r="418" spans="1:15" x14ac:dyDescent="0.25">
      <c r="A418" t="s">
        <v>1302</v>
      </c>
      <c r="B418" t="s">
        <v>1303</v>
      </c>
      <c r="C418" t="s">
        <v>122</v>
      </c>
      <c r="D418" t="s">
        <v>17</v>
      </c>
      <c r="E418" t="s">
        <v>1304</v>
      </c>
      <c r="F418" t="s">
        <v>1305</v>
      </c>
      <c r="G418" t="str">
        <f t="shared" ref="G418:G423" si="32">HYPERLINK("sem/10.1021_acsami.9b22120\am9b22120_0004.jpeg","sem/10.1021_acsami.9b22120\am9b22120_0004.jpeg")</f>
        <v>sem/10.1021_acsami.9b22120\am9b22120_0004.jpeg</v>
      </c>
      <c r="H418" t="str">
        <f t="shared" ref="H418:H423" si="33">HYPERLINK("sem/10.1021_acsami.9b22120\SEM","sem/10.1021_acsami.9b22120\SEM")</f>
        <v>sem/10.1021_acsami.9b22120\SEM</v>
      </c>
      <c r="N418" t="s">
        <v>60</v>
      </c>
      <c r="O418" t="s">
        <v>1306</v>
      </c>
    </row>
    <row r="419" spans="1:15" x14ac:dyDescent="0.25">
      <c r="A419" t="s">
        <v>1302</v>
      </c>
      <c r="B419" t="s">
        <v>1303</v>
      </c>
      <c r="C419" t="s">
        <v>122</v>
      </c>
      <c r="D419" t="s">
        <v>28</v>
      </c>
      <c r="E419" t="s">
        <v>1307</v>
      </c>
      <c r="F419" t="s">
        <v>1308</v>
      </c>
      <c r="G419" t="str">
        <f t="shared" si="32"/>
        <v>sem/10.1021_acsami.9b22120\am9b22120_0004.jpeg</v>
      </c>
      <c r="H419" t="str">
        <f t="shared" si="33"/>
        <v>sem/10.1021_acsami.9b22120\SEM</v>
      </c>
      <c r="N419" t="s">
        <v>60</v>
      </c>
    </row>
    <row r="420" spans="1:15" x14ac:dyDescent="0.25">
      <c r="A420" t="s">
        <v>1302</v>
      </c>
      <c r="B420" t="s">
        <v>1303</v>
      </c>
      <c r="C420" t="s">
        <v>122</v>
      </c>
      <c r="D420" t="s">
        <v>36</v>
      </c>
      <c r="E420" t="s">
        <v>1309</v>
      </c>
      <c r="F420" t="s">
        <v>1310</v>
      </c>
      <c r="G420" t="str">
        <f t="shared" si="32"/>
        <v>sem/10.1021_acsami.9b22120\am9b22120_0004.jpeg</v>
      </c>
      <c r="H420" t="str">
        <f t="shared" si="33"/>
        <v>sem/10.1021_acsami.9b22120\SEM</v>
      </c>
      <c r="N420" t="s">
        <v>60</v>
      </c>
    </row>
    <row r="421" spans="1:15" x14ac:dyDescent="0.25">
      <c r="A421" t="s">
        <v>1302</v>
      </c>
      <c r="B421" t="s">
        <v>1303</v>
      </c>
      <c r="C421" t="s">
        <v>122</v>
      </c>
      <c r="D421" t="s">
        <v>42</v>
      </c>
      <c r="E421" t="s">
        <v>1311</v>
      </c>
      <c r="F421" t="s">
        <v>1312</v>
      </c>
      <c r="G421" t="str">
        <f t="shared" si="32"/>
        <v>sem/10.1021_acsami.9b22120\am9b22120_0004.jpeg</v>
      </c>
      <c r="H421" t="str">
        <f t="shared" si="33"/>
        <v>sem/10.1021_acsami.9b22120\SEM</v>
      </c>
      <c r="N421" t="s">
        <v>60</v>
      </c>
    </row>
    <row r="422" spans="1:15" x14ac:dyDescent="0.25">
      <c r="A422" t="s">
        <v>1302</v>
      </c>
      <c r="B422" t="s">
        <v>1303</v>
      </c>
      <c r="C422" t="s">
        <v>122</v>
      </c>
      <c r="D422" t="s">
        <v>48</v>
      </c>
      <c r="E422" t="s">
        <v>1313</v>
      </c>
      <c r="F422" t="s">
        <v>1314</v>
      </c>
      <c r="G422" t="str">
        <f t="shared" si="32"/>
        <v>sem/10.1021_acsami.9b22120\am9b22120_0004.jpeg</v>
      </c>
      <c r="H422" t="str">
        <f t="shared" si="33"/>
        <v>sem/10.1021_acsami.9b22120\SEM</v>
      </c>
      <c r="N422" t="s">
        <v>60</v>
      </c>
    </row>
    <row r="423" spans="1:15" x14ac:dyDescent="0.25">
      <c r="A423" t="s">
        <v>1302</v>
      </c>
      <c r="B423" t="s">
        <v>1303</v>
      </c>
      <c r="C423" t="s">
        <v>122</v>
      </c>
      <c r="D423" t="s">
        <v>254</v>
      </c>
      <c r="E423" t="s">
        <v>1315</v>
      </c>
      <c r="F423" t="s">
        <v>1316</v>
      </c>
      <c r="G423" t="str">
        <f t="shared" si="32"/>
        <v>sem/10.1021_acsami.9b22120\am9b22120_0004.jpeg</v>
      </c>
      <c r="H423" t="str">
        <f t="shared" si="33"/>
        <v>sem/10.1021_acsami.9b22120\SEM</v>
      </c>
      <c r="N423" t="s">
        <v>60</v>
      </c>
    </row>
    <row r="424" spans="1:15" x14ac:dyDescent="0.25">
      <c r="A424" t="s">
        <v>1317</v>
      </c>
      <c r="B424" t="s">
        <v>1318</v>
      </c>
      <c r="C424" t="s">
        <v>144</v>
      </c>
      <c r="D424" t="s">
        <v>91</v>
      </c>
      <c r="E424" t="s">
        <v>1319</v>
      </c>
      <c r="F424" t="s">
        <v>1320</v>
      </c>
      <c r="G424" t="str">
        <f>HYPERLINK("sem/10.1021_acsaem.9b02007\ae9b02007_0002.jpeg","sem/10.1021_acsaem.9b02007\ae9b02007_0002.jpeg")</f>
        <v>sem/10.1021_acsaem.9b02007\ae9b02007_0002.jpeg</v>
      </c>
      <c r="H424" t="str">
        <f t="shared" ref="H424:H435" si="34">HYPERLINK("sem/10.1021_acsaem.9b02007\SEM","sem/10.1021_acsaem.9b02007\SEM")</f>
        <v>sem/10.1021_acsaem.9b02007\SEM</v>
      </c>
      <c r="N424" t="s">
        <v>60</v>
      </c>
    </row>
    <row r="425" spans="1:15" x14ac:dyDescent="0.25">
      <c r="A425" t="s">
        <v>1317</v>
      </c>
      <c r="B425" t="s">
        <v>1318</v>
      </c>
      <c r="C425" t="s">
        <v>144</v>
      </c>
      <c r="D425" t="s">
        <v>94</v>
      </c>
      <c r="E425" t="s">
        <v>1319</v>
      </c>
      <c r="F425" t="s">
        <v>1321</v>
      </c>
      <c r="G425" t="str">
        <f>HYPERLINK("sem/10.1021_acsaem.9b02007\ae9b02007_0002.jpeg","sem/10.1021_acsaem.9b02007\ae9b02007_0002.jpeg")</f>
        <v>sem/10.1021_acsaem.9b02007\ae9b02007_0002.jpeg</v>
      </c>
      <c r="H425" t="str">
        <f t="shared" si="34"/>
        <v>sem/10.1021_acsaem.9b02007\SEM</v>
      </c>
      <c r="N425" t="s">
        <v>60</v>
      </c>
    </row>
    <row r="426" spans="1:15" x14ac:dyDescent="0.25">
      <c r="A426" t="s">
        <v>1317</v>
      </c>
      <c r="B426" t="s">
        <v>1318</v>
      </c>
      <c r="C426" t="s">
        <v>144</v>
      </c>
      <c r="D426" t="s">
        <v>1322</v>
      </c>
      <c r="E426" t="s">
        <v>1319</v>
      </c>
      <c r="F426" t="s">
        <v>1323</v>
      </c>
      <c r="G426" t="str">
        <f>HYPERLINK("sem/10.1021_acsaem.9b02007\ae9b02007_0002.jpeg","sem/10.1021_acsaem.9b02007\ae9b02007_0002.jpeg")</f>
        <v>sem/10.1021_acsaem.9b02007\ae9b02007_0002.jpeg</v>
      </c>
      <c r="H426" t="str">
        <f t="shared" si="34"/>
        <v>sem/10.1021_acsaem.9b02007\SEM</v>
      </c>
      <c r="N426" t="s">
        <v>60</v>
      </c>
    </row>
    <row r="427" spans="1:15" x14ac:dyDescent="0.25">
      <c r="A427" t="s">
        <v>1317</v>
      </c>
      <c r="B427" t="s">
        <v>1318</v>
      </c>
      <c r="C427" t="s">
        <v>144</v>
      </c>
      <c r="D427" t="s">
        <v>103</v>
      </c>
      <c r="E427" t="s">
        <v>1319</v>
      </c>
      <c r="F427" t="s">
        <v>1324</v>
      </c>
      <c r="G427" t="str">
        <f>HYPERLINK("sem/10.1021_acsaem.9b02007\ae9b02007_0002.jpeg","sem/10.1021_acsaem.9b02007\ae9b02007_0002.jpeg")</f>
        <v>sem/10.1021_acsaem.9b02007\ae9b02007_0002.jpeg</v>
      </c>
      <c r="H427" t="str">
        <f t="shared" si="34"/>
        <v>sem/10.1021_acsaem.9b02007\SEM</v>
      </c>
      <c r="N427" t="s">
        <v>60</v>
      </c>
    </row>
    <row r="428" spans="1:15" x14ac:dyDescent="0.25">
      <c r="A428" t="s">
        <v>1317</v>
      </c>
      <c r="B428" t="s">
        <v>1318</v>
      </c>
      <c r="C428" t="s">
        <v>144</v>
      </c>
      <c r="D428" t="s">
        <v>105</v>
      </c>
      <c r="E428" t="s">
        <v>1319</v>
      </c>
      <c r="F428" t="s">
        <v>1325</v>
      </c>
      <c r="G428" t="str">
        <f>HYPERLINK("sem/10.1021_acsaem.9b02007\ae9b02007_0002.jpeg","sem/10.1021_acsaem.9b02007\ae9b02007_0002.jpeg")</f>
        <v>sem/10.1021_acsaem.9b02007\ae9b02007_0002.jpeg</v>
      </c>
      <c r="H428" t="str">
        <f t="shared" si="34"/>
        <v>sem/10.1021_acsaem.9b02007\SEM</v>
      </c>
      <c r="N428" t="s">
        <v>60</v>
      </c>
    </row>
    <row r="429" spans="1:15" x14ac:dyDescent="0.25">
      <c r="A429" t="s">
        <v>1317</v>
      </c>
      <c r="B429" t="s">
        <v>1318</v>
      </c>
      <c r="C429" t="s">
        <v>90</v>
      </c>
      <c r="D429" t="s">
        <v>91</v>
      </c>
      <c r="E429" t="s">
        <v>1326</v>
      </c>
      <c r="F429" t="s">
        <v>1327</v>
      </c>
      <c r="G429" t="str">
        <f>HYPERLINK("sem/10.1021_acsaem.9b02007\ae9b02007_0003.jpeg","sem/10.1021_acsaem.9b02007\ae9b02007_0003.jpeg")</f>
        <v>sem/10.1021_acsaem.9b02007\ae9b02007_0003.jpeg</v>
      </c>
      <c r="H429" t="str">
        <f t="shared" si="34"/>
        <v>sem/10.1021_acsaem.9b02007\SEM</v>
      </c>
      <c r="N429" t="s">
        <v>60</v>
      </c>
    </row>
    <row r="430" spans="1:15" x14ac:dyDescent="0.25">
      <c r="A430" t="s">
        <v>1317</v>
      </c>
      <c r="B430" t="s">
        <v>1318</v>
      </c>
      <c r="C430" t="s">
        <v>90</v>
      </c>
      <c r="D430" t="s">
        <v>94</v>
      </c>
      <c r="E430" t="s">
        <v>1326</v>
      </c>
      <c r="F430" t="s">
        <v>1328</v>
      </c>
      <c r="G430" t="str">
        <f>HYPERLINK("sem/10.1021_acsaem.9b02007\ae9b02007_0003.jpeg","sem/10.1021_acsaem.9b02007\ae9b02007_0003.jpeg")</f>
        <v>sem/10.1021_acsaem.9b02007\ae9b02007_0003.jpeg</v>
      </c>
      <c r="H430" t="str">
        <f t="shared" si="34"/>
        <v>sem/10.1021_acsaem.9b02007\SEM</v>
      </c>
      <c r="N430" t="s">
        <v>60</v>
      </c>
    </row>
    <row r="431" spans="1:15" x14ac:dyDescent="0.25">
      <c r="A431" t="s">
        <v>1317</v>
      </c>
      <c r="B431" t="s">
        <v>1318</v>
      </c>
      <c r="C431" t="s">
        <v>90</v>
      </c>
      <c r="D431" t="s">
        <v>96</v>
      </c>
      <c r="E431" t="s">
        <v>1329</v>
      </c>
      <c r="F431" t="s">
        <v>1330</v>
      </c>
      <c r="G431" t="str">
        <f>HYPERLINK("sem/10.1021_acsaem.9b02007\ae9b02007_0003.jpeg","sem/10.1021_acsaem.9b02007\ae9b02007_0003.jpeg")</f>
        <v>sem/10.1021_acsaem.9b02007\ae9b02007_0003.jpeg</v>
      </c>
      <c r="H431" t="str">
        <f t="shared" si="34"/>
        <v>sem/10.1021_acsaem.9b02007\SEM</v>
      </c>
      <c r="N431" t="s">
        <v>60</v>
      </c>
    </row>
    <row r="432" spans="1:15" x14ac:dyDescent="0.25">
      <c r="A432" t="s">
        <v>1317</v>
      </c>
      <c r="B432" t="s">
        <v>1318</v>
      </c>
      <c r="C432" t="s">
        <v>90</v>
      </c>
      <c r="D432" t="s">
        <v>99</v>
      </c>
      <c r="E432" t="s">
        <v>1331</v>
      </c>
      <c r="F432" t="s">
        <v>1332</v>
      </c>
      <c r="G432" t="str">
        <f>HYPERLINK("sem/10.1021_acsaem.9b02007\ae9b02007_0003.jpeg","sem/10.1021_acsaem.9b02007\ae9b02007_0003.jpeg")</f>
        <v>sem/10.1021_acsaem.9b02007\ae9b02007_0003.jpeg</v>
      </c>
      <c r="H432" t="str">
        <f t="shared" si="34"/>
        <v>sem/10.1021_acsaem.9b02007\SEM</v>
      </c>
      <c r="N432" t="s">
        <v>60</v>
      </c>
    </row>
    <row r="433" spans="1:14" x14ac:dyDescent="0.25">
      <c r="A433" t="s">
        <v>1317</v>
      </c>
      <c r="B433" t="s">
        <v>1318</v>
      </c>
      <c r="C433" t="s">
        <v>90</v>
      </c>
      <c r="D433" t="s">
        <v>102</v>
      </c>
      <c r="E433" t="s">
        <v>1333</v>
      </c>
      <c r="F433" t="s">
        <v>1334</v>
      </c>
      <c r="G433" t="str">
        <f>HYPERLINK("sem/10.1021_acsaem.9b02007\ae9b02007_0003.jpeg","sem/10.1021_acsaem.9b02007\ae9b02007_0003.jpeg")</f>
        <v>sem/10.1021_acsaem.9b02007\ae9b02007_0003.jpeg</v>
      </c>
      <c r="H433" t="str">
        <f t="shared" si="34"/>
        <v>sem/10.1021_acsaem.9b02007\SEM</v>
      </c>
      <c r="N433" t="s">
        <v>60</v>
      </c>
    </row>
    <row r="434" spans="1:14" x14ac:dyDescent="0.25">
      <c r="A434" t="s">
        <v>1317</v>
      </c>
      <c r="B434" t="s">
        <v>1318</v>
      </c>
      <c r="C434" t="s">
        <v>235</v>
      </c>
      <c r="D434" t="s">
        <v>91</v>
      </c>
      <c r="E434" t="s">
        <v>1335</v>
      </c>
      <c r="F434" t="s">
        <v>1336</v>
      </c>
      <c r="G434" t="str">
        <f>HYPERLINK("sem/10.1021_acsaem.9b02007\ae9b02007_0006.jpeg","sem/10.1021_acsaem.9b02007\ae9b02007_0006.jpeg")</f>
        <v>sem/10.1021_acsaem.9b02007\ae9b02007_0006.jpeg</v>
      </c>
      <c r="H434" t="str">
        <f t="shared" si="34"/>
        <v>sem/10.1021_acsaem.9b02007\SEM</v>
      </c>
      <c r="N434" t="s">
        <v>60</v>
      </c>
    </row>
    <row r="435" spans="1:14" x14ac:dyDescent="0.25">
      <c r="A435" t="s">
        <v>1317</v>
      </c>
      <c r="B435" t="s">
        <v>1318</v>
      </c>
      <c r="C435" t="s">
        <v>235</v>
      </c>
      <c r="D435" t="s">
        <v>1337</v>
      </c>
      <c r="E435" t="s">
        <v>1335</v>
      </c>
      <c r="F435" t="s">
        <v>1338</v>
      </c>
      <c r="G435" t="str">
        <f>HYPERLINK("sem/10.1021_acsaem.9b02007\ae9b02007_0006.jpeg","sem/10.1021_acsaem.9b02007\ae9b02007_0006.jpeg")</f>
        <v>sem/10.1021_acsaem.9b02007\ae9b02007_0006.jpeg</v>
      </c>
      <c r="H435" t="str">
        <f t="shared" si="34"/>
        <v>sem/10.1021_acsaem.9b02007\SEM</v>
      </c>
      <c r="N435" t="s">
        <v>60</v>
      </c>
    </row>
    <row r="436" spans="1:14" x14ac:dyDescent="0.25">
      <c r="A436" t="s">
        <v>1339</v>
      </c>
      <c r="B436" t="s">
        <v>1340</v>
      </c>
      <c r="C436" t="s">
        <v>55</v>
      </c>
      <c r="D436" t="s">
        <v>36</v>
      </c>
      <c r="E436" t="s">
        <v>1341</v>
      </c>
      <c r="F436" t="s">
        <v>1342</v>
      </c>
      <c r="G436" t="str">
        <f>HYPERLINK("sem/10.1021_acsami.0c13160\am0c13160_0002.jpeg","sem/10.1021_acsami.0c13160\am0c13160_0002.jpeg")</f>
        <v>sem/10.1021_acsami.0c13160\am0c13160_0002.jpeg</v>
      </c>
      <c r="H436" t="str">
        <f>HYPERLINK("sem/10.1021_acsami.0c13160\SEM","sem/10.1021_acsami.0c13160\SEM")</f>
        <v>sem/10.1021_acsami.0c13160\SEM</v>
      </c>
      <c r="I436" t="s">
        <v>1343</v>
      </c>
      <c r="J436">
        <v>-4</v>
      </c>
      <c r="K436" t="s">
        <v>1164</v>
      </c>
      <c r="L436" t="s">
        <v>339</v>
      </c>
    </row>
    <row r="437" spans="1:14" x14ac:dyDescent="0.25">
      <c r="A437" t="s">
        <v>1344</v>
      </c>
      <c r="B437" t="s">
        <v>1345</v>
      </c>
      <c r="C437" t="s">
        <v>90</v>
      </c>
      <c r="D437" t="s">
        <v>94</v>
      </c>
      <c r="E437" t="s">
        <v>1346</v>
      </c>
      <c r="F437" t="s">
        <v>1347</v>
      </c>
      <c r="G437" t="str">
        <f>HYPERLINK("sem/10.1021_acsami.1c08285\am1c08285_0004.jpeg","sem/10.1021_acsami.1c08285\am1c08285_0004.jpeg")</f>
        <v>sem/10.1021_acsami.1c08285\am1c08285_0004.jpeg</v>
      </c>
      <c r="H437" t="str">
        <f>HYPERLINK("sem/10.1021_acsami.1c08285\SEM","sem/10.1021_acsami.1c08285\SEM")</f>
        <v>sem/10.1021_acsami.1c08285\SEM</v>
      </c>
      <c r="N437" t="s">
        <v>60</v>
      </c>
    </row>
    <row r="438" spans="1:14" x14ac:dyDescent="0.25">
      <c r="A438" t="s">
        <v>1348</v>
      </c>
      <c r="B438" t="s">
        <v>1349</v>
      </c>
      <c r="C438" t="s">
        <v>144</v>
      </c>
      <c r="D438" t="s">
        <v>103</v>
      </c>
      <c r="E438" t="s">
        <v>1350</v>
      </c>
      <c r="F438" t="s">
        <v>1351</v>
      </c>
      <c r="G438" t="str">
        <f>HYPERLINK("sem/10.1021_acsami.8b05200\am-2018-05200z_0004.jpeg","sem/10.1021_acsami.8b05200\am-2018-05200z_0004.jpeg")</f>
        <v>sem/10.1021_acsami.8b05200\am-2018-05200z_0004.jpeg</v>
      </c>
      <c r="H438" t="str">
        <f>HYPERLINK("sem/10.1021_acsami.8b05200\SEM","sem/10.1021_acsami.8b05200\SEM")</f>
        <v>sem/10.1021_acsami.8b05200\SEM</v>
      </c>
      <c r="I438" t="s">
        <v>1352</v>
      </c>
      <c r="J438">
        <v>-4</v>
      </c>
      <c r="K438" t="s">
        <v>1353</v>
      </c>
      <c r="L438" t="s">
        <v>911</v>
      </c>
    </row>
    <row r="439" spans="1:14" x14ac:dyDescent="0.25">
      <c r="A439" t="s">
        <v>1348</v>
      </c>
      <c r="B439" t="s">
        <v>1349</v>
      </c>
      <c r="C439" t="s">
        <v>960</v>
      </c>
      <c r="D439" t="s">
        <v>91</v>
      </c>
      <c r="E439" t="s">
        <v>1354</v>
      </c>
      <c r="F439" t="s">
        <v>1355</v>
      </c>
      <c r="G439" t="str">
        <f>HYPERLINK("sem/10.1021_acsami.8b05200\supp_3.jpg","sem/10.1021_acsami.8b05200\supp_3.jpg")</f>
        <v>sem/10.1021_acsami.8b05200\supp_3.jpg</v>
      </c>
      <c r="H439" t="str">
        <f>HYPERLINK("sem/10.1021_acsami.8b05200\SEM","sem/10.1021_acsami.8b05200\SEM")</f>
        <v>sem/10.1021_acsami.8b05200\SEM</v>
      </c>
      <c r="N439" t="s">
        <v>60</v>
      </c>
    </row>
    <row r="440" spans="1:14" x14ac:dyDescent="0.25">
      <c r="A440" t="s">
        <v>1348</v>
      </c>
      <c r="B440" t="s">
        <v>1349</v>
      </c>
      <c r="C440" t="s">
        <v>578</v>
      </c>
      <c r="D440" t="s">
        <v>94</v>
      </c>
      <c r="E440" t="s">
        <v>1356</v>
      </c>
      <c r="F440" t="s">
        <v>1357</v>
      </c>
      <c r="G440" t="str">
        <f>HYPERLINK("sem/10.1021_acsami.8b05200\supp_4.jpg","sem/10.1021_acsami.8b05200\supp_4.jpg")</f>
        <v>sem/10.1021_acsami.8b05200\supp_4.jpg</v>
      </c>
      <c r="H440" t="str">
        <f>HYPERLINK("sem/10.1021_acsami.8b05200\SEM","sem/10.1021_acsami.8b05200\SEM")</f>
        <v>sem/10.1021_acsami.8b05200\SEM</v>
      </c>
      <c r="N440" t="s">
        <v>60</v>
      </c>
    </row>
    <row r="441" spans="1:14" x14ac:dyDescent="0.25">
      <c r="A441" t="s">
        <v>1358</v>
      </c>
      <c r="B441" t="s">
        <v>1359</v>
      </c>
      <c r="C441" t="s">
        <v>55</v>
      </c>
      <c r="D441" t="s">
        <v>564</v>
      </c>
      <c r="E441" t="s">
        <v>1360</v>
      </c>
      <c r="F441" t="s">
        <v>1361</v>
      </c>
      <c r="G441" t="str">
        <f>HYPERLINK("sem/10.1021_acsabm.9b01007\mt9b01007_0001.jpeg","sem/10.1021_acsabm.9b01007\mt9b01007_0001.jpeg")</f>
        <v>sem/10.1021_acsabm.9b01007\mt9b01007_0001.jpeg</v>
      </c>
      <c r="H441" t="str">
        <f>HYPERLINK("sem/10.1021_acsabm.9b01007\SEM","sem/10.1021_acsabm.9b01007\SEM")</f>
        <v>sem/10.1021_acsabm.9b01007\SEM</v>
      </c>
      <c r="N441" t="s">
        <v>60</v>
      </c>
    </row>
    <row r="442" spans="1:14" x14ac:dyDescent="0.25">
      <c r="A442" t="s">
        <v>1362</v>
      </c>
      <c r="B442" t="s">
        <v>1363</v>
      </c>
      <c r="C442" t="s">
        <v>297</v>
      </c>
      <c r="D442" t="s">
        <v>36</v>
      </c>
      <c r="E442" t="s">
        <v>1364</v>
      </c>
      <c r="F442" t="s">
        <v>1365</v>
      </c>
      <c r="G442" t="str">
        <f>HYPERLINK("sem/10.1021_acsami.9b12626\am9b12626_0005.jpeg","sem/10.1021_acsami.9b12626\am9b12626_0005.jpeg")</f>
        <v>sem/10.1021_acsami.9b12626\am9b12626_0005.jpeg</v>
      </c>
      <c r="H442" t="str">
        <f>HYPERLINK("sem/10.1021_acsami.9b12626\SEM","sem/10.1021_acsami.9b12626\SEM")</f>
        <v>sem/10.1021_acsami.9b12626\SEM</v>
      </c>
      <c r="I442" t="s">
        <v>1366</v>
      </c>
      <c r="J442">
        <v>-5</v>
      </c>
      <c r="K442" t="s">
        <v>1030</v>
      </c>
      <c r="L442" t="s">
        <v>339</v>
      </c>
    </row>
    <row r="443" spans="1:14" x14ac:dyDescent="0.25">
      <c r="A443" t="s">
        <v>1367</v>
      </c>
      <c r="B443" t="s">
        <v>1368</v>
      </c>
      <c r="C443" t="s">
        <v>90</v>
      </c>
      <c r="D443" t="s">
        <v>91</v>
      </c>
      <c r="E443" t="s">
        <v>1369</v>
      </c>
      <c r="F443" t="s">
        <v>1370</v>
      </c>
      <c r="G443" t="str">
        <f>HYPERLINK("sem/10.1021_acsabm.1c00548\mt1c00548_0004.jpeg","sem/10.1021_acsabm.1c00548\mt1c00548_0004.jpeg")</f>
        <v>sem/10.1021_acsabm.1c00548\mt1c00548_0004.jpeg</v>
      </c>
      <c r="H443" t="str">
        <f>HYPERLINK("sem/10.1021_acsabm.1c00548\SEM","sem/10.1021_acsabm.1c00548\SEM")</f>
        <v>sem/10.1021_acsabm.1c00548\SEM</v>
      </c>
      <c r="I443" t="s">
        <v>1371</v>
      </c>
      <c r="J443">
        <v>-5</v>
      </c>
      <c r="K443" t="s">
        <v>1116</v>
      </c>
      <c r="L443" t="s">
        <v>1372</v>
      </c>
    </row>
    <row r="444" spans="1:14" x14ac:dyDescent="0.25">
      <c r="A444" t="s">
        <v>1367</v>
      </c>
      <c r="B444" t="s">
        <v>1368</v>
      </c>
      <c r="C444" t="s">
        <v>90</v>
      </c>
      <c r="D444" t="s">
        <v>94</v>
      </c>
      <c r="E444" t="s">
        <v>1373</v>
      </c>
      <c r="F444" t="s">
        <v>1374</v>
      </c>
      <c r="G444" t="str">
        <f>HYPERLINK("sem/10.1021_acsabm.1c00548\mt1c00548_0004.jpeg","sem/10.1021_acsabm.1c00548\mt1c00548_0004.jpeg")</f>
        <v>sem/10.1021_acsabm.1c00548\mt1c00548_0004.jpeg</v>
      </c>
      <c r="H444" t="str">
        <f>HYPERLINK("sem/10.1021_acsabm.1c00548\SEM","sem/10.1021_acsabm.1c00548\SEM")</f>
        <v>sem/10.1021_acsabm.1c00548\SEM</v>
      </c>
      <c r="I444" t="s">
        <v>1375</v>
      </c>
      <c r="J444">
        <v>-5</v>
      </c>
      <c r="K444" t="s">
        <v>1116</v>
      </c>
      <c r="L444" t="s">
        <v>195</v>
      </c>
    </row>
    <row r="445" spans="1:14" x14ac:dyDescent="0.25">
      <c r="A445" t="s">
        <v>1367</v>
      </c>
      <c r="B445" t="s">
        <v>1368</v>
      </c>
      <c r="C445" t="s">
        <v>90</v>
      </c>
      <c r="D445" t="s">
        <v>96</v>
      </c>
      <c r="E445" t="s">
        <v>1376</v>
      </c>
      <c r="F445" t="s">
        <v>1377</v>
      </c>
      <c r="G445" t="str">
        <f>HYPERLINK("sem/10.1021_acsabm.1c00548\mt1c00548_0004.jpeg","sem/10.1021_acsabm.1c00548\mt1c00548_0004.jpeg")</f>
        <v>sem/10.1021_acsabm.1c00548\mt1c00548_0004.jpeg</v>
      </c>
      <c r="H445" t="str">
        <f>HYPERLINK("sem/10.1021_acsabm.1c00548\SEM","sem/10.1021_acsabm.1c00548\SEM")</f>
        <v>sem/10.1021_acsabm.1c00548\SEM</v>
      </c>
      <c r="I445" t="s">
        <v>1378</v>
      </c>
      <c r="J445">
        <v>-5</v>
      </c>
      <c r="K445" t="s">
        <v>1116</v>
      </c>
      <c r="L445" t="s">
        <v>1379</v>
      </c>
    </row>
    <row r="446" spans="1:14" x14ac:dyDescent="0.25">
      <c r="A446" t="s">
        <v>1367</v>
      </c>
      <c r="B446" t="s">
        <v>1368</v>
      </c>
      <c r="C446" t="s">
        <v>90</v>
      </c>
      <c r="D446" t="s">
        <v>99</v>
      </c>
      <c r="E446" t="s">
        <v>1380</v>
      </c>
      <c r="F446" t="s">
        <v>1381</v>
      </c>
      <c r="G446" t="str">
        <f>HYPERLINK("sem/10.1021_acsabm.1c00548\mt1c00548_0004.jpeg","sem/10.1021_acsabm.1c00548\mt1c00548_0004.jpeg")</f>
        <v>sem/10.1021_acsabm.1c00548\mt1c00548_0004.jpeg</v>
      </c>
      <c r="H446" t="str">
        <f>HYPERLINK("sem/10.1021_acsabm.1c00548\SEM","sem/10.1021_acsabm.1c00548\SEM")</f>
        <v>sem/10.1021_acsabm.1c00548\SEM</v>
      </c>
      <c r="I446" t="s">
        <v>1382</v>
      </c>
      <c r="J446">
        <v>-5</v>
      </c>
      <c r="K446" t="s">
        <v>1116</v>
      </c>
      <c r="L446" t="s">
        <v>195</v>
      </c>
    </row>
    <row r="447" spans="1:14" x14ac:dyDescent="0.25">
      <c r="A447" t="s">
        <v>1367</v>
      </c>
      <c r="B447" t="s">
        <v>1368</v>
      </c>
      <c r="C447" t="s">
        <v>90</v>
      </c>
      <c r="D447" t="s">
        <v>102</v>
      </c>
      <c r="E447" t="s">
        <v>1383</v>
      </c>
      <c r="F447" t="s">
        <v>1384</v>
      </c>
      <c r="G447" t="str">
        <f>HYPERLINK("sem/10.1021_acsabm.1c00548\mt1c00548_0004.jpeg","sem/10.1021_acsabm.1c00548\mt1c00548_0004.jpeg")</f>
        <v>sem/10.1021_acsabm.1c00548\mt1c00548_0004.jpeg</v>
      </c>
      <c r="H447" t="str">
        <f>HYPERLINK("sem/10.1021_acsabm.1c00548\SEM","sem/10.1021_acsabm.1c00548\SEM")</f>
        <v>sem/10.1021_acsabm.1c00548\SEM</v>
      </c>
      <c r="I447" t="s">
        <v>1385</v>
      </c>
      <c r="J447">
        <v>-5</v>
      </c>
      <c r="K447" t="s">
        <v>1116</v>
      </c>
      <c r="L447" t="s">
        <v>195</v>
      </c>
    </row>
    <row r="448" spans="1:14" x14ac:dyDescent="0.25">
      <c r="A448" t="s">
        <v>1386</v>
      </c>
      <c r="B448" t="s">
        <v>1387</v>
      </c>
      <c r="C448" t="s">
        <v>1388</v>
      </c>
      <c r="D448" t="s">
        <v>1389</v>
      </c>
      <c r="E448" t="s">
        <v>1390</v>
      </c>
      <c r="F448" t="s">
        <v>1391</v>
      </c>
      <c r="G448" t="str">
        <f>HYPERLINK("sem/10.1021_acsbiomaterials.1c00549\ab1c00549_0010.jpeg","sem/10.1021_acsbiomaterials.1c00549\ab1c00549_0010.jpeg")</f>
        <v>sem/10.1021_acsbiomaterials.1c00549\ab1c00549_0010.jpeg</v>
      </c>
      <c r="H448" t="str">
        <f>HYPERLINK("sem/10.1021_acsbiomaterials.1c00549\SEM","sem/10.1021_acsbiomaterials.1c00549\SEM")</f>
        <v>sem/10.1021_acsbiomaterials.1c00549\SEM</v>
      </c>
      <c r="N448" t="s">
        <v>60</v>
      </c>
    </row>
    <row r="449" spans="1:15" x14ac:dyDescent="0.25">
      <c r="A449" t="s">
        <v>1392</v>
      </c>
      <c r="B449" t="s">
        <v>1393</v>
      </c>
      <c r="C449" t="s">
        <v>144</v>
      </c>
      <c r="D449" t="s">
        <v>17</v>
      </c>
      <c r="E449" t="s">
        <v>1394</v>
      </c>
      <c r="F449" t="s">
        <v>1395</v>
      </c>
      <c r="G449" t="str">
        <f>HYPERLINK("sem/10.1021_acsabm.9b01032\mt9b01032_0003.jpeg","sem/10.1021_acsabm.9b01032\mt9b01032_0003.jpeg")</f>
        <v>sem/10.1021_acsabm.9b01032\mt9b01032_0003.jpeg</v>
      </c>
      <c r="H449" t="str">
        <f>HYPERLINK("sem/10.1021_acsabm.9b01032\SEM","sem/10.1021_acsabm.9b01032\SEM")</f>
        <v>sem/10.1021_acsabm.9b01032\SEM</v>
      </c>
      <c r="I449" t="s">
        <v>1396</v>
      </c>
      <c r="J449">
        <v>-5</v>
      </c>
      <c r="K449" t="s">
        <v>1030</v>
      </c>
      <c r="L449" t="s">
        <v>1397</v>
      </c>
    </row>
    <row r="450" spans="1:15" x14ac:dyDescent="0.25">
      <c r="A450" t="s">
        <v>1392</v>
      </c>
      <c r="B450" t="s">
        <v>1393</v>
      </c>
      <c r="C450" t="s">
        <v>144</v>
      </c>
      <c r="D450" t="s">
        <v>28</v>
      </c>
      <c r="E450" t="s">
        <v>1398</v>
      </c>
      <c r="F450" t="s">
        <v>1399</v>
      </c>
      <c r="G450" t="str">
        <f>HYPERLINK("sem/10.1021_acsabm.9b01032\mt9b01032_0003.jpeg","sem/10.1021_acsabm.9b01032\mt9b01032_0003.jpeg")</f>
        <v>sem/10.1021_acsabm.9b01032\mt9b01032_0003.jpeg</v>
      </c>
      <c r="H450" t="str">
        <f>HYPERLINK("sem/10.1021_acsabm.9b01032\SEM","sem/10.1021_acsabm.9b01032\SEM")</f>
        <v>sem/10.1021_acsabm.9b01032\SEM</v>
      </c>
      <c r="I450" t="s">
        <v>1400</v>
      </c>
      <c r="J450">
        <v>-6</v>
      </c>
      <c r="K450" t="s">
        <v>1030</v>
      </c>
      <c r="L450" t="s">
        <v>66</v>
      </c>
    </row>
    <row r="451" spans="1:15" x14ac:dyDescent="0.25">
      <c r="A451" t="s">
        <v>1401</v>
      </c>
      <c r="B451" t="s">
        <v>1402</v>
      </c>
      <c r="C451" t="s">
        <v>1403</v>
      </c>
      <c r="D451" t="s">
        <v>1404</v>
      </c>
      <c r="E451" t="s">
        <v>1405</v>
      </c>
      <c r="F451" t="s">
        <v>1406</v>
      </c>
      <c r="G451" t="str">
        <f>HYPERLINK("sem/10.1021_acsbiomaterials.7b00229\supp_27.jpg","sem/10.1021_acsbiomaterials.7b00229\supp_27.jpg")</f>
        <v>sem/10.1021_acsbiomaterials.7b00229\supp_27.jpg</v>
      </c>
      <c r="H451" t="str">
        <f>HYPERLINK("sem/10.1021_acsbiomaterials.7b00229\SEM","sem/10.1021_acsbiomaterials.7b00229\SEM")</f>
        <v>sem/10.1021_acsbiomaterials.7b00229\SEM</v>
      </c>
      <c r="I451" s="6" t="s">
        <v>4783</v>
      </c>
      <c r="J451">
        <v>-4</v>
      </c>
      <c r="K451" t="s">
        <v>1164</v>
      </c>
      <c r="L451" t="s">
        <v>1407</v>
      </c>
    </row>
    <row r="452" spans="1:15" x14ac:dyDescent="0.25">
      <c r="A452" t="s">
        <v>1408</v>
      </c>
      <c r="B452" t="s">
        <v>1409</v>
      </c>
      <c r="C452" t="s">
        <v>297</v>
      </c>
      <c r="D452" t="s">
        <v>28</v>
      </c>
      <c r="E452" t="s">
        <v>1410</v>
      </c>
      <c r="F452" t="s">
        <v>1411</v>
      </c>
      <c r="G452" t="str">
        <f>HYPERLINK("sem/10.1021_acsapm.1c01094\ap1c01094_0006.jpeg","sem/10.1021_acsapm.1c01094\ap1c01094_0006.jpeg")</f>
        <v>sem/10.1021_acsapm.1c01094\ap1c01094_0006.jpeg</v>
      </c>
      <c r="H452" t="str">
        <f>HYPERLINK("sem/10.1021_acsapm.1c01094\SEM","sem/10.1021_acsapm.1c01094\SEM")</f>
        <v>sem/10.1021_acsapm.1c01094\SEM</v>
      </c>
      <c r="I452" t="s">
        <v>1412</v>
      </c>
      <c r="J452">
        <v>-6</v>
      </c>
      <c r="K452" t="s">
        <v>1030</v>
      </c>
      <c r="L452" t="s">
        <v>365</v>
      </c>
    </row>
    <row r="453" spans="1:15" x14ac:dyDescent="0.25">
      <c r="A453" t="s">
        <v>1413</v>
      </c>
      <c r="B453" t="s">
        <v>1414</v>
      </c>
      <c r="C453" t="s">
        <v>55</v>
      </c>
      <c r="D453" t="s">
        <v>17</v>
      </c>
      <c r="E453" t="s">
        <v>1415</v>
      </c>
      <c r="F453" t="s">
        <v>1416</v>
      </c>
      <c r="G453" t="str">
        <f>HYPERLINK("sem/10.1021_acsbiomaterials.0c00443\ab0c00443_0001.jpeg","sem/10.1021_acsbiomaterials.0c00443\ab0c00443_0001.jpeg")</f>
        <v>sem/10.1021_acsbiomaterials.0c00443\ab0c00443_0001.jpeg</v>
      </c>
      <c r="H453" t="str">
        <f>HYPERLINK("sem/10.1021_acsbiomaterials.0c00443\SEM","sem/10.1021_acsbiomaterials.0c00443\SEM")</f>
        <v>sem/10.1021_acsbiomaterials.0c00443\SEM</v>
      </c>
      <c r="N453" t="s">
        <v>60</v>
      </c>
      <c r="O453" s="10"/>
    </row>
    <row r="454" spans="1:15" x14ac:dyDescent="0.25">
      <c r="A454" t="s">
        <v>1413</v>
      </c>
      <c r="B454" t="s">
        <v>1414</v>
      </c>
      <c r="C454" t="s">
        <v>55</v>
      </c>
      <c r="D454" t="s">
        <v>36</v>
      </c>
      <c r="E454" t="s">
        <v>1417</v>
      </c>
      <c r="F454" t="s">
        <v>1418</v>
      </c>
      <c r="G454" t="str">
        <f>HYPERLINK("sem/10.1021_acsbiomaterials.0c00443\ab0c00443_0001.jpeg","sem/10.1021_acsbiomaterials.0c00443\ab0c00443_0001.jpeg")</f>
        <v>sem/10.1021_acsbiomaterials.0c00443\ab0c00443_0001.jpeg</v>
      </c>
      <c r="H454" t="str">
        <f>HYPERLINK("sem/10.1021_acsbiomaterials.0c00443\SEM","sem/10.1021_acsbiomaterials.0c00443\SEM")</f>
        <v>sem/10.1021_acsbiomaterials.0c00443\SEM</v>
      </c>
      <c r="N454" t="s">
        <v>60</v>
      </c>
      <c r="O454" s="10"/>
    </row>
    <row r="455" spans="1:15" x14ac:dyDescent="0.25">
      <c r="A455" t="s">
        <v>1413</v>
      </c>
      <c r="B455" t="s">
        <v>1414</v>
      </c>
      <c r="C455" t="s">
        <v>55</v>
      </c>
      <c r="D455" t="s">
        <v>42</v>
      </c>
      <c r="E455" t="s">
        <v>1419</v>
      </c>
      <c r="F455" t="s">
        <v>1420</v>
      </c>
      <c r="G455" t="str">
        <f>HYPERLINK("sem/10.1021_acsbiomaterials.0c00443\ab0c00443_0001.jpeg","sem/10.1021_acsbiomaterials.0c00443\ab0c00443_0001.jpeg")</f>
        <v>sem/10.1021_acsbiomaterials.0c00443\ab0c00443_0001.jpeg</v>
      </c>
      <c r="H455" t="str">
        <f>HYPERLINK("sem/10.1021_acsbiomaterials.0c00443\SEM","sem/10.1021_acsbiomaterials.0c00443\SEM")</f>
        <v>sem/10.1021_acsbiomaterials.0c00443\SEM</v>
      </c>
      <c r="N455" t="s">
        <v>60</v>
      </c>
      <c r="O455" s="10"/>
    </row>
    <row r="456" spans="1:15" x14ac:dyDescent="0.25">
      <c r="A456" t="s">
        <v>1413</v>
      </c>
      <c r="B456" t="s">
        <v>1414</v>
      </c>
      <c r="C456" t="s">
        <v>55</v>
      </c>
      <c r="D456" t="s">
        <v>48</v>
      </c>
      <c r="E456" t="s">
        <v>1421</v>
      </c>
      <c r="F456" t="s">
        <v>1422</v>
      </c>
      <c r="G456" t="str">
        <f>HYPERLINK("sem/10.1021_acsbiomaterials.0c00443\ab0c00443_0001.jpeg","sem/10.1021_acsbiomaterials.0c00443\ab0c00443_0001.jpeg")</f>
        <v>sem/10.1021_acsbiomaterials.0c00443\ab0c00443_0001.jpeg</v>
      </c>
      <c r="H456" t="str">
        <f>HYPERLINK("sem/10.1021_acsbiomaterials.0c00443\SEM","sem/10.1021_acsbiomaterials.0c00443\SEM")</f>
        <v>sem/10.1021_acsbiomaterials.0c00443\SEM</v>
      </c>
      <c r="N456" t="s">
        <v>60</v>
      </c>
      <c r="O456" s="10"/>
    </row>
    <row r="457" spans="1:15" x14ac:dyDescent="0.25">
      <c r="A457" t="s">
        <v>1423</v>
      </c>
      <c r="B457" t="s">
        <v>1424</v>
      </c>
      <c r="C457" t="s">
        <v>122</v>
      </c>
      <c r="D457" t="s">
        <v>91</v>
      </c>
      <c r="E457" t="s">
        <v>1425</v>
      </c>
      <c r="F457" t="s">
        <v>1426</v>
      </c>
      <c r="G457" t="str">
        <f>HYPERLINK("sem/10.1021_acsbiomaterials.8b01475\ab-2018-01475v_0004.jpeg","sem/10.1021_acsbiomaterials.8b01475\ab-2018-01475v_0004.jpeg")</f>
        <v>sem/10.1021_acsbiomaterials.8b01475\ab-2018-01475v_0004.jpeg</v>
      </c>
      <c r="H457" t="str">
        <f>HYPERLINK("sem/10.1021_acsbiomaterials.8b01475\SEM","sem/10.1021_acsbiomaterials.8b01475\SEM")</f>
        <v>sem/10.1021_acsbiomaterials.8b01475\SEM</v>
      </c>
      <c r="N457" t="s">
        <v>60</v>
      </c>
    </row>
    <row r="458" spans="1:15" x14ac:dyDescent="0.25">
      <c r="A458" t="s">
        <v>1423</v>
      </c>
      <c r="B458" t="s">
        <v>1424</v>
      </c>
      <c r="C458" t="s">
        <v>122</v>
      </c>
      <c r="D458" t="s">
        <v>94</v>
      </c>
      <c r="E458" t="s">
        <v>1427</v>
      </c>
      <c r="F458" t="s">
        <v>1428</v>
      </c>
      <c r="G458" t="str">
        <f>HYPERLINK("sem/10.1021_acsbiomaterials.8b01475\ab-2018-01475v_0004.jpeg","sem/10.1021_acsbiomaterials.8b01475\ab-2018-01475v_0004.jpeg")</f>
        <v>sem/10.1021_acsbiomaterials.8b01475\ab-2018-01475v_0004.jpeg</v>
      </c>
      <c r="H458" t="str">
        <f>HYPERLINK("sem/10.1021_acsbiomaterials.8b01475\SEM","sem/10.1021_acsbiomaterials.8b01475\SEM")</f>
        <v>sem/10.1021_acsbiomaterials.8b01475\SEM</v>
      </c>
      <c r="N458" t="s">
        <v>60</v>
      </c>
    </row>
    <row r="459" spans="1:15" x14ac:dyDescent="0.25">
      <c r="A459" t="s">
        <v>1429</v>
      </c>
      <c r="B459" t="s">
        <v>1430</v>
      </c>
      <c r="C459" t="s">
        <v>55</v>
      </c>
      <c r="D459" t="s">
        <v>1431</v>
      </c>
      <c r="E459" t="s">
        <v>1432</v>
      </c>
      <c r="F459" t="s">
        <v>1433</v>
      </c>
      <c r="G459" t="str">
        <f>HYPERLINK("sem/10.1021_acsami.8b08381\am-2018-083815_0001.jpeg","sem/10.1021_acsami.8b08381\am-2018-083815_0001.jpeg")</f>
        <v>sem/10.1021_acsami.8b08381\am-2018-083815_0001.jpeg</v>
      </c>
      <c r="H459" t="str">
        <f>HYPERLINK("sem/10.1021_acsami.8b08381\SEM","sem/10.1021_acsami.8b08381\SEM")</f>
        <v>sem/10.1021_acsami.8b08381\SEM</v>
      </c>
      <c r="I459" t="s">
        <v>1434</v>
      </c>
      <c r="J459">
        <v>-6</v>
      </c>
      <c r="K459" t="s">
        <v>1030</v>
      </c>
      <c r="L459" t="s">
        <v>1435</v>
      </c>
    </row>
    <row r="460" spans="1:15" x14ac:dyDescent="0.25">
      <c r="A460" t="s">
        <v>1429</v>
      </c>
      <c r="B460" t="s">
        <v>1430</v>
      </c>
      <c r="C460" t="s">
        <v>55</v>
      </c>
      <c r="D460" t="s">
        <v>1431</v>
      </c>
      <c r="E460" t="s">
        <v>1436</v>
      </c>
      <c r="F460" t="s">
        <v>1433</v>
      </c>
      <c r="G460" t="str">
        <f>HYPERLINK("sem/10.1021_acsami.8b08381\am-2018-083815_0001.jpeg","sem/10.1021_acsami.8b08381\am-2018-083815_0001.jpeg")</f>
        <v>sem/10.1021_acsami.8b08381\am-2018-083815_0001.jpeg</v>
      </c>
      <c r="H460" t="str">
        <f>HYPERLINK("sem/10.1021_acsami.8b08381\SEM","sem/10.1021_acsami.8b08381\SEM")</f>
        <v>sem/10.1021_acsami.8b08381\SEM</v>
      </c>
      <c r="I460" t="s">
        <v>1437</v>
      </c>
      <c r="J460">
        <v>-6</v>
      </c>
      <c r="K460" t="s">
        <v>1030</v>
      </c>
      <c r="L460" t="s">
        <v>1438</v>
      </c>
    </row>
    <row r="461" spans="1:15" x14ac:dyDescent="0.25">
      <c r="A461" t="s">
        <v>1439</v>
      </c>
      <c r="B461" t="s">
        <v>1440</v>
      </c>
      <c r="C461" t="s">
        <v>144</v>
      </c>
      <c r="D461" t="s">
        <v>1441</v>
      </c>
      <c r="E461" t="s">
        <v>1442</v>
      </c>
      <c r="F461" t="s">
        <v>1443</v>
      </c>
      <c r="G461" t="str">
        <f>HYPERLINK("sem/10.1021_acsbiomaterials.9b00584\ab9b00584_0002.jpeg","sem/10.1021_acsbiomaterials.9b00584\ab9b00584_0002.jpeg")</f>
        <v>sem/10.1021_acsbiomaterials.9b00584\ab9b00584_0002.jpeg</v>
      </c>
      <c r="H461" t="str">
        <f t="shared" ref="H461:H469" si="35">HYPERLINK("sem/10.1021_acsbiomaterials.9b00584\SEM","sem/10.1021_acsbiomaterials.9b00584\SEM")</f>
        <v>sem/10.1021_acsbiomaterials.9b00584\SEM</v>
      </c>
      <c r="I461" t="s">
        <v>1444</v>
      </c>
      <c r="J461">
        <v>-4</v>
      </c>
      <c r="K461" t="s">
        <v>1164</v>
      </c>
      <c r="L461" t="s">
        <v>1445</v>
      </c>
    </row>
    <row r="462" spans="1:15" x14ac:dyDescent="0.25">
      <c r="A462" t="s">
        <v>1439</v>
      </c>
      <c r="B462" t="s">
        <v>1440</v>
      </c>
      <c r="C462" t="s">
        <v>144</v>
      </c>
      <c r="D462" t="s">
        <v>1446</v>
      </c>
      <c r="E462" t="s">
        <v>1447</v>
      </c>
      <c r="F462" t="s">
        <v>1448</v>
      </c>
      <c r="G462" t="str">
        <f>HYPERLINK("sem/10.1021_acsbiomaterials.9b00584\ab9b00584_0002.jpeg","sem/10.1021_acsbiomaterials.9b00584\ab9b00584_0002.jpeg")</f>
        <v>sem/10.1021_acsbiomaterials.9b00584\ab9b00584_0002.jpeg</v>
      </c>
      <c r="H462" t="str">
        <f t="shared" si="35"/>
        <v>sem/10.1021_acsbiomaterials.9b00584\SEM</v>
      </c>
      <c r="I462" t="s">
        <v>1449</v>
      </c>
      <c r="J462">
        <v>-4</v>
      </c>
      <c r="K462" t="s">
        <v>1164</v>
      </c>
      <c r="L462" t="s">
        <v>1450</v>
      </c>
    </row>
    <row r="463" spans="1:15" x14ac:dyDescent="0.25">
      <c r="A463" t="s">
        <v>1439</v>
      </c>
      <c r="B463" t="s">
        <v>1440</v>
      </c>
      <c r="C463" t="s">
        <v>144</v>
      </c>
      <c r="D463" t="s">
        <v>1451</v>
      </c>
      <c r="E463" t="s">
        <v>1452</v>
      </c>
      <c r="F463" t="s">
        <v>1453</v>
      </c>
      <c r="G463" t="str">
        <f>HYPERLINK("sem/10.1021_acsbiomaterials.9b00584\ab9b00584_0002.jpeg","sem/10.1021_acsbiomaterials.9b00584\ab9b00584_0002.jpeg")</f>
        <v>sem/10.1021_acsbiomaterials.9b00584\ab9b00584_0002.jpeg</v>
      </c>
      <c r="H463" t="str">
        <f t="shared" si="35"/>
        <v>sem/10.1021_acsbiomaterials.9b00584\SEM</v>
      </c>
      <c r="I463" t="s">
        <v>1454</v>
      </c>
      <c r="J463">
        <v>-4</v>
      </c>
      <c r="K463" t="s">
        <v>1164</v>
      </c>
      <c r="L463" t="s">
        <v>591</v>
      </c>
    </row>
    <row r="464" spans="1:15" x14ac:dyDescent="0.25">
      <c r="A464" t="s">
        <v>1439</v>
      </c>
      <c r="B464" t="s">
        <v>1440</v>
      </c>
      <c r="C464" t="s">
        <v>144</v>
      </c>
      <c r="D464" t="s">
        <v>1455</v>
      </c>
      <c r="E464" t="s">
        <v>1456</v>
      </c>
      <c r="F464" t="s">
        <v>1457</v>
      </c>
      <c r="G464" t="str">
        <f>HYPERLINK("sem/10.1021_acsbiomaterials.9b00584\ab9b00584_0002.jpeg","sem/10.1021_acsbiomaterials.9b00584\ab9b00584_0002.jpeg")</f>
        <v>sem/10.1021_acsbiomaterials.9b00584\ab9b00584_0002.jpeg</v>
      </c>
      <c r="H464" t="str">
        <f t="shared" si="35"/>
        <v>sem/10.1021_acsbiomaterials.9b00584\SEM</v>
      </c>
      <c r="I464" t="s">
        <v>1458</v>
      </c>
      <c r="J464">
        <v>-4</v>
      </c>
      <c r="K464" t="s">
        <v>1164</v>
      </c>
      <c r="L464" t="s">
        <v>425</v>
      </c>
    </row>
    <row r="465" spans="1:15" x14ac:dyDescent="0.25">
      <c r="A465" t="s">
        <v>1439</v>
      </c>
      <c r="B465" t="s">
        <v>1440</v>
      </c>
      <c r="C465" t="s">
        <v>122</v>
      </c>
      <c r="D465" t="s">
        <v>91</v>
      </c>
      <c r="E465" t="s">
        <v>1459</v>
      </c>
      <c r="F465" t="s">
        <v>1460</v>
      </c>
      <c r="G465" t="str">
        <f>HYPERLINK("sem/10.1021_acsbiomaterials.9b00584\ab9b00584_0004.jpeg","sem/10.1021_acsbiomaterials.9b00584\ab9b00584_0004.jpeg")</f>
        <v>sem/10.1021_acsbiomaterials.9b00584\ab9b00584_0004.jpeg</v>
      </c>
      <c r="H465" t="str">
        <f t="shared" si="35"/>
        <v>sem/10.1021_acsbiomaterials.9b00584\SEM</v>
      </c>
      <c r="N465" t="s">
        <v>60</v>
      </c>
    </row>
    <row r="466" spans="1:15" x14ac:dyDescent="0.25">
      <c r="A466" t="s">
        <v>1439</v>
      </c>
      <c r="B466" t="s">
        <v>1440</v>
      </c>
      <c r="C466" t="s">
        <v>122</v>
      </c>
      <c r="D466" t="s">
        <v>94</v>
      </c>
      <c r="E466" t="s">
        <v>1461</v>
      </c>
      <c r="F466" t="s">
        <v>1462</v>
      </c>
      <c r="G466" t="str">
        <f>HYPERLINK("sem/10.1021_acsbiomaterials.9b00584\ab9b00584_0004.jpeg","sem/10.1021_acsbiomaterials.9b00584\ab9b00584_0004.jpeg")</f>
        <v>sem/10.1021_acsbiomaterials.9b00584\ab9b00584_0004.jpeg</v>
      </c>
      <c r="H466" t="str">
        <f t="shared" si="35"/>
        <v>sem/10.1021_acsbiomaterials.9b00584\SEM</v>
      </c>
      <c r="N466" t="s">
        <v>60</v>
      </c>
    </row>
    <row r="467" spans="1:15" x14ac:dyDescent="0.25">
      <c r="A467" t="s">
        <v>1439</v>
      </c>
      <c r="B467" t="s">
        <v>1440</v>
      </c>
      <c r="C467" t="s">
        <v>122</v>
      </c>
      <c r="D467" t="s">
        <v>96</v>
      </c>
      <c r="E467" t="s">
        <v>1463</v>
      </c>
      <c r="F467" t="s">
        <v>1464</v>
      </c>
      <c r="G467" t="str">
        <f>HYPERLINK("sem/10.1021_acsbiomaterials.9b00584\ab9b00584_0004.jpeg","sem/10.1021_acsbiomaterials.9b00584\ab9b00584_0004.jpeg")</f>
        <v>sem/10.1021_acsbiomaterials.9b00584\ab9b00584_0004.jpeg</v>
      </c>
      <c r="H467" t="str">
        <f t="shared" si="35"/>
        <v>sem/10.1021_acsbiomaterials.9b00584\SEM</v>
      </c>
      <c r="N467" t="s">
        <v>60</v>
      </c>
    </row>
    <row r="468" spans="1:15" x14ac:dyDescent="0.25">
      <c r="A468" t="s">
        <v>1439</v>
      </c>
      <c r="B468" t="s">
        <v>1440</v>
      </c>
      <c r="C468" t="s">
        <v>122</v>
      </c>
      <c r="D468" t="s">
        <v>99</v>
      </c>
      <c r="E468" t="s">
        <v>1465</v>
      </c>
      <c r="F468" t="s">
        <v>1466</v>
      </c>
      <c r="G468" t="str">
        <f>HYPERLINK("sem/10.1021_acsbiomaterials.9b00584\ab9b00584_0004.jpeg","sem/10.1021_acsbiomaterials.9b00584\ab9b00584_0004.jpeg")</f>
        <v>sem/10.1021_acsbiomaterials.9b00584\ab9b00584_0004.jpeg</v>
      </c>
      <c r="H468" t="str">
        <f t="shared" si="35"/>
        <v>sem/10.1021_acsbiomaterials.9b00584\SEM</v>
      </c>
      <c r="N468" t="s">
        <v>60</v>
      </c>
    </row>
    <row r="469" spans="1:15" x14ac:dyDescent="0.25">
      <c r="A469" t="s">
        <v>1439</v>
      </c>
      <c r="B469" t="s">
        <v>1440</v>
      </c>
      <c r="C469" t="s">
        <v>122</v>
      </c>
      <c r="D469" t="s">
        <v>102</v>
      </c>
      <c r="E469">
        <v>14</v>
      </c>
      <c r="F469" t="s">
        <v>1467</v>
      </c>
      <c r="G469" t="str">
        <f>HYPERLINK("sem/10.1021_acsbiomaterials.9b00584\ab9b00584_0004.jpeg","sem/10.1021_acsbiomaterials.9b00584\ab9b00584_0004.jpeg")</f>
        <v>sem/10.1021_acsbiomaterials.9b00584\ab9b00584_0004.jpeg</v>
      </c>
      <c r="H469" t="str">
        <f t="shared" si="35"/>
        <v>sem/10.1021_acsbiomaterials.9b00584\SEM</v>
      </c>
      <c r="N469" t="s">
        <v>60</v>
      </c>
    </row>
    <row r="470" spans="1:15" x14ac:dyDescent="0.25">
      <c r="A470" t="s">
        <v>1468</v>
      </c>
      <c r="B470" t="s">
        <v>1469</v>
      </c>
      <c r="C470" t="s">
        <v>887</v>
      </c>
      <c r="D470" t="s">
        <v>28</v>
      </c>
      <c r="E470" t="s">
        <v>1470</v>
      </c>
      <c r="F470" t="s">
        <v>1471</v>
      </c>
      <c r="G470" t="str">
        <f>HYPERLINK("sem/10.1021_acs.chemmater.0c03362\supp_1.jpg","sem/10.1021_acs.chemmater.0c03362\supp_1.jpg")</f>
        <v>sem/10.1021_acs.chemmater.0c03362\supp_1.jpg</v>
      </c>
      <c r="H470" t="str">
        <f>HYPERLINK("sem/10.1021_acs.chemmater.0c03362\SEM","sem/10.1021_acs.chemmater.0c03362\SEM")</f>
        <v>sem/10.1021_acs.chemmater.0c03362\SEM</v>
      </c>
      <c r="K470" t="s">
        <v>1116</v>
      </c>
      <c r="L470" t="s">
        <v>1101</v>
      </c>
      <c r="N470" t="s">
        <v>60</v>
      </c>
      <c r="O470" t="s">
        <v>1472</v>
      </c>
    </row>
    <row r="471" spans="1:15" x14ac:dyDescent="0.25">
      <c r="A471" t="s">
        <v>1473</v>
      </c>
      <c r="B471" t="s">
        <v>1474</v>
      </c>
      <c r="C471" t="s">
        <v>90</v>
      </c>
      <c r="D471" t="s">
        <v>36</v>
      </c>
      <c r="E471" t="s">
        <v>1475</v>
      </c>
      <c r="F471" t="s">
        <v>1476</v>
      </c>
      <c r="G471" t="str">
        <f>HYPERLINK("sem/10.1021_acsbiomaterials.9b01512\ab9b01512_0001.jpeg","sem/10.1021_acsbiomaterials.9b01512\ab9b01512_0001.jpeg")</f>
        <v>sem/10.1021_acsbiomaterials.9b01512\ab9b01512_0001.jpeg</v>
      </c>
      <c r="H471" t="str">
        <f>HYPERLINK("sem/10.1021_acsbiomaterials.9b01512\SEM","sem/10.1021_acsbiomaterials.9b01512\SEM")</f>
        <v>sem/10.1021_acsbiomaterials.9b01512\SEM</v>
      </c>
      <c r="I471" t="s">
        <v>1477</v>
      </c>
      <c r="J471">
        <v>-6</v>
      </c>
      <c r="K471" t="s">
        <v>1164</v>
      </c>
      <c r="L471" t="s">
        <v>1478</v>
      </c>
    </row>
    <row r="472" spans="1:15" x14ac:dyDescent="0.25">
      <c r="A472" t="s">
        <v>1473</v>
      </c>
      <c r="B472" t="s">
        <v>1474</v>
      </c>
      <c r="C472" t="s">
        <v>90</v>
      </c>
      <c r="D472" t="s">
        <v>36</v>
      </c>
      <c r="E472" t="s">
        <v>1479</v>
      </c>
      <c r="F472" t="s">
        <v>1476</v>
      </c>
      <c r="G472" t="str">
        <f>HYPERLINK("sem/10.1021_acsbiomaterials.9b01512\ab9b01512_0001.jpeg","sem/10.1021_acsbiomaterials.9b01512\ab9b01512_0001.jpeg")</f>
        <v>sem/10.1021_acsbiomaterials.9b01512\ab9b01512_0001.jpeg</v>
      </c>
      <c r="H472" t="str">
        <f>HYPERLINK("sem/10.1021_acsbiomaterials.9b01512\SEM","sem/10.1021_acsbiomaterials.9b01512\SEM")</f>
        <v>sem/10.1021_acsbiomaterials.9b01512\SEM</v>
      </c>
      <c r="I472" t="s">
        <v>1480</v>
      </c>
      <c r="J472">
        <v>-6</v>
      </c>
      <c r="K472" t="s">
        <v>1164</v>
      </c>
      <c r="L472" t="s">
        <v>1481</v>
      </c>
    </row>
    <row r="473" spans="1:15" x14ac:dyDescent="0.25">
      <c r="A473" t="s">
        <v>1473</v>
      </c>
      <c r="B473" t="s">
        <v>1474</v>
      </c>
      <c r="C473" t="s">
        <v>90</v>
      </c>
      <c r="D473" t="s">
        <v>36</v>
      </c>
      <c r="E473" t="s">
        <v>1482</v>
      </c>
      <c r="F473" t="s">
        <v>1476</v>
      </c>
      <c r="G473" t="str">
        <f>HYPERLINK("sem/10.1021_acsbiomaterials.9b01512\ab9b01512_0001.jpeg","sem/10.1021_acsbiomaterials.9b01512\ab9b01512_0001.jpeg")</f>
        <v>sem/10.1021_acsbiomaterials.9b01512\ab9b01512_0001.jpeg</v>
      </c>
      <c r="H473" t="str">
        <f>HYPERLINK("sem/10.1021_acsbiomaterials.9b01512\SEM","sem/10.1021_acsbiomaterials.9b01512\SEM")</f>
        <v>sem/10.1021_acsbiomaterials.9b01512\SEM</v>
      </c>
      <c r="I473" t="s">
        <v>1483</v>
      </c>
      <c r="J473">
        <v>-6</v>
      </c>
      <c r="K473" t="s">
        <v>1164</v>
      </c>
      <c r="L473" t="s">
        <v>1379</v>
      </c>
    </row>
    <row r="474" spans="1:15" x14ac:dyDescent="0.25">
      <c r="A474" t="s">
        <v>1473</v>
      </c>
      <c r="B474" t="s">
        <v>1474</v>
      </c>
      <c r="C474" t="s">
        <v>90</v>
      </c>
      <c r="D474" t="s">
        <v>36</v>
      </c>
      <c r="E474" t="s">
        <v>1484</v>
      </c>
      <c r="F474" t="s">
        <v>1476</v>
      </c>
      <c r="G474" t="str">
        <f>HYPERLINK("sem/10.1021_acsbiomaterials.9b01512\ab9b01512_0001.jpeg","sem/10.1021_acsbiomaterials.9b01512\ab9b01512_0001.jpeg")</f>
        <v>sem/10.1021_acsbiomaterials.9b01512\ab9b01512_0001.jpeg</v>
      </c>
      <c r="H474" t="str">
        <f>HYPERLINK("sem/10.1021_acsbiomaterials.9b01512\SEM","sem/10.1021_acsbiomaterials.9b01512\SEM")</f>
        <v>sem/10.1021_acsbiomaterials.9b01512\SEM</v>
      </c>
      <c r="I474" t="s">
        <v>1485</v>
      </c>
      <c r="J474">
        <v>-6</v>
      </c>
      <c r="K474" t="s">
        <v>1164</v>
      </c>
      <c r="L474" t="s">
        <v>1379</v>
      </c>
    </row>
    <row r="475" spans="1:15" x14ac:dyDescent="0.25">
      <c r="A475" t="s">
        <v>1486</v>
      </c>
      <c r="B475" t="s">
        <v>1487</v>
      </c>
      <c r="C475" t="s">
        <v>144</v>
      </c>
      <c r="D475" t="s">
        <v>28</v>
      </c>
      <c r="E475" t="s">
        <v>1488</v>
      </c>
      <c r="F475" t="s">
        <v>1489</v>
      </c>
      <c r="G475" t="str">
        <f>HYPERLINK("sem/10.1021_acsanm.0c00351\an0c00351_0002.jpeg","sem/10.1021_acsanm.0c00351\an0c00351_0002.jpeg")</f>
        <v>sem/10.1021_acsanm.0c00351\an0c00351_0002.jpeg</v>
      </c>
      <c r="H475" t="str">
        <f>HYPERLINK("sem/10.1021_acsanm.0c00351\SEM","sem/10.1021_acsanm.0c00351\SEM")</f>
        <v>sem/10.1021_acsanm.0c00351\SEM</v>
      </c>
      <c r="I475" t="s">
        <v>1490</v>
      </c>
      <c r="J475">
        <v>-5</v>
      </c>
      <c r="K475" t="s">
        <v>1030</v>
      </c>
      <c r="L475" t="s">
        <v>1491</v>
      </c>
    </row>
    <row r="476" spans="1:15" x14ac:dyDescent="0.25">
      <c r="A476" s="1" t="s">
        <v>1486</v>
      </c>
      <c r="B476" t="s">
        <v>1487</v>
      </c>
      <c r="C476" t="s">
        <v>144</v>
      </c>
      <c r="D476" t="s">
        <v>668</v>
      </c>
      <c r="E476" t="s">
        <v>1492</v>
      </c>
      <c r="F476" t="s">
        <v>1497</v>
      </c>
      <c r="G476" t="str">
        <f>HYPERLINK("sem/10.1021_acsanm.0c00351\an0c00351_0006.jpeg","sem/10.1021_acsanm.0c00351\an0c00351_0006.jpeg")</f>
        <v>sem/10.1021_acsanm.0c00351\an0c00351_0006.jpeg</v>
      </c>
      <c r="H476" t="str">
        <f>HYPERLINK("sem/10.1021_acsanm.0c00351\SEM","sem/10.1021_acsanm.0c00351\SEM")</f>
        <v>sem/10.1021_acsanm.0c00351\SEM</v>
      </c>
      <c r="I476" s="6" t="s">
        <v>4784</v>
      </c>
      <c r="J476">
        <v>-4</v>
      </c>
      <c r="K476" t="s">
        <v>1030</v>
      </c>
      <c r="L476" t="s">
        <v>1498</v>
      </c>
    </row>
    <row r="477" spans="1:15" x14ac:dyDescent="0.25">
      <c r="A477" t="s">
        <v>1486</v>
      </c>
      <c r="B477" t="s">
        <v>1487</v>
      </c>
      <c r="C477" t="s">
        <v>144</v>
      </c>
      <c r="D477" t="s">
        <v>36</v>
      </c>
      <c r="E477" t="s">
        <v>1496</v>
      </c>
      <c r="F477" t="s">
        <v>1493</v>
      </c>
      <c r="G477" t="str">
        <f>HYPERLINK("sem/10.1021_acsanm.0c00351\an0c00351_0002.jpeg","sem/10.1021_acsanm.0c00351\an0c00351_0002.jpeg")</f>
        <v>sem/10.1021_acsanm.0c00351\an0c00351_0002.jpeg</v>
      </c>
      <c r="H477" t="str">
        <f>HYPERLINK("sem/10.1021_acsanm.0c00351\SEM","sem/10.1021_acsanm.0c00351\SEM")</f>
        <v>sem/10.1021_acsanm.0c00351\SEM</v>
      </c>
      <c r="I477" t="s">
        <v>1494</v>
      </c>
      <c r="J477">
        <v>-4</v>
      </c>
      <c r="K477" t="s">
        <v>1030</v>
      </c>
      <c r="L477" t="s">
        <v>1495</v>
      </c>
    </row>
    <row r="478" spans="1:15" x14ac:dyDescent="0.25">
      <c r="A478" t="s">
        <v>1499</v>
      </c>
      <c r="B478" t="s">
        <v>1500</v>
      </c>
      <c r="C478" t="s">
        <v>144</v>
      </c>
      <c r="D478" t="s">
        <v>36</v>
      </c>
      <c r="E478" t="s">
        <v>1501</v>
      </c>
      <c r="F478" t="s">
        <v>1502</v>
      </c>
      <c r="G478" t="str">
        <f>HYPERLINK("sem/10.1021_acsbiomaterials.1c00719\ab1c00719_0002.jpeg","sem/10.1021_acsbiomaterials.1c00719\ab1c00719_0002.jpeg")</f>
        <v>sem/10.1021_acsbiomaterials.1c00719\ab1c00719_0002.jpeg</v>
      </c>
      <c r="H478" t="str">
        <f>HYPERLINK("sem/10.1021_acsbiomaterials.1c00719\SEM","sem/10.1021_acsbiomaterials.1c00719\SEM")</f>
        <v>sem/10.1021_acsbiomaterials.1c00719\SEM</v>
      </c>
      <c r="N478" t="s">
        <v>60</v>
      </c>
    </row>
    <row r="479" spans="1:15" x14ac:dyDescent="0.25">
      <c r="A479" t="s">
        <v>1503</v>
      </c>
      <c r="B479" t="s">
        <v>1504</v>
      </c>
      <c r="C479" t="s">
        <v>90</v>
      </c>
      <c r="D479" t="s">
        <v>1505</v>
      </c>
      <c r="E479" t="s">
        <v>1506</v>
      </c>
      <c r="F479" t="s">
        <v>1507</v>
      </c>
      <c r="G479" t="str">
        <f>HYPERLINK("sem/10.1021_acsami.8b04116\am-2018-04116u_0004.jpeg","sem/10.1021_acsami.8b04116\am-2018-04116u_0004.jpeg")</f>
        <v>sem/10.1021_acsami.8b04116\am-2018-04116u_0004.jpeg</v>
      </c>
      <c r="H479" t="str">
        <f>HYPERLINK("sem/10.1021_acsami.8b04116\SEM","sem/10.1021_acsami.8b04116\SEM")</f>
        <v>sem/10.1021_acsami.8b04116\SEM</v>
      </c>
      <c r="I479" t="s">
        <v>1508</v>
      </c>
      <c r="J479">
        <v>-5</v>
      </c>
      <c r="K479" t="s">
        <v>1164</v>
      </c>
      <c r="L479" t="s">
        <v>1509</v>
      </c>
    </row>
    <row r="480" spans="1:15" x14ac:dyDescent="0.25">
      <c r="A480" t="s">
        <v>1503</v>
      </c>
      <c r="B480" t="s">
        <v>1504</v>
      </c>
      <c r="C480" t="s">
        <v>90</v>
      </c>
      <c r="D480" t="s">
        <v>1505</v>
      </c>
      <c r="E480" t="s">
        <v>1510</v>
      </c>
      <c r="F480" t="s">
        <v>1507</v>
      </c>
      <c r="G480" t="str">
        <f>HYPERLINK("sem/10.1021_acsami.8b04116\am-2018-04116u_0004.jpeg","sem/10.1021_acsami.8b04116\am-2018-04116u_0004.jpeg")</f>
        <v>sem/10.1021_acsami.8b04116\am-2018-04116u_0004.jpeg</v>
      </c>
      <c r="H480" t="str">
        <f>HYPERLINK("sem/10.1021_acsami.8b04116\SEM","sem/10.1021_acsami.8b04116\SEM")</f>
        <v>sem/10.1021_acsami.8b04116\SEM</v>
      </c>
      <c r="I480" t="s">
        <v>1511</v>
      </c>
      <c r="J480">
        <v>-5</v>
      </c>
      <c r="K480" t="s">
        <v>1164</v>
      </c>
      <c r="L480" t="s">
        <v>1512</v>
      </c>
    </row>
    <row r="481" spans="1:14" x14ac:dyDescent="0.25">
      <c r="A481" t="s">
        <v>1503</v>
      </c>
      <c r="B481" t="s">
        <v>1504</v>
      </c>
      <c r="C481" t="s">
        <v>90</v>
      </c>
      <c r="D481" t="s">
        <v>1505</v>
      </c>
      <c r="E481" t="s">
        <v>1513</v>
      </c>
      <c r="F481" t="s">
        <v>1507</v>
      </c>
      <c r="G481" t="str">
        <f>HYPERLINK("sem/10.1021_acsami.8b04116\am-2018-04116u_0004.jpeg","sem/10.1021_acsami.8b04116\am-2018-04116u_0004.jpeg")</f>
        <v>sem/10.1021_acsami.8b04116\am-2018-04116u_0004.jpeg</v>
      </c>
      <c r="H481" t="str">
        <f>HYPERLINK("sem/10.1021_acsami.8b04116\SEM","sem/10.1021_acsami.8b04116\SEM")</f>
        <v>sem/10.1021_acsami.8b04116\SEM</v>
      </c>
      <c r="I481" t="s">
        <v>1514</v>
      </c>
      <c r="J481">
        <v>-5</v>
      </c>
      <c r="K481" t="s">
        <v>1164</v>
      </c>
      <c r="L481" t="s">
        <v>1372</v>
      </c>
    </row>
    <row r="482" spans="1:14" x14ac:dyDescent="0.25">
      <c r="A482" t="s">
        <v>1503</v>
      </c>
      <c r="B482" t="s">
        <v>1504</v>
      </c>
      <c r="C482" t="s">
        <v>90</v>
      </c>
      <c r="D482" t="s">
        <v>1505</v>
      </c>
      <c r="E482" t="s">
        <v>1515</v>
      </c>
      <c r="F482" t="s">
        <v>1507</v>
      </c>
      <c r="G482" t="str">
        <f>HYPERLINK("sem/10.1021_acsami.8b04116\am-2018-04116u_0004.jpeg","sem/10.1021_acsami.8b04116\am-2018-04116u_0004.jpeg")</f>
        <v>sem/10.1021_acsami.8b04116\am-2018-04116u_0004.jpeg</v>
      </c>
      <c r="H482" t="str">
        <f>HYPERLINK("sem/10.1021_acsami.8b04116\SEM","sem/10.1021_acsami.8b04116\SEM")</f>
        <v>sem/10.1021_acsami.8b04116\SEM</v>
      </c>
      <c r="I482" t="s">
        <v>1516</v>
      </c>
      <c r="J482">
        <v>-5</v>
      </c>
      <c r="K482" t="s">
        <v>1164</v>
      </c>
      <c r="L482" t="s">
        <v>1517</v>
      </c>
    </row>
    <row r="483" spans="1:14" x14ac:dyDescent="0.25">
      <c r="A483" t="s">
        <v>1503</v>
      </c>
      <c r="B483" t="s">
        <v>1504</v>
      </c>
      <c r="C483" t="s">
        <v>90</v>
      </c>
      <c r="D483" t="s">
        <v>1505</v>
      </c>
      <c r="E483" t="s">
        <v>1518</v>
      </c>
      <c r="F483" t="s">
        <v>1507</v>
      </c>
      <c r="G483" t="str">
        <f>HYPERLINK("sem/10.1021_acsami.8b04116\am-2018-04116u_0004.jpeg","sem/10.1021_acsami.8b04116\am-2018-04116u_0004.jpeg")</f>
        <v>sem/10.1021_acsami.8b04116\am-2018-04116u_0004.jpeg</v>
      </c>
      <c r="H483" t="str">
        <f>HYPERLINK("sem/10.1021_acsami.8b04116\SEM","sem/10.1021_acsami.8b04116\SEM")</f>
        <v>sem/10.1021_acsami.8b04116\SEM</v>
      </c>
      <c r="I483" t="s">
        <v>1519</v>
      </c>
      <c r="J483">
        <v>-5</v>
      </c>
      <c r="K483" t="s">
        <v>1164</v>
      </c>
      <c r="L483" t="s">
        <v>1520</v>
      </c>
    </row>
    <row r="484" spans="1:14" x14ac:dyDescent="0.25">
      <c r="A484" t="s">
        <v>1521</v>
      </c>
      <c r="B484" t="s">
        <v>1522</v>
      </c>
      <c r="C484" t="s">
        <v>144</v>
      </c>
      <c r="D484" t="s">
        <v>542</v>
      </c>
      <c r="E484" t="s">
        <v>1523</v>
      </c>
      <c r="F484" t="s">
        <v>1524</v>
      </c>
      <c r="G484" t="str">
        <f>HYPERLINK("sem/10.1021_acsami.8b15287\am-2018-15287y_0002.jpeg","sem/10.1021_acsami.8b15287\am-2018-15287y_0002.jpeg")</f>
        <v>sem/10.1021_acsami.8b15287\am-2018-15287y_0002.jpeg</v>
      </c>
      <c r="H484" t="str">
        <f>HYPERLINK("sem/10.1021_acsami.8b15287\SEM","sem/10.1021_acsami.8b15287\SEM")</f>
        <v>sem/10.1021_acsami.8b15287\SEM</v>
      </c>
      <c r="N484" t="s">
        <v>60</v>
      </c>
    </row>
    <row r="485" spans="1:14" x14ac:dyDescent="0.25">
      <c r="A485" t="s">
        <v>1525</v>
      </c>
      <c r="B485" t="s">
        <v>1526</v>
      </c>
      <c r="C485" t="s">
        <v>144</v>
      </c>
      <c r="D485" t="s">
        <v>96</v>
      </c>
      <c r="E485" t="s">
        <v>1527</v>
      </c>
      <c r="F485" t="s">
        <v>1528</v>
      </c>
      <c r="G485" t="str">
        <f>HYPERLINK("sem/10.1021_acsami.9b10126\am9b10126_0007.jpeg","sem/10.1021_acsami.9b10126\am9b10126_0007.jpeg")</f>
        <v>sem/10.1021_acsami.9b10126\am9b10126_0007.jpeg</v>
      </c>
      <c r="H485" t="str">
        <f>HYPERLINK("sem/10.1021_acsami.9b10126\SEM","sem/10.1021_acsami.9b10126\SEM")</f>
        <v>sem/10.1021_acsami.9b10126\SEM</v>
      </c>
      <c r="N485" t="s">
        <v>60</v>
      </c>
    </row>
    <row r="486" spans="1:14" x14ac:dyDescent="0.25">
      <c r="A486" t="s">
        <v>1529</v>
      </c>
      <c r="B486" t="s">
        <v>1530</v>
      </c>
      <c r="C486" t="s">
        <v>144</v>
      </c>
      <c r="D486" t="s">
        <v>542</v>
      </c>
      <c r="E486" t="s">
        <v>1531</v>
      </c>
      <c r="F486" t="s">
        <v>1532</v>
      </c>
      <c r="G486" t="str">
        <f t="shared" ref="G486:G491" si="36">HYPERLINK("sem/10.1021_acs.macromol.8b01678\ma-2018-01678p_0002.jpeg","sem/10.1021_acs.macromol.8b01678\ma-2018-01678p_0002.jpeg")</f>
        <v>sem/10.1021_acs.macromol.8b01678\ma-2018-01678p_0002.jpeg</v>
      </c>
      <c r="H486" t="str">
        <f t="shared" ref="H486:H491" si="37">HYPERLINK("sem/10.1021_acs.macromol.8b01678\SEM","sem/10.1021_acs.macromol.8b01678\SEM")</f>
        <v>sem/10.1021_acs.macromol.8b01678\SEM</v>
      </c>
      <c r="I486" t="s">
        <v>1533</v>
      </c>
      <c r="J486">
        <v>-6</v>
      </c>
      <c r="K486" t="s">
        <v>1030</v>
      </c>
      <c r="L486" t="s">
        <v>1534</v>
      </c>
    </row>
    <row r="487" spans="1:14" x14ac:dyDescent="0.25">
      <c r="A487" t="s">
        <v>1529</v>
      </c>
      <c r="B487" t="s">
        <v>1530</v>
      </c>
      <c r="C487" t="s">
        <v>144</v>
      </c>
      <c r="D487" t="s">
        <v>547</v>
      </c>
      <c r="E487" t="s">
        <v>1535</v>
      </c>
      <c r="F487" t="s">
        <v>1536</v>
      </c>
      <c r="G487" t="str">
        <f t="shared" si="36"/>
        <v>sem/10.1021_acs.macromol.8b01678\ma-2018-01678p_0002.jpeg</v>
      </c>
      <c r="H487" t="str">
        <f t="shared" si="37"/>
        <v>sem/10.1021_acs.macromol.8b01678\SEM</v>
      </c>
      <c r="I487" t="s">
        <v>1537</v>
      </c>
      <c r="J487">
        <v>-5</v>
      </c>
      <c r="K487" t="s">
        <v>1030</v>
      </c>
      <c r="L487" t="s">
        <v>1538</v>
      </c>
    </row>
    <row r="488" spans="1:14" x14ac:dyDescent="0.25">
      <c r="A488" t="s">
        <v>1529</v>
      </c>
      <c r="B488" t="s">
        <v>1530</v>
      </c>
      <c r="C488" t="s">
        <v>144</v>
      </c>
      <c r="D488" t="s">
        <v>547</v>
      </c>
      <c r="E488" t="s">
        <v>1539</v>
      </c>
      <c r="F488" t="s">
        <v>1536</v>
      </c>
      <c r="G488" t="str">
        <f t="shared" si="36"/>
        <v>sem/10.1021_acs.macromol.8b01678\ma-2018-01678p_0002.jpeg</v>
      </c>
      <c r="H488" t="str">
        <f t="shared" si="37"/>
        <v>sem/10.1021_acs.macromol.8b01678\SEM</v>
      </c>
      <c r="I488" t="s">
        <v>1540</v>
      </c>
      <c r="J488">
        <v>-5</v>
      </c>
      <c r="K488" t="s">
        <v>1030</v>
      </c>
      <c r="L488" t="s">
        <v>1541</v>
      </c>
    </row>
    <row r="489" spans="1:14" x14ac:dyDescent="0.25">
      <c r="A489" t="s">
        <v>1529</v>
      </c>
      <c r="B489" t="s">
        <v>1530</v>
      </c>
      <c r="C489" t="s">
        <v>144</v>
      </c>
      <c r="D489" t="s">
        <v>547</v>
      </c>
      <c r="E489" t="s">
        <v>1542</v>
      </c>
      <c r="F489" t="s">
        <v>1536</v>
      </c>
      <c r="G489" t="str">
        <f t="shared" si="36"/>
        <v>sem/10.1021_acs.macromol.8b01678\ma-2018-01678p_0002.jpeg</v>
      </c>
      <c r="H489" t="str">
        <f t="shared" si="37"/>
        <v>sem/10.1021_acs.macromol.8b01678\SEM</v>
      </c>
      <c r="I489" s="11" t="s">
        <v>1543</v>
      </c>
      <c r="J489">
        <v>-5</v>
      </c>
      <c r="K489" t="s">
        <v>1030</v>
      </c>
      <c r="L489" t="s">
        <v>1544</v>
      </c>
      <c r="N489" t="s">
        <v>60</v>
      </c>
    </row>
    <row r="490" spans="1:14" x14ac:dyDescent="0.25">
      <c r="A490" t="s">
        <v>1529</v>
      </c>
      <c r="B490" t="s">
        <v>1530</v>
      </c>
      <c r="C490" t="s">
        <v>144</v>
      </c>
      <c r="D490" t="s">
        <v>547</v>
      </c>
      <c r="E490" t="s">
        <v>1545</v>
      </c>
      <c r="F490" t="s">
        <v>1536</v>
      </c>
      <c r="G490" t="str">
        <f t="shared" si="36"/>
        <v>sem/10.1021_acs.macromol.8b01678\ma-2018-01678p_0002.jpeg</v>
      </c>
      <c r="H490" t="str">
        <f t="shared" si="37"/>
        <v>sem/10.1021_acs.macromol.8b01678\SEM</v>
      </c>
      <c r="I490" s="11"/>
      <c r="J490">
        <v>-5</v>
      </c>
      <c r="K490" t="s">
        <v>1030</v>
      </c>
      <c r="L490" t="s">
        <v>1546</v>
      </c>
      <c r="N490" t="s">
        <v>60</v>
      </c>
    </row>
    <row r="491" spans="1:14" x14ac:dyDescent="0.25">
      <c r="A491" s="1" t="s">
        <v>1529</v>
      </c>
      <c r="B491" t="s">
        <v>1530</v>
      </c>
      <c r="C491" t="s">
        <v>144</v>
      </c>
      <c r="D491" t="s">
        <v>547</v>
      </c>
      <c r="E491" t="s">
        <v>1547</v>
      </c>
      <c r="F491" t="s">
        <v>1536</v>
      </c>
      <c r="G491" t="str">
        <f t="shared" si="36"/>
        <v>sem/10.1021_acs.macromol.8b01678\ma-2018-01678p_0002.jpeg</v>
      </c>
      <c r="H491" t="str">
        <f t="shared" si="37"/>
        <v>sem/10.1021_acs.macromol.8b01678\SEM</v>
      </c>
      <c r="I491" s="11"/>
      <c r="J491">
        <v>-5</v>
      </c>
      <c r="K491" t="s">
        <v>1030</v>
      </c>
      <c r="L491" t="s">
        <v>1548</v>
      </c>
      <c r="N491" t="s">
        <v>60</v>
      </c>
    </row>
    <row r="492" spans="1:14" x14ac:dyDescent="0.25">
      <c r="A492" t="s">
        <v>1549</v>
      </c>
      <c r="B492" t="s">
        <v>1550</v>
      </c>
      <c r="C492" t="s">
        <v>1551</v>
      </c>
      <c r="D492" t="s">
        <v>1552</v>
      </c>
      <c r="E492" t="s">
        <v>1553</v>
      </c>
      <c r="F492" t="s">
        <v>1554</v>
      </c>
      <c r="G492" t="str">
        <f>HYPERLINK("sem/10.1021_acsnano.1c00204\supp_3.jpg","sem/10.1021_acsnano.1c00204\supp_3.jpg")</f>
        <v>sem/10.1021_acsnano.1c00204\supp_3.jpg</v>
      </c>
      <c r="H492" t="str">
        <f>HYPERLINK("sem/10.1021_acsnano.1c00204\SEM","sem/10.1021_acsnano.1c00204\SEM")</f>
        <v>sem/10.1021_acsnano.1c00204\SEM</v>
      </c>
      <c r="N492" t="s">
        <v>60</v>
      </c>
    </row>
    <row r="493" spans="1:14" x14ac:dyDescent="0.25">
      <c r="A493" t="s">
        <v>1555</v>
      </c>
      <c r="B493" t="s">
        <v>1556</v>
      </c>
      <c r="C493" t="s">
        <v>144</v>
      </c>
      <c r="D493" t="s">
        <v>28</v>
      </c>
      <c r="E493" t="s">
        <v>1557</v>
      </c>
      <c r="F493" t="s">
        <v>1558</v>
      </c>
      <c r="G493" t="str">
        <f>HYPERLINK("sem/10.1021_acs.nanolett.7b01123\nl-2017-01123g_0002.jpeg","sem/10.1021_acs.nanolett.7b01123\nl-2017-01123g_0002.jpeg")</f>
        <v>sem/10.1021_acs.nanolett.7b01123\nl-2017-01123g_0002.jpeg</v>
      </c>
      <c r="H493" t="str">
        <f>HYPERLINK("sem/10.1021_acs.nanolett.7b01123\SEM","sem/10.1021_acs.nanolett.7b01123\SEM")</f>
        <v>sem/10.1021_acs.nanolett.7b01123\SEM</v>
      </c>
      <c r="I493" t="s">
        <v>1559</v>
      </c>
      <c r="J493">
        <v>-6</v>
      </c>
      <c r="K493" t="s">
        <v>1116</v>
      </c>
      <c r="L493" t="s">
        <v>1560</v>
      </c>
    </row>
    <row r="494" spans="1:14" x14ac:dyDescent="0.25">
      <c r="A494" t="s">
        <v>1555</v>
      </c>
      <c r="B494" t="s">
        <v>1556</v>
      </c>
      <c r="C494" t="s">
        <v>144</v>
      </c>
      <c r="D494" t="s">
        <v>28</v>
      </c>
      <c r="E494" t="s">
        <v>1561</v>
      </c>
      <c r="F494" t="s">
        <v>1558</v>
      </c>
      <c r="G494" t="str">
        <f>HYPERLINK("sem/10.1021_acs.nanolett.7b01123\nl-2017-01123g_0002.jpeg","sem/10.1021_acs.nanolett.7b01123\nl-2017-01123g_0002.jpeg")</f>
        <v>sem/10.1021_acs.nanolett.7b01123\nl-2017-01123g_0002.jpeg</v>
      </c>
      <c r="H494" t="str">
        <f>HYPERLINK("sem/10.1021_acs.nanolett.7b01123\SEM","sem/10.1021_acs.nanolett.7b01123\SEM")</f>
        <v>sem/10.1021_acs.nanolett.7b01123\SEM</v>
      </c>
      <c r="I494" t="s">
        <v>1562</v>
      </c>
      <c r="J494">
        <v>-6</v>
      </c>
      <c r="K494" t="s">
        <v>1116</v>
      </c>
      <c r="L494" t="s">
        <v>1563</v>
      </c>
    </row>
    <row r="495" spans="1:14" x14ac:dyDescent="0.25">
      <c r="A495" t="s">
        <v>1564</v>
      </c>
      <c r="B495" t="s">
        <v>1565</v>
      </c>
      <c r="C495" t="s">
        <v>1566</v>
      </c>
      <c r="D495" t="s">
        <v>1567</v>
      </c>
      <c r="E495" t="s">
        <v>1568</v>
      </c>
      <c r="F495" t="s">
        <v>1569</v>
      </c>
      <c r="G495" t="str">
        <f>HYPERLINK("sem/10.1021_acs.biomac.8b01211\bm-2018-012118_0009.jpeg","sem/10.1021_acs.biomac.8b01211\bm-2018-012118_0009.jpeg")</f>
        <v>sem/10.1021_acs.biomac.8b01211\bm-2018-012118_0009.jpeg</v>
      </c>
      <c r="H495" t="str">
        <f>HYPERLINK("sem/10.1021_acs.biomac.8b01211\SEM","sem/10.1021_acs.biomac.8b01211\SEM")</f>
        <v>sem/10.1021_acs.biomac.8b01211\SEM</v>
      </c>
      <c r="N495" t="s">
        <v>60</v>
      </c>
    </row>
    <row r="496" spans="1:14" x14ac:dyDescent="0.25">
      <c r="A496" t="s">
        <v>1564</v>
      </c>
      <c r="B496" t="s">
        <v>1565</v>
      </c>
      <c r="C496" t="s">
        <v>676</v>
      </c>
      <c r="D496" t="s">
        <v>1570</v>
      </c>
      <c r="E496" t="s">
        <v>1568</v>
      </c>
      <c r="F496" t="s">
        <v>1571</v>
      </c>
      <c r="G496" t="str">
        <f>HYPERLINK("sem/10.1021_acs.biomac.8b01211\supp_6.jpg","sem/10.1021_acs.biomac.8b01211\supp_6.jpg")</f>
        <v>sem/10.1021_acs.biomac.8b01211\supp_6.jpg</v>
      </c>
      <c r="H496" t="str">
        <f>HYPERLINK("sem/10.1021_acs.biomac.8b01211\SEM","sem/10.1021_acs.biomac.8b01211\SEM")</f>
        <v>sem/10.1021_acs.biomac.8b01211\SEM</v>
      </c>
      <c r="N496" t="s">
        <v>60</v>
      </c>
    </row>
    <row r="497" spans="1:15" x14ac:dyDescent="0.25">
      <c r="A497" t="s">
        <v>1572</v>
      </c>
      <c r="B497" t="s">
        <v>1573</v>
      </c>
      <c r="C497" t="s">
        <v>55</v>
      </c>
      <c r="D497" t="s">
        <v>42</v>
      </c>
      <c r="E497">
        <v>5</v>
      </c>
      <c r="F497" t="s">
        <v>1574</v>
      </c>
      <c r="G497" t="str">
        <f>HYPERLINK("sem/10.1021_acsmacrolett.7b00275\mz-2017-002755_0001.jpeg","sem/10.1021_acsmacrolett.7b00275\mz-2017-002755_0001.jpeg")</f>
        <v>sem/10.1021_acsmacrolett.7b00275\mz-2017-002755_0001.jpeg</v>
      </c>
      <c r="H497" t="str">
        <f>HYPERLINK("sem/10.1021_acsmacrolett.7b00275\SEM","sem/10.1021_acsmacrolett.7b00275\SEM")</f>
        <v>sem/10.1021_acsmacrolett.7b00275\SEM</v>
      </c>
      <c r="N497" t="s">
        <v>60</v>
      </c>
    </row>
    <row r="498" spans="1:15" x14ac:dyDescent="0.25">
      <c r="A498" t="s">
        <v>1575</v>
      </c>
      <c r="B498" t="s">
        <v>1576</v>
      </c>
      <c r="C498" t="s">
        <v>144</v>
      </c>
      <c r="D498" t="s">
        <v>1577</v>
      </c>
      <c r="E498" t="s">
        <v>1578</v>
      </c>
      <c r="F498" t="s">
        <v>1579</v>
      </c>
      <c r="G498" t="str">
        <f>HYPERLINK("sem/10.1021_acsnano.9b09503\nn9b09503_0002.jpeg","sem/10.1021_acsnano.9b09503\nn9b09503_0002.jpeg")</f>
        <v>sem/10.1021_acsnano.9b09503\nn9b09503_0002.jpeg</v>
      </c>
      <c r="H498" t="str">
        <f>HYPERLINK("sem/10.1021_acsnano.9b09503\SEM","sem/10.1021_acsnano.9b09503\SEM")</f>
        <v>sem/10.1021_acsnano.9b09503\SEM</v>
      </c>
      <c r="N498" t="s">
        <v>60</v>
      </c>
      <c r="O498" t="s">
        <v>1580</v>
      </c>
    </row>
    <row r="499" spans="1:15" x14ac:dyDescent="0.25">
      <c r="A499" t="s">
        <v>1581</v>
      </c>
      <c r="B499" t="s">
        <v>1582</v>
      </c>
      <c r="C499" t="s">
        <v>55</v>
      </c>
      <c r="D499" t="s">
        <v>17</v>
      </c>
      <c r="E499">
        <v>4</v>
      </c>
      <c r="F499" t="s">
        <v>1583</v>
      </c>
      <c r="G499" t="str">
        <f>HYPERLINK("sem/10.1021_acs.langmuir.7b02834\la-2017-02834g_0001.jpeg","sem/10.1021_acs.langmuir.7b02834\la-2017-02834g_0001.jpeg")</f>
        <v>sem/10.1021_acs.langmuir.7b02834\la-2017-02834g_0001.jpeg</v>
      </c>
      <c r="H499" t="str">
        <f t="shared" ref="H499:H501" si="38">HYPERLINK("sem/10.1021_acs.langmuir.7b02834\SEM","sem/10.1021_acs.langmuir.7b02834\SEM")</f>
        <v>sem/10.1021_acs.langmuir.7b02834\SEM</v>
      </c>
      <c r="I499" t="s">
        <v>1584</v>
      </c>
      <c r="J499">
        <v>-6</v>
      </c>
      <c r="K499" t="s">
        <v>1116</v>
      </c>
      <c r="L499" t="s">
        <v>1585</v>
      </c>
      <c r="O499" s="10" t="s">
        <v>1586</v>
      </c>
    </row>
    <row r="500" spans="1:15" x14ac:dyDescent="0.25">
      <c r="A500" t="s">
        <v>1581</v>
      </c>
      <c r="B500" t="s">
        <v>1582</v>
      </c>
      <c r="C500" t="s">
        <v>55</v>
      </c>
      <c r="D500" t="s">
        <v>28</v>
      </c>
      <c r="E500">
        <v>6</v>
      </c>
      <c r="F500" t="s">
        <v>1587</v>
      </c>
      <c r="G500" t="str">
        <f>HYPERLINK("sem/10.1021_acs.langmuir.7b02834\la-2017-02834g_0001.jpeg","sem/10.1021_acs.langmuir.7b02834\la-2017-02834g_0001.jpeg")</f>
        <v>sem/10.1021_acs.langmuir.7b02834\la-2017-02834g_0001.jpeg</v>
      </c>
      <c r="H500" t="str">
        <f t="shared" si="38"/>
        <v>sem/10.1021_acs.langmuir.7b02834\SEM</v>
      </c>
      <c r="I500" t="s">
        <v>1588</v>
      </c>
      <c r="J500">
        <v>-6</v>
      </c>
      <c r="K500" t="s">
        <v>1116</v>
      </c>
      <c r="L500" t="s">
        <v>1589</v>
      </c>
      <c r="O500" s="10"/>
    </row>
    <row r="501" spans="1:15" x14ac:dyDescent="0.25">
      <c r="A501" t="s">
        <v>1581</v>
      </c>
      <c r="B501" t="s">
        <v>1582</v>
      </c>
      <c r="C501" t="s">
        <v>55</v>
      </c>
      <c r="D501" t="s">
        <v>36</v>
      </c>
      <c r="E501">
        <v>12</v>
      </c>
      <c r="F501" t="s">
        <v>1590</v>
      </c>
      <c r="G501" t="str">
        <f>HYPERLINK("sem/10.1021_acs.langmuir.7b02834\la-2017-02834g_0001.jpeg","sem/10.1021_acs.langmuir.7b02834\la-2017-02834g_0001.jpeg")</f>
        <v>sem/10.1021_acs.langmuir.7b02834\la-2017-02834g_0001.jpeg</v>
      </c>
      <c r="H501" t="str">
        <f t="shared" si="38"/>
        <v>sem/10.1021_acs.langmuir.7b02834\SEM</v>
      </c>
      <c r="I501" t="s">
        <v>1591</v>
      </c>
      <c r="J501">
        <v>-6</v>
      </c>
      <c r="K501" t="s">
        <v>1116</v>
      </c>
      <c r="L501" t="s">
        <v>1592</v>
      </c>
      <c r="O501" s="10"/>
    </row>
    <row r="502" spans="1:15" x14ac:dyDescent="0.25">
      <c r="A502" t="s">
        <v>1593</v>
      </c>
      <c r="B502" t="s">
        <v>1594</v>
      </c>
      <c r="C502" t="s">
        <v>144</v>
      </c>
      <c r="D502" t="s">
        <v>28</v>
      </c>
      <c r="E502" t="s">
        <v>1595</v>
      </c>
      <c r="F502" t="s">
        <v>1596</v>
      </c>
      <c r="G502" t="str">
        <f>HYPERLINK("sem/10.1021_acsami.6b04431\am-2016-04431w_0002.jpeg","sem/10.1021_acsami.6b04431\am-2016-04431w_0002.jpeg")</f>
        <v>sem/10.1021_acsami.6b04431\am-2016-04431w_0002.jpeg</v>
      </c>
      <c r="H502" t="str">
        <f>HYPERLINK("sem/10.1021_acsami.6b04431\SEM","sem/10.1021_acsami.6b04431\SEM")</f>
        <v>sem/10.1021_acsami.6b04431\SEM</v>
      </c>
      <c r="I502" t="s">
        <v>1597</v>
      </c>
      <c r="J502">
        <v>-5</v>
      </c>
      <c r="K502" t="s">
        <v>65</v>
      </c>
      <c r="L502" t="s">
        <v>1598</v>
      </c>
    </row>
    <row r="503" spans="1:15" x14ac:dyDescent="0.25">
      <c r="A503" t="s">
        <v>1593</v>
      </c>
      <c r="B503" t="s">
        <v>1594</v>
      </c>
      <c r="C503" t="s">
        <v>144</v>
      </c>
      <c r="D503" t="s">
        <v>36</v>
      </c>
      <c r="E503" t="s">
        <v>1599</v>
      </c>
      <c r="F503" t="s">
        <v>1596</v>
      </c>
      <c r="G503" t="str">
        <f>HYPERLINK("sem/10.1021_acsami.6b04431\am-2016-04431w_0002.jpeg","sem/10.1021_acsami.6b04431\am-2016-04431w_0002.jpeg")</f>
        <v>sem/10.1021_acsami.6b04431\am-2016-04431w_0002.jpeg</v>
      </c>
      <c r="H503" t="str">
        <f>HYPERLINK("sem/10.1021_acsami.6b04431\SEM","sem/10.1021_acsami.6b04431\SEM")</f>
        <v>sem/10.1021_acsami.6b04431\SEM</v>
      </c>
      <c r="I503" t="s">
        <v>1600</v>
      </c>
      <c r="J503">
        <v>-5</v>
      </c>
      <c r="K503" t="s">
        <v>65</v>
      </c>
      <c r="L503" t="s">
        <v>1601</v>
      </c>
    </row>
    <row r="504" spans="1:15" ht="15" customHeight="1" x14ac:dyDescent="0.25">
      <c r="A504" t="s">
        <v>1602</v>
      </c>
      <c r="B504" t="s">
        <v>1603</v>
      </c>
      <c r="C504" t="s">
        <v>55</v>
      </c>
      <c r="D504" t="s">
        <v>17</v>
      </c>
      <c r="E504" t="s">
        <v>1604</v>
      </c>
      <c r="F504" t="s">
        <v>1605</v>
      </c>
      <c r="G504" t="str">
        <f>HYPERLINK("sem/10.1021_acsami.9b20612\am9b20612_0003.jpeg","sem/10.1021_acsami.9b20612\am9b20612_0003.jpeg")</f>
        <v>sem/10.1021_acsami.9b20612\am9b20612_0003.jpeg</v>
      </c>
      <c r="H504" t="str">
        <f>HYPERLINK("sem/10.1021_acsami.9b20612\SEM","sem/10.1021_acsami.9b20612\SEM")</f>
        <v>sem/10.1021_acsami.9b20612\SEM</v>
      </c>
      <c r="I504" t="s">
        <v>1606</v>
      </c>
      <c r="J504">
        <v>-5</v>
      </c>
      <c r="K504" t="s">
        <v>1607</v>
      </c>
      <c r="N504" t="s">
        <v>60</v>
      </c>
    </row>
    <row r="505" spans="1:15" ht="15" customHeight="1" x14ac:dyDescent="0.25">
      <c r="A505" s="1" t="s">
        <v>1608</v>
      </c>
      <c r="B505" t="s">
        <v>1603</v>
      </c>
      <c r="C505" t="s">
        <v>55</v>
      </c>
      <c r="D505" t="s">
        <v>17</v>
      </c>
      <c r="E505" t="s">
        <v>1604</v>
      </c>
      <c r="F505" t="s">
        <v>1605</v>
      </c>
      <c r="G505" t="str">
        <f>HYPERLINK("sem/10.1021_acsami.9b20612\am9b20612_0003.jpeg","sem/10.1021_acsami.9b20612\am9b20612_0003.jpeg")</f>
        <v>sem/10.1021_acsami.9b20612\am9b20612_0003.jpeg</v>
      </c>
      <c r="H505" t="str">
        <f>HYPERLINK("sem/10.1021_acsami.9b20612\SEM","sem/10.1021_acsami.9b20612\SEM")</f>
        <v>sem/10.1021_acsami.9b20612\SEM</v>
      </c>
      <c r="I505" t="s">
        <v>1606</v>
      </c>
      <c r="J505">
        <v>-5</v>
      </c>
      <c r="K505" t="s">
        <v>1609</v>
      </c>
      <c r="N505" t="s">
        <v>60</v>
      </c>
    </row>
    <row r="506" spans="1:15" x14ac:dyDescent="0.25">
      <c r="A506" t="s">
        <v>1610</v>
      </c>
      <c r="B506" t="s">
        <v>1611</v>
      </c>
      <c r="C506" t="s">
        <v>144</v>
      </c>
      <c r="D506" t="s">
        <v>28</v>
      </c>
      <c r="E506" t="s">
        <v>1612</v>
      </c>
      <c r="F506" t="s">
        <v>1613</v>
      </c>
      <c r="G506" t="str">
        <f>HYPERLINK("sem/10.1021_acsabm.0c00112\mt0c00112_0002.jpeg","sem/10.1021_acsabm.0c00112\mt0c00112_0002.jpeg")</f>
        <v>sem/10.1021_acsabm.0c00112\mt0c00112_0002.jpeg</v>
      </c>
      <c r="H506" t="str">
        <f>HYPERLINK("sem/10.1021_acsabm.0c00112\SEM","sem/10.1021_acsabm.0c00112\SEM")</f>
        <v>sem/10.1021_acsabm.0c00112\SEM</v>
      </c>
      <c r="I506" t="s">
        <v>4785</v>
      </c>
      <c r="J506">
        <v>-4</v>
      </c>
      <c r="K506" t="s">
        <v>1609</v>
      </c>
      <c r="L506" t="s">
        <v>1614</v>
      </c>
    </row>
    <row r="507" spans="1:15" x14ac:dyDescent="0.25">
      <c r="A507" t="s">
        <v>1610</v>
      </c>
      <c r="B507" t="s">
        <v>1611</v>
      </c>
      <c r="C507" t="s">
        <v>144</v>
      </c>
      <c r="D507" t="s">
        <v>28</v>
      </c>
      <c r="E507" t="s">
        <v>1612</v>
      </c>
      <c r="F507" t="s">
        <v>1615</v>
      </c>
      <c r="G507" t="str">
        <f>HYPERLINK("sem/10.1021_acsabm.0c00112\mt0c00112_0002.jpeg","sem/10.1021_acsabm.0c00112\mt0c00112_0002.jpeg")</f>
        <v>sem/10.1021_acsabm.0c00112\mt0c00112_0002.jpeg</v>
      </c>
      <c r="H507" t="str">
        <f>HYPERLINK("sem/10.1021_acsabm.0c00112\SEM","sem/10.1021_acsabm.0c00112\SEM")</f>
        <v>sem/10.1021_acsabm.0c00112\SEM</v>
      </c>
      <c r="I507" t="s">
        <v>4786</v>
      </c>
      <c r="J507">
        <v>-4</v>
      </c>
      <c r="K507" t="s">
        <v>1609</v>
      </c>
      <c r="L507" t="s">
        <v>1616</v>
      </c>
    </row>
    <row r="508" spans="1:15" x14ac:dyDescent="0.25">
      <c r="A508" t="s">
        <v>1617</v>
      </c>
      <c r="B508" t="s">
        <v>1618</v>
      </c>
      <c r="C508" t="s">
        <v>122</v>
      </c>
      <c r="D508" t="s">
        <v>260</v>
      </c>
      <c r="E508" t="s">
        <v>1619</v>
      </c>
      <c r="F508" t="s">
        <v>1620</v>
      </c>
      <c r="G508" t="str">
        <f>HYPERLINK("sem/10.1021_acs.langmuir.7b00749\la-2017-00749h_0004.jpeg","sem/10.1021_acs.langmuir.7b00749\la-2017-00749h_0004.jpeg")</f>
        <v>sem/10.1021_acs.langmuir.7b00749\la-2017-00749h_0004.jpeg</v>
      </c>
      <c r="H508" t="str">
        <f>HYPERLINK("sem/10.1021_acs.langmuir.7b00749\SEM","sem/10.1021_acs.langmuir.7b00749\SEM")</f>
        <v>sem/10.1021_acs.langmuir.7b00749\SEM</v>
      </c>
      <c r="I508" t="s">
        <v>4787</v>
      </c>
      <c r="J508">
        <v>-6</v>
      </c>
      <c r="K508" t="s">
        <v>1621</v>
      </c>
      <c r="L508" t="s">
        <v>1622</v>
      </c>
    </row>
    <row r="509" spans="1:15" x14ac:dyDescent="0.25">
      <c r="A509" t="s">
        <v>1617</v>
      </c>
      <c r="B509" t="s">
        <v>1618</v>
      </c>
      <c r="C509" t="s">
        <v>122</v>
      </c>
      <c r="D509" t="s">
        <v>260</v>
      </c>
      <c r="E509" t="s">
        <v>1619</v>
      </c>
      <c r="F509" t="s">
        <v>1623</v>
      </c>
      <c r="G509" t="str">
        <f>HYPERLINK("sem/10.1021_acs.langmuir.7b00749\la-2017-00749h_0004.jpeg","sem/10.1021_acs.langmuir.7b00749\la-2017-00749h_0004.jpeg")</f>
        <v>sem/10.1021_acs.langmuir.7b00749\la-2017-00749h_0004.jpeg</v>
      </c>
      <c r="H509" t="str">
        <f>HYPERLINK("sem/10.1021_acs.langmuir.7b00749\SEM","sem/10.1021_acs.langmuir.7b00749\SEM")</f>
        <v>sem/10.1021_acs.langmuir.7b00749\SEM</v>
      </c>
      <c r="I509" t="s">
        <v>4788</v>
      </c>
      <c r="J509">
        <v>-6</v>
      </c>
      <c r="N509" t="s">
        <v>1624</v>
      </c>
    </row>
    <row r="510" spans="1:15" x14ac:dyDescent="0.25">
      <c r="A510" t="s">
        <v>1617</v>
      </c>
      <c r="B510" t="s">
        <v>1625</v>
      </c>
      <c r="C510" t="s">
        <v>122</v>
      </c>
      <c r="D510" t="s">
        <v>265</v>
      </c>
      <c r="E510" t="s">
        <v>1626</v>
      </c>
      <c r="F510" t="s">
        <v>1627</v>
      </c>
      <c r="G510" t="str">
        <f>HYPERLINK("sem/10.1021_acs.langmuir.7b00749\la-2017-00749h_0004.jpeg","sem/10.1021_acs.langmuir.7b00749\la-2017-00749h_0004.jpeg")</f>
        <v>sem/10.1021_acs.langmuir.7b00749\la-2017-00749h_0004.jpeg</v>
      </c>
      <c r="H510" t="str">
        <f>HYPERLINK("sem/10.1021_acs.langmuir.7b00749\SEM","sem/10.1021_acs.langmuir.7b00749\SEM")</f>
        <v>sem/10.1021_acs.langmuir.7b00749\SEM</v>
      </c>
      <c r="I510" t="s">
        <v>4789</v>
      </c>
      <c r="J510">
        <v>-5</v>
      </c>
      <c r="N510" t="s">
        <v>1624</v>
      </c>
    </row>
    <row r="511" spans="1:15" x14ac:dyDescent="0.25">
      <c r="A511" t="s">
        <v>1617</v>
      </c>
      <c r="B511" t="s">
        <v>1625</v>
      </c>
      <c r="C511" t="s">
        <v>122</v>
      </c>
      <c r="D511" t="s">
        <v>668</v>
      </c>
      <c r="E511" t="s">
        <v>1628</v>
      </c>
      <c r="F511" t="s">
        <v>1629</v>
      </c>
      <c r="G511" t="str">
        <f>HYPERLINK("sem/10.1021_acs.langmuir.7b00749\la-2017-00749h_0004.jpeg","sem/10.1021_acs.langmuir.7b00749\la-2017-00749h_0004.jpeg")</f>
        <v>sem/10.1021_acs.langmuir.7b00749\la-2017-00749h_0004.jpeg</v>
      </c>
      <c r="H511" t="str">
        <f>HYPERLINK("sem/10.1021_acs.langmuir.7b00749\SEM","sem/10.1021_acs.langmuir.7b00749\SEM")</f>
        <v>sem/10.1021_acs.langmuir.7b00749\SEM</v>
      </c>
      <c r="I511" t="s">
        <v>4790</v>
      </c>
      <c r="J511">
        <v>-6</v>
      </c>
      <c r="N511" t="s">
        <v>1624</v>
      </c>
    </row>
    <row r="512" spans="1:15" ht="14.45" customHeight="1" x14ac:dyDescent="0.25">
      <c r="A512" s="1" t="s">
        <v>1630</v>
      </c>
      <c r="B512" t="s">
        <v>1631</v>
      </c>
      <c r="C512" t="s">
        <v>122</v>
      </c>
      <c r="D512" t="s">
        <v>542</v>
      </c>
      <c r="E512" t="s">
        <v>783</v>
      </c>
      <c r="F512" t="s">
        <v>1632</v>
      </c>
      <c r="G512" t="str">
        <f>HYPERLINK("sem/10.1021_acsami.6b10375\am-2016-10375r_0005.jpeg","sem/10.1021_acsami.6b10375\am-2016-10375r_0005.jpeg")</f>
        <v>sem/10.1021_acsami.6b10375\am-2016-10375r_0005.jpeg</v>
      </c>
      <c r="H512" t="str">
        <f>HYPERLINK("sem/10.1021_acsami.6b10375\SEM","sem/10.1021_acsami.6b10375\SEM")</f>
        <v>sem/10.1021_acsami.6b10375\SEM</v>
      </c>
      <c r="I512" t="s">
        <v>4791</v>
      </c>
      <c r="J512">
        <v>-8</v>
      </c>
      <c r="K512" t="s">
        <v>1621</v>
      </c>
      <c r="L512" t="s">
        <v>1633</v>
      </c>
    </row>
    <row r="513" spans="1:14" ht="14.45" customHeight="1" x14ac:dyDescent="0.25">
      <c r="A513" s="1" t="s">
        <v>1630</v>
      </c>
      <c r="B513" t="s">
        <v>1631</v>
      </c>
      <c r="C513" t="s">
        <v>122</v>
      </c>
      <c r="D513" t="s">
        <v>542</v>
      </c>
      <c r="E513" t="s">
        <v>783</v>
      </c>
      <c r="F513" t="s">
        <v>1632</v>
      </c>
      <c r="G513" t="str">
        <f>HYPERLINK("sem/10.1021_acsami.6b10375\am-2016-10375r_0005.jpeg","sem/10.1021_acsami.6b10375\am-2016-10375r_0005.jpeg")</f>
        <v>sem/10.1021_acsami.6b10375\am-2016-10375r_0005.jpeg</v>
      </c>
      <c r="H513" t="str">
        <f>HYPERLINK("sem/10.1021_acsami.6b10375\SEM","sem/10.1021_acsami.6b10375\SEM")</f>
        <v>sem/10.1021_acsami.6b10375\SEM</v>
      </c>
      <c r="I513" t="s">
        <v>4792</v>
      </c>
      <c r="J513">
        <v>-9</v>
      </c>
      <c r="K513" t="s">
        <v>1621</v>
      </c>
      <c r="L513" t="s">
        <v>1633</v>
      </c>
    </row>
    <row r="514" spans="1:14" x14ac:dyDescent="0.25">
      <c r="A514" t="s">
        <v>1634</v>
      </c>
      <c r="B514" t="s">
        <v>1631</v>
      </c>
      <c r="C514" t="s">
        <v>122</v>
      </c>
      <c r="D514" t="s">
        <v>547</v>
      </c>
      <c r="E514" t="s">
        <v>1635</v>
      </c>
      <c r="F514" t="s">
        <v>1636</v>
      </c>
      <c r="G514" t="str">
        <f>HYPERLINK("sem/10.1021_acsami.6b10375\am-2016-10375r_0005.jpeg","sem/10.1021_acsami.6b10375\am-2016-10375r_0005.jpeg")</f>
        <v>sem/10.1021_acsami.6b10375\am-2016-10375r_0005.jpeg</v>
      </c>
      <c r="H514" t="str">
        <f>HYPERLINK("sem/10.1021_acsami.6b10375\SEM","sem/10.1021_acsami.6b10375\SEM")</f>
        <v>sem/10.1021_acsami.6b10375\SEM</v>
      </c>
      <c r="I514" t="s">
        <v>4793</v>
      </c>
      <c r="J514">
        <v>-8</v>
      </c>
      <c r="K514" t="s">
        <v>1621</v>
      </c>
      <c r="L514" t="s">
        <v>1637</v>
      </c>
    </row>
    <row r="515" spans="1:14" x14ac:dyDescent="0.25">
      <c r="A515" t="s">
        <v>1634</v>
      </c>
      <c r="B515" t="s">
        <v>1631</v>
      </c>
      <c r="C515" t="s">
        <v>122</v>
      </c>
      <c r="D515" t="s">
        <v>547</v>
      </c>
      <c r="E515" t="s">
        <v>1635</v>
      </c>
      <c r="F515" t="s">
        <v>1636</v>
      </c>
      <c r="G515" t="str">
        <f>HYPERLINK("sem/10.1021_acsami.6b10375\am-2016-10375r_0005.jpeg","sem/10.1021_acsami.6b10375\am-2016-10375r_0005.jpeg")</f>
        <v>sem/10.1021_acsami.6b10375\am-2016-10375r_0005.jpeg</v>
      </c>
      <c r="H515" t="str">
        <f>HYPERLINK("sem/10.1021_acsami.6b10375\SEM","sem/10.1021_acsami.6b10375\SEM")</f>
        <v>sem/10.1021_acsami.6b10375\SEM</v>
      </c>
      <c r="I515" t="s">
        <v>4794</v>
      </c>
      <c r="J515">
        <v>-9</v>
      </c>
      <c r="K515" t="s">
        <v>1621</v>
      </c>
      <c r="L515" t="s">
        <v>1637</v>
      </c>
    </row>
    <row r="516" spans="1:14" x14ac:dyDescent="0.25">
      <c r="A516" t="s">
        <v>1634</v>
      </c>
      <c r="B516" t="s">
        <v>1631</v>
      </c>
      <c r="C516" t="s">
        <v>16</v>
      </c>
      <c r="D516" t="s">
        <v>1638</v>
      </c>
      <c r="E516" t="s">
        <v>1639</v>
      </c>
      <c r="F516" t="s">
        <v>1640</v>
      </c>
      <c r="G516" t="str">
        <f>HYPERLINK("sem/10.1021_acsami.6b10375\supp_2.jpg","sem/10.1021_acsami.6b10375\supp_2.jpg")</f>
        <v>sem/10.1021_acsami.6b10375\supp_2.jpg</v>
      </c>
      <c r="H516" t="str">
        <f>HYPERLINK("sem/10.1021_acsami.6b10375\SEM","sem/10.1021_acsami.6b10375\SEM")</f>
        <v>sem/10.1021_acsami.6b10375\SEM</v>
      </c>
      <c r="I516" t="s">
        <v>1641</v>
      </c>
      <c r="J516">
        <v>-8</v>
      </c>
      <c r="N516" t="s">
        <v>1624</v>
      </c>
    </row>
    <row r="517" spans="1:14" x14ac:dyDescent="0.25">
      <c r="A517" s="1" t="s">
        <v>1642</v>
      </c>
      <c r="B517" t="s">
        <v>1643</v>
      </c>
      <c r="C517" t="s">
        <v>55</v>
      </c>
      <c r="D517" t="s">
        <v>547</v>
      </c>
      <c r="E517" t="s">
        <v>1644</v>
      </c>
      <c r="F517" t="s">
        <v>1645</v>
      </c>
      <c r="G517" t="str">
        <f>HYPERLINK("sem/10.1021_acs.chemmater.6b05192\cm-2016-05192r_0001.jpeg","sem/10.1021_acs.chemmater.6b05192\cm-2016-05192r_0001.jpeg")</f>
        <v>sem/10.1021_acs.chemmater.6b05192\cm-2016-05192r_0001.jpeg</v>
      </c>
      <c r="H517" t="str">
        <f>HYPERLINK("sem/10.1021_acs.chemmater.6b05192\SEM","sem/10.1021_acs.chemmater.6b05192\SEM")</f>
        <v>sem/10.1021_acs.chemmater.6b05192\SEM</v>
      </c>
      <c r="I517" t="s">
        <v>4795</v>
      </c>
      <c r="J517">
        <v>-6</v>
      </c>
      <c r="K517" t="s">
        <v>1621</v>
      </c>
      <c r="L517" t="s">
        <v>1646</v>
      </c>
    </row>
    <row r="518" spans="1:14" x14ac:dyDescent="0.25">
      <c r="A518" s="1" t="s">
        <v>1642</v>
      </c>
      <c r="B518" t="s">
        <v>1643</v>
      </c>
      <c r="C518" t="s">
        <v>55</v>
      </c>
      <c r="D518" t="s">
        <v>547</v>
      </c>
      <c r="E518" t="s">
        <v>1644</v>
      </c>
      <c r="F518" t="s">
        <v>1645</v>
      </c>
      <c r="G518" t="str">
        <f>HYPERLINK("sem/10.1021_acs.chemmater.6b05192\cm-2016-05192r_0001.jpeg","sem/10.1021_acs.chemmater.6b05192\cm-2016-05192r_0001.jpeg")</f>
        <v>sem/10.1021_acs.chemmater.6b05192\cm-2016-05192r_0001.jpeg</v>
      </c>
      <c r="H518" t="str">
        <f>HYPERLINK("sem/10.1021_acs.chemmater.6b05192\SEM","sem/10.1021_acs.chemmater.6b05192\SEM")</f>
        <v>sem/10.1021_acs.chemmater.6b05192\SEM</v>
      </c>
      <c r="I518" t="s">
        <v>4796</v>
      </c>
      <c r="J518">
        <v>-8</v>
      </c>
      <c r="K518" t="s">
        <v>1621</v>
      </c>
      <c r="L518" t="s">
        <v>1646</v>
      </c>
    </row>
    <row r="519" spans="1:14" x14ac:dyDescent="0.25">
      <c r="A519" s="1" t="s">
        <v>1647</v>
      </c>
      <c r="B519" t="s">
        <v>1648</v>
      </c>
      <c r="C519" t="s">
        <v>90</v>
      </c>
      <c r="D519" t="s">
        <v>48</v>
      </c>
      <c r="E519" t="s">
        <v>1649</v>
      </c>
      <c r="F519" t="s">
        <v>1650</v>
      </c>
      <c r="G519" t="str">
        <f t="shared" ref="G519:G524" si="39">HYPERLINK("sem/10.1021_acsabm.9b01176\mt9b01176_0003.jpeg","sem/10.1021_acsabm.9b01176\mt9b01176_0003.jpeg")</f>
        <v>sem/10.1021_acsabm.9b01176\mt9b01176_0003.jpeg</v>
      </c>
      <c r="H519" t="str">
        <f t="shared" ref="H519:H524" si="40">HYPERLINK("sem/10.1021_acsabm.9b01176\SEM","sem/10.1021_acsabm.9b01176\SEM")</f>
        <v>sem/10.1021_acsabm.9b01176\SEM</v>
      </c>
      <c r="I519" t="s">
        <v>4797</v>
      </c>
      <c r="J519">
        <v>-6</v>
      </c>
      <c r="K519" t="s">
        <v>1651</v>
      </c>
      <c r="L519" t="s">
        <v>1652</v>
      </c>
    </row>
    <row r="520" spans="1:14" x14ac:dyDescent="0.25">
      <c r="A520" s="1" t="s">
        <v>1647</v>
      </c>
      <c r="B520" t="s">
        <v>1648</v>
      </c>
      <c r="C520" t="s">
        <v>90</v>
      </c>
      <c r="D520" t="s">
        <v>48</v>
      </c>
      <c r="E520" t="s">
        <v>1649</v>
      </c>
      <c r="F520" t="s">
        <v>1650</v>
      </c>
      <c r="G520" t="str">
        <f t="shared" si="39"/>
        <v>sem/10.1021_acsabm.9b01176\mt9b01176_0003.jpeg</v>
      </c>
      <c r="H520" t="str">
        <f t="shared" si="40"/>
        <v>sem/10.1021_acsabm.9b01176\SEM</v>
      </c>
      <c r="I520" t="s">
        <v>4797</v>
      </c>
      <c r="J520">
        <v>-6</v>
      </c>
      <c r="K520" t="s">
        <v>1621</v>
      </c>
      <c r="L520" t="s">
        <v>1653</v>
      </c>
    </row>
    <row r="521" spans="1:14" x14ac:dyDescent="0.25">
      <c r="A521" s="1" t="s">
        <v>1647</v>
      </c>
      <c r="B521" t="s">
        <v>1648</v>
      </c>
      <c r="C521" t="s">
        <v>90</v>
      </c>
      <c r="D521" t="s">
        <v>48</v>
      </c>
      <c r="E521" t="s">
        <v>1649</v>
      </c>
      <c r="F521" t="s">
        <v>1654</v>
      </c>
      <c r="G521" t="str">
        <f t="shared" si="39"/>
        <v>sem/10.1021_acsabm.9b01176\mt9b01176_0003.jpeg</v>
      </c>
      <c r="H521" t="str">
        <f t="shared" si="40"/>
        <v>sem/10.1021_acsabm.9b01176\SEM</v>
      </c>
      <c r="I521" t="s">
        <v>4798</v>
      </c>
      <c r="J521">
        <v>-6</v>
      </c>
      <c r="K521" t="s">
        <v>1651</v>
      </c>
      <c r="L521" t="s">
        <v>1655</v>
      </c>
    </row>
    <row r="522" spans="1:14" x14ac:dyDescent="0.25">
      <c r="A522" s="1" t="s">
        <v>1647</v>
      </c>
      <c r="B522" t="s">
        <v>1648</v>
      </c>
      <c r="C522" t="s">
        <v>90</v>
      </c>
      <c r="D522" t="s">
        <v>48</v>
      </c>
      <c r="E522" t="s">
        <v>1649</v>
      </c>
      <c r="F522" t="s">
        <v>1654</v>
      </c>
      <c r="G522" t="str">
        <f t="shared" si="39"/>
        <v>sem/10.1021_acsabm.9b01176\mt9b01176_0003.jpeg</v>
      </c>
      <c r="H522" t="str">
        <f t="shared" si="40"/>
        <v>sem/10.1021_acsabm.9b01176\SEM</v>
      </c>
      <c r="I522" t="s">
        <v>4798</v>
      </c>
      <c r="J522">
        <v>-6</v>
      </c>
      <c r="K522" t="s">
        <v>1621</v>
      </c>
      <c r="L522" t="s">
        <v>1656</v>
      </c>
    </row>
    <row r="523" spans="1:14" x14ac:dyDescent="0.25">
      <c r="A523" s="1" t="s">
        <v>1647</v>
      </c>
      <c r="B523" t="s">
        <v>1648</v>
      </c>
      <c r="C523" t="s">
        <v>90</v>
      </c>
      <c r="D523" t="s">
        <v>48</v>
      </c>
      <c r="E523" t="s">
        <v>1649</v>
      </c>
      <c r="F523" t="s">
        <v>1657</v>
      </c>
      <c r="G523" t="str">
        <f t="shared" si="39"/>
        <v>sem/10.1021_acsabm.9b01176\mt9b01176_0003.jpeg</v>
      </c>
      <c r="H523" t="str">
        <f t="shared" si="40"/>
        <v>sem/10.1021_acsabm.9b01176\SEM</v>
      </c>
      <c r="I523" t="s">
        <v>4799</v>
      </c>
      <c r="J523">
        <v>-6</v>
      </c>
      <c r="N523" t="s">
        <v>1624</v>
      </c>
    </row>
    <row r="524" spans="1:14" x14ac:dyDescent="0.25">
      <c r="A524" s="1" t="s">
        <v>1647</v>
      </c>
      <c r="B524" t="s">
        <v>1648</v>
      </c>
      <c r="C524" t="s">
        <v>90</v>
      </c>
      <c r="D524" t="s">
        <v>48</v>
      </c>
      <c r="E524" t="s">
        <v>1649</v>
      </c>
      <c r="F524" t="s">
        <v>1658</v>
      </c>
      <c r="G524" t="str">
        <f t="shared" si="39"/>
        <v>sem/10.1021_acsabm.9b01176\mt9b01176_0003.jpeg</v>
      </c>
      <c r="H524" t="str">
        <f t="shared" si="40"/>
        <v>sem/10.1021_acsabm.9b01176\SEM</v>
      </c>
      <c r="I524" t="s">
        <v>4800</v>
      </c>
      <c r="J524">
        <v>-6</v>
      </c>
      <c r="N524" t="s">
        <v>1624</v>
      </c>
    </row>
    <row r="525" spans="1:14" x14ac:dyDescent="0.25">
      <c r="A525" t="s">
        <v>1659</v>
      </c>
      <c r="B525" t="s">
        <v>1660</v>
      </c>
      <c r="C525" t="s">
        <v>16</v>
      </c>
      <c r="D525" t="s">
        <v>17</v>
      </c>
      <c r="E525" t="s">
        <v>1661</v>
      </c>
      <c r="F525" t="s">
        <v>1662</v>
      </c>
      <c r="G525" t="str">
        <f t="shared" ref="G525:G537" si="41">HYPERLINK("sem/10.1021_acsami.1c01321\supp_3.jpg","sem/10.1021_acsami.1c01321\supp_3.jpg")</f>
        <v>sem/10.1021_acsami.1c01321\supp_3.jpg</v>
      </c>
      <c r="H525" t="str">
        <f t="shared" ref="H525:H537" si="42">HYPERLINK("sem/10.1021_acsami.1c01321\SEM","sem/10.1021_acsami.1c01321\SEM")</f>
        <v>sem/10.1021_acsami.1c01321\SEM</v>
      </c>
      <c r="I525" t="s">
        <v>1179</v>
      </c>
      <c r="J525">
        <v>-5</v>
      </c>
      <c r="K525" t="s">
        <v>1651</v>
      </c>
      <c r="L525" t="s">
        <v>1664</v>
      </c>
    </row>
    <row r="526" spans="1:14" x14ac:dyDescent="0.25">
      <c r="A526" t="s">
        <v>1659</v>
      </c>
      <c r="B526" t="s">
        <v>1660</v>
      </c>
      <c r="C526" t="s">
        <v>16</v>
      </c>
      <c r="D526" t="s">
        <v>17</v>
      </c>
      <c r="E526" t="s">
        <v>1661</v>
      </c>
      <c r="F526" t="s">
        <v>1662</v>
      </c>
      <c r="G526" t="str">
        <f t="shared" si="41"/>
        <v>sem/10.1021_acsami.1c01321\supp_3.jpg</v>
      </c>
      <c r="H526" t="str">
        <f t="shared" si="42"/>
        <v>sem/10.1021_acsami.1c01321\SEM</v>
      </c>
      <c r="I526" t="s">
        <v>1179</v>
      </c>
      <c r="J526">
        <v>-5</v>
      </c>
      <c r="K526" t="s">
        <v>1621</v>
      </c>
      <c r="L526" t="s">
        <v>1665</v>
      </c>
      <c r="N526" t="s">
        <v>60</v>
      </c>
    </row>
    <row r="527" spans="1:14" x14ac:dyDescent="0.25">
      <c r="A527" t="s">
        <v>1659</v>
      </c>
      <c r="B527" t="s">
        <v>1660</v>
      </c>
      <c r="C527" t="s">
        <v>16</v>
      </c>
      <c r="D527" t="s">
        <v>28</v>
      </c>
      <c r="E527" t="s">
        <v>1649</v>
      </c>
      <c r="F527" t="s">
        <v>1666</v>
      </c>
      <c r="G527" t="str">
        <f t="shared" si="41"/>
        <v>sem/10.1021_acsami.1c01321\supp_3.jpg</v>
      </c>
      <c r="H527" t="str">
        <f t="shared" si="42"/>
        <v>sem/10.1021_acsami.1c01321\SEM</v>
      </c>
      <c r="I527" t="s">
        <v>1878</v>
      </c>
      <c r="J527">
        <v>-5</v>
      </c>
      <c r="K527" t="s">
        <v>1651</v>
      </c>
      <c r="L527" t="s">
        <v>1668</v>
      </c>
    </row>
    <row r="528" spans="1:14" x14ac:dyDescent="0.25">
      <c r="A528" t="s">
        <v>1659</v>
      </c>
      <c r="B528" t="s">
        <v>1660</v>
      </c>
      <c r="C528" t="s">
        <v>16</v>
      </c>
      <c r="D528" t="s">
        <v>28</v>
      </c>
      <c r="E528" t="s">
        <v>1649</v>
      </c>
      <c r="F528" t="s">
        <v>1666</v>
      </c>
      <c r="G528" t="str">
        <f t="shared" si="41"/>
        <v>sem/10.1021_acsami.1c01321\supp_3.jpg</v>
      </c>
      <c r="H528" t="str">
        <f t="shared" si="42"/>
        <v>sem/10.1021_acsami.1c01321\SEM</v>
      </c>
      <c r="I528" t="s">
        <v>1878</v>
      </c>
      <c r="J528">
        <v>-5</v>
      </c>
      <c r="K528" t="s">
        <v>1621</v>
      </c>
      <c r="L528" t="s">
        <v>1669</v>
      </c>
      <c r="N528" t="s">
        <v>60</v>
      </c>
    </row>
    <row r="529" spans="1:14" x14ac:dyDescent="0.25">
      <c r="A529" t="s">
        <v>1659</v>
      </c>
      <c r="B529" t="s">
        <v>1660</v>
      </c>
      <c r="C529" t="s">
        <v>16</v>
      </c>
      <c r="D529" t="s">
        <v>36</v>
      </c>
      <c r="E529" t="s">
        <v>1670</v>
      </c>
      <c r="F529" t="s">
        <v>1671</v>
      </c>
      <c r="G529" t="str">
        <f t="shared" si="41"/>
        <v>sem/10.1021_acsami.1c01321\supp_3.jpg</v>
      </c>
      <c r="H529" t="str">
        <f t="shared" si="42"/>
        <v>sem/10.1021_acsami.1c01321\SEM</v>
      </c>
      <c r="I529" t="s">
        <v>1844</v>
      </c>
      <c r="J529">
        <v>-5</v>
      </c>
      <c r="K529" t="s">
        <v>1651</v>
      </c>
      <c r="L529" t="s">
        <v>1673</v>
      </c>
    </row>
    <row r="530" spans="1:14" x14ac:dyDescent="0.25">
      <c r="A530" t="s">
        <v>1659</v>
      </c>
      <c r="B530" t="s">
        <v>1660</v>
      </c>
      <c r="C530" t="s">
        <v>16</v>
      </c>
      <c r="D530" t="s">
        <v>36</v>
      </c>
      <c r="E530" t="s">
        <v>1670</v>
      </c>
      <c r="F530" t="s">
        <v>1671</v>
      </c>
      <c r="G530" t="str">
        <f t="shared" si="41"/>
        <v>sem/10.1021_acsami.1c01321\supp_3.jpg</v>
      </c>
      <c r="H530" t="str">
        <f t="shared" si="42"/>
        <v>sem/10.1021_acsami.1c01321\SEM</v>
      </c>
      <c r="I530" t="s">
        <v>1844</v>
      </c>
      <c r="J530">
        <v>-5</v>
      </c>
      <c r="K530" t="s">
        <v>1621</v>
      </c>
      <c r="L530" t="s">
        <v>1674</v>
      </c>
      <c r="N530" t="s">
        <v>60</v>
      </c>
    </row>
    <row r="531" spans="1:14" x14ac:dyDescent="0.25">
      <c r="A531" t="s">
        <v>1659</v>
      </c>
      <c r="B531" t="s">
        <v>1660</v>
      </c>
      <c r="C531" t="s">
        <v>16</v>
      </c>
      <c r="D531" t="s">
        <v>42</v>
      </c>
      <c r="E531" t="s">
        <v>1675</v>
      </c>
      <c r="F531" t="s">
        <v>1676</v>
      </c>
      <c r="G531" t="str">
        <f t="shared" si="41"/>
        <v>sem/10.1021_acsami.1c01321\supp_3.jpg</v>
      </c>
      <c r="H531" t="str">
        <f t="shared" si="42"/>
        <v>sem/10.1021_acsami.1c01321\SEM</v>
      </c>
      <c r="I531" t="s">
        <v>1849</v>
      </c>
      <c r="J531">
        <v>-5</v>
      </c>
      <c r="K531" t="s">
        <v>1651</v>
      </c>
      <c r="L531" t="s">
        <v>1678</v>
      </c>
    </row>
    <row r="532" spans="1:14" x14ac:dyDescent="0.25">
      <c r="A532" t="s">
        <v>1659</v>
      </c>
      <c r="B532" t="s">
        <v>1660</v>
      </c>
      <c r="C532" t="s">
        <v>16</v>
      </c>
      <c r="D532" t="s">
        <v>42</v>
      </c>
      <c r="E532" t="s">
        <v>1675</v>
      </c>
      <c r="F532" t="s">
        <v>1676</v>
      </c>
      <c r="G532" t="str">
        <f t="shared" si="41"/>
        <v>sem/10.1021_acsami.1c01321\supp_3.jpg</v>
      </c>
      <c r="H532" t="str">
        <f t="shared" si="42"/>
        <v>sem/10.1021_acsami.1c01321\SEM</v>
      </c>
      <c r="I532" t="s">
        <v>1849</v>
      </c>
      <c r="J532">
        <v>-5</v>
      </c>
      <c r="K532" t="s">
        <v>1621</v>
      </c>
      <c r="L532" t="s">
        <v>1679</v>
      </c>
      <c r="N532" t="s">
        <v>60</v>
      </c>
    </row>
    <row r="533" spans="1:14" x14ac:dyDescent="0.25">
      <c r="A533" t="s">
        <v>1659</v>
      </c>
      <c r="B533" t="s">
        <v>1660</v>
      </c>
      <c r="C533" t="s">
        <v>16</v>
      </c>
      <c r="D533" t="s">
        <v>48</v>
      </c>
      <c r="E533" t="s">
        <v>1680</v>
      </c>
      <c r="F533" t="s">
        <v>1681</v>
      </c>
      <c r="G533" t="str">
        <f t="shared" si="41"/>
        <v>sem/10.1021_acsami.1c01321\supp_3.jpg</v>
      </c>
      <c r="H533" t="str">
        <f t="shared" si="42"/>
        <v>sem/10.1021_acsami.1c01321\SEM</v>
      </c>
      <c r="I533" t="s">
        <v>1183</v>
      </c>
      <c r="J533">
        <v>-5</v>
      </c>
      <c r="K533" t="s">
        <v>1651</v>
      </c>
      <c r="L533" t="s">
        <v>1683</v>
      </c>
    </row>
    <row r="534" spans="1:14" x14ac:dyDescent="0.25">
      <c r="A534" t="s">
        <v>1659</v>
      </c>
      <c r="B534" t="s">
        <v>1660</v>
      </c>
      <c r="C534" t="s">
        <v>16</v>
      </c>
      <c r="D534" t="s">
        <v>48</v>
      </c>
      <c r="E534" t="s">
        <v>1680</v>
      </c>
      <c r="F534" t="s">
        <v>1681</v>
      </c>
      <c r="G534" t="str">
        <f t="shared" si="41"/>
        <v>sem/10.1021_acsami.1c01321\supp_3.jpg</v>
      </c>
      <c r="H534" t="str">
        <f t="shared" si="42"/>
        <v>sem/10.1021_acsami.1c01321\SEM</v>
      </c>
      <c r="I534" t="s">
        <v>1183</v>
      </c>
      <c r="J534">
        <v>-5</v>
      </c>
      <c r="K534" t="s">
        <v>1621</v>
      </c>
      <c r="L534" t="s">
        <v>1684</v>
      </c>
      <c r="N534" t="s">
        <v>60</v>
      </c>
    </row>
    <row r="535" spans="1:14" x14ac:dyDescent="0.25">
      <c r="A535" t="s">
        <v>1659</v>
      </c>
      <c r="B535" t="s">
        <v>1660</v>
      </c>
      <c r="C535" t="s">
        <v>16</v>
      </c>
      <c r="D535" t="s">
        <v>36</v>
      </c>
      <c r="E535" t="s">
        <v>1670</v>
      </c>
      <c r="F535" t="s">
        <v>1685</v>
      </c>
      <c r="G535" t="str">
        <f t="shared" si="41"/>
        <v>sem/10.1021_acsami.1c01321\supp_3.jpg</v>
      </c>
      <c r="H535" t="str">
        <f t="shared" si="42"/>
        <v>sem/10.1021_acsami.1c01321\SEM</v>
      </c>
      <c r="I535" t="s">
        <v>1686</v>
      </c>
      <c r="J535">
        <v>-4</v>
      </c>
      <c r="N535" t="s">
        <v>1624</v>
      </c>
    </row>
    <row r="536" spans="1:14" x14ac:dyDescent="0.25">
      <c r="A536" t="s">
        <v>1659</v>
      </c>
      <c r="B536" t="s">
        <v>1660</v>
      </c>
      <c r="C536" t="s">
        <v>16</v>
      </c>
      <c r="D536" t="s">
        <v>42</v>
      </c>
      <c r="E536" t="s">
        <v>1675</v>
      </c>
      <c r="F536" t="s">
        <v>1687</v>
      </c>
      <c r="G536" t="str">
        <f t="shared" si="41"/>
        <v>sem/10.1021_acsami.1c01321\supp_3.jpg</v>
      </c>
      <c r="H536" t="str">
        <f t="shared" si="42"/>
        <v>sem/10.1021_acsami.1c01321\SEM</v>
      </c>
      <c r="I536" t="s">
        <v>1688</v>
      </c>
      <c r="J536">
        <v>-4</v>
      </c>
      <c r="N536" t="s">
        <v>1624</v>
      </c>
    </row>
    <row r="537" spans="1:14" x14ac:dyDescent="0.25">
      <c r="A537" t="s">
        <v>1659</v>
      </c>
      <c r="B537" t="s">
        <v>1660</v>
      </c>
      <c r="C537" t="s">
        <v>16</v>
      </c>
      <c r="D537" t="s">
        <v>48</v>
      </c>
      <c r="E537" t="s">
        <v>1680</v>
      </c>
      <c r="F537" t="s">
        <v>1689</v>
      </c>
      <c r="G537" t="str">
        <f t="shared" si="41"/>
        <v>sem/10.1021_acsami.1c01321\supp_3.jpg</v>
      </c>
      <c r="H537" t="str">
        <f t="shared" si="42"/>
        <v>sem/10.1021_acsami.1c01321\SEM</v>
      </c>
      <c r="I537" t="s">
        <v>1690</v>
      </c>
      <c r="J537">
        <v>-4</v>
      </c>
      <c r="N537" t="s">
        <v>1624</v>
      </c>
    </row>
    <row r="538" spans="1:14" x14ac:dyDescent="0.25">
      <c r="A538" s="1" t="s">
        <v>1691</v>
      </c>
      <c r="B538" t="s">
        <v>1692</v>
      </c>
      <c r="C538" t="s">
        <v>1693</v>
      </c>
      <c r="D538" t="s">
        <v>1694</v>
      </c>
      <c r="E538" t="s">
        <v>1695</v>
      </c>
      <c r="F538" t="s">
        <v>1696</v>
      </c>
      <c r="G538" t="str">
        <f>HYPERLINK("sem/10.1021_acs.chemmater.0c04105\supp_2.jpg","sem/10.1021_acs.chemmater.0c04105\supp_2.jpg")</f>
        <v>sem/10.1021_acs.chemmater.0c04105\supp_2.jpg</v>
      </c>
      <c r="H538" t="str">
        <f>HYPERLINK("sem/10.1021_acs.chemmater.0c04105\SEM","sem/10.1021_acs.chemmater.0c04105\SEM")</f>
        <v>sem/10.1021_acs.chemmater.0c04105\SEM</v>
      </c>
      <c r="I538" t="s">
        <v>280</v>
      </c>
      <c r="J538">
        <v>-6</v>
      </c>
      <c r="K538" t="s">
        <v>1621</v>
      </c>
      <c r="L538" t="s">
        <v>1697</v>
      </c>
      <c r="N538" t="s">
        <v>60</v>
      </c>
    </row>
    <row r="539" spans="1:14" x14ac:dyDescent="0.25">
      <c r="A539" s="1" t="s">
        <v>1691</v>
      </c>
      <c r="B539" t="s">
        <v>1692</v>
      </c>
      <c r="C539" t="s">
        <v>1693</v>
      </c>
      <c r="D539" t="s">
        <v>1694</v>
      </c>
      <c r="E539" t="s">
        <v>1698</v>
      </c>
      <c r="G539" t="str">
        <f>HYPERLINK("sem/10.1021_acs.chemmater.0c04105\supp_2.jpg","sem/10.1021_acs.chemmater.0c04105\supp_2.jpg")</f>
        <v>sem/10.1021_acs.chemmater.0c04105\supp_2.jpg</v>
      </c>
      <c r="H539" t="str">
        <f>HYPERLINK("sem/10.1021_acs.chemmater.0c04105\SEM","sem/10.1021_acs.chemmater.0c04105\SEM")</f>
        <v>sem/10.1021_acs.chemmater.0c04105\SEM</v>
      </c>
      <c r="I539" t="s">
        <v>270</v>
      </c>
      <c r="J539">
        <v>-6</v>
      </c>
      <c r="K539" t="s">
        <v>1621</v>
      </c>
      <c r="L539" t="s">
        <v>1699</v>
      </c>
      <c r="N539" t="s">
        <v>60</v>
      </c>
    </row>
    <row r="540" spans="1:14" x14ac:dyDescent="0.25">
      <c r="A540" s="1" t="s">
        <v>1700</v>
      </c>
      <c r="B540" t="s">
        <v>1701</v>
      </c>
      <c r="C540" t="s">
        <v>472</v>
      </c>
      <c r="D540" t="s">
        <v>17</v>
      </c>
      <c r="E540" t="s">
        <v>602</v>
      </c>
      <c r="F540" t="s">
        <v>1702</v>
      </c>
      <c r="G540" s="1" t="str">
        <f>HYPERLINK("sem/10.1021_acsami.6b10912\supp_13.jpg","sem/10.1021_acsami.6b10912\supp_13.jpg")</f>
        <v>sem/10.1021_acsami.6b10912\supp_13.jpg</v>
      </c>
      <c r="H540" t="str">
        <f>HYPERLINK("sem/10.1021_acsami.6b10912\SEM","sem/10.1021_acsami.6b10912\SEM")</f>
        <v>sem/10.1021_acsami.6b10912\SEM</v>
      </c>
      <c r="I540" t="s">
        <v>4801</v>
      </c>
      <c r="J540">
        <v>-5</v>
      </c>
      <c r="K540" t="s">
        <v>1621</v>
      </c>
      <c r="L540" t="s">
        <v>1703</v>
      </c>
      <c r="N540" t="s">
        <v>60</v>
      </c>
    </row>
    <row r="541" spans="1:14" x14ac:dyDescent="0.25">
      <c r="A541" s="1" t="s">
        <v>1700</v>
      </c>
      <c r="B541" t="s">
        <v>1701</v>
      </c>
      <c r="C541" t="s">
        <v>472</v>
      </c>
      <c r="D541" t="s">
        <v>17</v>
      </c>
      <c r="E541" t="s">
        <v>1704</v>
      </c>
      <c r="F541" t="s">
        <v>1702</v>
      </c>
      <c r="G541" s="1" t="str">
        <f>HYPERLINK("sem/10.1021_acsami.6b10912\supp_13.jpg","sem/10.1021_acsami.6b10912\supp_13.jpg")</f>
        <v>sem/10.1021_acsami.6b10912\supp_13.jpg</v>
      </c>
      <c r="H541" t="str">
        <f>HYPERLINK("sem/10.1021_acsami.6b10912\SEM","sem/10.1021_acsami.6b10912\SEM")</f>
        <v>sem/10.1021_acsami.6b10912\SEM</v>
      </c>
      <c r="I541" t="s">
        <v>4802</v>
      </c>
      <c r="J541">
        <v>-5</v>
      </c>
      <c r="K541" t="s">
        <v>1621</v>
      </c>
      <c r="L541" t="s">
        <v>1705</v>
      </c>
      <c r="N541" t="s">
        <v>60</v>
      </c>
    </row>
    <row r="542" spans="1:14" x14ac:dyDescent="0.25">
      <c r="A542" t="s">
        <v>1706</v>
      </c>
      <c r="B542" t="s">
        <v>1701</v>
      </c>
      <c r="C542" t="s">
        <v>472</v>
      </c>
      <c r="D542" t="s">
        <v>36</v>
      </c>
      <c r="E542" t="s">
        <v>1707</v>
      </c>
      <c r="F542" t="s">
        <v>1708</v>
      </c>
      <c r="G542" t="str">
        <f>HYPERLINK("sem/10.1021_acsami.6b10912\supp_13.jpg","sem/10.1021_acsami.6b10912\supp_13.jpg")</f>
        <v>sem/10.1021_acsami.6b10912\supp_13.jpg</v>
      </c>
      <c r="H542" t="str">
        <f>HYPERLINK("sem/10.1021_acsami.6b10912\SEM","sem/10.1021_acsami.6b10912\SEM")</f>
        <v>sem/10.1021_acsami.6b10912\SEM</v>
      </c>
      <c r="I542" t="s">
        <v>4803</v>
      </c>
      <c r="J542">
        <v>-5</v>
      </c>
      <c r="K542" t="s">
        <v>1621</v>
      </c>
      <c r="L542" t="s">
        <v>1656</v>
      </c>
      <c r="N542" t="s">
        <v>60</v>
      </c>
    </row>
    <row r="543" spans="1:14" x14ac:dyDescent="0.25">
      <c r="A543" s="1" t="s">
        <v>1709</v>
      </c>
      <c r="B543" t="s">
        <v>1710</v>
      </c>
      <c r="C543" t="s">
        <v>122</v>
      </c>
      <c r="D543" t="s">
        <v>96</v>
      </c>
      <c r="E543" t="s">
        <v>1711</v>
      </c>
      <c r="F543" t="s">
        <v>1712</v>
      </c>
      <c r="G543" s="1" t="str">
        <f>HYPERLINK("sem/10.1021_acsbiomaterials.1c00709\ab1c00709_0004.jpeg","sem/10.1021_acsbiomaterials.1c00709\ab1c00709_0004.jpeg")</f>
        <v>sem/10.1021_acsbiomaterials.1c00709\ab1c00709_0004.jpeg</v>
      </c>
      <c r="H543" t="str">
        <f>HYPERLINK("sem/10.1021_acsbiomaterials.1c00709\SEM","sem/10.1021_acsbiomaterials.1c00709\SEM")</f>
        <v>sem/10.1021_acsbiomaterials.1c00709\SEM</v>
      </c>
      <c r="I543" t="s">
        <v>4804</v>
      </c>
      <c r="J543">
        <v>-5</v>
      </c>
      <c r="K543" t="s">
        <v>1621</v>
      </c>
      <c r="L543" t="s">
        <v>1713</v>
      </c>
      <c r="N543" t="s">
        <v>60</v>
      </c>
    </row>
    <row r="544" spans="1:14" x14ac:dyDescent="0.25">
      <c r="A544" s="1" t="s">
        <v>1709</v>
      </c>
      <c r="B544" t="s">
        <v>1710</v>
      </c>
      <c r="C544" t="s">
        <v>122</v>
      </c>
      <c r="D544" t="s">
        <v>96</v>
      </c>
      <c r="E544" t="s">
        <v>1714</v>
      </c>
      <c r="F544" t="s">
        <v>1712</v>
      </c>
      <c r="G544" s="1" t="str">
        <f>HYPERLINK("sem/10.1021_acsbiomaterials.1c00709\ab1c00709_0004.jpeg","sem/10.1021_acsbiomaterials.1c00709\ab1c00709_0004.jpeg")</f>
        <v>sem/10.1021_acsbiomaterials.1c00709\ab1c00709_0004.jpeg</v>
      </c>
      <c r="H544" t="str">
        <f>HYPERLINK("sem/10.1021_acsbiomaterials.1c00709\SEM","sem/10.1021_acsbiomaterials.1c00709\SEM")</f>
        <v>sem/10.1021_acsbiomaterials.1c00709\SEM</v>
      </c>
      <c r="I544" t="s">
        <v>4805</v>
      </c>
      <c r="J544">
        <v>-5</v>
      </c>
      <c r="K544" t="s">
        <v>1621</v>
      </c>
      <c r="L544" t="s">
        <v>1715</v>
      </c>
      <c r="N544" t="s">
        <v>60</v>
      </c>
    </row>
    <row r="545" spans="1:14" x14ac:dyDescent="0.25">
      <c r="A545" s="1" t="s">
        <v>1716</v>
      </c>
      <c r="B545" t="s">
        <v>1717</v>
      </c>
      <c r="C545" t="s">
        <v>90</v>
      </c>
      <c r="D545" t="s">
        <v>668</v>
      </c>
      <c r="E545" t="s">
        <v>1718</v>
      </c>
      <c r="F545" t="s">
        <v>1719</v>
      </c>
      <c r="G545" t="str">
        <f>HYPERLINK("sem/10.1021_acsnano.1c08193\nn1c08193_0003.jpeg","sem/10.1021_acsnano.1c08193\nn1c08193_0003.jpeg")</f>
        <v>sem/10.1021_acsnano.1c08193\nn1c08193_0003.jpeg</v>
      </c>
      <c r="H545" t="str">
        <f>HYPERLINK("sem/10.1021_acsnano.1c08193\SEM","sem/10.1021_acsnano.1c08193\SEM")</f>
        <v>sem/10.1021_acsnano.1c08193\SEM</v>
      </c>
      <c r="I545" t="s">
        <v>4806</v>
      </c>
      <c r="J545">
        <v>-5</v>
      </c>
      <c r="K545" t="s">
        <v>1720</v>
      </c>
      <c r="L545" t="s">
        <v>1721</v>
      </c>
    </row>
    <row r="546" spans="1:14" x14ac:dyDescent="0.25">
      <c r="A546" s="1" t="s">
        <v>1716</v>
      </c>
      <c r="B546" t="s">
        <v>1717</v>
      </c>
      <c r="C546" t="s">
        <v>90</v>
      </c>
      <c r="D546" t="s">
        <v>668</v>
      </c>
      <c r="E546" t="s">
        <v>1722</v>
      </c>
      <c r="F546" t="s">
        <v>1719</v>
      </c>
      <c r="G546" t="str">
        <f>HYPERLINK("sem/10.1021_acsnano.1c08193\nn1c08193_0003.jpeg","sem/10.1021_acsnano.1c08193\nn1c08193_0003.jpeg")</f>
        <v>sem/10.1021_acsnano.1c08193\nn1c08193_0003.jpeg</v>
      </c>
      <c r="H546" t="str">
        <f>HYPERLINK("sem/10.1021_acsnano.1c08193\SEM","sem/10.1021_acsnano.1c08193\SEM")</f>
        <v>sem/10.1021_acsnano.1c08193\SEM</v>
      </c>
      <c r="I546" t="s">
        <v>836</v>
      </c>
      <c r="J546">
        <v>-5</v>
      </c>
      <c r="K546" t="s">
        <v>1720</v>
      </c>
      <c r="L546" t="s">
        <v>1723</v>
      </c>
    </row>
    <row r="547" spans="1:14" x14ac:dyDescent="0.25">
      <c r="A547" s="1" t="s">
        <v>1716</v>
      </c>
      <c r="B547" t="s">
        <v>1717</v>
      </c>
      <c r="C547" t="s">
        <v>90</v>
      </c>
      <c r="D547" t="s">
        <v>668</v>
      </c>
      <c r="E547" t="s">
        <v>1724</v>
      </c>
      <c r="F547" t="s">
        <v>1719</v>
      </c>
      <c r="G547" t="str">
        <f>HYPERLINK("sem/10.1021_acsnano.1c08193\nn1c08193_0003.jpeg","sem/10.1021_acsnano.1c08193\nn1c08193_0003.jpeg")</f>
        <v>sem/10.1021_acsnano.1c08193\nn1c08193_0003.jpeg</v>
      </c>
      <c r="H547" t="str">
        <f>HYPERLINK("sem/10.1021_acsnano.1c08193\SEM","sem/10.1021_acsnano.1c08193\SEM")</f>
        <v>sem/10.1021_acsnano.1c08193\SEM</v>
      </c>
      <c r="I547" t="s">
        <v>4807</v>
      </c>
      <c r="J547">
        <v>-5</v>
      </c>
      <c r="K547" t="s">
        <v>1720</v>
      </c>
      <c r="L547" t="s">
        <v>1725</v>
      </c>
    </row>
    <row r="548" spans="1:14" x14ac:dyDescent="0.25">
      <c r="A548" s="1" t="s">
        <v>1716</v>
      </c>
      <c r="B548" t="s">
        <v>1717</v>
      </c>
      <c r="C548" t="s">
        <v>90</v>
      </c>
      <c r="D548" t="s">
        <v>668</v>
      </c>
      <c r="E548" t="s">
        <v>1726</v>
      </c>
      <c r="F548" t="s">
        <v>1719</v>
      </c>
      <c r="G548" t="str">
        <f>HYPERLINK("sem/10.1021_acsnano.1c08193\nn1c08193_0003.jpeg","sem/10.1021_acsnano.1c08193\nn1c08193_0003.jpeg")</f>
        <v>sem/10.1021_acsnano.1c08193\nn1c08193_0003.jpeg</v>
      </c>
      <c r="H548" t="str">
        <f>HYPERLINK("sem/10.1021_acsnano.1c08193\SEM","sem/10.1021_acsnano.1c08193\SEM")</f>
        <v>sem/10.1021_acsnano.1c08193\SEM</v>
      </c>
      <c r="I548" t="s">
        <v>4808</v>
      </c>
      <c r="J548">
        <v>-4</v>
      </c>
      <c r="K548" t="s">
        <v>1720</v>
      </c>
      <c r="L548" t="s">
        <v>1727</v>
      </c>
    </row>
    <row r="549" spans="1:14" x14ac:dyDescent="0.25">
      <c r="A549" s="1" t="s">
        <v>1716</v>
      </c>
      <c r="B549" t="s">
        <v>1717</v>
      </c>
      <c r="C549" t="s">
        <v>90</v>
      </c>
      <c r="D549" t="s">
        <v>668</v>
      </c>
      <c r="E549" t="s">
        <v>1728</v>
      </c>
      <c r="F549" t="s">
        <v>1719</v>
      </c>
      <c r="G549" t="str">
        <f>HYPERLINK("sem/10.1021_acsnano.1c08193\nn1c08193_0003.jpeg","sem/10.1021_acsnano.1c08193\nn1c08193_0003.jpeg")</f>
        <v>sem/10.1021_acsnano.1c08193\nn1c08193_0003.jpeg</v>
      </c>
      <c r="H549" t="str">
        <f>HYPERLINK("sem/10.1021_acsnano.1c08193\SEM","sem/10.1021_acsnano.1c08193\SEM")</f>
        <v>sem/10.1021_acsnano.1c08193\SEM</v>
      </c>
      <c r="I549" t="s">
        <v>4809</v>
      </c>
      <c r="J549">
        <v>-5</v>
      </c>
      <c r="K549" t="s">
        <v>1720</v>
      </c>
      <c r="L549" t="s">
        <v>1729</v>
      </c>
    </row>
    <row r="550" spans="1:14" x14ac:dyDescent="0.25">
      <c r="A550" s="1" t="s">
        <v>1730</v>
      </c>
      <c r="B550" t="s">
        <v>1731</v>
      </c>
      <c r="C550" t="s">
        <v>235</v>
      </c>
      <c r="D550" t="s">
        <v>17</v>
      </c>
      <c r="E550" t="s">
        <v>1732</v>
      </c>
      <c r="F550" t="s">
        <v>1733</v>
      </c>
      <c r="G550" t="str">
        <f>HYPERLINK("sem/10.1021_acsomega.8b00358\ao-2018-00358m_0007.jpeg","sem/10.1021_acsomega.8b00358\ao-2018-00358m_0007.jpeg")</f>
        <v>sem/10.1021_acsomega.8b00358\ao-2018-00358m_0007.jpeg</v>
      </c>
      <c r="H550" t="str">
        <f>HYPERLINK("sem/10.1021_acsomega.8b00358\SEM","sem/10.1021_acsomega.8b00358\SEM")</f>
        <v>sem/10.1021_acsomega.8b00358\SEM</v>
      </c>
      <c r="I550" t="s">
        <v>1734</v>
      </c>
      <c r="J550">
        <v>-6</v>
      </c>
      <c r="N550" t="s">
        <v>1735</v>
      </c>
    </row>
    <row r="551" spans="1:14" x14ac:dyDescent="0.25">
      <c r="A551" s="1" t="s">
        <v>1736</v>
      </c>
      <c r="B551" t="s">
        <v>1737</v>
      </c>
      <c r="C551" t="s">
        <v>90</v>
      </c>
      <c r="D551" t="s">
        <v>1738</v>
      </c>
      <c r="E551" t="s">
        <v>1739</v>
      </c>
      <c r="F551" t="s">
        <v>1740</v>
      </c>
      <c r="G551" t="str">
        <f t="shared" ref="G551:G558" si="43">HYPERLINK("sem/10.1021_acsami.1c12458\am1c12458_0004.jpeg","sem/10.1021_acsami.1c12458\am1c12458_0004.jpeg")</f>
        <v>sem/10.1021_acsami.1c12458\am1c12458_0004.jpeg</v>
      </c>
      <c r="H551" t="str">
        <f t="shared" ref="H551:H558" si="44">HYPERLINK("sem/10.1021_acsami.1c12458\SEM","sem/10.1021_acsami.1c12458\SEM")</f>
        <v>sem/10.1021_acsami.1c12458\SEM</v>
      </c>
      <c r="I551" t="s">
        <v>1741</v>
      </c>
      <c r="J551">
        <v>-5</v>
      </c>
      <c r="N551" t="s">
        <v>1735</v>
      </c>
    </row>
    <row r="552" spans="1:14" x14ac:dyDescent="0.25">
      <c r="A552" s="1" t="s">
        <v>1736</v>
      </c>
      <c r="B552" t="s">
        <v>1737</v>
      </c>
      <c r="C552" t="s">
        <v>90</v>
      </c>
      <c r="D552" t="s">
        <v>1742</v>
      </c>
      <c r="E552" t="s">
        <v>1739</v>
      </c>
      <c r="F552" t="s">
        <v>1740</v>
      </c>
      <c r="G552" t="str">
        <f t="shared" si="43"/>
        <v>sem/10.1021_acsami.1c12458\am1c12458_0004.jpeg</v>
      </c>
      <c r="H552" t="str">
        <f t="shared" si="44"/>
        <v>sem/10.1021_acsami.1c12458\SEM</v>
      </c>
      <c r="I552" t="s">
        <v>1743</v>
      </c>
      <c r="J552">
        <v>-5</v>
      </c>
      <c r="N552" t="s">
        <v>1735</v>
      </c>
    </row>
    <row r="553" spans="1:14" x14ac:dyDescent="0.25">
      <c r="A553" s="1" t="s">
        <v>1736</v>
      </c>
      <c r="B553" t="s">
        <v>1744</v>
      </c>
      <c r="C553" t="s">
        <v>90</v>
      </c>
      <c r="D553" t="s">
        <v>1745</v>
      </c>
      <c r="E553" t="s">
        <v>1739</v>
      </c>
      <c r="F553" t="s">
        <v>1740</v>
      </c>
      <c r="G553" t="str">
        <f t="shared" si="43"/>
        <v>sem/10.1021_acsami.1c12458\am1c12458_0004.jpeg</v>
      </c>
      <c r="H553" t="str">
        <f t="shared" si="44"/>
        <v>sem/10.1021_acsami.1c12458\SEM</v>
      </c>
      <c r="I553" t="s">
        <v>1746</v>
      </c>
      <c r="J553">
        <v>-5</v>
      </c>
      <c r="N553" t="s">
        <v>1735</v>
      </c>
    </row>
    <row r="554" spans="1:14" x14ac:dyDescent="0.25">
      <c r="A554" s="1" t="s">
        <v>1736</v>
      </c>
      <c r="B554" t="s">
        <v>1744</v>
      </c>
      <c r="C554" t="s">
        <v>90</v>
      </c>
      <c r="D554" t="s">
        <v>1747</v>
      </c>
      <c r="E554" t="s">
        <v>1739</v>
      </c>
      <c r="F554" t="s">
        <v>1740</v>
      </c>
      <c r="G554" t="str">
        <f t="shared" si="43"/>
        <v>sem/10.1021_acsami.1c12458\am1c12458_0004.jpeg</v>
      </c>
      <c r="H554" t="str">
        <f t="shared" si="44"/>
        <v>sem/10.1021_acsami.1c12458\SEM</v>
      </c>
      <c r="I554" t="s">
        <v>1748</v>
      </c>
      <c r="J554">
        <v>-5</v>
      </c>
      <c r="N554" t="s">
        <v>1735</v>
      </c>
    </row>
    <row r="555" spans="1:14" x14ac:dyDescent="0.25">
      <c r="A555" s="1" t="s">
        <v>1736</v>
      </c>
      <c r="B555" t="s">
        <v>1744</v>
      </c>
      <c r="C555" t="s">
        <v>90</v>
      </c>
      <c r="D555" t="s">
        <v>1749</v>
      </c>
      <c r="E555" t="s">
        <v>1739</v>
      </c>
      <c r="F555" t="s">
        <v>1740</v>
      </c>
      <c r="G555" t="str">
        <f t="shared" si="43"/>
        <v>sem/10.1021_acsami.1c12458\am1c12458_0004.jpeg</v>
      </c>
      <c r="H555" t="str">
        <f t="shared" si="44"/>
        <v>sem/10.1021_acsami.1c12458\SEM</v>
      </c>
      <c r="I555" t="s">
        <v>1750</v>
      </c>
      <c r="J555">
        <v>-5</v>
      </c>
      <c r="N555" t="s">
        <v>1735</v>
      </c>
    </row>
    <row r="556" spans="1:14" x14ac:dyDescent="0.25">
      <c r="A556" s="1" t="s">
        <v>1736</v>
      </c>
      <c r="B556" t="s">
        <v>1744</v>
      </c>
      <c r="C556" t="s">
        <v>90</v>
      </c>
      <c r="D556" t="s">
        <v>1751</v>
      </c>
      <c r="E556" t="s">
        <v>1739</v>
      </c>
      <c r="F556" t="s">
        <v>1740</v>
      </c>
      <c r="G556" t="str">
        <f t="shared" si="43"/>
        <v>sem/10.1021_acsami.1c12458\am1c12458_0004.jpeg</v>
      </c>
      <c r="H556" t="str">
        <f t="shared" si="44"/>
        <v>sem/10.1021_acsami.1c12458\SEM</v>
      </c>
      <c r="I556" t="s">
        <v>1752</v>
      </c>
      <c r="J556">
        <v>-5</v>
      </c>
      <c r="N556" t="s">
        <v>1735</v>
      </c>
    </row>
    <row r="557" spans="1:14" x14ac:dyDescent="0.25">
      <c r="A557" s="1" t="s">
        <v>1736</v>
      </c>
      <c r="B557" t="s">
        <v>1744</v>
      </c>
      <c r="C557" t="s">
        <v>90</v>
      </c>
      <c r="D557" t="s">
        <v>1753</v>
      </c>
      <c r="E557" t="s">
        <v>1739</v>
      </c>
      <c r="F557" t="s">
        <v>1740</v>
      </c>
      <c r="G557" t="str">
        <f t="shared" si="43"/>
        <v>sem/10.1021_acsami.1c12458\am1c12458_0004.jpeg</v>
      </c>
      <c r="H557" t="str">
        <f t="shared" si="44"/>
        <v>sem/10.1021_acsami.1c12458\SEM</v>
      </c>
      <c r="I557" t="s">
        <v>1754</v>
      </c>
      <c r="J557">
        <v>-5</v>
      </c>
      <c r="N557" t="s">
        <v>1735</v>
      </c>
    </row>
    <row r="558" spans="1:14" x14ac:dyDescent="0.25">
      <c r="A558" s="1" t="s">
        <v>1736</v>
      </c>
      <c r="B558" t="s">
        <v>1744</v>
      </c>
      <c r="C558" t="s">
        <v>90</v>
      </c>
      <c r="D558" t="s">
        <v>1755</v>
      </c>
      <c r="E558" t="s">
        <v>1739</v>
      </c>
      <c r="F558" t="s">
        <v>1740</v>
      </c>
      <c r="G558" t="str">
        <f t="shared" si="43"/>
        <v>sem/10.1021_acsami.1c12458\am1c12458_0004.jpeg</v>
      </c>
      <c r="H558" t="str">
        <f t="shared" si="44"/>
        <v>sem/10.1021_acsami.1c12458\SEM</v>
      </c>
      <c r="I558" t="s">
        <v>1756</v>
      </c>
      <c r="J558">
        <v>-5</v>
      </c>
      <c r="N558" t="s">
        <v>1735</v>
      </c>
    </row>
    <row r="559" spans="1:14" x14ac:dyDescent="0.25">
      <c r="A559" s="1" t="s">
        <v>1757</v>
      </c>
      <c r="B559" t="s">
        <v>1758</v>
      </c>
      <c r="C559" t="s">
        <v>55</v>
      </c>
      <c r="D559" t="s">
        <v>42</v>
      </c>
      <c r="E559" t="s">
        <v>1759</v>
      </c>
      <c r="F559" t="s">
        <v>1760</v>
      </c>
      <c r="G559" t="str">
        <f>HYPERLINK("sem/10.1021_acsami.6b00891\am-2016-00891q_0002.jpeg","sem/10.1021_acsami.6b00891\am-2016-00891q_0002.jpeg")</f>
        <v>sem/10.1021_acsami.6b00891\am-2016-00891q_0002.jpeg</v>
      </c>
      <c r="H559" t="str">
        <f t="shared" ref="H559:H567" si="45">HYPERLINK("sem/10.1021_acsami.6b00891\SEM","sem/10.1021_acsami.6b00891\SEM")</f>
        <v>sem/10.1021_acsami.6b00891\SEM</v>
      </c>
      <c r="I559" t="s">
        <v>1761</v>
      </c>
      <c r="J559">
        <v>-5</v>
      </c>
      <c r="K559" t="s">
        <v>1621</v>
      </c>
      <c r="N559" t="s">
        <v>1735</v>
      </c>
    </row>
    <row r="560" spans="1:14" x14ac:dyDescent="0.25">
      <c r="A560" t="s">
        <v>1762</v>
      </c>
      <c r="B560" t="s">
        <v>1758</v>
      </c>
      <c r="C560" t="s">
        <v>235</v>
      </c>
      <c r="D560" t="s">
        <v>36</v>
      </c>
      <c r="E560" t="s">
        <v>1763</v>
      </c>
      <c r="F560" t="s">
        <v>1764</v>
      </c>
      <c r="G560" t="str">
        <f>HYPERLINK("sem/10.1021_acsami.6b00891\am-2016-00891q_0007.jpeg","sem/10.1021_acsami.6b00891\am-2016-00891q_0007.jpeg")</f>
        <v>sem/10.1021_acsami.6b00891\am-2016-00891q_0007.jpeg</v>
      </c>
      <c r="H560" t="str">
        <f t="shared" si="45"/>
        <v>sem/10.1021_acsami.6b00891\SEM</v>
      </c>
      <c r="I560" t="s">
        <v>1765</v>
      </c>
      <c r="J560">
        <v>-5</v>
      </c>
      <c r="K560" t="s">
        <v>1621</v>
      </c>
      <c r="N560" t="s">
        <v>1735</v>
      </c>
    </row>
    <row r="561" spans="1:14" x14ac:dyDescent="0.25">
      <c r="A561" t="s">
        <v>1762</v>
      </c>
      <c r="B561" t="s">
        <v>1758</v>
      </c>
      <c r="C561" t="s">
        <v>55</v>
      </c>
      <c r="D561" t="s">
        <v>254</v>
      </c>
      <c r="E561" t="s">
        <v>1766</v>
      </c>
      <c r="F561" t="s">
        <v>1767</v>
      </c>
      <c r="G561" t="str">
        <f t="shared" ref="G561:G567" si="46">HYPERLINK("sem/10.1021_acsami.6b00891\am-2016-00891q_0002.jpeg","sem/10.1021_acsami.6b00891\am-2016-00891q_0002.jpeg")</f>
        <v>sem/10.1021_acsami.6b00891\am-2016-00891q_0002.jpeg</v>
      </c>
      <c r="H561" t="str">
        <f t="shared" si="45"/>
        <v>sem/10.1021_acsami.6b00891\SEM</v>
      </c>
      <c r="I561" t="s">
        <v>1768</v>
      </c>
      <c r="J561">
        <v>-5</v>
      </c>
      <c r="K561" t="s">
        <v>1621</v>
      </c>
      <c r="N561" t="s">
        <v>1735</v>
      </c>
    </row>
    <row r="562" spans="1:14" x14ac:dyDescent="0.25">
      <c r="A562" t="s">
        <v>1762</v>
      </c>
      <c r="B562" t="s">
        <v>1758</v>
      </c>
      <c r="C562" t="s">
        <v>55</v>
      </c>
      <c r="D562" t="s">
        <v>254</v>
      </c>
      <c r="E562" t="s">
        <v>1769</v>
      </c>
      <c r="F562" t="s">
        <v>1767</v>
      </c>
      <c r="G562" t="str">
        <f t="shared" si="46"/>
        <v>sem/10.1021_acsami.6b00891\am-2016-00891q_0002.jpeg</v>
      </c>
      <c r="H562" t="str">
        <f t="shared" si="45"/>
        <v>sem/10.1021_acsami.6b00891\SEM</v>
      </c>
      <c r="I562" t="s">
        <v>1770</v>
      </c>
      <c r="J562">
        <v>-5</v>
      </c>
      <c r="K562" t="s">
        <v>1621</v>
      </c>
      <c r="L562" t="s">
        <v>1771</v>
      </c>
      <c r="N562" t="s">
        <v>1735</v>
      </c>
    </row>
    <row r="563" spans="1:14" x14ac:dyDescent="0.25">
      <c r="A563" t="s">
        <v>1762</v>
      </c>
      <c r="B563" t="s">
        <v>1758</v>
      </c>
      <c r="C563" t="s">
        <v>55</v>
      </c>
      <c r="D563" t="s">
        <v>254</v>
      </c>
      <c r="E563" t="s">
        <v>1772</v>
      </c>
      <c r="F563" t="s">
        <v>1767</v>
      </c>
      <c r="G563" t="str">
        <f t="shared" si="46"/>
        <v>sem/10.1021_acsami.6b00891\am-2016-00891q_0002.jpeg</v>
      </c>
      <c r="H563" t="str">
        <f t="shared" si="45"/>
        <v>sem/10.1021_acsami.6b00891\SEM</v>
      </c>
      <c r="I563" t="s">
        <v>1773</v>
      </c>
      <c r="J563">
        <v>-5</v>
      </c>
      <c r="K563" t="s">
        <v>1621</v>
      </c>
      <c r="L563" t="s">
        <v>1771</v>
      </c>
      <c r="N563" t="s">
        <v>1735</v>
      </c>
    </row>
    <row r="564" spans="1:14" x14ac:dyDescent="0.25">
      <c r="A564" t="s">
        <v>1762</v>
      </c>
      <c r="B564" t="s">
        <v>1758</v>
      </c>
      <c r="C564" t="s">
        <v>55</v>
      </c>
      <c r="D564" t="s">
        <v>254</v>
      </c>
      <c r="E564" t="s">
        <v>1774</v>
      </c>
      <c r="F564" t="s">
        <v>1767</v>
      </c>
      <c r="G564" t="str">
        <f t="shared" si="46"/>
        <v>sem/10.1021_acsami.6b00891\am-2016-00891q_0002.jpeg</v>
      </c>
      <c r="H564" t="str">
        <f t="shared" si="45"/>
        <v>sem/10.1021_acsami.6b00891\SEM</v>
      </c>
      <c r="I564" t="s">
        <v>1775</v>
      </c>
      <c r="J564">
        <v>-5</v>
      </c>
      <c r="K564" t="s">
        <v>1621</v>
      </c>
      <c r="L564" t="s">
        <v>1721</v>
      </c>
      <c r="N564" t="s">
        <v>1735</v>
      </c>
    </row>
    <row r="565" spans="1:14" x14ac:dyDescent="0.25">
      <c r="A565" t="s">
        <v>1762</v>
      </c>
      <c r="B565" t="s">
        <v>1758</v>
      </c>
      <c r="C565" t="s">
        <v>55</v>
      </c>
      <c r="D565" t="s">
        <v>254</v>
      </c>
      <c r="E565" t="s">
        <v>1776</v>
      </c>
      <c r="F565" t="s">
        <v>1767</v>
      </c>
      <c r="G565" t="str">
        <f t="shared" si="46"/>
        <v>sem/10.1021_acsami.6b00891\am-2016-00891q_0002.jpeg</v>
      </c>
      <c r="H565" t="str">
        <f t="shared" si="45"/>
        <v>sem/10.1021_acsami.6b00891\SEM</v>
      </c>
      <c r="I565" t="s">
        <v>1777</v>
      </c>
      <c r="J565">
        <v>-5</v>
      </c>
      <c r="K565" t="s">
        <v>1621</v>
      </c>
      <c r="L565" t="s">
        <v>1721</v>
      </c>
      <c r="N565" t="s">
        <v>1735</v>
      </c>
    </row>
    <row r="566" spans="1:14" x14ac:dyDescent="0.25">
      <c r="A566" t="s">
        <v>1762</v>
      </c>
      <c r="B566" t="s">
        <v>1758</v>
      </c>
      <c r="C566" t="s">
        <v>55</v>
      </c>
      <c r="D566" t="s">
        <v>254</v>
      </c>
      <c r="E566" t="s">
        <v>1778</v>
      </c>
      <c r="F566" t="s">
        <v>1767</v>
      </c>
      <c r="G566" t="str">
        <f t="shared" si="46"/>
        <v>sem/10.1021_acsami.6b00891\am-2016-00891q_0002.jpeg</v>
      </c>
      <c r="H566" t="str">
        <f t="shared" si="45"/>
        <v>sem/10.1021_acsami.6b00891\SEM</v>
      </c>
      <c r="I566" t="s">
        <v>1779</v>
      </c>
      <c r="J566">
        <v>-5</v>
      </c>
      <c r="K566" t="s">
        <v>1621</v>
      </c>
      <c r="L566" t="s">
        <v>1780</v>
      </c>
      <c r="N566" t="s">
        <v>1735</v>
      </c>
    </row>
    <row r="567" spans="1:14" x14ac:dyDescent="0.25">
      <c r="A567" t="s">
        <v>1762</v>
      </c>
      <c r="B567" t="s">
        <v>1758</v>
      </c>
      <c r="C567" t="s">
        <v>55</v>
      </c>
      <c r="D567" t="s">
        <v>254</v>
      </c>
      <c r="E567" t="s">
        <v>1781</v>
      </c>
      <c r="F567" t="s">
        <v>1767</v>
      </c>
      <c r="G567" t="str">
        <f t="shared" si="46"/>
        <v>sem/10.1021_acsami.6b00891\am-2016-00891q_0002.jpeg</v>
      </c>
      <c r="H567" t="str">
        <f t="shared" si="45"/>
        <v>sem/10.1021_acsami.6b00891\SEM</v>
      </c>
      <c r="I567" t="s">
        <v>1782</v>
      </c>
      <c r="J567">
        <v>-5</v>
      </c>
      <c r="K567" t="s">
        <v>1621</v>
      </c>
      <c r="L567" t="s">
        <v>1780</v>
      </c>
      <c r="N567" t="s">
        <v>1735</v>
      </c>
    </row>
    <row r="568" spans="1:14" x14ac:dyDescent="0.25">
      <c r="A568" s="1" t="s">
        <v>1783</v>
      </c>
      <c r="B568" t="s">
        <v>1784</v>
      </c>
      <c r="C568" t="s">
        <v>16</v>
      </c>
      <c r="D568" t="s">
        <v>17</v>
      </c>
      <c r="E568" t="s">
        <v>1785</v>
      </c>
      <c r="F568" t="s">
        <v>1786</v>
      </c>
      <c r="G568" t="str">
        <f>HYPERLINK("sem/10.1021_acsami.8b00802\supp_1.jpg","sem/10.1021_acsami.8b00802\supp_1.jpg")</f>
        <v>sem/10.1021_acsami.8b00802\supp_1.jpg</v>
      </c>
      <c r="H568" t="str">
        <f t="shared" ref="H568:H579" si="47">HYPERLINK("sem/10.1021_acsami.8b00802\SEM","sem/10.1021_acsami.8b00802\SEM")</f>
        <v>sem/10.1021_acsami.8b00802\SEM</v>
      </c>
      <c r="I568" t="s">
        <v>1682</v>
      </c>
      <c r="J568">
        <v>-4</v>
      </c>
      <c r="K568" t="s">
        <v>1621</v>
      </c>
      <c r="L568" t="s">
        <v>1713</v>
      </c>
      <c r="N568" t="s">
        <v>1735</v>
      </c>
    </row>
    <row r="569" spans="1:14" x14ac:dyDescent="0.25">
      <c r="A569" t="s">
        <v>1787</v>
      </c>
      <c r="B569" t="s">
        <v>1784</v>
      </c>
      <c r="C569" t="s">
        <v>16</v>
      </c>
      <c r="D569" t="s">
        <v>28</v>
      </c>
      <c r="E569" t="s">
        <v>1788</v>
      </c>
      <c r="F569" t="s">
        <v>1789</v>
      </c>
      <c r="G569" t="str">
        <f>HYPERLINK("sem/10.1021_acsami.8b00802\supp_1.jpg","sem/10.1021_acsami.8b00802\supp_1.jpg")</f>
        <v>sem/10.1021_acsami.8b00802\supp_1.jpg</v>
      </c>
      <c r="H569" t="str">
        <f t="shared" si="47"/>
        <v>sem/10.1021_acsami.8b00802\SEM</v>
      </c>
      <c r="I569" t="s">
        <v>1790</v>
      </c>
      <c r="J569">
        <v>-4</v>
      </c>
      <c r="K569" t="s">
        <v>1621</v>
      </c>
      <c r="L569" t="s">
        <v>1791</v>
      </c>
      <c r="N569" t="s">
        <v>1735</v>
      </c>
    </row>
    <row r="570" spans="1:14" x14ac:dyDescent="0.25">
      <c r="A570" t="s">
        <v>1787</v>
      </c>
      <c r="B570" t="s">
        <v>1784</v>
      </c>
      <c r="C570" t="s">
        <v>16</v>
      </c>
      <c r="D570" t="s">
        <v>36</v>
      </c>
      <c r="E570" t="s">
        <v>1792</v>
      </c>
      <c r="F570" t="s">
        <v>1793</v>
      </c>
      <c r="G570" t="str">
        <f>HYPERLINK("sem/10.1021_acsami.8b00802\supp_1.jpg","sem/10.1021_acsami.8b00802\supp_1.jpg")</f>
        <v>sem/10.1021_acsami.8b00802\supp_1.jpg</v>
      </c>
      <c r="H570" t="str">
        <f t="shared" si="47"/>
        <v>sem/10.1021_acsami.8b00802\SEM</v>
      </c>
      <c r="I570" t="s">
        <v>1794</v>
      </c>
      <c r="J570">
        <v>-4</v>
      </c>
      <c r="K570" t="s">
        <v>1621</v>
      </c>
      <c r="L570" t="s">
        <v>1795</v>
      </c>
      <c r="N570" t="s">
        <v>1735</v>
      </c>
    </row>
    <row r="571" spans="1:14" x14ac:dyDescent="0.25">
      <c r="A571" t="s">
        <v>1787</v>
      </c>
      <c r="B571" t="s">
        <v>1784</v>
      </c>
      <c r="C571" t="s">
        <v>16</v>
      </c>
      <c r="D571" t="s">
        <v>17</v>
      </c>
      <c r="E571" t="s">
        <v>1796</v>
      </c>
      <c r="F571" t="s">
        <v>1786</v>
      </c>
      <c r="G571" t="str">
        <f t="shared" ref="G571:G579" si="48">HYPERLINK("sem/10.1021_acsami.8b00802\supp_4.jpg","sem/10.1021_acsami.8b00802\supp_4.jpg")</f>
        <v>sem/10.1021_acsami.8b00802\supp_4.jpg</v>
      </c>
      <c r="H571" t="str">
        <f t="shared" si="47"/>
        <v>sem/10.1021_acsami.8b00802\SEM</v>
      </c>
      <c r="I571" t="s">
        <v>1682</v>
      </c>
      <c r="J571">
        <v>-4</v>
      </c>
      <c r="K571" t="s">
        <v>1621</v>
      </c>
      <c r="L571" t="s">
        <v>1713</v>
      </c>
      <c r="N571" t="s">
        <v>1735</v>
      </c>
    </row>
    <row r="572" spans="1:14" x14ac:dyDescent="0.25">
      <c r="A572" t="s">
        <v>1787</v>
      </c>
      <c r="B572" t="s">
        <v>1784</v>
      </c>
      <c r="C572" t="s">
        <v>16</v>
      </c>
      <c r="D572" t="s">
        <v>28</v>
      </c>
      <c r="E572" t="s">
        <v>1797</v>
      </c>
      <c r="F572" t="s">
        <v>1789</v>
      </c>
      <c r="G572" t="str">
        <f t="shared" si="48"/>
        <v>sem/10.1021_acsami.8b00802\supp_4.jpg</v>
      </c>
      <c r="H572" t="str">
        <f t="shared" si="47"/>
        <v>sem/10.1021_acsami.8b00802\SEM</v>
      </c>
      <c r="I572" t="s">
        <v>1672</v>
      </c>
      <c r="J572">
        <v>-4</v>
      </c>
      <c r="N572" t="s">
        <v>1735</v>
      </c>
    </row>
    <row r="573" spans="1:14" ht="12.6" customHeight="1" x14ac:dyDescent="0.25">
      <c r="A573" t="s">
        <v>1787</v>
      </c>
      <c r="B573" t="s">
        <v>1784</v>
      </c>
      <c r="C573" t="s">
        <v>16</v>
      </c>
      <c r="D573" t="s">
        <v>36</v>
      </c>
      <c r="E573" t="s">
        <v>1798</v>
      </c>
      <c r="G573" t="str">
        <f t="shared" si="48"/>
        <v>sem/10.1021_acsami.8b00802\supp_4.jpg</v>
      </c>
      <c r="H573" t="str">
        <f t="shared" si="47"/>
        <v>sem/10.1021_acsami.8b00802\SEM</v>
      </c>
      <c r="I573" t="s">
        <v>1667</v>
      </c>
      <c r="J573">
        <v>-4</v>
      </c>
      <c r="N573" t="s">
        <v>1735</v>
      </c>
    </row>
    <row r="574" spans="1:14" ht="12.6" customHeight="1" x14ac:dyDescent="0.25">
      <c r="A574" t="s">
        <v>1787</v>
      </c>
      <c r="B574" t="s">
        <v>1784</v>
      </c>
      <c r="C574" t="s">
        <v>16</v>
      </c>
      <c r="D574" t="s">
        <v>36</v>
      </c>
      <c r="E574" t="s">
        <v>1799</v>
      </c>
      <c r="G574" t="str">
        <f t="shared" si="48"/>
        <v>sem/10.1021_acsami.8b00802\supp_4.jpg</v>
      </c>
      <c r="H574" t="str">
        <f t="shared" si="47"/>
        <v>sem/10.1021_acsami.8b00802\SEM</v>
      </c>
      <c r="I574" t="s">
        <v>1790</v>
      </c>
      <c r="J574">
        <v>-4</v>
      </c>
      <c r="K574" t="s">
        <v>1621</v>
      </c>
      <c r="L574" t="s">
        <v>1791</v>
      </c>
      <c r="N574" t="s">
        <v>60</v>
      </c>
    </row>
    <row r="575" spans="1:14" ht="12.6" customHeight="1" x14ac:dyDescent="0.25">
      <c r="A575" t="s">
        <v>1787</v>
      </c>
      <c r="B575" t="s">
        <v>1784</v>
      </c>
      <c r="C575" t="s">
        <v>16</v>
      </c>
      <c r="D575" t="s">
        <v>36</v>
      </c>
      <c r="E575" t="s">
        <v>1800</v>
      </c>
      <c r="G575" t="str">
        <f t="shared" si="48"/>
        <v>sem/10.1021_acsami.8b00802\supp_4.jpg</v>
      </c>
      <c r="H575" t="str">
        <f t="shared" si="47"/>
        <v>sem/10.1021_acsami.8b00802\SEM</v>
      </c>
      <c r="I575" t="s">
        <v>1801</v>
      </c>
      <c r="J575">
        <v>-4</v>
      </c>
      <c r="N575" t="s">
        <v>1735</v>
      </c>
    </row>
    <row r="576" spans="1:14" ht="12.6" customHeight="1" x14ac:dyDescent="0.25">
      <c r="A576" t="s">
        <v>1787</v>
      </c>
      <c r="B576" t="s">
        <v>1784</v>
      </c>
      <c r="C576" t="s">
        <v>16</v>
      </c>
      <c r="D576" t="s">
        <v>36</v>
      </c>
      <c r="E576" t="s">
        <v>1802</v>
      </c>
      <c r="G576" t="str">
        <f t="shared" si="48"/>
        <v>sem/10.1021_acsami.8b00802\supp_4.jpg</v>
      </c>
      <c r="H576" t="str">
        <f t="shared" si="47"/>
        <v>sem/10.1021_acsami.8b00802\SEM</v>
      </c>
      <c r="I576" t="s">
        <v>1803</v>
      </c>
      <c r="J576">
        <v>-4</v>
      </c>
      <c r="N576" t="s">
        <v>1735</v>
      </c>
    </row>
    <row r="577" spans="1:14" ht="12.6" customHeight="1" x14ac:dyDescent="0.25">
      <c r="A577" t="s">
        <v>1787</v>
      </c>
      <c r="B577" t="s">
        <v>1784</v>
      </c>
      <c r="C577" t="s">
        <v>16</v>
      </c>
      <c r="D577" t="s">
        <v>36</v>
      </c>
      <c r="E577" t="s">
        <v>1804</v>
      </c>
      <c r="G577" t="str">
        <f t="shared" si="48"/>
        <v>sem/10.1021_acsami.8b00802\supp_4.jpg</v>
      </c>
      <c r="H577" t="str">
        <f t="shared" si="47"/>
        <v>sem/10.1021_acsami.8b00802\SEM</v>
      </c>
      <c r="I577" t="s">
        <v>1794</v>
      </c>
      <c r="J577">
        <v>-4</v>
      </c>
      <c r="K577" t="s">
        <v>1621</v>
      </c>
      <c r="L577" t="s">
        <v>1795</v>
      </c>
      <c r="N577" t="s">
        <v>60</v>
      </c>
    </row>
    <row r="578" spans="1:14" ht="12.6" customHeight="1" x14ac:dyDescent="0.25">
      <c r="A578" t="s">
        <v>1787</v>
      </c>
      <c r="B578" t="s">
        <v>1784</v>
      </c>
      <c r="C578" t="s">
        <v>16</v>
      </c>
      <c r="D578" t="s">
        <v>36</v>
      </c>
      <c r="E578" t="s">
        <v>1805</v>
      </c>
      <c r="G578" t="str">
        <f t="shared" si="48"/>
        <v>sem/10.1021_acsami.8b00802\supp_4.jpg</v>
      </c>
      <c r="H578" t="str">
        <f t="shared" si="47"/>
        <v>sem/10.1021_acsami.8b00802\SEM</v>
      </c>
      <c r="I578" t="s">
        <v>1663</v>
      </c>
      <c r="J578">
        <v>-4</v>
      </c>
      <c r="N578" t="s">
        <v>1735</v>
      </c>
    </row>
    <row r="579" spans="1:14" ht="12.6" customHeight="1" x14ac:dyDescent="0.25">
      <c r="A579" t="s">
        <v>1787</v>
      </c>
      <c r="B579" t="s">
        <v>1784</v>
      </c>
      <c r="C579" t="s">
        <v>16</v>
      </c>
      <c r="D579" t="s">
        <v>36</v>
      </c>
      <c r="E579" t="s">
        <v>1806</v>
      </c>
      <c r="G579" t="str">
        <f t="shared" si="48"/>
        <v>sem/10.1021_acsami.8b00802\supp_4.jpg</v>
      </c>
      <c r="H579" t="str">
        <f t="shared" si="47"/>
        <v>sem/10.1021_acsami.8b00802\SEM</v>
      </c>
      <c r="I579" t="s">
        <v>1677</v>
      </c>
      <c r="J579">
        <v>-4</v>
      </c>
      <c r="N579" t="s">
        <v>1735</v>
      </c>
    </row>
    <row r="580" spans="1:14" x14ac:dyDescent="0.25">
      <c r="A580" s="1" t="s">
        <v>1807</v>
      </c>
      <c r="B580" t="s">
        <v>1808</v>
      </c>
      <c r="C580" t="s">
        <v>144</v>
      </c>
      <c r="D580" t="s">
        <v>1809</v>
      </c>
      <c r="E580" t="s">
        <v>1810</v>
      </c>
      <c r="F580" t="s">
        <v>1811</v>
      </c>
      <c r="G580" t="str">
        <f>HYPERLINK("sem/10.1021_acsami.0c13426\am0c13426_0003.jpeg","sem/10.1021_acsami.0c13426\am0c13426_0003.jpeg")</f>
        <v>sem/10.1021_acsami.0c13426\am0c13426_0003.jpeg</v>
      </c>
      <c r="H580" t="str">
        <f>HYPERLINK("sem/10.1021_acsami.0c13426\SEM","sem/10.1021_acsami.0c13426\SEM")</f>
        <v>sem/10.1021_acsami.0c13426\SEM</v>
      </c>
      <c r="I580" t="s">
        <v>4810</v>
      </c>
      <c r="J580">
        <v>-4</v>
      </c>
      <c r="K580" t="s">
        <v>23</v>
      </c>
      <c r="L580" t="s">
        <v>1812</v>
      </c>
    </row>
    <row r="581" spans="1:14" x14ac:dyDescent="0.25">
      <c r="A581" t="s">
        <v>1813</v>
      </c>
      <c r="B581" t="s">
        <v>1808</v>
      </c>
      <c r="C581" t="s">
        <v>144</v>
      </c>
      <c r="D581" t="s">
        <v>42</v>
      </c>
      <c r="E581" t="s">
        <v>1814</v>
      </c>
      <c r="F581" t="s">
        <v>1815</v>
      </c>
      <c r="G581" t="str">
        <f>HYPERLINK("sem/10.1021_acsami.0c13426\am0c13426_0003.jpeg","sem/10.1021_acsami.0c13426\am0c13426_0003.jpeg")</f>
        <v>sem/10.1021_acsami.0c13426\am0c13426_0003.jpeg</v>
      </c>
      <c r="H581" t="str">
        <f>HYPERLINK("sem/10.1021_acsami.0c13426\SEM","sem/10.1021_acsami.0c13426\SEM")</f>
        <v>sem/10.1021_acsami.0c13426\SEM</v>
      </c>
      <c r="I581" t="s">
        <v>4811</v>
      </c>
      <c r="J581">
        <v>-4</v>
      </c>
      <c r="K581" t="s">
        <v>23</v>
      </c>
      <c r="L581" t="s">
        <v>1812</v>
      </c>
    </row>
    <row r="582" spans="1:14" x14ac:dyDescent="0.25">
      <c r="A582" t="s">
        <v>1813</v>
      </c>
      <c r="B582" t="s">
        <v>1808</v>
      </c>
      <c r="C582" t="s">
        <v>90</v>
      </c>
      <c r="D582" t="s">
        <v>775</v>
      </c>
      <c r="E582" t="s">
        <v>1816</v>
      </c>
      <c r="F582" t="s">
        <v>1817</v>
      </c>
      <c r="G582" t="str">
        <f>HYPERLINK("sem/10.1021_acsami.0c13426\am0c13426_0004.jpeg","sem/10.1021_acsami.0c13426\am0c13426_0004.jpeg")</f>
        <v>sem/10.1021_acsami.0c13426\am0c13426_0004.jpeg</v>
      </c>
      <c r="H582" t="str">
        <f>HYPERLINK("sem/10.1021_acsami.0c13426\SEM","sem/10.1021_acsami.0c13426\SEM")</f>
        <v>sem/10.1021_acsami.0c13426\SEM</v>
      </c>
      <c r="I582" t="s">
        <v>1818</v>
      </c>
      <c r="J582">
        <v>-4</v>
      </c>
      <c r="N582" t="s">
        <v>1735</v>
      </c>
    </row>
    <row r="583" spans="1:14" x14ac:dyDescent="0.25">
      <c r="A583" t="s">
        <v>1813</v>
      </c>
      <c r="B583" t="s">
        <v>1808</v>
      </c>
      <c r="C583" t="s">
        <v>90</v>
      </c>
      <c r="D583" t="s">
        <v>42</v>
      </c>
      <c r="E583" t="s">
        <v>1816</v>
      </c>
      <c r="F583" t="s">
        <v>1819</v>
      </c>
      <c r="G583" t="str">
        <f>HYPERLINK("sem/10.1021_acsami.0c13426\am0c13426_0004.jpeg","sem/10.1021_acsami.0c13426\am0c13426_0004.jpeg")</f>
        <v>sem/10.1021_acsami.0c13426\am0c13426_0004.jpeg</v>
      </c>
      <c r="H583" t="str">
        <f>HYPERLINK("sem/10.1021_acsami.0c13426\SEM","sem/10.1021_acsami.0c13426\SEM")</f>
        <v>sem/10.1021_acsami.0c13426\SEM</v>
      </c>
      <c r="I583" t="s">
        <v>1820</v>
      </c>
      <c r="J583">
        <v>-4</v>
      </c>
      <c r="N583" t="s">
        <v>1735</v>
      </c>
    </row>
    <row r="584" spans="1:14" x14ac:dyDescent="0.25">
      <c r="A584" s="1" t="s">
        <v>1821</v>
      </c>
      <c r="B584" t="s">
        <v>1822</v>
      </c>
      <c r="C584" t="s">
        <v>144</v>
      </c>
      <c r="D584" t="s">
        <v>17</v>
      </c>
      <c r="E584" t="s">
        <v>1823</v>
      </c>
      <c r="F584" t="s">
        <v>1823</v>
      </c>
      <c r="G584" t="str">
        <f>HYPERLINK("sem/10.1021_acs.iecr.0c01720\ie0c01720_0002.jpeg","sem/10.1021_acs.iecr.0c01720\ie0c01720_0002.jpeg")</f>
        <v>sem/10.1021_acs.iecr.0c01720\ie0c01720_0002.jpeg</v>
      </c>
      <c r="H584" t="str">
        <f>HYPERLINK("sem/10.1021_acs.iecr.0c01720\SEM","sem/10.1021_acs.iecr.0c01720\SEM")</f>
        <v>sem/10.1021_acs.iecr.0c01720\SEM</v>
      </c>
      <c r="I584" t="s">
        <v>4812</v>
      </c>
      <c r="J584">
        <v>-4</v>
      </c>
      <c r="K584" t="s">
        <v>114</v>
      </c>
      <c r="L584" t="s">
        <v>1715</v>
      </c>
    </row>
    <row r="585" spans="1:14" x14ac:dyDescent="0.25">
      <c r="A585" t="s">
        <v>1824</v>
      </c>
      <c r="B585" t="s">
        <v>1822</v>
      </c>
      <c r="C585" t="s">
        <v>144</v>
      </c>
      <c r="D585" t="s">
        <v>28</v>
      </c>
      <c r="E585" t="s">
        <v>1825</v>
      </c>
      <c r="F585" t="s">
        <v>1826</v>
      </c>
      <c r="G585" t="str">
        <f>HYPERLINK("sem/10.1021_acs.iecr.0c01720\ie0c01720_0002.jpeg","sem/10.1021_acs.iecr.0c01720\ie0c01720_0002.jpeg")</f>
        <v>sem/10.1021_acs.iecr.0c01720\ie0c01720_0002.jpeg</v>
      </c>
      <c r="H585" t="str">
        <f>HYPERLINK("sem/10.1021_acs.iecr.0c01720\SEM","sem/10.1021_acs.iecr.0c01720\SEM")</f>
        <v>sem/10.1021_acs.iecr.0c01720\SEM</v>
      </c>
      <c r="I585" t="s">
        <v>4813</v>
      </c>
      <c r="J585">
        <v>-4</v>
      </c>
      <c r="K585" t="s">
        <v>114</v>
      </c>
      <c r="L585" t="s">
        <v>1715</v>
      </c>
    </row>
    <row r="586" spans="1:14" x14ac:dyDescent="0.25">
      <c r="A586" t="s">
        <v>1824</v>
      </c>
      <c r="B586" t="s">
        <v>1822</v>
      </c>
      <c r="C586" t="s">
        <v>144</v>
      </c>
      <c r="D586" t="s">
        <v>36</v>
      </c>
      <c r="E586" t="s">
        <v>1827</v>
      </c>
      <c r="F586" t="s">
        <v>1826</v>
      </c>
      <c r="G586" t="str">
        <f>HYPERLINK("sem/10.1021_acs.iecr.0c01720\ie0c01720_0002.jpeg","sem/10.1021_acs.iecr.0c01720\ie0c01720_0002.jpeg")</f>
        <v>sem/10.1021_acs.iecr.0c01720\ie0c01720_0002.jpeg</v>
      </c>
      <c r="H586" t="str">
        <f>HYPERLINK("sem/10.1021_acs.iecr.0c01720\SEM","sem/10.1021_acs.iecr.0c01720\SEM")</f>
        <v>sem/10.1021_acs.iecr.0c01720\SEM</v>
      </c>
      <c r="I586" t="s">
        <v>4814</v>
      </c>
      <c r="J586">
        <v>-5</v>
      </c>
      <c r="K586" t="s">
        <v>114</v>
      </c>
      <c r="L586" t="s">
        <v>1828</v>
      </c>
    </row>
    <row r="587" spans="1:14" x14ac:dyDescent="0.25">
      <c r="A587" s="1" t="s">
        <v>1829</v>
      </c>
      <c r="B587" t="s">
        <v>1830</v>
      </c>
      <c r="C587" t="s">
        <v>144</v>
      </c>
      <c r="D587" t="s">
        <v>17</v>
      </c>
      <c r="E587" t="s">
        <v>1831</v>
      </c>
      <c r="F587" t="s">
        <v>1832</v>
      </c>
      <c r="G587" t="str">
        <f t="shared" ref="G587:G594" si="49">HYPERLINK("sem/10.1021_acs.iecr.5b01305\ie-2015-013054_0003.jpeg","sem/10.1021_acs.iecr.5b01305\ie-2015-013054_0003.jpeg")</f>
        <v>sem/10.1021_acs.iecr.5b01305\ie-2015-013054_0003.jpeg</v>
      </c>
      <c r="H587" t="str">
        <f t="shared" ref="H587:H594" si="50">HYPERLINK("sem/10.1021_acs.iecr.5b01305\SEM","sem/10.1021_acs.iecr.5b01305\SEM")</f>
        <v>sem/10.1021_acs.iecr.5b01305\SEM</v>
      </c>
      <c r="I587" t="s">
        <v>1833</v>
      </c>
      <c r="J587">
        <v>-5</v>
      </c>
      <c r="K587" t="s">
        <v>23</v>
      </c>
      <c r="L587" t="s">
        <v>1834</v>
      </c>
    </row>
    <row r="588" spans="1:14" x14ac:dyDescent="0.25">
      <c r="A588" s="1" t="s">
        <v>1829</v>
      </c>
      <c r="B588" t="s">
        <v>1830</v>
      </c>
      <c r="C588" t="s">
        <v>144</v>
      </c>
      <c r="D588" t="s">
        <v>17</v>
      </c>
      <c r="E588" t="s">
        <v>1831</v>
      </c>
      <c r="F588" t="s">
        <v>1832</v>
      </c>
      <c r="G588" t="str">
        <f t="shared" si="49"/>
        <v>sem/10.1021_acs.iecr.5b01305\ie-2015-013054_0003.jpeg</v>
      </c>
      <c r="H588" t="str">
        <f t="shared" si="50"/>
        <v>sem/10.1021_acs.iecr.5b01305\SEM</v>
      </c>
      <c r="I588" t="s">
        <v>1187</v>
      </c>
      <c r="J588">
        <v>-6</v>
      </c>
      <c r="K588" t="s">
        <v>23</v>
      </c>
      <c r="L588" t="s">
        <v>1834</v>
      </c>
    </row>
    <row r="589" spans="1:14" x14ac:dyDescent="0.25">
      <c r="A589" t="s">
        <v>1835</v>
      </c>
      <c r="B589" t="s">
        <v>1830</v>
      </c>
      <c r="C589" t="s">
        <v>144</v>
      </c>
      <c r="D589" t="s">
        <v>28</v>
      </c>
      <c r="E589" t="s">
        <v>1836</v>
      </c>
      <c r="F589" t="s">
        <v>1837</v>
      </c>
      <c r="G589" t="str">
        <f t="shared" si="49"/>
        <v>sem/10.1021_acs.iecr.5b01305\ie-2015-013054_0003.jpeg</v>
      </c>
      <c r="H589" t="str">
        <f t="shared" si="50"/>
        <v>sem/10.1021_acs.iecr.5b01305\SEM</v>
      </c>
      <c r="I589" t="s">
        <v>1838</v>
      </c>
      <c r="J589">
        <v>-5</v>
      </c>
      <c r="K589" t="s">
        <v>23</v>
      </c>
      <c r="L589" t="s">
        <v>1839</v>
      </c>
    </row>
    <row r="590" spans="1:14" x14ac:dyDescent="0.25">
      <c r="A590" t="s">
        <v>1835</v>
      </c>
      <c r="B590" t="s">
        <v>1830</v>
      </c>
      <c r="C590" t="s">
        <v>144</v>
      </c>
      <c r="D590" t="s">
        <v>28</v>
      </c>
      <c r="E590" t="s">
        <v>1836</v>
      </c>
      <c r="F590" t="s">
        <v>1837</v>
      </c>
      <c r="G590" t="str">
        <f t="shared" si="49"/>
        <v>sem/10.1021_acs.iecr.5b01305\ie-2015-013054_0003.jpeg</v>
      </c>
      <c r="H590" t="str">
        <f t="shared" si="50"/>
        <v>sem/10.1021_acs.iecr.5b01305\SEM</v>
      </c>
      <c r="I590" t="s">
        <v>1183</v>
      </c>
      <c r="J590">
        <v>-6</v>
      </c>
      <c r="K590" t="s">
        <v>23</v>
      </c>
      <c r="L590" t="s">
        <v>1839</v>
      </c>
    </row>
    <row r="591" spans="1:14" x14ac:dyDescent="0.25">
      <c r="A591" t="s">
        <v>1835</v>
      </c>
      <c r="B591" t="s">
        <v>1830</v>
      </c>
      <c r="C591" t="s">
        <v>144</v>
      </c>
      <c r="D591" t="s">
        <v>36</v>
      </c>
      <c r="E591" t="s">
        <v>1840</v>
      </c>
      <c r="F591" t="s">
        <v>1841</v>
      </c>
      <c r="G591" t="str">
        <f t="shared" si="49"/>
        <v>sem/10.1021_acs.iecr.5b01305\ie-2015-013054_0003.jpeg</v>
      </c>
      <c r="H591" t="str">
        <f t="shared" si="50"/>
        <v>sem/10.1021_acs.iecr.5b01305\SEM</v>
      </c>
      <c r="I591" t="s">
        <v>1842</v>
      </c>
      <c r="J591">
        <v>-5</v>
      </c>
      <c r="K591" t="s">
        <v>23</v>
      </c>
      <c r="L591" t="s">
        <v>1843</v>
      </c>
    </row>
    <row r="592" spans="1:14" x14ac:dyDescent="0.25">
      <c r="A592" t="s">
        <v>1835</v>
      </c>
      <c r="B592" t="s">
        <v>1830</v>
      </c>
      <c r="C592" t="s">
        <v>144</v>
      </c>
      <c r="D592" t="s">
        <v>36</v>
      </c>
      <c r="E592" t="s">
        <v>1840</v>
      </c>
      <c r="F592" t="s">
        <v>1841</v>
      </c>
      <c r="G592" t="str">
        <f t="shared" si="49"/>
        <v>sem/10.1021_acs.iecr.5b01305\ie-2015-013054_0003.jpeg</v>
      </c>
      <c r="H592" t="str">
        <f t="shared" si="50"/>
        <v>sem/10.1021_acs.iecr.5b01305\SEM</v>
      </c>
      <c r="I592" t="s">
        <v>1844</v>
      </c>
      <c r="J592">
        <v>-6</v>
      </c>
      <c r="K592" t="s">
        <v>23</v>
      </c>
      <c r="L592" t="s">
        <v>1843</v>
      </c>
    </row>
    <row r="593" spans="1:12" x14ac:dyDescent="0.25">
      <c r="A593" t="s">
        <v>1835</v>
      </c>
      <c r="B593" t="s">
        <v>1830</v>
      </c>
      <c r="C593" t="s">
        <v>144</v>
      </c>
      <c r="D593" t="s">
        <v>42</v>
      </c>
      <c r="E593" t="s">
        <v>1845</v>
      </c>
      <c r="F593" t="s">
        <v>1846</v>
      </c>
      <c r="G593" t="str">
        <f t="shared" si="49"/>
        <v>sem/10.1021_acs.iecr.5b01305\ie-2015-013054_0003.jpeg</v>
      </c>
      <c r="H593" t="str">
        <f t="shared" si="50"/>
        <v>sem/10.1021_acs.iecr.5b01305\SEM</v>
      </c>
      <c r="I593" t="s">
        <v>1847</v>
      </c>
      <c r="J593">
        <v>-5</v>
      </c>
      <c r="K593" t="s">
        <v>23</v>
      </c>
      <c r="L593" t="s">
        <v>1848</v>
      </c>
    </row>
    <row r="594" spans="1:12" x14ac:dyDescent="0.25">
      <c r="A594" t="s">
        <v>1835</v>
      </c>
      <c r="B594" t="s">
        <v>1830</v>
      </c>
      <c r="C594" t="s">
        <v>144</v>
      </c>
      <c r="D594" t="s">
        <v>42</v>
      </c>
      <c r="E594" t="s">
        <v>1845</v>
      </c>
      <c r="F594" t="s">
        <v>1846</v>
      </c>
      <c r="G594" t="str">
        <f t="shared" si="49"/>
        <v>sem/10.1021_acs.iecr.5b01305\ie-2015-013054_0003.jpeg</v>
      </c>
      <c r="H594" t="str">
        <f t="shared" si="50"/>
        <v>sem/10.1021_acs.iecr.5b01305\SEM</v>
      </c>
      <c r="I594" t="s">
        <v>1849</v>
      </c>
      <c r="J594">
        <v>-6</v>
      </c>
      <c r="K594" t="s">
        <v>23</v>
      </c>
      <c r="L594" t="s">
        <v>1848</v>
      </c>
    </row>
    <row r="595" spans="1:12" x14ac:dyDescent="0.25">
      <c r="A595" t="s">
        <v>1850</v>
      </c>
      <c r="B595" t="s">
        <v>1851</v>
      </c>
      <c r="C595" t="s">
        <v>297</v>
      </c>
      <c r="D595" t="s">
        <v>1852</v>
      </c>
      <c r="E595" t="s">
        <v>1853</v>
      </c>
      <c r="F595" t="s">
        <v>1854</v>
      </c>
      <c r="G595" t="str">
        <f>HYPERLINK("sem/10.1021_acsami.0c18242\am0c18242_0006.jpeg","sem/10.1021_acsami.0c18242\am0c18242_0006.jpeg")</f>
        <v>sem/10.1021_acsami.0c18242\am0c18242_0006.jpeg</v>
      </c>
      <c r="H595" t="str">
        <f t="shared" ref="H595:H608" si="51">HYPERLINK("sem/10.1021_acsami.0c18242\SEM","sem/10.1021_acsami.0c18242\SEM")</f>
        <v>sem/10.1021_acsami.0c18242\SEM</v>
      </c>
      <c r="I595" t="s">
        <v>1855</v>
      </c>
      <c r="J595">
        <v>-4</v>
      </c>
      <c r="K595" t="s">
        <v>65</v>
      </c>
      <c r="L595" t="s">
        <v>1856</v>
      </c>
    </row>
    <row r="596" spans="1:12" x14ac:dyDescent="0.25">
      <c r="A596" t="s">
        <v>1850</v>
      </c>
      <c r="B596" t="s">
        <v>1851</v>
      </c>
      <c r="C596" t="s">
        <v>578</v>
      </c>
      <c r="D596" t="s">
        <v>542</v>
      </c>
      <c r="E596" t="s">
        <v>1857</v>
      </c>
      <c r="F596" t="s">
        <v>1858</v>
      </c>
      <c r="G596" t="str">
        <f>HYPERLINK("sem/10.1021_acsami.0c18242\supp_2.jpg","sem/10.1021_acsami.0c18242\supp_2.jpg")</f>
        <v>sem/10.1021_acsami.0c18242\supp_2.jpg</v>
      </c>
      <c r="H596" t="str">
        <f t="shared" si="51"/>
        <v>sem/10.1021_acsami.0c18242\SEM</v>
      </c>
      <c r="I596" t="s">
        <v>1100</v>
      </c>
      <c r="J596">
        <v>-7</v>
      </c>
      <c r="K596" t="s">
        <v>65</v>
      </c>
      <c r="L596" t="s">
        <v>1859</v>
      </c>
    </row>
    <row r="597" spans="1:12" x14ac:dyDescent="0.25">
      <c r="A597" t="s">
        <v>1850</v>
      </c>
      <c r="B597" t="s">
        <v>1851</v>
      </c>
      <c r="C597" t="s">
        <v>578</v>
      </c>
      <c r="D597" t="s">
        <v>542</v>
      </c>
      <c r="E597" t="s">
        <v>1857</v>
      </c>
      <c r="F597" t="s">
        <v>1858</v>
      </c>
      <c r="G597" t="str">
        <f>HYPERLINK("sem/10.1021_acsami.0c18242\supp_2.jpg","sem/10.1021_acsami.0c18242\supp_2.jpg")</f>
        <v>sem/10.1021_acsami.0c18242\supp_2.jpg</v>
      </c>
      <c r="H597" t="str">
        <f t="shared" si="51"/>
        <v>sem/10.1021_acsami.0c18242\SEM</v>
      </c>
      <c r="I597" t="s">
        <v>1095</v>
      </c>
      <c r="J597">
        <v>-7</v>
      </c>
      <c r="K597" t="s">
        <v>65</v>
      </c>
      <c r="L597" t="s">
        <v>1859</v>
      </c>
    </row>
    <row r="598" spans="1:12" x14ac:dyDescent="0.25">
      <c r="A598" t="s">
        <v>1850</v>
      </c>
      <c r="B598" t="s">
        <v>1851</v>
      </c>
      <c r="C598" t="s">
        <v>676</v>
      </c>
      <c r="D598" t="s">
        <v>17</v>
      </c>
      <c r="E598" t="s">
        <v>1853</v>
      </c>
      <c r="F598" t="s">
        <v>1860</v>
      </c>
      <c r="G598" t="str">
        <f t="shared" ref="G598:G608" si="52">HYPERLINK("sem/10.1021_acsami.0c18242\supp_3.jpg","sem/10.1021_acsami.0c18242\supp_3.jpg")</f>
        <v>sem/10.1021_acsami.0c18242\supp_3.jpg</v>
      </c>
      <c r="H598" t="str">
        <f t="shared" si="51"/>
        <v>sem/10.1021_acsami.0c18242\SEM</v>
      </c>
      <c r="I598" t="s">
        <v>1861</v>
      </c>
      <c r="J598">
        <v>-6</v>
      </c>
      <c r="K598" t="s">
        <v>65</v>
      </c>
      <c r="L598" t="s">
        <v>1856</v>
      </c>
    </row>
    <row r="599" spans="1:12" x14ac:dyDescent="0.25">
      <c r="A599" t="s">
        <v>1862</v>
      </c>
      <c r="B599" t="s">
        <v>1851</v>
      </c>
      <c r="C599" t="s">
        <v>676</v>
      </c>
      <c r="D599" t="s">
        <v>28</v>
      </c>
      <c r="E599" t="s">
        <v>1863</v>
      </c>
      <c r="F599" t="s">
        <v>1860</v>
      </c>
      <c r="G599" t="str">
        <f t="shared" si="52"/>
        <v>sem/10.1021_acsami.0c18242\supp_3.jpg</v>
      </c>
      <c r="H599" t="str">
        <f t="shared" si="51"/>
        <v>sem/10.1021_acsami.0c18242\SEM</v>
      </c>
      <c r="I599" t="s">
        <v>1183</v>
      </c>
      <c r="J599">
        <v>-6</v>
      </c>
      <c r="K599" t="s">
        <v>65</v>
      </c>
      <c r="L599" t="s">
        <v>1864</v>
      </c>
    </row>
    <row r="600" spans="1:12" x14ac:dyDescent="0.25">
      <c r="A600" t="s">
        <v>1865</v>
      </c>
      <c r="B600" t="s">
        <v>1851</v>
      </c>
      <c r="C600" t="s">
        <v>676</v>
      </c>
      <c r="D600" t="s">
        <v>36</v>
      </c>
      <c r="E600" t="s">
        <v>1866</v>
      </c>
      <c r="F600" t="s">
        <v>1860</v>
      </c>
      <c r="G600" t="str">
        <f t="shared" si="52"/>
        <v>sem/10.1021_acsami.0c18242\supp_3.jpg</v>
      </c>
      <c r="H600" t="str">
        <f t="shared" si="51"/>
        <v>sem/10.1021_acsami.0c18242\SEM</v>
      </c>
      <c r="I600" t="s">
        <v>1867</v>
      </c>
      <c r="J600">
        <v>-6</v>
      </c>
      <c r="K600" t="s">
        <v>65</v>
      </c>
      <c r="L600" t="s">
        <v>1868</v>
      </c>
    </row>
    <row r="601" spans="1:12" x14ac:dyDescent="0.25">
      <c r="A601" t="s">
        <v>1869</v>
      </c>
      <c r="B601" t="s">
        <v>1851</v>
      </c>
      <c r="C601" t="s">
        <v>676</v>
      </c>
      <c r="D601" t="s">
        <v>42</v>
      </c>
      <c r="E601" t="s">
        <v>1870</v>
      </c>
      <c r="F601" t="s">
        <v>1860</v>
      </c>
      <c r="G601" t="str">
        <f t="shared" si="52"/>
        <v>sem/10.1021_acsami.0c18242\supp_3.jpg</v>
      </c>
      <c r="H601" t="str">
        <f t="shared" si="51"/>
        <v>sem/10.1021_acsami.0c18242\SEM</v>
      </c>
      <c r="I601" t="s">
        <v>1187</v>
      </c>
      <c r="J601">
        <v>-6</v>
      </c>
      <c r="K601" t="s">
        <v>65</v>
      </c>
      <c r="L601" t="s">
        <v>1871</v>
      </c>
    </row>
    <row r="602" spans="1:12" x14ac:dyDescent="0.25">
      <c r="A602" t="s">
        <v>1872</v>
      </c>
      <c r="B602" t="s">
        <v>1851</v>
      </c>
      <c r="C602" t="s">
        <v>676</v>
      </c>
      <c r="D602" t="s">
        <v>48</v>
      </c>
      <c r="E602" t="s">
        <v>1857</v>
      </c>
      <c r="F602" t="s">
        <v>1860</v>
      </c>
      <c r="G602" t="str">
        <f t="shared" si="52"/>
        <v>sem/10.1021_acsami.0c18242\supp_3.jpg</v>
      </c>
      <c r="H602" t="str">
        <f t="shared" si="51"/>
        <v>sem/10.1021_acsami.0c18242\SEM</v>
      </c>
      <c r="I602" t="s">
        <v>1873</v>
      </c>
      <c r="J602">
        <v>-6</v>
      </c>
      <c r="K602" t="s">
        <v>65</v>
      </c>
      <c r="L602" t="s">
        <v>1859</v>
      </c>
    </row>
    <row r="603" spans="1:12" x14ac:dyDescent="0.25">
      <c r="A603" t="s">
        <v>1874</v>
      </c>
      <c r="B603" t="s">
        <v>1851</v>
      </c>
      <c r="C603" t="s">
        <v>676</v>
      </c>
      <c r="D603" t="s">
        <v>254</v>
      </c>
      <c r="E603" t="s">
        <v>1853</v>
      </c>
      <c r="F603" t="s">
        <v>1860</v>
      </c>
      <c r="G603" t="str">
        <f t="shared" si="52"/>
        <v>sem/10.1021_acsami.0c18242\supp_3.jpg</v>
      </c>
      <c r="H603" t="str">
        <f t="shared" si="51"/>
        <v>sem/10.1021_acsami.0c18242\SEM</v>
      </c>
      <c r="I603" t="s">
        <v>4598</v>
      </c>
      <c r="J603">
        <v>-7</v>
      </c>
      <c r="K603" t="s">
        <v>65</v>
      </c>
      <c r="L603" t="s">
        <v>1856</v>
      </c>
    </row>
    <row r="604" spans="1:12" x14ac:dyDescent="0.25">
      <c r="A604" t="s">
        <v>1874</v>
      </c>
      <c r="B604" t="s">
        <v>1851</v>
      </c>
      <c r="C604" t="s">
        <v>676</v>
      </c>
      <c r="D604" t="s">
        <v>254</v>
      </c>
      <c r="E604" t="s">
        <v>1853</v>
      </c>
      <c r="F604" t="s">
        <v>1860</v>
      </c>
      <c r="G604" t="str">
        <f t="shared" si="52"/>
        <v>sem/10.1021_acsami.0c18242\supp_3.jpg</v>
      </c>
      <c r="H604" t="str">
        <f t="shared" si="51"/>
        <v>sem/10.1021_acsami.0c18242\SEM</v>
      </c>
      <c r="I604" t="s">
        <v>1875</v>
      </c>
      <c r="J604">
        <v>-6</v>
      </c>
      <c r="K604" t="s">
        <v>65</v>
      </c>
      <c r="L604" t="s">
        <v>1856</v>
      </c>
    </row>
    <row r="605" spans="1:12" x14ac:dyDescent="0.25">
      <c r="A605" t="s">
        <v>1876</v>
      </c>
      <c r="B605" t="s">
        <v>1851</v>
      </c>
      <c r="C605" t="s">
        <v>676</v>
      </c>
      <c r="D605" t="s">
        <v>260</v>
      </c>
      <c r="E605" t="s">
        <v>1863</v>
      </c>
      <c r="F605" t="s">
        <v>1860</v>
      </c>
      <c r="G605" t="str">
        <f t="shared" si="52"/>
        <v>sem/10.1021_acsami.0c18242\supp_3.jpg</v>
      </c>
      <c r="H605" t="str">
        <f t="shared" si="51"/>
        <v>sem/10.1021_acsami.0c18242\SEM</v>
      </c>
      <c r="I605" t="s">
        <v>1844</v>
      </c>
      <c r="J605">
        <v>-6</v>
      </c>
      <c r="K605" t="s">
        <v>65</v>
      </c>
      <c r="L605" t="s">
        <v>1864</v>
      </c>
    </row>
    <row r="606" spans="1:12" x14ac:dyDescent="0.25">
      <c r="A606" t="s">
        <v>1877</v>
      </c>
      <c r="B606" t="s">
        <v>1851</v>
      </c>
      <c r="C606" t="s">
        <v>676</v>
      </c>
      <c r="D606" t="s">
        <v>265</v>
      </c>
      <c r="E606" t="s">
        <v>1866</v>
      </c>
      <c r="F606" t="s">
        <v>1860</v>
      </c>
      <c r="G606" t="str">
        <f t="shared" si="52"/>
        <v>sem/10.1021_acsami.0c18242\supp_3.jpg</v>
      </c>
      <c r="H606" t="str">
        <f t="shared" si="51"/>
        <v>sem/10.1021_acsami.0c18242\SEM</v>
      </c>
      <c r="I606" t="s">
        <v>1878</v>
      </c>
      <c r="J606">
        <v>-6</v>
      </c>
      <c r="K606" t="s">
        <v>65</v>
      </c>
      <c r="L606" t="s">
        <v>1868</v>
      </c>
    </row>
    <row r="607" spans="1:12" x14ac:dyDescent="0.25">
      <c r="A607" t="s">
        <v>1879</v>
      </c>
      <c r="B607" t="s">
        <v>1851</v>
      </c>
      <c r="C607" t="s">
        <v>676</v>
      </c>
      <c r="D607" t="s">
        <v>668</v>
      </c>
      <c r="E607" t="s">
        <v>1870</v>
      </c>
      <c r="F607" t="s">
        <v>1860</v>
      </c>
      <c r="G607" t="str">
        <f t="shared" si="52"/>
        <v>sem/10.1021_acsami.0c18242\supp_3.jpg</v>
      </c>
      <c r="H607" t="str">
        <f t="shared" si="51"/>
        <v>sem/10.1021_acsami.0c18242\SEM</v>
      </c>
      <c r="I607" t="s">
        <v>1179</v>
      </c>
      <c r="J607">
        <v>-6</v>
      </c>
      <c r="K607" t="s">
        <v>65</v>
      </c>
      <c r="L607" t="s">
        <v>1871</v>
      </c>
    </row>
    <row r="608" spans="1:12" x14ac:dyDescent="0.25">
      <c r="A608" t="s">
        <v>1880</v>
      </c>
      <c r="B608" t="s">
        <v>1851</v>
      </c>
      <c r="C608" t="s">
        <v>676</v>
      </c>
      <c r="D608" t="s">
        <v>1040</v>
      </c>
      <c r="E608" t="s">
        <v>1857</v>
      </c>
      <c r="F608" t="s">
        <v>1860</v>
      </c>
      <c r="G608" t="str">
        <f t="shared" si="52"/>
        <v>sem/10.1021_acsami.0c18242\supp_3.jpg</v>
      </c>
      <c r="H608" t="str">
        <f t="shared" si="51"/>
        <v>sem/10.1021_acsami.0c18242\SEM</v>
      </c>
      <c r="I608" t="s">
        <v>1849</v>
      </c>
      <c r="J608">
        <v>-6</v>
      </c>
      <c r="K608" t="s">
        <v>65</v>
      </c>
      <c r="L608" t="s">
        <v>1859</v>
      </c>
    </row>
    <row r="609" spans="1:15" x14ac:dyDescent="0.25">
      <c r="A609" t="s">
        <v>1881</v>
      </c>
      <c r="B609" t="s">
        <v>1882</v>
      </c>
      <c r="C609" t="s">
        <v>122</v>
      </c>
      <c r="D609" t="s">
        <v>1883</v>
      </c>
      <c r="E609" t="s">
        <v>1884</v>
      </c>
      <c r="F609" t="s">
        <v>1885</v>
      </c>
      <c r="G609" t="str">
        <f>HYPERLINK("sem/10.1021_acsapm.0c01034\ap0c01034_0004.jpeg","sem/10.1021_acsapm.0c01034\ap0c01034_0004.jpeg")</f>
        <v>sem/10.1021_acsapm.0c01034\ap0c01034_0004.jpeg</v>
      </c>
      <c r="H609" t="str">
        <f>HYPERLINK("sem/10.1021_acsapm.0c01034\SEM","sem/10.1021_acsapm.0c01034\SEM")</f>
        <v>sem/10.1021_acsapm.0c01034\SEM</v>
      </c>
      <c r="K609" t="s">
        <v>1886</v>
      </c>
      <c r="N609" t="s">
        <v>60</v>
      </c>
    </row>
    <row r="610" spans="1:15" x14ac:dyDescent="0.25">
      <c r="A610" t="s">
        <v>1887</v>
      </c>
      <c r="B610" t="s">
        <v>1888</v>
      </c>
      <c r="C610" t="s">
        <v>144</v>
      </c>
      <c r="D610" t="s">
        <v>260</v>
      </c>
      <c r="E610" t="s">
        <v>1889</v>
      </c>
      <c r="F610" t="s">
        <v>1890</v>
      </c>
      <c r="G610" t="str">
        <f>HYPERLINK("sem/10.1021_acs.est.6b01285\es-2016-01285k_0002.jpeg","sem/10.1021_acs.est.6b01285\es-2016-01285k_0002.jpeg")</f>
        <v>sem/10.1021_acs.est.6b01285\es-2016-01285k_0002.jpeg</v>
      </c>
      <c r="H610" t="str">
        <f>HYPERLINK("sem/10.1021_acs.est.6b01285\SEM","sem/10.1021_acs.est.6b01285\SEM")</f>
        <v>sem/10.1021_acs.est.6b01285\SEM</v>
      </c>
      <c r="N610" t="s">
        <v>60</v>
      </c>
    </row>
    <row r="611" spans="1:15" x14ac:dyDescent="0.25">
      <c r="A611" t="s">
        <v>1887</v>
      </c>
      <c r="B611" t="s">
        <v>1888</v>
      </c>
      <c r="C611" t="s">
        <v>144</v>
      </c>
      <c r="D611" t="s">
        <v>265</v>
      </c>
      <c r="E611" t="s">
        <v>1891</v>
      </c>
      <c r="F611" t="s">
        <v>1892</v>
      </c>
      <c r="G611" t="str">
        <f>HYPERLINK("sem/10.1021_acs.est.6b01285\es-2016-01285k_0002.jpeg","sem/10.1021_acs.est.6b01285\es-2016-01285k_0002.jpeg")</f>
        <v>sem/10.1021_acs.est.6b01285\es-2016-01285k_0002.jpeg</v>
      </c>
      <c r="H611" t="str">
        <f>HYPERLINK("sem/10.1021_acs.est.6b01285\SEM","sem/10.1021_acs.est.6b01285\SEM")</f>
        <v>sem/10.1021_acs.est.6b01285\SEM</v>
      </c>
      <c r="N611" t="s">
        <v>60</v>
      </c>
    </row>
    <row r="612" spans="1:15" x14ac:dyDescent="0.25">
      <c r="A612" t="s">
        <v>1887</v>
      </c>
      <c r="B612" t="s">
        <v>1888</v>
      </c>
      <c r="C612" t="s">
        <v>90</v>
      </c>
      <c r="D612" t="s">
        <v>42</v>
      </c>
      <c r="E612" t="s">
        <v>1893</v>
      </c>
      <c r="F612" t="s">
        <v>1894</v>
      </c>
      <c r="G612" t="str">
        <f>HYPERLINK("sem/10.1021_acs.est.6b01285\es-2016-01285k_0003.jpeg","sem/10.1021_acs.est.6b01285\es-2016-01285k_0003.jpeg")</f>
        <v>sem/10.1021_acs.est.6b01285\es-2016-01285k_0003.jpeg</v>
      </c>
      <c r="H612" t="str">
        <f>HYPERLINK("sem/10.1021_acs.est.6b01285\SEM","sem/10.1021_acs.est.6b01285\SEM")</f>
        <v>sem/10.1021_acs.est.6b01285\SEM</v>
      </c>
      <c r="N612" t="s">
        <v>60</v>
      </c>
    </row>
    <row r="613" spans="1:15" x14ac:dyDescent="0.25">
      <c r="A613" t="s">
        <v>1887</v>
      </c>
      <c r="B613" t="s">
        <v>1888</v>
      </c>
      <c r="C613" t="s">
        <v>90</v>
      </c>
      <c r="D613" t="s">
        <v>48</v>
      </c>
      <c r="E613" t="s">
        <v>1893</v>
      </c>
      <c r="F613" t="s">
        <v>1895</v>
      </c>
      <c r="G613" t="str">
        <f>HYPERLINK("sem/10.1021_acs.est.6b01285\es-2016-01285k_0003.jpeg","sem/10.1021_acs.est.6b01285\es-2016-01285k_0003.jpeg")</f>
        <v>sem/10.1021_acs.est.6b01285\es-2016-01285k_0003.jpeg</v>
      </c>
      <c r="H613" t="str">
        <f>HYPERLINK("sem/10.1021_acs.est.6b01285\SEM","sem/10.1021_acs.est.6b01285\SEM")</f>
        <v>sem/10.1021_acs.est.6b01285\SEM</v>
      </c>
      <c r="N613" t="s">
        <v>60</v>
      </c>
    </row>
    <row r="614" spans="1:15" x14ac:dyDescent="0.25">
      <c r="A614" t="s">
        <v>1887</v>
      </c>
      <c r="B614" t="s">
        <v>1888</v>
      </c>
      <c r="C614" t="s">
        <v>90</v>
      </c>
      <c r="D614" t="s">
        <v>254</v>
      </c>
      <c r="E614" t="s">
        <v>1896</v>
      </c>
      <c r="F614" t="s">
        <v>1897</v>
      </c>
      <c r="G614" t="str">
        <f>HYPERLINK("sem/10.1021_acs.est.6b01285\es-2016-01285k_0003.jpeg","sem/10.1021_acs.est.6b01285\es-2016-01285k_0003.jpeg")</f>
        <v>sem/10.1021_acs.est.6b01285\es-2016-01285k_0003.jpeg</v>
      </c>
      <c r="H614" t="str">
        <f>HYPERLINK("sem/10.1021_acs.est.6b01285\SEM","sem/10.1021_acs.est.6b01285\SEM")</f>
        <v>sem/10.1021_acs.est.6b01285\SEM</v>
      </c>
      <c r="N614" t="s">
        <v>60</v>
      </c>
      <c r="O614" t="s">
        <v>1898</v>
      </c>
    </row>
    <row r="615" spans="1:15" x14ac:dyDescent="0.25">
      <c r="A615" t="s">
        <v>1899</v>
      </c>
      <c r="B615" t="s">
        <v>1900</v>
      </c>
      <c r="C615" t="s">
        <v>90</v>
      </c>
      <c r="D615" t="s">
        <v>91</v>
      </c>
      <c r="E615" t="s">
        <v>1901</v>
      </c>
      <c r="F615" t="s">
        <v>1902</v>
      </c>
      <c r="G615" t="str">
        <f>HYPERLINK("sem/10.1021_acs.biomac.6b00150\bm-2016-001502_0004.jpeg","sem/10.1021_acs.biomac.6b00150\bm-2016-001502_0004.jpeg")</f>
        <v>sem/10.1021_acs.biomac.6b00150\bm-2016-001502_0004.jpeg</v>
      </c>
      <c r="H615" t="str">
        <f>HYPERLINK("sem/10.1021_acs.biomac.6b00150\SEM","sem/10.1021_acs.biomac.6b00150\SEM")</f>
        <v>sem/10.1021_acs.biomac.6b00150\SEM</v>
      </c>
      <c r="N615" t="s">
        <v>60</v>
      </c>
      <c r="O615" t="s">
        <v>1886</v>
      </c>
    </row>
    <row r="616" spans="1:15" x14ac:dyDescent="0.25">
      <c r="A616" t="s">
        <v>1903</v>
      </c>
      <c r="B616" t="s">
        <v>1904</v>
      </c>
      <c r="C616" t="s">
        <v>55</v>
      </c>
      <c r="D616" t="s">
        <v>102</v>
      </c>
      <c r="E616" t="s">
        <v>1905</v>
      </c>
      <c r="F616" t="s">
        <v>1906</v>
      </c>
      <c r="G616" t="str">
        <f>HYPERLINK("sem/10.1021_acsami.1c08409\am1c08409_0002.jpeg","sem/10.1021_acsami.1c08409\am1c08409_0002.jpeg")</f>
        <v>sem/10.1021_acsami.1c08409\am1c08409_0002.jpeg</v>
      </c>
      <c r="H616" t="str">
        <f>HYPERLINK("sem/10.1021_acsami.1c08409\SEM","sem/10.1021_acsami.1c08409\SEM")</f>
        <v>sem/10.1021_acsami.1c08409\SEM</v>
      </c>
      <c r="N616" t="s">
        <v>60</v>
      </c>
      <c r="O616" t="s">
        <v>1886</v>
      </c>
    </row>
    <row r="617" spans="1:15" x14ac:dyDescent="0.25">
      <c r="A617" t="s">
        <v>1907</v>
      </c>
      <c r="B617" t="s">
        <v>1908</v>
      </c>
      <c r="C617" t="s">
        <v>90</v>
      </c>
      <c r="D617" t="s">
        <v>547</v>
      </c>
      <c r="E617" t="s">
        <v>1909</v>
      </c>
      <c r="F617" t="s">
        <v>1910</v>
      </c>
      <c r="G617" t="str">
        <f>HYPERLINK("sem/10.1021_acs.chemmater.8b01260\cm-2018-012604_0003.jpeg","sem/10.1021_acs.chemmater.8b01260\cm-2018-012604_0003.jpeg")</f>
        <v>sem/10.1021_acs.chemmater.8b01260\cm-2018-012604_0003.jpeg</v>
      </c>
      <c r="H617" t="str">
        <f>HYPERLINK("sem/10.1021_acs.chemmater.8b01260\SEM","sem/10.1021_acs.chemmater.8b01260\SEM")</f>
        <v>sem/10.1021_acs.chemmater.8b01260\SEM</v>
      </c>
      <c r="N617" t="s">
        <v>60</v>
      </c>
      <c r="O617" t="s">
        <v>1911</v>
      </c>
    </row>
    <row r="618" spans="1:15" x14ac:dyDescent="0.25">
      <c r="A618" s="1" t="s">
        <v>1912</v>
      </c>
      <c r="B618" t="s">
        <v>1913</v>
      </c>
      <c r="C618" t="s">
        <v>90</v>
      </c>
      <c r="D618" t="s">
        <v>17</v>
      </c>
      <c r="E618" t="s">
        <v>1914</v>
      </c>
      <c r="F618" t="s">
        <v>1915</v>
      </c>
      <c r="G618" t="str">
        <f>HYPERLINK("sem/10.1021_acs.jpcc.6b05948\jp-2016-05948b_0004.jpeg","sem/10.1021_acs.jpcc.6b05948\jp-2016-05948b_0004.jpeg")</f>
        <v>sem/10.1021_acs.jpcc.6b05948\jp-2016-05948b_0004.jpeg</v>
      </c>
      <c r="H618" t="str">
        <f>HYPERLINK("sem/10.1021_acs.jpcc.6b05948\SEM","sem/10.1021_acs.jpcc.6b05948\SEM")</f>
        <v>sem/10.1021_acs.jpcc.6b05948\SEM</v>
      </c>
      <c r="I618" t="s">
        <v>1916</v>
      </c>
      <c r="J618">
        <v>-5</v>
      </c>
      <c r="K618" t="s">
        <v>23</v>
      </c>
      <c r="L618" t="s">
        <v>1917</v>
      </c>
    </row>
    <row r="619" spans="1:15" x14ac:dyDescent="0.25">
      <c r="A619" s="1" t="s">
        <v>1918</v>
      </c>
      <c r="B619" t="s">
        <v>1913</v>
      </c>
      <c r="C619" t="s">
        <v>90</v>
      </c>
      <c r="D619" t="s">
        <v>28</v>
      </c>
      <c r="E619" t="s">
        <v>1919</v>
      </c>
      <c r="G619" t="str">
        <f>HYPERLINK("sem/10.1021_acs.jpcc.6b05948\jp-2016-05948b_0004.jpeg","sem/10.1021_acs.jpcc.6b05948\jp-2016-05948b_0004.jpeg")</f>
        <v>sem/10.1021_acs.jpcc.6b05948\jp-2016-05948b_0004.jpeg</v>
      </c>
      <c r="H619" t="str">
        <f>HYPERLINK("sem/10.1021_acs.jpcc.6b05948\SEM","sem/10.1021_acs.jpcc.6b05948\SEM")</f>
        <v>sem/10.1021_acs.jpcc.6b05948\SEM</v>
      </c>
      <c r="I619" t="s">
        <v>1920</v>
      </c>
      <c r="J619">
        <v>-5</v>
      </c>
      <c r="K619" t="s">
        <v>23</v>
      </c>
      <c r="L619" t="s">
        <v>1917</v>
      </c>
    </row>
    <row r="620" spans="1:15" x14ac:dyDescent="0.25">
      <c r="A620" s="1" t="s">
        <v>1921</v>
      </c>
      <c r="B620" t="s">
        <v>1913</v>
      </c>
      <c r="C620" t="s">
        <v>90</v>
      </c>
      <c r="D620" t="s">
        <v>36</v>
      </c>
      <c r="E620" t="s">
        <v>1922</v>
      </c>
      <c r="G620" t="str">
        <f>HYPERLINK("sem/10.1021_acs.jpcc.6b05948\jp-2016-05948b_0004.jpeg","sem/10.1021_acs.jpcc.6b05948\jp-2016-05948b_0004.jpeg")</f>
        <v>sem/10.1021_acs.jpcc.6b05948\jp-2016-05948b_0004.jpeg</v>
      </c>
      <c r="H620" t="str">
        <f>HYPERLINK("sem/10.1021_acs.jpcc.6b05948\SEM","sem/10.1021_acs.jpcc.6b05948\SEM")</f>
        <v>sem/10.1021_acs.jpcc.6b05948\SEM</v>
      </c>
      <c r="I620" t="s">
        <v>1923</v>
      </c>
      <c r="J620">
        <v>-5</v>
      </c>
      <c r="K620" t="s">
        <v>23</v>
      </c>
      <c r="L620" t="s">
        <v>1924</v>
      </c>
    </row>
    <row r="621" spans="1:15" x14ac:dyDescent="0.25">
      <c r="A621" s="1" t="s">
        <v>1925</v>
      </c>
      <c r="B621" t="s">
        <v>1913</v>
      </c>
      <c r="C621" t="s">
        <v>90</v>
      </c>
      <c r="D621" t="s">
        <v>42</v>
      </c>
      <c r="E621" t="s">
        <v>1926</v>
      </c>
      <c r="G621" t="str">
        <f>HYPERLINK("sem/10.1021_acs.jpcc.6b05948\jp-2016-05948b_0004.jpeg","sem/10.1021_acs.jpcc.6b05948\jp-2016-05948b_0004.jpeg")</f>
        <v>sem/10.1021_acs.jpcc.6b05948\jp-2016-05948b_0004.jpeg</v>
      </c>
      <c r="H621" t="str">
        <f>HYPERLINK("sem/10.1021_acs.jpcc.6b05948\SEM","sem/10.1021_acs.jpcc.6b05948\SEM")</f>
        <v>sem/10.1021_acs.jpcc.6b05948\SEM</v>
      </c>
      <c r="I621" t="s">
        <v>1927</v>
      </c>
      <c r="J621">
        <v>-5</v>
      </c>
      <c r="K621" t="s">
        <v>23</v>
      </c>
      <c r="L621" t="s">
        <v>1928</v>
      </c>
    </row>
    <row r="622" spans="1:15" x14ac:dyDescent="0.25">
      <c r="A622" s="1" t="s">
        <v>1929</v>
      </c>
      <c r="B622" t="s">
        <v>1913</v>
      </c>
      <c r="C622" t="s">
        <v>90</v>
      </c>
      <c r="D622" t="s">
        <v>48</v>
      </c>
      <c r="E622" t="s">
        <v>1930</v>
      </c>
      <c r="G622" t="str">
        <f>HYPERLINK("sem/10.1021_acs.jpcc.6b05948\jp-2016-05948b_0004.jpeg","sem/10.1021_acs.jpcc.6b05948\jp-2016-05948b_0004.jpeg")</f>
        <v>sem/10.1021_acs.jpcc.6b05948\jp-2016-05948b_0004.jpeg</v>
      </c>
      <c r="H622" t="str">
        <f>HYPERLINK("sem/10.1021_acs.jpcc.6b05948\SEM","sem/10.1021_acs.jpcc.6b05948\SEM")</f>
        <v>sem/10.1021_acs.jpcc.6b05948\SEM</v>
      </c>
      <c r="I622" t="s">
        <v>1931</v>
      </c>
      <c r="J622">
        <v>-5</v>
      </c>
      <c r="K622" t="s">
        <v>23</v>
      </c>
      <c r="L622" t="s">
        <v>1856</v>
      </c>
    </row>
    <row r="623" spans="1:15" x14ac:dyDescent="0.25">
      <c r="A623" s="1" t="s">
        <v>1932</v>
      </c>
      <c r="B623" t="s">
        <v>1933</v>
      </c>
      <c r="C623" t="s">
        <v>169</v>
      </c>
      <c r="D623" t="s">
        <v>28</v>
      </c>
      <c r="E623" t="s">
        <v>1934</v>
      </c>
      <c r="F623" t="s">
        <v>1935</v>
      </c>
      <c r="G623" t="str">
        <f>HYPERLINK("sem/10.1021_acsami.0c16009\am0c16009_0008.jpeg","sem/10.1021_acsami.0c16009\am0c16009_0008.jpeg")</f>
        <v>sem/10.1021_acsami.0c16009\am0c16009_0008.jpeg</v>
      </c>
      <c r="H623" t="str">
        <f>HYPERLINK("sem/10.1021_acsami.0c16009\SEM","sem/10.1021_acsami.0c16009\SEM")</f>
        <v>sem/10.1021_acsami.0c16009\SEM</v>
      </c>
      <c r="I623" t="s">
        <v>1936</v>
      </c>
      <c r="J623">
        <v>-5</v>
      </c>
      <c r="K623" t="s">
        <v>23</v>
      </c>
      <c r="L623" t="s">
        <v>1937</v>
      </c>
    </row>
    <row r="624" spans="1:15" x14ac:dyDescent="0.25">
      <c r="A624" t="s">
        <v>1932</v>
      </c>
      <c r="B624" t="s">
        <v>1933</v>
      </c>
      <c r="C624" t="s">
        <v>169</v>
      </c>
      <c r="D624" t="s">
        <v>36</v>
      </c>
      <c r="E624" t="s">
        <v>1934</v>
      </c>
      <c r="F624" t="s">
        <v>1935</v>
      </c>
      <c r="G624" t="str">
        <f>HYPERLINK("sem/10.1021_acsami.0c16009\am0c16009_0008.jpeg","sem/10.1021_acsami.0c16009\am0c16009_0008.jpeg")</f>
        <v>sem/10.1021_acsami.0c16009\am0c16009_0008.jpeg</v>
      </c>
      <c r="H624" t="str">
        <f>HYPERLINK("sem/10.1021_acsami.0c16009\SEM","sem/10.1021_acsami.0c16009\SEM")</f>
        <v>sem/10.1021_acsami.0c16009\SEM</v>
      </c>
      <c r="I624" t="s">
        <v>1938</v>
      </c>
      <c r="J624">
        <v>-6</v>
      </c>
      <c r="K624" t="s">
        <v>23</v>
      </c>
      <c r="L624" t="s">
        <v>1937</v>
      </c>
    </row>
    <row r="625" spans="1:15" x14ac:dyDescent="0.25">
      <c r="A625" t="s">
        <v>1939</v>
      </c>
      <c r="B625" t="s">
        <v>1940</v>
      </c>
      <c r="C625" t="s">
        <v>620</v>
      </c>
      <c r="D625" t="s">
        <v>91</v>
      </c>
      <c r="E625" t="s">
        <v>1941</v>
      </c>
      <c r="F625" t="s">
        <v>1942</v>
      </c>
      <c r="G625" t="str">
        <f>HYPERLINK("sem/10.1021_acsami.7b10699\supp_1.jpg","sem/10.1021_acsami.7b10699\supp_1.jpg")</f>
        <v>sem/10.1021_acsami.7b10699\supp_1.jpg</v>
      </c>
      <c r="H625" t="str">
        <f>HYPERLINK("sem/10.1021_acsami.7b10699\SEM","sem/10.1021_acsami.7b10699\SEM")</f>
        <v>sem/10.1021_acsami.7b10699\SEM</v>
      </c>
      <c r="N625" t="s">
        <v>60</v>
      </c>
      <c r="O625" t="s">
        <v>1886</v>
      </c>
    </row>
    <row r="626" spans="1:15" x14ac:dyDescent="0.25">
      <c r="A626" t="s">
        <v>1943</v>
      </c>
      <c r="B626" t="s">
        <v>1944</v>
      </c>
      <c r="C626" t="s">
        <v>144</v>
      </c>
      <c r="D626" t="s">
        <v>28</v>
      </c>
      <c r="E626" t="s">
        <v>1945</v>
      </c>
      <c r="F626" t="s">
        <v>1946</v>
      </c>
      <c r="G626" t="str">
        <f>HYPERLINK("sem/10.1021_acs.molpharmaceut.0c00126\mp0c00126_0002.jpeg","sem/10.1021_acs.molpharmaceut.0c00126\mp0c00126_0002.jpeg")</f>
        <v>sem/10.1021_acs.molpharmaceut.0c00126\mp0c00126_0002.jpeg</v>
      </c>
      <c r="H626" t="str">
        <f>HYPERLINK("sem/10.1021_acs.molpharmaceut.0c00126\SEM","sem/10.1021_acs.molpharmaceut.0c00126\SEM")</f>
        <v>sem/10.1021_acs.molpharmaceut.0c00126\SEM</v>
      </c>
      <c r="N626" t="s">
        <v>60</v>
      </c>
      <c r="O626" t="s">
        <v>1911</v>
      </c>
    </row>
    <row r="627" spans="1:15" x14ac:dyDescent="0.25">
      <c r="A627" t="s">
        <v>1943</v>
      </c>
      <c r="B627" t="s">
        <v>1944</v>
      </c>
      <c r="C627" t="s">
        <v>144</v>
      </c>
      <c r="D627" t="s">
        <v>36</v>
      </c>
      <c r="E627" t="s">
        <v>1947</v>
      </c>
      <c r="F627" t="s">
        <v>1948</v>
      </c>
      <c r="G627" t="str">
        <f>HYPERLINK("sem/10.1021_acs.molpharmaceut.0c00126\mp0c00126_0002.jpeg","sem/10.1021_acs.molpharmaceut.0c00126\mp0c00126_0002.jpeg")</f>
        <v>sem/10.1021_acs.molpharmaceut.0c00126\mp0c00126_0002.jpeg</v>
      </c>
      <c r="H627" t="str">
        <f>HYPERLINK("sem/10.1021_acs.molpharmaceut.0c00126\SEM","sem/10.1021_acs.molpharmaceut.0c00126\SEM")</f>
        <v>sem/10.1021_acs.molpharmaceut.0c00126\SEM</v>
      </c>
      <c r="N627" t="s">
        <v>60</v>
      </c>
      <c r="O627" t="s">
        <v>1886</v>
      </c>
    </row>
    <row r="628" spans="1:15" x14ac:dyDescent="0.25">
      <c r="A628" t="s">
        <v>1949</v>
      </c>
      <c r="B628" t="s">
        <v>1950</v>
      </c>
      <c r="C628" t="s">
        <v>55</v>
      </c>
      <c r="D628" t="s">
        <v>17</v>
      </c>
      <c r="E628" t="s">
        <v>1951</v>
      </c>
      <c r="F628" t="s">
        <v>1952</v>
      </c>
      <c r="G628" t="str">
        <f>HYPERLINK("sem/10.1021_ja300174v\ja-2012-00174v_0001.jpeg","sem/10.1021_ja300174v\ja-2012-00174v_0001.jpeg")</f>
        <v>sem/10.1021_ja300174v\ja-2012-00174v_0001.jpeg</v>
      </c>
      <c r="H628" t="str">
        <f t="shared" ref="H628:H633" si="53">HYPERLINK("sem/10.1021_ja300174v\SEM","sem/10.1021_ja300174v\SEM")</f>
        <v>sem/10.1021_ja300174v\SEM</v>
      </c>
      <c r="N628" t="s">
        <v>60</v>
      </c>
    </row>
    <row r="629" spans="1:15" x14ac:dyDescent="0.25">
      <c r="A629" t="s">
        <v>1949</v>
      </c>
      <c r="B629" t="s">
        <v>1950</v>
      </c>
      <c r="C629" t="s">
        <v>55</v>
      </c>
      <c r="D629" t="s">
        <v>28</v>
      </c>
      <c r="E629" t="s">
        <v>1953</v>
      </c>
      <c r="F629" t="s">
        <v>1954</v>
      </c>
      <c r="G629" t="str">
        <f>HYPERLINK("sem/10.1021_ja300174v\ja-2012-00174v_0001.jpeg","sem/10.1021_ja300174v\ja-2012-00174v_0001.jpeg")</f>
        <v>sem/10.1021_ja300174v\ja-2012-00174v_0001.jpeg</v>
      </c>
      <c r="H629" t="str">
        <f t="shared" si="53"/>
        <v>sem/10.1021_ja300174v\SEM</v>
      </c>
      <c r="N629" t="s">
        <v>60</v>
      </c>
    </row>
    <row r="630" spans="1:15" x14ac:dyDescent="0.25">
      <c r="A630" t="s">
        <v>1949</v>
      </c>
      <c r="B630" t="s">
        <v>1950</v>
      </c>
      <c r="C630" t="s">
        <v>55</v>
      </c>
      <c r="D630" t="s">
        <v>36</v>
      </c>
      <c r="E630" t="s">
        <v>1955</v>
      </c>
      <c r="F630" t="s">
        <v>1956</v>
      </c>
      <c r="G630" t="str">
        <f>HYPERLINK("sem/10.1021_ja300174v\ja-2012-00174v_0001.jpeg","sem/10.1021_ja300174v\ja-2012-00174v_0001.jpeg")</f>
        <v>sem/10.1021_ja300174v\ja-2012-00174v_0001.jpeg</v>
      </c>
      <c r="H630" t="str">
        <f t="shared" si="53"/>
        <v>sem/10.1021_ja300174v\SEM</v>
      </c>
      <c r="N630" t="s">
        <v>60</v>
      </c>
    </row>
    <row r="631" spans="1:15" x14ac:dyDescent="0.25">
      <c r="A631" t="s">
        <v>1949</v>
      </c>
      <c r="B631" t="s">
        <v>1950</v>
      </c>
      <c r="C631" t="s">
        <v>90</v>
      </c>
      <c r="D631" t="s">
        <v>17</v>
      </c>
      <c r="E631" t="s">
        <v>1957</v>
      </c>
      <c r="F631" t="s">
        <v>1958</v>
      </c>
      <c r="G631" t="str">
        <f>HYPERLINK("sem/10.1021_ja300174v\ja-2012-00174v_0003.jpeg","sem/10.1021_ja300174v\ja-2012-00174v_0003.jpeg")</f>
        <v>sem/10.1021_ja300174v\ja-2012-00174v_0003.jpeg</v>
      </c>
      <c r="H631" t="str">
        <f t="shared" si="53"/>
        <v>sem/10.1021_ja300174v\SEM</v>
      </c>
      <c r="N631" t="s">
        <v>60</v>
      </c>
    </row>
    <row r="632" spans="1:15" x14ac:dyDescent="0.25">
      <c r="A632" t="s">
        <v>1949</v>
      </c>
      <c r="B632" t="s">
        <v>1950</v>
      </c>
      <c r="C632" t="s">
        <v>90</v>
      </c>
      <c r="D632" t="s">
        <v>28</v>
      </c>
      <c r="E632" t="s">
        <v>1959</v>
      </c>
      <c r="F632" t="s">
        <v>1960</v>
      </c>
      <c r="G632" t="str">
        <f>HYPERLINK("sem/10.1021_ja300174v\ja-2012-00174v_0003.jpeg","sem/10.1021_ja300174v\ja-2012-00174v_0003.jpeg")</f>
        <v>sem/10.1021_ja300174v\ja-2012-00174v_0003.jpeg</v>
      </c>
      <c r="H632" t="str">
        <f t="shared" si="53"/>
        <v>sem/10.1021_ja300174v\SEM</v>
      </c>
      <c r="N632" t="s">
        <v>60</v>
      </c>
    </row>
    <row r="633" spans="1:15" x14ac:dyDescent="0.25">
      <c r="A633" t="s">
        <v>1949</v>
      </c>
      <c r="B633" t="s">
        <v>1950</v>
      </c>
      <c r="C633" t="s">
        <v>90</v>
      </c>
      <c r="D633" t="s">
        <v>36</v>
      </c>
      <c r="E633" t="s">
        <v>1961</v>
      </c>
      <c r="F633" t="s">
        <v>1962</v>
      </c>
      <c r="G633" t="str">
        <f>HYPERLINK("sem/10.1021_ja300174v\ja-2012-00174v_0003.jpeg","sem/10.1021_ja300174v\ja-2012-00174v_0003.jpeg")</f>
        <v>sem/10.1021_ja300174v\ja-2012-00174v_0003.jpeg</v>
      </c>
      <c r="H633" t="str">
        <f t="shared" si="53"/>
        <v>sem/10.1021_ja300174v\SEM</v>
      </c>
      <c r="N633" t="s">
        <v>60</v>
      </c>
    </row>
    <row r="634" spans="1:15" x14ac:dyDescent="0.25">
      <c r="A634" s="1" t="s">
        <v>1963</v>
      </c>
      <c r="B634" t="s">
        <v>1964</v>
      </c>
      <c r="C634" t="s">
        <v>1965</v>
      </c>
      <c r="D634" t="s">
        <v>1966</v>
      </c>
      <c r="E634" t="s">
        <v>1967</v>
      </c>
      <c r="F634" t="s">
        <v>1968</v>
      </c>
      <c r="G634" t="str">
        <f>HYPERLINK("sem/10.1021_acscentsci.0c01054\supp_2.jpg","sem/10.1021_acscentsci.0c01054\supp_2.jpg")</f>
        <v>sem/10.1021_acscentsci.0c01054\supp_2.jpg</v>
      </c>
      <c r="H634" t="str">
        <f>HYPERLINK("sem/10.1021_acscentsci.0c01054\SEM","sem/10.1021_acscentsci.0c01054\SEM")</f>
        <v>sem/10.1021_acscentsci.0c01054\SEM</v>
      </c>
      <c r="I634" t="s">
        <v>1969</v>
      </c>
      <c r="J634">
        <v>-5</v>
      </c>
      <c r="K634" t="s">
        <v>114</v>
      </c>
      <c r="L634" t="s">
        <v>1843</v>
      </c>
    </row>
    <row r="635" spans="1:15" x14ac:dyDescent="0.25">
      <c r="A635" s="1" t="s">
        <v>1963</v>
      </c>
      <c r="B635" t="s">
        <v>1964</v>
      </c>
      <c r="C635" t="s">
        <v>1965</v>
      </c>
      <c r="D635" t="s">
        <v>1966</v>
      </c>
      <c r="E635" t="s">
        <v>1967</v>
      </c>
      <c r="F635" t="s">
        <v>1968</v>
      </c>
      <c r="G635" t="str">
        <f>HYPERLINK("sem/10.1021_acscentsci.0c01054\supp_2.jpg","sem/10.1021_acscentsci.0c01054\supp_2.jpg")</f>
        <v>sem/10.1021_acscentsci.0c01054\supp_2.jpg</v>
      </c>
      <c r="H635" t="str">
        <f>HYPERLINK("sem/10.1021_acscentsci.0c01054\SEM","sem/10.1021_acscentsci.0c01054\SEM")</f>
        <v>sem/10.1021_acscentsci.0c01054\SEM</v>
      </c>
      <c r="I635" t="s">
        <v>1970</v>
      </c>
      <c r="J635">
        <v>-5</v>
      </c>
      <c r="K635" t="s">
        <v>114</v>
      </c>
      <c r="L635" t="s">
        <v>1843</v>
      </c>
    </row>
    <row r="636" spans="1:15" x14ac:dyDescent="0.25">
      <c r="A636" t="s">
        <v>1971</v>
      </c>
      <c r="B636" t="s">
        <v>1972</v>
      </c>
      <c r="C636" t="s">
        <v>833</v>
      </c>
      <c r="D636" t="s">
        <v>17</v>
      </c>
      <c r="E636" t="s">
        <v>18</v>
      </c>
      <c r="F636" t="s">
        <v>1973</v>
      </c>
      <c r="G636" t="str">
        <f>HYPERLINK("sem/10.1021_acsami.1c11054\supp_5.jpg","sem/10.1021_acsami.1c11054\supp_5.jpg")</f>
        <v>sem/10.1021_acsami.1c11054\supp_5.jpg</v>
      </c>
      <c r="H636" t="str">
        <f>HYPERLINK("sem/10.1021_acsami.1c11054\SEM","sem/10.1021_acsami.1c11054\SEM")</f>
        <v>sem/10.1021_acsami.1c11054\SEM</v>
      </c>
      <c r="N636" t="s">
        <v>60</v>
      </c>
    </row>
    <row r="637" spans="1:15" x14ac:dyDescent="0.25">
      <c r="A637" t="s">
        <v>1971</v>
      </c>
      <c r="B637" t="s">
        <v>1972</v>
      </c>
      <c r="C637" t="s">
        <v>833</v>
      </c>
      <c r="D637" t="s">
        <v>28</v>
      </c>
      <c r="E637" t="s">
        <v>1974</v>
      </c>
      <c r="F637" t="s">
        <v>1975</v>
      </c>
      <c r="G637" t="str">
        <f>HYPERLINK("sem/10.1021_acsami.1c11054\supp_5.jpg","sem/10.1021_acsami.1c11054\supp_5.jpg")</f>
        <v>sem/10.1021_acsami.1c11054\supp_5.jpg</v>
      </c>
      <c r="H637" t="str">
        <f>HYPERLINK("sem/10.1021_acsami.1c11054\SEM","sem/10.1021_acsami.1c11054\SEM")</f>
        <v>sem/10.1021_acsami.1c11054\SEM</v>
      </c>
      <c r="N637" t="s">
        <v>60</v>
      </c>
    </row>
    <row r="638" spans="1:15" x14ac:dyDescent="0.25">
      <c r="A638" t="s">
        <v>1971</v>
      </c>
      <c r="B638" t="s">
        <v>1972</v>
      </c>
      <c r="C638" t="s">
        <v>833</v>
      </c>
      <c r="D638" t="s">
        <v>36</v>
      </c>
      <c r="E638" t="s">
        <v>1976</v>
      </c>
      <c r="F638" t="s">
        <v>1977</v>
      </c>
      <c r="G638" t="str">
        <f>HYPERLINK("sem/10.1021_acsami.1c11054\supp_5.jpg","sem/10.1021_acsami.1c11054\supp_5.jpg")</f>
        <v>sem/10.1021_acsami.1c11054\supp_5.jpg</v>
      </c>
      <c r="H638" t="str">
        <f>HYPERLINK("sem/10.1021_acsami.1c11054\SEM","sem/10.1021_acsami.1c11054\SEM")</f>
        <v>sem/10.1021_acsami.1c11054\SEM</v>
      </c>
      <c r="N638" t="s">
        <v>60</v>
      </c>
    </row>
    <row r="639" spans="1:15" x14ac:dyDescent="0.25">
      <c r="A639" t="s">
        <v>1971</v>
      </c>
      <c r="B639" t="s">
        <v>1972</v>
      </c>
      <c r="C639" t="s">
        <v>833</v>
      </c>
      <c r="D639" t="s">
        <v>42</v>
      </c>
      <c r="E639" t="s">
        <v>1978</v>
      </c>
      <c r="F639" t="s">
        <v>1979</v>
      </c>
      <c r="G639" t="str">
        <f>HYPERLINK("sem/10.1021_acsami.1c11054\supp_5.jpg","sem/10.1021_acsami.1c11054\supp_5.jpg")</f>
        <v>sem/10.1021_acsami.1c11054\supp_5.jpg</v>
      </c>
      <c r="H639" t="str">
        <f>HYPERLINK("sem/10.1021_acsami.1c11054\SEM","sem/10.1021_acsami.1c11054\SEM")</f>
        <v>sem/10.1021_acsami.1c11054\SEM</v>
      </c>
      <c r="N639" t="s">
        <v>60</v>
      </c>
    </row>
    <row r="640" spans="1:15" x14ac:dyDescent="0.25">
      <c r="A640" t="s">
        <v>1980</v>
      </c>
      <c r="B640" t="s">
        <v>1981</v>
      </c>
      <c r="C640" t="s">
        <v>235</v>
      </c>
      <c r="D640" t="s">
        <v>91</v>
      </c>
      <c r="E640" t="s">
        <v>1982</v>
      </c>
      <c r="F640" t="s">
        <v>1983</v>
      </c>
      <c r="G640" t="str">
        <f>HYPERLINK("sem/10.1021_acs.langmuir.7b02906\la-2017-02906x_0005.jpeg","sem/10.1021_acs.langmuir.7b02906\la-2017-02906x_0005.jpeg")</f>
        <v>sem/10.1021_acs.langmuir.7b02906\la-2017-02906x_0005.jpeg</v>
      </c>
      <c r="H640" t="str">
        <f>HYPERLINK("sem/10.1021_acs.langmuir.7b02906\SEM","sem/10.1021_acs.langmuir.7b02906\SEM")</f>
        <v>sem/10.1021_acs.langmuir.7b02906\SEM</v>
      </c>
      <c r="N640" t="s">
        <v>60</v>
      </c>
    </row>
    <row r="641" spans="1:14" x14ac:dyDescent="0.25">
      <c r="A641" t="s">
        <v>1984</v>
      </c>
      <c r="B641" t="s">
        <v>1985</v>
      </c>
      <c r="C641" t="s">
        <v>55</v>
      </c>
      <c r="D641" t="s">
        <v>17</v>
      </c>
      <c r="E641" t="s">
        <v>1986</v>
      </c>
      <c r="F641" t="s">
        <v>1987</v>
      </c>
      <c r="G641" t="str">
        <f>HYPERLINK("sem/10.1021_acsbiomaterials.6b00484\ab-2016-00484s_0002.jpeg","sem/10.1021_acsbiomaterials.6b00484\ab-2016-00484s_0002.jpeg")</f>
        <v>sem/10.1021_acsbiomaterials.6b00484\ab-2016-00484s_0002.jpeg</v>
      </c>
      <c r="H641" t="str">
        <f>HYPERLINK("sem/10.1021_acsbiomaterials.6b00484\SEM","sem/10.1021_acsbiomaterials.6b00484\SEM")</f>
        <v>sem/10.1021_acsbiomaterials.6b00484\SEM</v>
      </c>
      <c r="N641" t="s">
        <v>60</v>
      </c>
    </row>
    <row r="642" spans="1:14" x14ac:dyDescent="0.25">
      <c r="A642" t="s">
        <v>1984</v>
      </c>
      <c r="B642" t="s">
        <v>1985</v>
      </c>
      <c r="C642" t="s">
        <v>55</v>
      </c>
      <c r="D642" t="s">
        <v>254</v>
      </c>
      <c r="E642" t="s">
        <v>1988</v>
      </c>
      <c r="F642" t="s">
        <v>1989</v>
      </c>
      <c r="G642" t="str">
        <f>HYPERLINK("sem/10.1021_acsbiomaterials.6b00484\ab-2016-00484s_0002.jpeg","sem/10.1021_acsbiomaterials.6b00484\ab-2016-00484s_0002.jpeg")</f>
        <v>sem/10.1021_acsbiomaterials.6b00484\ab-2016-00484s_0002.jpeg</v>
      </c>
      <c r="H642" t="str">
        <f>HYPERLINK("sem/10.1021_acsbiomaterials.6b00484\SEM","sem/10.1021_acsbiomaterials.6b00484\SEM")</f>
        <v>sem/10.1021_acsbiomaterials.6b00484\SEM</v>
      </c>
      <c r="I642" t="s">
        <v>1990</v>
      </c>
      <c r="J642">
        <v>-6</v>
      </c>
      <c r="K642" t="s">
        <v>65</v>
      </c>
      <c r="L642" t="s">
        <v>1991</v>
      </c>
    </row>
    <row r="643" spans="1:14" x14ac:dyDescent="0.25">
      <c r="A643" s="1" t="s">
        <v>1992</v>
      </c>
      <c r="B643" t="s">
        <v>1993</v>
      </c>
      <c r="C643" t="s">
        <v>1566</v>
      </c>
      <c r="D643" t="s">
        <v>1994</v>
      </c>
      <c r="E643" t="s">
        <v>1995</v>
      </c>
      <c r="F643" t="s">
        <v>1996</v>
      </c>
      <c r="G643" t="str">
        <f t="shared" ref="G643:G648" si="54">HYPERLINK("sem/10.1021_acs.chemmater.0c02941\cm0c02941_0010.jpeg","sem/10.1021_acs.chemmater.0c02941\cm0c02941_0010.jpeg")</f>
        <v>sem/10.1021_acs.chemmater.0c02941\cm0c02941_0010.jpeg</v>
      </c>
      <c r="H643" t="str">
        <f t="shared" ref="H643:H648" si="55">HYPERLINK("sem/10.1021_acs.chemmater.0c02941\SEM","sem/10.1021_acs.chemmater.0c02941\SEM")</f>
        <v>sem/10.1021_acs.chemmater.0c02941\SEM</v>
      </c>
      <c r="I643" t="s">
        <v>1997</v>
      </c>
      <c r="K643" t="s">
        <v>114</v>
      </c>
      <c r="L643" t="s">
        <v>1998</v>
      </c>
      <c r="N643" t="s">
        <v>60</v>
      </c>
    </row>
    <row r="644" spans="1:14" x14ac:dyDescent="0.25">
      <c r="A644" t="s">
        <v>1992</v>
      </c>
      <c r="B644" t="s">
        <v>1993</v>
      </c>
      <c r="C644" t="s">
        <v>1566</v>
      </c>
      <c r="D644" t="s">
        <v>1999</v>
      </c>
      <c r="E644" t="s">
        <v>1995</v>
      </c>
      <c r="F644" t="s">
        <v>1996</v>
      </c>
      <c r="G644" t="str">
        <f t="shared" si="54"/>
        <v>sem/10.1021_acs.chemmater.0c02941\cm0c02941_0010.jpeg</v>
      </c>
      <c r="H644" t="str">
        <f t="shared" si="55"/>
        <v>sem/10.1021_acs.chemmater.0c02941\SEM</v>
      </c>
      <c r="I644" t="s">
        <v>2000</v>
      </c>
      <c r="J644">
        <v>-5</v>
      </c>
      <c r="K644" t="s">
        <v>114</v>
      </c>
      <c r="L644" t="s">
        <v>1998</v>
      </c>
    </row>
    <row r="645" spans="1:14" x14ac:dyDescent="0.25">
      <c r="A645" s="1" t="s">
        <v>1992</v>
      </c>
      <c r="B645" t="s">
        <v>1993</v>
      </c>
      <c r="C645" t="s">
        <v>1566</v>
      </c>
      <c r="D645" t="s">
        <v>2001</v>
      </c>
      <c r="E645" t="s">
        <v>1995</v>
      </c>
      <c r="F645" t="s">
        <v>1996</v>
      </c>
      <c r="G645" t="str">
        <f t="shared" si="54"/>
        <v>sem/10.1021_acs.chemmater.0c02941\cm0c02941_0010.jpeg</v>
      </c>
      <c r="H645" t="str">
        <f t="shared" si="55"/>
        <v>sem/10.1021_acs.chemmater.0c02941\SEM</v>
      </c>
      <c r="I645" t="s">
        <v>2002</v>
      </c>
      <c r="K645" t="s">
        <v>114</v>
      </c>
      <c r="L645" t="s">
        <v>1998</v>
      </c>
      <c r="N645" t="s">
        <v>60</v>
      </c>
    </row>
    <row r="646" spans="1:14" x14ac:dyDescent="0.25">
      <c r="A646" t="s">
        <v>1992</v>
      </c>
      <c r="B646" t="s">
        <v>1993</v>
      </c>
      <c r="C646" t="s">
        <v>1566</v>
      </c>
      <c r="D646" t="s">
        <v>2003</v>
      </c>
      <c r="E646" t="s">
        <v>1995</v>
      </c>
      <c r="F646" t="s">
        <v>1996</v>
      </c>
      <c r="G646" t="str">
        <f t="shared" si="54"/>
        <v>sem/10.1021_acs.chemmater.0c02941\cm0c02941_0010.jpeg</v>
      </c>
      <c r="H646" t="str">
        <f t="shared" si="55"/>
        <v>sem/10.1021_acs.chemmater.0c02941\SEM</v>
      </c>
      <c r="I646" t="s">
        <v>2004</v>
      </c>
      <c r="J646">
        <v>-5</v>
      </c>
      <c r="K646" t="s">
        <v>114</v>
      </c>
      <c r="L646" t="s">
        <v>1998</v>
      </c>
    </row>
    <row r="647" spans="1:14" x14ac:dyDescent="0.25">
      <c r="A647" t="s">
        <v>1992</v>
      </c>
      <c r="B647" t="s">
        <v>1993</v>
      </c>
      <c r="C647" t="s">
        <v>1566</v>
      </c>
      <c r="D647" t="s">
        <v>2003</v>
      </c>
      <c r="E647" t="s">
        <v>1995</v>
      </c>
      <c r="F647" t="s">
        <v>1996</v>
      </c>
      <c r="G647" t="str">
        <f t="shared" si="54"/>
        <v>sem/10.1021_acs.chemmater.0c02941\cm0c02941_0010.jpeg</v>
      </c>
      <c r="H647" t="str">
        <f t="shared" si="55"/>
        <v>sem/10.1021_acs.chemmater.0c02941\SEM</v>
      </c>
      <c r="I647" t="s">
        <v>2005</v>
      </c>
      <c r="J647">
        <v>-4</v>
      </c>
      <c r="K647" t="s">
        <v>114</v>
      </c>
      <c r="L647" t="s">
        <v>1998</v>
      </c>
    </row>
    <row r="648" spans="1:14" x14ac:dyDescent="0.25">
      <c r="A648" t="s">
        <v>1992</v>
      </c>
      <c r="B648" t="s">
        <v>1993</v>
      </c>
      <c r="C648" t="s">
        <v>1566</v>
      </c>
      <c r="D648" t="s">
        <v>2003</v>
      </c>
      <c r="E648" t="s">
        <v>1995</v>
      </c>
      <c r="F648" t="s">
        <v>1996</v>
      </c>
      <c r="G648" t="str">
        <f t="shared" si="54"/>
        <v>sem/10.1021_acs.chemmater.0c02941\cm0c02941_0010.jpeg</v>
      </c>
      <c r="H648" t="str">
        <f t="shared" si="55"/>
        <v>sem/10.1021_acs.chemmater.0c02941\SEM</v>
      </c>
      <c r="I648" t="s">
        <v>2006</v>
      </c>
      <c r="J648">
        <v>-5</v>
      </c>
      <c r="K648" t="s">
        <v>114</v>
      </c>
      <c r="L648" t="s">
        <v>1998</v>
      </c>
    </row>
    <row r="649" spans="1:14" x14ac:dyDescent="0.25">
      <c r="A649" t="s">
        <v>2007</v>
      </c>
      <c r="B649" t="s">
        <v>2008</v>
      </c>
      <c r="C649" t="s">
        <v>90</v>
      </c>
      <c r="D649" t="s">
        <v>2009</v>
      </c>
      <c r="E649" t="s">
        <v>2010</v>
      </c>
      <c r="F649" t="s">
        <v>2011</v>
      </c>
      <c r="G649" t="str">
        <f>HYPERLINK("sem/10.1021_acsami.0c06164\am0c06164_0003.jpeg","sem/10.1021_acsami.0c06164\am0c06164_0003.jpeg")</f>
        <v>sem/10.1021_acsami.0c06164\am0c06164_0003.jpeg</v>
      </c>
      <c r="H649" t="str">
        <f t="shared" ref="H649:H655" si="56">HYPERLINK("sem/10.1021_acsami.0c06164\SEM","sem/10.1021_acsami.0c06164\SEM")</f>
        <v>sem/10.1021_acsami.0c06164\SEM</v>
      </c>
      <c r="I649" t="s">
        <v>2012</v>
      </c>
      <c r="J649">
        <v>-6</v>
      </c>
      <c r="K649" t="s">
        <v>114</v>
      </c>
      <c r="L649" t="s">
        <v>2013</v>
      </c>
    </row>
    <row r="650" spans="1:14" x14ac:dyDescent="0.25">
      <c r="A650" s="1" t="s">
        <v>2007</v>
      </c>
      <c r="B650" t="s">
        <v>2008</v>
      </c>
      <c r="C650" t="s">
        <v>297</v>
      </c>
      <c r="D650" t="s">
        <v>2014</v>
      </c>
      <c r="E650" t="s">
        <v>2015</v>
      </c>
      <c r="F650" t="s">
        <v>2016</v>
      </c>
      <c r="G650" t="str">
        <f>HYPERLINK("sem/10.1021_acsami.0c06164\am0c06164_0005.jpeg","sem/10.1021_acsami.0c06164\am0c06164_0005.jpeg")</f>
        <v>sem/10.1021_acsami.0c06164\am0c06164_0005.jpeg</v>
      </c>
      <c r="H650" t="str">
        <f t="shared" si="56"/>
        <v>sem/10.1021_acsami.0c06164\SEM</v>
      </c>
      <c r="I650" t="s">
        <v>2017</v>
      </c>
      <c r="J650">
        <v>-5</v>
      </c>
      <c r="K650" t="s">
        <v>114</v>
      </c>
      <c r="L650" t="s">
        <v>2013</v>
      </c>
    </row>
    <row r="651" spans="1:14" x14ac:dyDescent="0.25">
      <c r="A651" t="s">
        <v>2007</v>
      </c>
      <c r="B651" t="s">
        <v>2008</v>
      </c>
      <c r="C651" t="s">
        <v>297</v>
      </c>
      <c r="D651" t="s">
        <v>2018</v>
      </c>
      <c r="E651" t="s">
        <v>2015</v>
      </c>
      <c r="F651" t="s">
        <v>2016</v>
      </c>
      <c r="G651" t="str">
        <f>HYPERLINK("sem/10.1021_acsami.0c06164\am0c06164_0005.jpeg","sem/10.1021_acsami.0c06164\am0c06164_0005.jpeg")</f>
        <v>sem/10.1021_acsami.0c06164\am0c06164_0005.jpeg</v>
      </c>
      <c r="H651" t="str">
        <f t="shared" si="56"/>
        <v>sem/10.1021_acsami.0c06164\SEM</v>
      </c>
      <c r="I651" t="s">
        <v>2019</v>
      </c>
      <c r="J651">
        <v>-5</v>
      </c>
      <c r="K651" t="s">
        <v>114</v>
      </c>
      <c r="L651" t="s">
        <v>2013</v>
      </c>
    </row>
    <row r="652" spans="1:14" x14ac:dyDescent="0.25">
      <c r="A652" t="s">
        <v>2007</v>
      </c>
      <c r="B652" t="s">
        <v>2008</v>
      </c>
      <c r="C652" t="s">
        <v>297</v>
      </c>
      <c r="D652" t="s">
        <v>2020</v>
      </c>
      <c r="E652" t="s">
        <v>2015</v>
      </c>
      <c r="F652" t="s">
        <v>2016</v>
      </c>
      <c r="G652" t="str">
        <f>HYPERLINK("sem/10.1021_acsami.0c06164\am0c06164_0005.jpeg","sem/10.1021_acsami.0c06164\am0c06164_0005.jpeg")</f>
        <v>sem/10.1021_acsami.0c06164\am0c06164_0005.jpeg</v>
      </c>
      <c r="H652" t="str">
        <f t="shared" si="56"/>
        <v>sem/10.1021_acsami.0c06164\SEM</v>
      </c>
      <c r="I652" t="s">
        <v>2021</v>
      </c>
      <c r="J652">
        <v>-5</v>
      </c>
      <c r="K652" t="s">
        <v>114</v>
      </c>
      <c r="L652" t="s">
        <v>2013</v>
      </c>
    </row>
    <row r="653" spans="1:14" x14ac:dyDescent="0.25">
      <c r="A653" t="s">
        <v>2007</v>
      </c>
      <c r="B653" t="s">
        <v>2008</v>
      </c>
      <c r="C653" t="s">
        <v>297</v>
      </c>
      <c r="D653" t="s">
        <v>2022</v>
      </c>
      <c r="E653" t="s">
        <v>2015</v>
      </c>
      <c r="F653" t="s">
        <v>2016</v>
      </c>
      <c r="G653" t="str">
        <f>HYPERLINK("sem/10.1021_acsami.0c06164\am0c06164_0005.jpeg","sem/10.1021_acsami.0c06164\am0c06164_0005.jpeg")</f>
        <v>sem/10.1021_acsami.0c06164\am0c06164_0005.jpeg</v>
      </c>
      <c r="H653" t="str">
        <f t="shared" si="56"/>
        <v>sem/10.1021_acsami.0c06164\SEM</v>
      </c>
      <c r="I653" t="s">
        <v>2023</v>
      </c>
      <c r="J653">
        <v>-5</v>
      </c>
      <c r="K653" t="s">
        <v>114</v>
      </c>
      <c r="L653" t="s">
        <v>2013</v>
      </c>
    </row>
    <row r="654" spans="1:14" x14ac:dyDescent="0.25">
      <c r="A654" t="s">
        <v>2007</v>
      </c>
      <c r="B654" t="s">
        <v>2008</v>
      </c>
      <c r="C654" t="s">
        <v>297</v>
      </c>
      <c r="D654" t="s">
        <v>2024</v>
      </c>
      <c r="E654" t="s">
        <v>2025</v>
      </c>
      <c r="F654" t="s">
        <v>2026</v>
      </c>
      <c r="G654" t="str">
        <f>HYPERLINK("sem/10.1021_acsami.0c06164\am0c06164_0005.jpeg","sem/10.1021_acsami.0c06164\am0c06164_0005.jpeg")</f>
        <v>sem/10.1021_acsami.0c06164\am0c06164_0005.jpeg</v>
      </c>
      <c r="H654" t="str">
        <f t="shared" si="56"/>
        <v>sem/10.1021_acsami.0c06164\SEM</v>
      </c>
      <c r="N654" t="s">
        <v>60</v>
      </c>
    </row>
    <row r="655" spans="1:14" x14ac:dyDescent="0.25">
      <c r="A655" t="s">
        <v>2007</v>
      </c>
      <c r="B655" t="s">
        <v>2008</v>
      </c>
      <c r="C655" t="s">
        <v>2027</v>
      </c>
      <c r="D655" t="s">
        <v>2028</v>
      </c>
      <c r="E655" t="s">
        <v>2029</v>
      </c>
      <c r="F655" t="s">
        <v>2030</v>
      </c>
      <c r="G655" t="str">
        <f>HYPERLINK("sem/10.1021_acsami.0c06164\supp_13.jpg","sem/10.1021_acsami.0c06164\supp_13.jpg")</f>
        <v>sem/10.1021_acsami.0c06164\supp_13.jpg</v>
      </c>
      <c r="H655" t="str">
        <f t="shared" si="56"/>
        <v>sem/10.1021_acsami.0c06164\SEM</v>
      </c>
      <c r="N655" t="s">
        <v>60</v>
      </c>
    </row>
    <row r="656" spans="1:14" x14ac:dyDescent="0.25">
      <c r="A656" s="1" t="s">
        <v>2031</v>
      </c>
      <c r="B656" t="s">
        <v>2032</v>
      </c>
      <c r="C656" t="s">
        <v>523</v>
      </c>
      <c r="D656" t="s">
        <v>17</v>
      </c>
      <c r="E656" t="s">
        <v>2033</v>
      </c>
      <c r="F656" t="s">
        <v>2034</v>
      </c>
      <c r="G656" t="str">
        <f>HYPERLINK("sem/10.1021_bm2015834\bm-2011-015834_0009.jpeg","sem/10.1021_bm2015834\bm-2011-015834_0009.jpeg")</f>
        <v>sem/10.1021_bm2015834\bm-2011-015834_0009.jpeg</v>
      </c>
      <c r="H656" t="str">
        <f>HYPERLINK("sem/10.1021_bm2015834\SEM","sem/10.1021_bm2015834\SEM")</f>
        <v>sem/10.1021_bm2015834\SEM</v>
      </c>
      <c r="I656" t="s">
        <v>2035</v>
      </c>
      <c r="J656">
        <v>-5</v>
      </c>
      <c r="K656" t="s">
        <v>23</v>
      </c>
      <c r="L656" t="s">
        <v>2036</v>
      </c>
    </row>
    <row r="657" spans="1:14" x14ac:dyDescent="0.25">
      <c r="A657" s="1" t="s">
        <v>2031</v>
      </c>
      <c r="B657" t="s">
        <v>2032</v>
      </c>
      <c r="C657" t="s">
        <v>523</v>
      </c>
      <c r="D657" t="s">
        <v>94</v>
      </c>
      <c r="E657" t="s">
        <v>2033</v>
      </c>
      <c r="F657" t="s">
        <v>2034</v>
      </c>
      <c r="G657" t="str">
        <f>HYPERLINK("sem/10.1021_bm2015834\bm-2011-015834_0009.jpeg","sem/10.1021_bm2015834\bm-2011-015834_0009.jpeg")</f>
        <v>sem/10.1021_bm2015834\bm-2011-015834_0009.jpeg</v>
      </c>
      <c r="H657" t="str">
        <f>HYPERLINK("sem/10.1021_bm2015834\SEM","sem/10.1021_bm2015834\SEM")</f>
        <v>sem/10.1021_bm2015834\SEM</v>
      </c>
      <c r="I657" t="s">
        <v>2037</v>
      </c>
      <c r="J657">
        <v>-5</v>
      </c>
      <c r="K657" t="s">
        <v>23</v>
      </c>
      <c r="L657" t="s">
        <v>2036</v>
      </c>
    </row>
    <row r="658" spans="1:14" x14ac:dyDescent="0.25">
      <c r="A658" t="s">
        <v>2031</v>
      </c>
      <c r="B658" t="s">
        <v>2032</v>
      </c>
      <c r="C658" t="s">
        <v>523</v>
      </c>
      <c r="D658" t="s">
        <v>96</v>
      </c>
      <c r="E658" t="s">
        <v>2038</v>
      </c>
      <c r="F658" t="s">
        <v>2039</v>
      </c>
      <c r="G658" t="str">
        <f>HYPERLINK("sem/10.1021_bm2015834\bm-2011-015834_0009.jpeg","sem/10.1021_bm2015834\bm-2011-015834_0009.jpeg")</f>
        <v>sem/10.1021_bm2015834\bm-2011-015834_0009.jpeg</v>
      </c>
      <c r="H658" t="str">
        <f>HYPERLINK("sem/10.1021_bm2015834\SEM","sem/10.1021_bm2015834\SEM")</f>
        <v>sem/10.1021_bm2015834\SEM</v>
      </c>
      <c r="I658" t="s">
        <v>2040</v>
      </c>
      <c r="J658">
        <v>-5</v>
      </c>
      <c r="K658" t="s">
        <v>23</v>
      </c>
      <c r="L658" t="s">
        <v>2036</v>
      </c>
    </row>
    <row r="659" spans="1:14" x14ac:dyDescent="0.25">
      <c r="A659" t="s">
        <v>2031</v>
      </c>
      <c r="B659" t="s">
        <v>2032</v>
      </c>
      <c r="C659" t="s">
        <v>523</v>
      </c>
      <c r="D659" t="s">
        <v>99</v>
      </c>
      <c r="E659" t="s">
        <v>2038</v>
      </c>
      <c r="F659" t="s">
        <v>2039</v>
      </c>
      <c r="G659" t="str">
        <f>HYPERLINK("sem/10.1021_bm2015834\bm-2011-015834_0009.jpeg","sem/10.1021_bm2015834\bm-2011-015834_0009.jpeg")</f>
        <v>sem/10.1021_bm2015834\bm-2011-015834_0009.jpeg</v>
      </c>
      <c r="H659" t="str">
        <f>HYPERLINK("sem/10.1021_bm2015834\SEM","sem/10.1021_bm2015834\SEM")</f>
        <v>sem/10.1021_bm2015834\SEM</v>
      </c>
      <c r="I659" t="s">
        <v>2041</v>
      </c>
      <c r="J659">
        <v>-6</v>
      </c>
      <c r="K659" t="s">
        <v>23</v>
      </c>
      <c r="L659" t="s">
        <v>2036</v>
      </c>
    </row>
    <row r="660" spans="1:14" x14ac:dyDescent="0.25">
      <c r="A660" t="s">
        <v>2042</v>
      </c>
      <c r="B660" t="s">
        <v>2043</v>
      </c>
      <c r="C660" t="s">
        <v>55</v>
      </c>
      <c r="D660" t="s">
        <v>17</v>
      </c>
      <c r="E660" t="s">
        <v>2044</v>
      </c>
      <c r="F660" t="s">
        <v>2045</v>
      </c>
      <c r="G660" t="str">
        <f>HYPERLINK("sem/10.1021_acs.iecr.9b04521\ie9b04521_0001.jpeg","sem/10.1021_acs.iecr.9b04521\ie9b04521_0001.jpeg")</f>
        <v>sem/10.1021_acs.iecr.9b04521\ie9b04521_0001.jpeg</v>
      </c>
      <c r="H660" t="str">
        <f>HYPERLINK("sem/10.1021_acs.iecr.9b04521\SEM","sem/10.1021_acs.iecr.9b04521\SEM")</f>
        <v>sem/10.1021_acs.iecr.9b04521\SEM</v>
      </c>
      <c r="N660" t="s">
        <v>60</v>
      </c>
    </row>
    <row r="661" spans="1:14" x14ac:dyDescent="0.25">
      <c r="A661" t="s">
        <v>2042</v>
      </c>
      <c r="B661" t="s">
        <v>2043</v>
      </c>
      <c r="C661" t="s">
        <v>55</v>
      </c>
      <c r="D661" t="s">
        <v>28</v>
      </c>
      <c r="E661" t="s">
        <v>2046</v>
      </c>
      <c r="F661" t="s">
        <v>2047</v>
      </c>
      <c r="G661" t="str">
        <f>HYPERLINK("sem/10.1021_acs.iecr.9b04521\ie9b04521_0001.jpeg","sem/10.1021_acs.iecr.9b04521\ie9b04521_0001.jpeg")</f>
        <v>sem/10.1021_acs.iecr.9b04521\ie9b04521_0001.jpeg</v>
      </c>
      <c r="H661" t="str">
        <f>HYPERLINK("sem/10.1021_acs.iecr.9b04521\SEM","sem/10.1021_acs.iecr.9b04521\SEM")</f>
        <v>sem/10.1021_acs.iecr.9b04521\SEM</v>
      </c>
      <c r="N661" t="s">
        <v>60</v>
      </c>
    </row>
    <row r="662" spans="1:14" x14ac:dyDescent="0.25">
      <c r="A662" t="s">
        <v>2048</v>
      </c>
      <c r="B662" t="s">
        <v>2049</v>
      </c>
      <c r="C662" t="s">
        <v>55</v>
      </c>
      <c r="D662" t="s">
        <v>36</v>
      </c>
      <c r="E662" t="s">
        <v>584</v>
      </c>
      <c r="F662" t="s">
        <v>2050</v>
      </c>
      <c r="G662" t="str">
        <f t="shared" ref="G662:G667" si="57">HYPERLINK("sem/10.1021_acsami.1c00819\am1c00819_0002.jpeg","sem/10.1021_acsami.1c00819\am1c00819_0002.jpeg")</f>
        <v>sem/10.1021_acsami.1c00819\am1c00819_0002.jpeg</v>
      </c>
      <c r="H662" t="str">
        <f t="shared" ref="H662:H669" si="58">HYPERLINK("sem/10.1021_acsami.1c00819\SEM","sem/10.1021_acsami.1c00819\SEM")</f>
        <v>sem/10.1021_acsami.1c00819\SEM</v>
      </c>
      <c r="N662" t="s">
        <v>60</v>
      </c>
    </row>
    <row r="663" spans="1:14" x14ac:dyDescent="0.25">
      <c r="A663" t="s">
        <v>2048</v>
      </c>
      <c r="B663" t="s">
        <v>2049</v>
      </c>
      <c r="C663" t="s">
        <v>55</v>
      </c>
      <c r="D663" t="s">
        <v>36</v>
      </c>
      <c r="E663" t="s">
        <v>2051</v>
      </c>
      <c r="F663" t="s">
        <v>2050</v>
      </c>
      <c r="G663" t="str">
        <f t="shared" si="57"/>
        <v>sem/10.1021_acsami.1c00819\am1c00819_0002.jpeg</v>
      </c>
      <c r="H663" t="str">
        <f t="shared" si="58"/>
        <v>sem/10.1021_acsami.1c00819\SEM</v>
      </c>
      <c r="I663" t="s">
        <v>2052</v>
      </c>
      <c r="J663">
        <v>-4</v>
      </c>
      <c r="K663" t="s">
        <v>114</v>
      </c>
      <c r="L663" t="s">
        <v>587</v>
      </c>
    </row>
    <row r="664" spans="1:14" x14ac:dyDescent="0.25">
      <c r="A664" t="s">
        <v>2048</v>
      </c>
      <c r="B664" t="s">
        <v>2049</v>
      </c>
      <c r="C664" t="s">
        <v>55</v>
      </c>
      <c r="D664" t="s">
        <v>36</v>
      </c>
      <c r="E664" t="s">
        <v>2053</v>
      </c>
      <c r="F664" t="s">
        <v>2050</v>
      </c>
      <c r="G664" t="str">
        <f t="shared" si="57"/>
        <v>sem/10.1021_acsami.1c00819\am1c00819_0002.jpeg</v>
      </c>
      <c r="H664" t="str">
        <f t="shared" si="58"/>
        <v>sem/10.1021_acsami.1c00819\SEM</v>
      </c>
      <c r="I664" t="s">
        <v>2054</v>
      </c>
      <c r="J664">
        <v>-4</v>
      </c>
      <c r="K664" t="s">
        <v>114</v>
      </c>
      <c r="L664" t="s">
        <v>119</v>
      </c>
    </row>
    <row r="665" spans="1:14" x14ac:dyDescent="0.25">
      <c r="A665" t="s">
        <v>2048</v>
      </c>
      <c r="B665" t="s">
        <v>2049</v>
      </c>
      <c r="C665" t="s">
        <v>55</v>
      </c>
      <c r="D665" t="s">
        <v>36</v>
      </c>
      <c r="E665" t="s">
        <v>2055</v>
      </c>
      <c r="F665" t="s">
        <v>2050</v>
      </c>
      <c r="G665" t="str">
        <f t="shared" si="57"/>
        <v>sem/10.1021_acsami.1c00819\am1c00819_0002.jpeg</v>
      </c>
      <c r="H665" t="str">
        <f t="shared" si="58"/>
        <v>sem/10.1021_acsami.1c00819\SEM</v>
      </c>
      <c r="N665" t="s">
        <v>60</v>
      </c>
    </row>
    <row r="666" spans="1:14" x14ac:dyDescent="0.25">
      <c r="A666" t="s">
        <v>2048</v>
      </c>
      <c r="B666" t="s">
        <v>2049</v>
      </c>
      <c r="C666" t="s">
        <v>55</v>
      </c>
      <c r="D666" t="s">
        <v>36</v>
      </c>
      <c r="E666" t="s">
        <v>2056</v>
      </c>
      <c r="F666" t="s">
        <v>2050</v>
      </c>
      <c r="G666" t="str">
        <f t="shared" si="57"/>
        <v>sem/10.1021_acsami.1c00819\am1c00819_0002.jpeg</v>
      </c>
      <c r="H666" t="str">
        <f t="shared" si="58"/>
        <v>sem/10.1021_acsami.1c00819\SEM</v>
      </c>
      <c r="N666" t="s">
        <v>60</v>
      </c>
    </row>
    <row r="667" spans="1:14" x14ac:dyDescent="0.25">
      <c r="A667" t="s">
        <v>2048</v>
      </c>
      <c r="B667" t="s">
        <v>2049</v>
      </c>
      <c r="C667" t="s">
        <v>55</v>
      </c>
      <c r="D667" t="s">
        <v>36</v>
      </c>
      <c r="E667" t="s">
        <v>2057</v>
      </c>
      <c r="F667" t="s">
        <v>2050</v>
      </c>
      <c r="G667" t="str">
        <f t="shared" si="57"/>
        <v>sem/10.1021_acsami.1c00819\am1c00819_0002.jpeg</v>
      </c>
      <c r="H667" t="str">
        <f t="shared" si="58"/>
        <v>sem/10.1021_acsami.1c00819\SEM</v>
      </c>
      <c r="N667" t="s">
        <v>60</v>
      </c>
    </row>
    <row r="668" spans="1:14" x14ac:dyDescent="0.25">
      <c r="A668" t="s">
        <v>2048</v>
      </c>
      <c r="B668" t="s">
        <v>2049</v>
      </c>
      <c r="C668" t="s">
        <v>144</v>
      </c>
      <c r="D668" t="s">
        <v>42</v>
      </c>
      <c r="E668" t="s">
        <v>2058</v>
      </c>
      <c r="F668" t="s">
        <v>2059</v>
      </c>
      <c r="G668" t="str">
        <f>HYPERLINK("sem/10.1021_acsami.1c00819\am1c00819_0003.jpeg","sem/10.1021_acsami.1c00819\am1c00819_0003.jpeg")</f>
        <v>sem/10.1021_acsami.1c00819\am1c00819_0003.jpeg</v>
      </c>
      <c r="H668" t="str">
        <f t="shared" si="58"/>
        <v>sem/10.1021_acsami.1c00819\SEM</v>
      </c>
      <c r="I668" t="s">
        <v>2060</v>
      </c>
      <c r="J668">
        <v>-4</v>
      </c>
      <c r="K668" t="s">
        <v>114</v>
      </c>
      <c r="L668" t="s">
        <v>119</v>
      </c>
    </row>
    <row r="669" spans="1:14" x14ac:dyDescent="0.25">
      <c r="A669" t="s">
        <v>2048</v>
      </c>
      <c r="B669" t="s">
        <v>2049</v>
      </c>
      <c r="C669" t="s">
        <v>144</v>
      </c>
      <c r="D669" t="s">
        <v>42</v>
      </c>
      <c r="E669" t="s">
        <v>2058</v>
      </c>
      <c r="F669" t="s">
        <v>2059</v>
      </c>
      <c r="G669" t="str">
        <f>HYPERLINK("sem/10.1021_acsami.1c00819\am1c00819_0003.jpeg","sem/10.1021_acsami.1c00819\am1c00819_0003.jpeg")</f>
        <v>sem/10.1021_acsami.1c00819\am1c00819_0003.jpeg</v>
      </c>
      <c r="H669" t="str">
        <f t="shared" si="58"/>
        <v>sem/10.1021_acsami.1c00819\SEM</v>
      </c>
      <c r="I669" t="s">
        <v>2061</v>
      </c>
      <c r="J669">
        <v>-5</v>
      </c>
      <c r="K669" t="s">
        <v>114</v>
      </c>
      <c r="L669" t="s">
        <v>119</v>
      </c>
    </row>
    <row r="670" spans="1:14" x14ac:dyDescent="0.25">
      <c r="A670" s="1" t="s">
        <v>2062</v>
      </c>
      <c r="B670" t="s">
        <v>2063</v>
      </c>
      <c r="C670" t="s">
        <v>144</v>
      </c>
      <c r="D670" t="s">
        <v>2064</v>
      </c>
      <c r="E670" t="s">
        <v>1649</v>
      </c>
      <c r="F670" t="s">
        <v>2065</v>
      </c>
      <c r="G670" t="str">
        <f t="shared" ref="G670:G675" si="59">HYPERLINK("sem/10.1021_acsbiomaterials.8b00135\ab-2018-001354_0002.jpeg","sem/10.1021_acsbiomaterials.8b00135\ab-2018-001354_0002.jpeg")</f>
        <v>sem/10.1021_acsbiomaterials.8b00135\ab-2018-001354_0002.jpeg</v>
      </c>
      <c r="H670" t="str">
        <f t="shared" ref="H670:H676" si="60">HYPERLINK("sem/10.1021_acsbiomaterials.8b00135\SEM","sem/10.1021_acsbiomaterials.8b00135\SEM")</f>
        <v>sem/10.1021_acsbiomaterials.8b00135\SEM</v>
      </c>
      <c r="I670" t="s">
        <v>2066</v>
      </c>
      <c r="J670">
        <v>-4</v>
      </c>
      <c r="K670" t="s">
        <v>114</v>
      </c>
      <c r="L670" t="s">
        <v>195</v>
      </c>
    </row>
    <row r="671" spans="1:14" x14ac:dyDescent="0.25">
      <c r="A671" t="s">
        <v>2062</v>
      </c>
      <c r="B671" t="s">
        <v>2063</v>
      </c>
      <c r="C671" t="s">
        <v>144</v>
      </c>
      <c r="D671" t="s">
        <v>2064</v>
      </c>
      <c r="E671" t="s">
        <v>1649</v>
      </c>
      <c r="F671" t="s">
        <v>2065</v>
      </c>
      <c r="G671" t="str">
        <f t="shared" si="59"/>
        <v>sem/10.1021_acsbiomaterials.8b00135\ab-2018-001354_0002.jpeg</v>
      </c>
      <c r="H671" t="str">
        <f t="shared" si="60"/>
        <v>sem/10.1021_acsbiomaterials.8b00135\SEM</v>
      </c>
      <c r="I671" t="s">
        <v>2067</v>
      </c>
      <c r="J671">
        <v>-5</v>
      </c>
      <c r="K671" t="s">
        <v>114</v>
      </c>
      <c r="L671" t="s">
        <v>195</v>
      </c>
    </row>
    <row r="672" spans="1:14" x14ac:dyDescent="0.25">
      <c r="A672" t="s">
        <v>2062</v>
      </c>
      <c r="B672" t="s">
        <v>2063</v>
      </c>
      <c r="C672" t="s">
        <v>144</v>
      </c>
      <c r="D672" t="s">
        <v>2064</v>
      </c>
      <c r="E672" t="s">
        <v>2068</v>
      </c>
      <c r="F672" t="s">
        <v>2065</v>
      </c>
      <c r="G672" t="str">
        <f t="shared" si="59"/>
        <v>sem/10.1021_acsbiomaterials.8b00135\ab-2018-001354_0002.jpeg</v>
      </c>
      <c r="H672" t="str">
        <f t="shared" si="60"/>
        <v>sem/10.1021_acsbiomaterials.8b00135\SEM</v>
      </c>
      <c r="I672" t="s">
        <v>2069</v>
      </c>
      <c r="J672">
        <v>-4</v>
      </c>
      <c r="K672" t="s">
        <v>114</v>
      </c>
      <c r="L672" t="s">
        <v>2070</v>
      </c>
    </row>
    <row r="673" spans="1:14" x14ac:dyDescent="0.25">
      <c r="A673" t="s">
        <v>2062</v>
      </c>
      <c r="B673" t="s">
        <v>2063</v>
      </c>
      <c r="C673" t="s">
        <v>144</v>
      </c>
      <c r="D673" t="s">
        <v>2064</v>
      </c>
      <c r="E673" t="s">
        <v>2068</v>
      </c>
      <c r="F673" t="s">
        <v>2065</v>
      </c>
      <c r="G673" t="str">
        <f t="shared" si="59"/>
        <v>sem/10.1021_acsbiomaterials.8b00135\ab-2018-001354_0002.jpeg</v>
      </c>
      <c r="H673" t="str">
        <f t="shared" si="60"/>
        <v>sem/10.1021_acsbiomaterials.8b00135\SEM</v>
      </c>
      <c r="I673" t="s">
        <v>2071</v>
      </c>
      <c r="J673">
        <v>-5</v>
      </c>
      <c r="K673" t="s">
        <v>114</v>
      </c>
      <c r="L673" t="s">
        <v>2070</v>
      </c>
    </row>
    <row r="674" spans="1:14" x14ac:dyDescent="0.25">
      <c r="A674" t="s">
        <v>2062</v>
      </c>
      <c r="B674" t="s">
        <v>2063</v>
      </c>
      <c r="C674" t="s">
        <v>144</v>
      </c>
      <c r="D674" t="s">
        <v>2064</v>
      </c>
      <c r="E674" t="s">
        <v>2072</v>
      </c>
      <c r="F674" t="s">
        <v>2065</v>
      </c>
      <c r="G674" t="str">
        <f t="shared" si="59"/>
        <v>sem/10.1021_acsbiomaterials.8b00135\ab-2018-001354_0002.jpeg</v>
      </c>
      <c r="H674" t="str">
        <f t="shared" si="60"/>
        <v>sem/10.1021_acsbiomaterials.8b00135\SEM</v>
      </c>
      <c r="I674" t="s">
        <v>2073</v>
      </c>
      <c r="J674">
        <v>-4</v>
      </c>
      <c r="K674" t="s">
        <v>114</v>
      </c>
      <c r="L674" t="s">
        <v>2074</v>
      </c>
    </row>
    <row r="675" spans="1:14" x14ac:dyDescent="0.25">
      <c r="A675" t="s">
        <v>2062</v>
      </c>
      <c r="B675" t="s">
        <v>2063</v>
      </c>
      <c r="C675" t="s">
        <v>144</v>
      </c>
      <c r="D675" t="s">
        <v>2064</v>
      </c>
      <c r="E675" t="s">
        <v>2072</v>
      </c>
      <c r="F675" t="s">
        <v>2065</v>
      </c>
      <c r="G675" t="str">
        <f t="shared" si="59"/>
        <v>sem/10.1021_acsbiomaterials.8b00135\ab-2018-001354_0002.jpeg</v>
      </c>
      <c r="H675" t="str">
        <f t="shared" si="60"/>
        <v>sem/10.1021_acsbiomaterials.8b00135\SEM</v>
      </c>
      <c r="I675" t="s">
        <v>2075</v>
      </c>
      <c r="J675">
        <v>-5</v>
      </c>
      <c r="K675" t="s">
        <v>114</v>
      </c>
      <c r="L675" t="s">
        <v>2074</v>
      </c>
    </row>
    <row r="676" spans="1:14" x14ac:dyDescent="0.25">
      <c r="A676" t="s">
        <v>2062</v>
      </c>
      <c r="B676" t="s">
        <v>2063</v>
      </c>
      <c r="C676" t="s">
        <v>161</v>
      </c>
      <c r="D676" t="s">
        <v>36</v>
      </c>
      <c r="E676" t="s">
        <v>2076</v>
      </c>
      <c r="F676" t="s">
        <v>2077</v>
      </c>
      <c r="G676" t="str">
        <f>HYPERLINK("sem/10.1021_acsbiomaterials.8b00135\supp_1.jpg","sem/10.1021_acsbiomaterials.8b00135\supp_1.jpg")</f>
        <v>sem/10.1021_acsbiomaterials.8b00135\supp_1.jpg</v>
      </c>
      <c r="H676" t="str">
        <f t="shared" si="60"/>
        <v>sem/10.1021_acsbiomaterials.8b00135\SEM</v>
      </c>
      <c r="I676" t="s">
        <v>650</v>
      </c>
      <c r="J676">
        <v>-6</v>
      </c>
      <c r="K676" t="s">
        <v>114</v>
      </c>
      <c r="L676" t="s">
        <v>2070</v>
      </c>
    </row>
    <row r="677" spans="1:14" x14ac:dyDescent="0.25">
      <c r="A677" s="1" t="s">
        <v>2078</v>
      </c>
      <c r="B677" t="s">
        <v>2079</v>
      </c>
      <c r="C677" t="s">
        <v>235</v>
      </c>
      <c r="D677" t="s">
        <v>17</v>
      </c>
      <c r="E677" t="s">
        <v>2080</v>
      </c>
      <c r="F677" t="s">
        <v>2081</v>
      </c>
      <c r="G677" t="str">
        <f>HYPERLINK("sem/10.1021_acsami.9b19567\supp_1.jpg","sem/10.1021_acsami.9b19567\supp_1.jpg")</f>
        <v>sem/10.1021_acsami.9b19567\supp_1.jpg</v>
      </c>
      <c r="H677" t="str">
        <f>HYPERLINK("sem/10.1021_acsami.9b19567\SEM","sem/10.1021_acsami.9b19567\SEM")</f>
        <v>sem/10.1021_acsami.9b19567\SEM</v>
      </c>
      <c r="I677" t="s">
        <v>2082</v>
      </c>
      <c r="J677">
        <v>-6</v>
      </c>
      <c r="K677" t="s">
        <v>23</v>
      </c>
      <c r="L677" t="s">
        <v>2083</v>
      </c>
    </row>
    <row r="678" spans="1:14" x14ac:dyDescent="0.25">
      <c r="A678" s="1" t="s">
        <v>2084</v>
      </c>
      <c r="B678" t="s">
        <v>2085</v>
      </c>
      <c r="C678" t="s">
        <v>122</v>
      </c>
      <c r="D678" t="s">
        <v>94</v>
      </c>
      <c r="E678" t="s">
        <v>2086</v>
      </c>
      <c r="F678" t="s">
        <v>2087</v>
      </c>
      <c r="G678" t="str">
        <f>HYPERLINK("sem/10.1021_acs.chemmater.9b05375\cm9b05375_0004.jpeg","sem/10.1021_acs.chemmater.9b05375\cm9b05375_0004.jpeg")</f>
        <v>sem/10.1021_acs.chemmater.9b05375\cm9b05375_0004.jpeg</v>
      </c>
      <c r="H678" t="str">
        <f>HYPERLINK("sem/10.1021_acs.chemmater.9b05375\SEM","sem/10.1021_acs.chemmater.9b05375\SEM")</f>
        <v>sem/10.1021_acs.chemmater.9b05375\SEM</v>
      </c>
      <c r="N678" t="s">
        <v>60</v>
      </c>
    </row>
    <row r="679" spans="1:14" x14ac:dyDescent="0.25">
      <c r="A679" t="s">
        <v>2084</v>
      </c>
      <c r="B679" t="s">
        <v>2085</v>
      </c>
      <c r="C679" t="s">
        <v>122</v>
      </c>
      <c r="D679" t="s">
        <v>96</v>
      </c>
      <c r="E679" t="s">
        <v>2088</v>
      </c>
      <c r="F679" t="s">
        <v>2089</v>
      </c>
      <c r="G679" t="str">
        <f>HYPERLINK("sem/10.1021_acs.chemmater.9b05375\cm9b05375_0004.jpeg","sem/10.1021_acs.chemmater.9b05375\cm9b05375_0004.jpeg")</f>
        <v>sem/10.1021_acs.chemmater.9b05375\cm9b05375_0004.jpeg</v>
      </c>
      <c r="H679" t="str">
        <f>HYPERLINK("sem/10.1021_acs.chemmater.9b05375\SEM","sem/10.1021_acs.chemmater.9b05375\SEM")</f>
        <v>sem/10.1021_acs.chemmater.9b05375\SEM</v>
      </c>
      <c r="N679" t="s">
        <v>60</v>
      </c>
    </row>
    <row r="680" spans="1:14" x14ac:dyDescent="0.25">
      <c r="A680" t="s">
        <v>2090</v>
      </c>
      <c r="B680" t="s">
        <v>2091</v>
      </c>
      <c r="C680" t="s">
        <v>887</v>
      </c>
      <c r="D680" t="s">
        <v>2092</v>
      </c>
      <c r="E680" t="s">
        <v>2093</v>
      </c>
      <c r="F680" t="s">
        <v>2094</v>
      </c>
      <c r="G680" t="str">
        <f t="shared" ref="G680:G693" si="61">HYPERLINK("sem/10.1021_acsabm.1c00905\supp_2.jpg","sem/10.1021_acsabm.1c00905\supp_2.jpg")</f>
        <v>sem/10.1021_acsabm.1c00905\supp_2.jpg</v>
      </c>
      <c r="H680" t="str">
        <f t="shared" ref="H680:H693" si="62">HYPERLINK("sem/10.1021_acsabm.1c00905\SEM","sem/10.1021_acsabm.1c00905\SEM")</f>
        <v>sem/10.1021_acsabm.1c00905\SEM</v>
      </c>
      <c r="I680" t="s">
        <v>2095</v>
      </c>
      <c r="J680">
        <v>-5</v>
      </c>
      <c r="K680" t="s">
        <v>114</v>
      </c>
      <c r="L680" t="s">
        <v>2096</v>
      </c>
    </row>
    <row r="681" spans="1:14" x14ac:dyDescent="0.25">
      <c r="A681" t="s">
        <v>2090</v>
      </c>
      <c r="B681" t="s">
        <v>2091</v>
      </c>
      <c r="C681" t="s">
        <v>887</v>
      </c>
      <c r="D681" t="s">
        <v>2092</v>
      </c>
      <c r="E681" t="s">
        <v>2093</v>
      </c>
      <c r="F681" t="s">
        <v>2094</v>
      </c>
      <c r="G681" t="str">
        <f t="shared" si="61"/>
        <v>sem/10.1021_acsabm.1c00905\supp_2.jpg</v>
      </c>
      <c r="H681" t="str">
        <f t="shared" si="62"/>
        <v>sem/10.1021_acsabm.1c00905\SEM</v>
      </c>
      <c r="I681" t="s">
        <v>2095</v>
      </c>
      <c r="J681">
        <v>-5</v>
      </c>
      <c r="K681" t="s">
        <v>23</v>
      </c>
      <c r="L681" t="s">
        <v>2096</v>
      </c>
    </row>
    <row r="682" spans="1:14" x14ac:dyDescent="0.25">
      <c r="A682" t="s">
        <v>2090</v>
      </c>
      <c r="B682" t="s">
        <v>2091</v>
      </c>
      <c r="C682" t="s">
        <v>887</v>
      </c>
      <c r="D682" t="s">
        <v>2092</v>
      </c>
      <c r="E682" t="s">
        <v>2097</v>
      </c>
      <c r="F682" t="s">
        <v>2094</v>
      </c>
      <c r="G682" t="str">
        <f t="shared" si="61"/>
        <v>sem/10.1021_acsabm.1c00905\supp_2.jpg</v>
      </c>
      <c r="H682" t="str">
        <f t="shared" si="62"/>
        <v>sem/10.1021_acsabm.1c00905\SEM</v>
      </c>
      <c r="I682" t="s">
        <v>721</v>
      </c>
      <c r="J682">
        <v>-5</v>
      </c>
      <c r="K682" t="s">
        <v>114</v>
      </c>
      <c r="L682" t="s">
        <v>2098</v>
      </c>
    </row>
    <row r="683" spans="1:14" x14ac:dyDescent="0.25">
      <c r="A683" t="s">
        <v>2090</v>
      </c>
      <c r="B683" t="s">
        <v>2091</v>
      </c>
      <c r="C683" t="s">
        <v>887</v>
      </c>
      <c r="D683" t="s">
        <v>2092</v>
      </c>
      <c r="E683" t="s">
        <v>2097</v>
      </c>
      <c r="F683" t="s">
        <v>2094</v>
      </c>
      <c r="G683" t="str">
        <f t="shared" si="61"/>
        <v>sem/10.1021_acsabm.1c00905\supp_2.jpg</v>
      </c>
      <c r="H683" t="str">
        <f t="shared" si="62"/>
        <v>sem/10.1021_acsabm.1c00905\SEM</v>
      </c>
      <c r="I683" t="s">
        <v>721</v>
      </c>
      <c r="J683">
        <v>-5</v>
      </c>
      <c r="K683" t="s">
        <v>23</v>
      </c>
      <c r="L683" t="s">
        <v>2099</v>
      </c>
    </row>
    <row r="684" spans="1:14" x14ac:dyDescent="0.25">
      <c r="A684" t="s">
        <v>2090</v>
      </c>
      <c r="B684" t="s">
        <v>2091</v>
      </c>
      <c r="C684" t="s">
        <v>887</v>
      </c>
      <c r="D684" t="s">
        <v>2092</v>
      </c>
      <c r="E684" t="s">
        <v>2100</v>
      </c>
      <c r="F684" t="s">
        <v>2094</v>
      </c>
      <c r="G684" t="str">
        <f t="shared" si="61"/>
        <v>sem/10.1021_acsabm.1c00905\supp_2.jpg</v>
      </c>
      <c r="H684" t="str">
        <f t="shared" si="62"/>
        <v>sem/10.1021_acsabm.1c00905\SEM</v>
      </c>
      <c r="I684" t="s">
        <v>2101</v>
      </c>
      <c r="J684">
        <v>-5</v>
      </c>
      <c r="K684" t="s">
        <v>114</v>
      </c>
      <c r="L684" t="s">
        <v>1917</v>
      </c>
    </row>
    <row r="685" spans="1:14" x14ac:dyDescent="0.25">
      <c r="A685" t="s">
        <v>2090</v>
      </c>
      <c r="B685" t="s">
        <v>2091</v>
      </c>
      <c r="C685" t="s">
        <v>887</v>
      </c>
      <c r="D685" t="s">
        <v>2092</v>
      </c>
      <c r="E685" t="s">
        <v>2100</v>
      </c>
      <c r="F685" t="s">
        <v>2094</v>
      </c>
      <c r="G685" t="str">
        <f t="shared" si="61"/>
        <v>sem/10.1021_acsabm.1c00905\supp_2.jpg</v>
      </c>
      <c r="H685" t="str">
        <f t="shared" si="62"/>
        <v>sem/10.1021_acsabm.1c00905\SEM</v>
      </c>
      <c r="I685" t="s">
        <v>2101</v>
      </c>
      <c r="J685">
        <v>-5</v>
      </c>
      <c r="K685" t="s">
        <v>23</v>
      </c>
      <c r="L685" t="s">
        <v>2102</v>
      </c>
    </row>
    <row r="686" spans="1:14" x14ac:dyDescent="0.25">
      <c r="A686" t="s">
        <v>2090</v>
      </c>
      <c r="B686" t="s">
        <v>2091</v>
      </c>
      <c r="C686" t="s">
        <v>887</v>
      </c>
      <c r="D686" t="s">
        <v>2092</v>
      </c>
      <c r="E686" t="s">
        <v>2103</v>
      </c>
      <c r="F686" t="s">
        <v>2094</v>
      </c>
      <c r="G686" t="str">
        <f t="shared" si="61"/>
        <v>sem/10.1021_acsabm.1c00905\supp_2.jpg</v>
      </c>
      <c r="H686" t="str">
        <f t="shared" si="62"/>
        <v>sem/10.1021_acsabm.1c00905\SEM</v>
      </c>
      <c r="I686" t="s">
        <v>1100</v>
      </c>
      <c r="J686">
        <v>-5</v>
      </c>
      <c r="K686" t="s">
        <v>114</v>
      </c>
      <c r="L686" t="s">
        <v>1924</v>
      </c>
    </row>
    <row r="687" spans="1:14" x14ac:dyDescent="0.25">
      <c r="A687" t="s">
        <v>2090</v>
      </c>
      <c r="B687" t="s">
        <v>2091</v>
      </c>
      <c r="C687" t="s">
        <v>887</v>
      </c>
      <c r="D687" t="s">
        <v>2092</v>
      </c>
      <c r="E687" t="s">
        <v>2103</v>
      </c>
      <c r="F687" t="s">
        <v>2094</v>
      </c>
      <c r="G687" t="str">
        <f t="shared" si="61"/>
        <v>sem/10.1021_acsabm.1c00905\supp_2.jpg</v>
      </c>
      <c r="H687" t="str">
        <f t="shared" si="62"/>
        <v>sem/10.1021_acsabm.1c00905\SEM</v>
      </c>
      <c r="I687" t="s">
        <v>1100</v>
      </c>
      <c r="J687">
        <v>-5</v>
      </c>
      <c r="K687" t="s">
        <v>23</v>
      </c>
      <c r="L687" t="s">
        <v>2104</v>
      </c>
    </row>
    <row r="688" spans="1:14" x14ac:dyDescent="0.25">
      <c r="A688" t="s">
        <v>2090</v>
      </c>
      <c r="B688" t="s">
        <v>2091</v>
      </c>
      <c r="C688" t="s">
        <v>887</v>
      </c>
      <c r="D688" t="s">
        <v>2092</v>
      </c>
      <c r="E688" t="s">
        <v>2105</v>
      </c>
      <c r="F688" t="s">
        <v>2094</v>
      </c>
      <c r="G688" t="str">
        <f t="shared" si="61"/>
        <v>sem/10.1021_acsabm.1c00905\supp_2.jpg</v>
      </c>
      <c r="H688" t="str">
        <f t="shared" si="62"/>
        <v>sem/10.1021_acsabm.1c00905\SEM</v>
      </c>
      <c r="I688" t="s">
        <v>2106</v>
      </c>
      <c r="J688">
        <v>-5</v>
      </c>
      <c r="K688" t="s">
        <v>114</v>
      </c>
      <c r="L688" t="s">
        <v>1924</v>
      </c>
    </row>
    <row r="689" spans="1:15" x14ac:dyDescent="0.25">
      <c r="A689" t="s">
        <v>2090</v>
      </c>
      <c r="B689" t="s">
        <v>2091</v>
      </c>
      <c r="C689" t="s">
        <v>887</v>
      </c>
      <c r="D689" t="s">
        <v>2092</v>
      </c>
      <c r="E689" t="s">
        <v>2105</v>
      </c>
      <c r="F689" t="s">
        <v>2094</v>
      </c>
      <c r="G689" t="str">
        <f t="shared" si="61"/>
        <v>sem/10.1021_acsabm.1c00905\supp_2.jpg</v>
      </c>
      <c r="H689" t="str">
        <f t="shared" si="62"/>
        <v>sem/10.1021_acsabm.1c00905\SEM</v>
      </c>
      <c r="I689" t="s">
        <v>2106</v>
      </c>
      <c r="J689">
        <v>-5</v>
      </c>
      <c r="K689" t="s">
        <v>23</v>
      </c>
      <c r="L689" t="s">
        <v>2104</v>
      </c>
    </row>
    <row r="690" spans="1:15" x14ac:dyDescent="0.25">
      <c r="A690" t="s">
        <v>2090</v>
      </c>
      <c r="B690" t="s">
        <v>2091</v>
      </c>
      <c r="C690" t="s">
        <v>887</v>
      </c>
      <c r="D690" t="s">
        <v>2092</v>
      </c>
      <c r="E690" t="s">
        <v>2107</v>
      </c>
      <c r="F690" t="s">
        <v>2094</v>
      </c>
      <c r="G690" t="str">
        <f t="shared" si="61"/>
        <v>sem/10.1021_acsabm.1c00905\supp_2.jpg</v>
      </c>
      <c r="H690" t="str">
        <f t="shared" si="62"/>
        <v>sem/10.1021_acsabm.1c00905\SEM</v>
      </c>
      <c r="I690" t="s">
        <v>1095</v>
      </c>
      <c r="J690">
        <v>-5</v>
      </c>
      <c r="K690" t="s">
        <v>114</v>
      </c>
      <c r="L690" t="s">
        <v>1917</v>
      </c>
    </row>
    <row r="691" spans="1:15" x14ac:dyDescent="0.25">
      <c r="A691" t="s">
        <v>2090</v>
      </c>
      <c r="B691" t="s">
        <v>2091</v>
      </c>
      <c r="C691" t="s">
        <v>887</v>
      </c>
      <c r="D691" t="s">
        <v>2092</v>
      </c>
      <c r="E691" t="s">
        <v>2107</v>
      </c>
      <c r="F691" t="s">
        <v>2094</v>
      </c>
      <c r="G691" t="str">
        <f t="shared" si="61"/>
        <v>sem/10.1021_acsabm.1c00905\supp_2.jpg</v>
      </c>
      <c r="H691" t="str">
        <f t="shared" si="62"/>
        <v>sem/10.1021_acsabm.1c00905\SEM</v>
      </c>
      <c r="I691" t="s">
        <v>1095</v>
      </c>
      <c r="J691">
        <v>-5</v>
      </c>
      <c r="K691" t="s">
        <v>23</v>
      </c>
      <c r="L691" t="s">
        <v>2108</v>
      </c>
    </row>
    <row r="692" spans="1:15" x14ac:dyDescent="0.25">
      <c r="A692" t="s">
        <v>2090</v>
      </c>
      <c r="B692" t="s">
        <v>2091</v>
      </c>
      <c r="C692" t="s">
        <v>887</v>
      </c>
      <c r="D692" t="s">
        <v>2092</v>
      </c>
      <c r="E692" t="s">
        <v>2109</v>
      </c>
      <c r="F692" t="s">
        <v>2094</v>
      </c>
      <c r="G692" t="str">
        <f t="shared" si="61"/>
        <v>sem/10.1021_acsabm.1c00905\supp_2.jpg</v>
      </c>
      <c r="H692" t="str">
        <f t="shared" si="62"/>
        <v>sem/10.1021_acsabm.1c00905\SEM</v>
      </c>
      <c r="I692" t="s">
        <v>2110</v>
      </c>
      <c r="J692">
        <v>-5</v>
      </c>
      <c r="K692" t="s">
        <v>114</v>
      </c>
      <c r="L692" t="s">
        <v>2108</v>
      </c>
    </row>
    <row r="693" spans="1:15" x14ac:dyDescent="0.25">
      <c r="A693" t="s">
        <v>2090</v>
      </c>
      <c r="B693" t="s">
        <v>2091</v>
      </c>
      <c r="C693" t="s">
        <v>887</v>
      </c>
      <c r="D693" t="s">
        <v>2092</v>
      </c>
      <c r="E693" t="s">
        <v>2109</v>
      </c>
      <c r="F693" t="s">
        <v>2094</v>
      </c>
      <c r="G693" t="str">
        <f t="shared" si="61"/>
        <v>sem/10.1021_acsabm.1c00905\supp_2.jpg</v>
      </c>
      <c r="H693" t="str">
        <f t="shared" si="62"/>
        <v>sem/10.1021_acsabm.1c00905\SEM</v>
      </c>
      <c r="I693" t="s">
        <v>2110</v>
      </c>
      <c r="J693">
        <v>-5</v>
      </c>
      <c r="K693" t="s">
        <v>23</v>
      </c>
      <c r="L693" t="s">
        <v>2111</v>
      </c>
    </row>
    <row r="694" spans="1:15" x14ac:dyDescent="0.25">
      <c r="A694" s="1" t="s">
        <v>2112</v>
      </c>
      <c r="B694" t="s">
        <v>2113</v>
      </c>
      <c r="C694" t="s">
        <v>297</v>
      </c>
      <c r="D694" t="s">
        <v>91</v>
      </c>
      <c r="E694" t="s">
        <v>2114</v>
      </c>
      <c r="F694" t="s">
        <v>2115</v>
      </c>
      <c r="G694" t="str">
        <f>HYPERLINK("sem/10.1021_acsomega.6b00495\ao-2016-004954_0003.jpeg","sem/10.1021_acsomega.6b00495\ao-2016-004954_0003.jpeg")</f>
        <v>sem/10.1021_acsomega.6b00495\ao-2016-004954_0003.jpeg</v>
      </c>
      <c r="H694" t="str">
        <f t="shared" ref="H694:H699" si="63">HYPERLINK("sem/10.1021_acsomega.6b00495\SEM","sem/10.1021_acsomega.6b00495\SEM")</f>
        <v>sem/10.1021_acsomega.6b00495\SEM</v>
      </c>
      <c r="I694" t="s">
        <v>4732</v>
      </c>
      <c r="J694">
        <v>-3</v>
      </c>
      <c r="K694" t="s">
        <v>23</v>
      </c>
      <c r="L694" t="s">
        <v>2116</v>
      </c>
    </row>
    <row r="695" spans="1:15" x14ac:dyDescent="0.25">
      <c r="A695" t="s">
        <v>2112</v>
      </c>
      <c r="B695" t="s">
        <v>2113</v>
      </c>
      <c r="C695" t="s">
        <v>297</v>
      </c>
      <c r="D695" t="s">
        <v>94</v>
      </c>
      <c r="E695" t="s">
        <v>2114</v>
      </c>
      <c r="F695" t="s">
        <v>2115</v>
      </c>
      <c r="G695" t="str">
        <f>HYPERLINK("sem/10.1021_acsomega.6b00495\ao-2016-004954_0003.jpeg","sem/10.1021_acsomega.6b00495\ao-2016-004954_0003.jpeg")</f>
        <v>sem/10.1021_acsomega.6b00495\ao-2016-004954_0003.jpeg</v>
      </c>
      <c r="H695" t="str">
        <f t="shared" si="63"/>
        <v>sem/10.1021_acsomega.6b00495\SEM</v>
      </c>
      <c r="I695" t="s">
        <v>4733</v>
      </c>
      <c r="J695">
        <v>-3.5</v>
      </c>
      <c r="K695" t="s">
        <v>23</v>
      </c>
      <c r="L695" t="s">
        <v>2116</v>
      </c>
    </row>
    <row r="696" spans="1:15" x14ac:dyDescent="0.25">
      <c r="A696" t="s">
        <v>2112</v>
      </c>
      <c r="B696" t="s">
        <v>2113</v>
      </c>
      <c r="C696" t="s">
        <v>297</v>
      </c>
      <c r="D696" t="s">
        <v>96</v>
      </c>
      <c r="E696" t="s">
        <v>2114</v>
      </c>
      <c r="F696" t="s">
        <v>2115</v>
      </c>
      <c r="G696" t="str">
        <f>HYPERLINK("sem/10.1021_acsomega.6b00495\ao-2016-004954_0003.jpeg","sem/10.1021_acsomega.6b00495\ao-2016-004954_0003.jpeg")</f>
        <v>sem/10.1021_acsomega.6b00495\ao-2016-004954_0003.jpeg</v>
      </c>
      <c r="H696" t="str">
        <f t="shared" si="63"/>
        <v>sem/10.1021_acsomega.6b00495\SEM</v>
      </c>
      <c r="I696" t="s">
        <v>4734</v>
      </c>
      <c r="J696">
        <v>-4</v>
      </c>
      <c r="K696" t="s">
        <v>23</v>
      </c>
      <c r="L696" t="s">
        <v>2116</v>
      </c>
    </row>
    <row r="697" spans="1:15" x14ac:dyDescent="0.25">
      <c r="A697" t="s">
        <v>2112</v>
      </c>
      <c r="B697" t="s">
        <v>2113</v>
      </c>
      <c r="C697" t="s">
        <v>235</v>
      </c>
      <c r="D697" t="s">
        <v>91</v>
      </c>
      <c r="E697" t="s">
        <v>2117</v>
      </c>
      <c r="F697" t="s">
        <v>2118</v>
      </c>
      <c r="G697" t="str">
        <f>HYPERLINK("sem/10.1021_acsomega.6b00495\ao-2016-004954_0009.jpeg","sem/10.1021_acsomega.6b00495\ao-2016-004954_0009.jpeg")</f>
        <v>sem/10.1021_acsomega.6b00495\ao-2016-004954_0009.jpeg</v>
      </c>
      <c r="H697" t="str">
        <f t="shared" si="63"/>
        <v>sem/10.1021_acsomega.6b00495\SEM</v>
      </c>
      <c r="N697" t="s">
        <v>60</v>
      </c>
    </row>
    <row r="698" spans="1:15" x14ac:dyDescent="0.25">
      <c r="A698" t="s">
        <v>2112</v>
      </c>
      <c r="B698" t="s">
        <v>2113</v>
      </c>
      <c r="C698" t="s">
        <v>235</v>
      </c>
      <c r="D698" t="s">
        <v>94</v>
      </c>
      <c r="E698" t="s">
        <v>2117</v>
      </c>
      <c r="F698" t="s">
        <v>2119</v>
      </c>
      <c r="G698" t="str">
        <f>HYPERLINK("sem/10.1021_acsomega.6b00495\ao-2016-004954_0009.jpeg","sem/10.1021_acsomega.6b00495\ao-2016-004954_0009.jpeg")</f>
        <v>sem/10.1021_acsomega.6b00495\ao-2016-004954_0009.jpeg</v>
      </c>
      <c r="H698" t="str">
        <f t="shared" si="63"/>
        <v>sem/10.1021_acsomega.6b00495\SEM</v>
      </c>
      <c r="N698" t="s">
        <v>60</v>
      </c>
    </row>
    <row r="699" spans="1:15" x14ac:dyDescent="0.25">
      <c r="A699" t="s">
        <v>2112</v>
      </c>
      <c r="B699" t="s">
        <v>2113</v>
      </c>
      <c r="C699" t="s">
        <v>235</v>
      </c>
      <c r="D699" t="s">
        <v>96</v>
      </c>
      <c r="E699" t="s">
        <v>2120</v>
      </c>
      <c r="F699" t="s">
        <v>2121</v>
      </c>
      <c r="G699" t="str">
        <f>HYPERLINK("sem/10.1021_acsomega.6b00495\ao-2016-004954_0009.jpeg","sem/10.1021_acsomega.6b00495\ao-2016-004954_0009.jpeg")</f>
        <v>sem/10.1021_acsomega.6b00495\ao-2016-004954_0009.jpeg</v>
      </c>
      <c r="H699" t="str">
        <f t="shared" si="63"/>
        <v>sem/10.1021_acsomega.6b00495\SEM</v>
      </c>
      <c r="N699" t="s">
        <v>60</v>
      </c>
    </row>
    <row r="700" spans="1:15" x14ac:dyDescent="0.25">
      <c r="A700" t="s">
        <v>2122</v>
      </c>
      <c r="B700" t="s">
        <v>2123</v>
      </c>
      <c r="C700" t="s">
        <v>55</v>
      </c>
      <c r="D700" t="s">
        <v>2124</v>
      </c>
      <c r="E700" t="s">
        <v>2125</v>
      </c>
      <c r="F700" t="s">
        <v>2126</v>
      </c>
      <c r="G700" t="str">
        <f>HYPERLINK("sem/10.1021_acs.analchem.6b02540\ac-2016-02540n_0001.jpeg","sem/10.1021_acs.analchem.6b02540\ac-2016-02540n_0001.jpeg")</f>
        <v>sem/10.1021_acs.analchem.6b02540\ac-2016-02540n_0001.jpeg</v>
      </c>
      <c r="H700" t="str">
        <f>HYPERLINK("sem/10.1021_acs.analchem.6b02540\SEM","sem/10.1021_acs.analchem.6b02540\SEM")</f>
        <v>sem/10.1021_acs.analchem.6b02540\SEM</v>
      </c>
      <c r="N700" t="s">
        <v>60</v>
      </c>
      <c r="O700" t="s">
        <v>2127</v>
      </c>
    </row>
    <row r="701" spans="1:15" x14ac:dyDescent="0.25">
      <c r="A701" t="s">
        <v>2122</v>
      </c>
      <c r="B701" t="s">
        <v>2123</v>
      </c>
      <c r="C701" t="s">
        <v>55</v>
      </c>
      <c r="D701" t="s">
        <v>28</v>
      </c>
      <c r="E701" t="s">
        <v>2125</v>
      </c>
      <c r="F701" t="s">
        <v>2128</v>
      </c>
      <c r="G701" t="str">
        <f>HYPERLINK("sem/10.1021_acs.analchem.6b02540\ac-2016-02540n_0001.jpeg","sem/10.1021_acs.analchem.6b02540\ac-2016-02540n_0001.jpeg")</f>
        <v>sem/10.1021_acs.analchem.6b02540\ac-2016-02540n_0001.jpeg</v>
      </c>
      <c r="H701" t="str">
        <f>HYPERLINK("sem/10.1021_acs.analchem.6b02540\SEM","sem/10.1021_acs.analchem.6b02540\SEM")</f>
        <v>sem/10.1021_acs.analchem.6b02540\SEM</v>
      </c>
      <c r="N701" t="s">
        <v>60</v>
      </c>
    </row>
    <row r="702" spans="1:15" x14ac:dyDescent="0.25">
      <c r="A702" t="s">
        <v>2129</v>
      </c>
      <c r="B702" t="s">
        <v>2130</v>
      </c>
      <c r="C702" t="s">
        <v>144</v>
      </c>
      <c r="D702" t="s">
        <v>91</v>
      </c>
      <c r="E702" t="s">
        <v>1649</v>
      </c>
      <c r="F702" t="s">
        <v>2131</v>
      </c>
      <c r="G702" t="str">
        <f>HYPERLINK("sem/10.1021_acsomega.1c02117\ao1c02117_0003.jpeg","sem/10.1021_acsomega.1c02117\ao1c02117_0003.jpeg")</f>
        <v>sem/10.1021_acsomega.1c02117\ao1c02117_0003.jpeg</v>
      </c>
      <c r="H702" t="str">
        <f t="shared" ref="H702:H709" si="64">HYPERLINK("sem/10.1021_acsomega.1c02117\SEM","sem/10.1021_acsomega.1c02117\SEM")</f>
        <v>sem/10.1021_acsomega.1c02117\SEM</v>
      </c>
      <c r="I702" t="s">
        <v>4735</v>
      </c>
      <c r="J702">
        <v>-4</v>
      </c>
      <c r="K702" t="s">
        <v>23</v>
      </c>
      <c r="L702" t="s">
        <v>2132</v>
      </c>
    </row>
    <row r="703" spans="1:15" x14ac:dyDescent="0.25">
      <c r="A703" t="s">
        <v>2129</v>
      </c>
      <c r="B703" t="s">
        <v>2130</v>
      </c>
      <c r="C703" t="s">
        <v>144</v>
      </c>
      <c r="D703" t="s">
        <v>91</v>
      </c>
      <c r="E703" t="s">
        <v>1649</v>
      </c>
      <c r="F703" t="s">
        <v>2131</v>
      </c>
      <c r="G703" t="str">
        <f>HYPERLINK("sem/10.1021_acsomega.1c02117\ao1c02117_0003.jpeg","sem/10.1021_acsomega.1c02117\ao1c02117_0003.jpeg")</f>
        <v>sem/10.1021_acsomega.1c02117\ao1c02117_0003.jpeg</v>
      </c>
      <c r="H703" t="str">
        <f t="shared" si="64"/>
        <v>sem/10.1021_acsomega.1c02117\SEM</v>
      </c>
      <c r="I703" t="s">
        <v>4736</v>
      </c>
      <c r="J703">
        <v>-5</v>
      </c>
      <c r="K703" t="s">
        <v>23</v>
      </c>
      <c r="L703" t="s">
        <v>2132</v>
      </c>
    </row>
    <row r="704" spans="1:15" x14ac:dyDescent="0.25">
      <c r="A704" t="s">
        <v>2129</v>
      </c>
      <c r="B704" t="s">
        <v>2130</v>
      </c>
      <c r="C704" t="s">
        <v>144</v>
      </c>
      <c r="D704" t="s">
        <v>91</v>
      </c>
      <c r="E704" t="s">
        <v>2133</v>
      </c>
      <c r="F704" t="s">
        <v>2131</v>
      </c>
      <c r="G704" t="str">
        <f>HYPERLINK("sem/10.1021_acsomega.1c02117\ao1c02117_0003.jpeg","sem/10.1021_acsomega.1c02117\ao1c02117_0003.jpeg")</f>
        <v>sem/10.1021_acsomega.1c02117\ao1c02117_0003.jpeg</v>
      </c>
      <c r="H704" t="str">
        <f t="shared" si="64"/>
        <v>sem/10.1021_acsomega.1c02117\SEM</v>
      </c>
      <c r="I704" t="s">
        <v>4737</v>
      </c>
      <c r="J704">
        <v>-4</v>
      </c>
      <c r="K704" t="s">
        <v>23</v>
      </c>
      <c r="L704" t="s">
        <v>2134</v>
      </c>
    </row>
    <row r="705" spans="1:14" x14ac:dyDescent="0.25">
      <c r="A705" t="s">
        <v>2129</v>
      </c>
      <c r="B705" t="s">
        <v>2130</v>
      </c>
      <c r="C705" t="s">
        <v>144</v>
      </c>
      <c r="D705" t="s">
        <v>91</v>
      </c>
      <c r="E705" t="s">
        <v>2133</v>
      </c>
      <c r="F705" t="s">
        <v>2131</v>
      </c>
      <c r="G705" t="str">
        <f>HYPERLINK("sem/10.1021_acsomega.1c02117\ao1c02117_0003.jpeg","sem/10.1021_acsomega.1c02117\ao1c02117_0003.jpeg")</f>
        <v>sem/10.1021_acsomega.1c02117\ao1c02117_0003.jpeg</v>
      </c>
      <c r="H705" t="str">
        <f t="shared" si="64"/>
        <v>sem/10.1021_acsomega.1c02117\SEM</v>
      </c>
      <c r="I705" t="s">
        <v>4738</v>
      </c>
      <c r="J705">
        <v>-5</v>
      </c>
      <c r="K705" t="s">
        <v>23</v>
      </c>
      <c r="L705" t="s">
        <v>2134</v>
      </c>
    </row>
    <row r="706" spans="1:14" x14ac:dyDescent="0.25">
      <c r="A706" t="s">
        <v>2129</v>
      </c>
      <c r="B706" t="s">
        <v>2130</v>
      </c>
      <c r="C706" t="s">
        <v>90</v>
      </c>
      <c r="D706" t="s">
        <v>96</v>
      </c>
      <c r="E706" t="s">
        <v>1649</v>
      </c>
      <c r="F706" t="s">
        <v>2135</v>
      </c>
      <c r="G706" t="str">
        <f>HYPERLINK("sem/10.1021_acsomega.1c02117\ao1c02117_0004.jpeg","sem/10.1021_acsomega.1c02117\ao1c02117_0004.jpeg")</f>
        <v>sem/10.1021_acsomega.1c02117\ao1c02117_0004.jpeg</v>
      </c>
      <c r="H706" t="str">
        <f t="shared" si="64"/>
        <v>sem/10.1021_acsomega.1c02117\SEM</v>
      </c>
      <c r="I706" t="s">
        <v>4739</v>
      </c>
      <c r="J706">
        <v>-4</v>
      </c>
      <c r="K706" t="s">
        <v>23</v>
      </c>
      <c r="L706" t="s">
        <v>2132</v>
      </c>
    </row>
    <row r="707" spans="1:14" x14ac:dyDescent="0.25">
      <c r="A707" t="s">
        <v>2129</v>
      </c>
      <c r="B707" t="s">
        <v>2130</v>
      </c>
      <c r="C707" t="s">
        <v>90</v>
      </c>
      <c r="D707" t="s">
        <v>96</v>
      </c>
      <c r="E707" t="s">
        <v>1649</v>
      </c>
      <c r="F707" t="s">
        <v>2135</v>
      </c>
      <c r="G707" t="str">
        <f>HYPERLINK("sem/10.1021_acsomega.1c02117\ao1c02117_0004.jpeg","sem/10.1021_acsomega.1c02117\ao1c02117_0004.jpeg")</f>
        <v>sem/10.1021_acsomega.1c02117\ao1c02117_0004.jpeg</v>
      </c>
      <c r="H707" t="str">
        <f t="shared" si="64"/>
        <v>sem/10.1021_acsomega.1c02117\SEM</v>
      </c>
      <c r="I707" t="s">
        <v>4740</v>
      </c>
      <c r="J707">
        <v>-5</v>
      </c>
      <c r="K707" t="s">
        <v>23</v>
      </c>
      <c r="L707" t="s">
        <v>2132</v>
      </c>
    </row>
    <row r="708" spans="1:14" x14ac:dyDescent="0.25">
      <c r="A708" s="1" t="s">
        <v>2129</v>
      </c>
      <c r="B708" t="s">
        <v>2130</v>
      </c>
      <c r="C708" t="s">
        <v>90</v>
      </c>
      <c r="D708" t="s">
        <v>99</v>
      </c>
      <c r="E708" t="s">
        <v>2133</v>
      </c>
      <c r="F708" t="s">
        <v>2136</v>
      </c>
      <c r="G708" t="str">
        <f>HYPERLINK("sem/10.1021_acsomega.1c02117\ao1c02117_0004.jpeg","sem/10.1021_acsomega.1c02117\ao1c02117_0004.jpeg")</f>
        <v>sem/10.1021_acsomega.1c02117\ao1c02117_0004.jpeg</v>
      </c>
      <c r="H708" t="str">
        <f t="shared" si="64"/>
        <v>sem/10.1021_acsomega.1c02117\SEM</v>
      </c>
      <c r="I708" t="s">
        <v>4741</v>
      </c>
      <c r="J708">
        <v>-4</v>
      </c>
      <c r="K708" t="s">
        <v>23</v>
      </c>
      <c r="L708" t="s">
        <v>2134</v>
      </c>
    </row>
    <row r="709" spans="1:14" x14ac:dyDescent="0.25">
      <c r="A709" t="s">
        <v>2129</v>
      </c>
      <c r="B709" t="s">
        <v>2130</v>
      </c>
      <c r="C709" t="s">
        <v>90</v>
      </c>
      <c r="D709" t="s">
        <v>99</v>
      </c>
      <c r="E709" t="s">
        <v>2133</v>
      </c>
      <c r="F709" t="s">
        <v>2135</v>
      </c>
      <c r="G709" t="str">
        <f>HYPERLINK("sem/10.1021_acsomega.1c02117\ao1c02117_0004.jpeg","sem/10.1021_acsomega.1c02117\ao1c02117_0004.jpeg")</f>
        <v>sem/10.1021_acsomega.1c02117\ao1c02117_0004.jpeg</v>
      </c>
      <c r="H709" t="str">
        <f t="shared" si="64"/>
        <v>sem/10.1021_acsomega.1c02117\SEM</v>
      </c>
      <c r="I709" t="s">
        <v>4742</v>
      </c>
      <c r="J709">
        <v>-5</v>
      </c>
      <c r="K709" t="s">
        <v>23</v>
      </c>
      <c r="L709" t="s">
        <v>2134</v>
      </c>
    </row>
    <row r="710" spans="1:14" x14ac:dyDescent="0.25">
      <c r="A710" t="s">
        <v>1879</v>
      </c>
      <c r="B710" t="s">
        <v>2137</v>
      </c>
      <c r="C710" t="s">
        <v>55</v>
      </c>
      <c r="D710" t="s">
        <v>42</v>
      </c>
      <c r="E710" t="s">
        <v>2138</v>
      </c>
      <c r="F710" t="s">
        <v>2139</v>
      </c>
      <c r="G710" t="str">
        <f t="shared" ref="G710:G716" si="65">HYPERLINK("sem/10.1021_acsami.0c18250\am0c18250_0002.jpeg","sem/10.1021_acsami.0c18250\am0c18250_0002.jpeg")</f>
        <v>sem/10.1021_acsami.0c18250\am0c18250_0002.jpeg</v>
      </c>
      <c r="H710" t="str">
        <f t="shared" ref="H710:H716" si="66">HYPERLINK("sem/10.1021_acsami.0c18250\SEM","sem/10.1021_acsami.0c18250\SEM")</f>
        <v>sem/10.1021_acsami.0c18250\SEM</v>
      </c>
      <c r="I710" t="s">
        <v>2140</v>
      </c>
      <c r="J710">
        <v>-4</v>
      </c>
      <c r="K710" t="s">
        <v>65</v>
      </c>
      <c r="L710" t="s">
        <v>408</v>
      </c>
    </row>
    <row r="711" spans="1:14" x14ac:dyDescent="0.25">
      <c r="A711" t="s">
        <v>1879</v>
      </c>
      <c r="B711" t="s">
        <v>2137</v>
      </c>
      <c r="C711" t="s">
        <v>55</v>
      </c>
      <c r="D711" t="s">
        <v>42</v>
      </c>
      <c r="E711" t="s">
        <v>2138</v>
      </c>
      <c r="F711" t="s">
        <v>2139</v>
      </c>
      <c r="G711" t="str">
        <f t="shared" si="65"/>
        <v>sem/10.1021_acsami.0c18250\am0c18250_0002.jpeg</v>
      </c>
      <c r="H711" t="str">
        <f t="shared" si="66"/>
        <v>sem/10.1021_acsami.0c18250\SEM</v>
      </c>
      <c r="I711" t="s">
        <v>2141</v>
      </c>
      <c r="J711">
        <v>-5</v>
      </c>
      <c r="K711" t="s">
        <v>65</v>
      </c>
      <c r="L711" t="s">
        <v>408</v>
      </c>
    </row>
    <row r="712" spans="1:14" x14ac:dyDescent="0.25">
      <c r="A712" t="s">
        <v>1879</v>
      </c>
      <c r="B712" t="s">
        <v>2137</v>
      </c>
      <c r="C712" t="s">
        <v>55</v>
      </c>
      <c r="D712" t="s">
        <v>42</v>
      </c>
      <c r="E712" t="s">
        <v>2138</v>
      </c>
      <c r="F712" t="s">
        <v>2139</v>
      </c>
      <c r="G712" t="str">
        <f t="shared" si="65"/>
        <v>sem/10.1021_acsami.0c18250\am0c18250_0002.jpeg</v>
      </c>
      <c r="H712" t="str">
        <f t="shared" si="66"/>
        <v>sem/10.1021_acsami.0c18250\SEM</v>
      </c>
      <c r="I712" t="s">
        <v>2142</v>
      </c>
      <c r="J712">
        <v>-6</v>
      </c>
      <c r="K712" t="s">
        <v>65</v>
      </c>
      <c r="L712" t="s">
        <v>408</v>
      </c>
    </row>
    <row r="713" spans="1:14" x14ac:dyDescent="0.25">
      <c r="A713" t="s">
        <v>1879</v>
      </c>
      <c r="B713" t="s">
        <v>2137</v>
      </c>
      <c r="C713" t="s">
        <v>188</v>
      </c>
      <c r="D713" t="s">
        <v>42</v>
      </c>
      <c r="E713" t="s">
        <v>584</v>
      </c>
      <c r="F713" t="s">
        <v>2139</v>
      </c>
      <c r="G713" t="str">
        <f t="shared" si="65"/>
        <v>sem/10.1021_acsami.0c18250\am0c18250_0002.jpeg</v>
      </c>
      <c r="H713" t="str">
        <f t="shared" si="66"/>
        <v>sem/10.1021_acsami.0c18250\SEM</v>
      </c>
      <c r="I713" t="s">
        <v>1095</v>
      </c>
      <c r="J713">
        <v>-4</v>
      </c>
      <c r="K713" t="s">
        <v>65</v>
      </c>
      <c r="L713" t="s">
        <v>193</v>
      </c>
    </row>
    <row r="714" spans="1:14" x14ac:dyDescent="0.25">
      <c r="A714" t="s">
        <v>1879</v>
      </c>
      <c r="B714" t="s">
        <v>2137</v>
      </c>
      <c r="C714" t="s">
        <v>188</v>
      </c>
      <c r="D714" t="s">
        <v>42</v>
      </c>
      <c r="E714" t="s">
        <v>584</v>
      </c>
      <c r="F714" t="s">
        <v>2139</v>
      </c>
      <c r="G714" t="str">
        <f t="shared" si="65"/>
        <v>sem/10.1021_acsami.0c18250\am0c18250_0002.jpeg</v>
      </c>
      <c r="H714" t="str">
        <f t="shared" si="66"/>
        <v>sem/10.1021_acsami.0c18250\SEM</v>
      </c>
      <c r="I714" t="s">
        <v>721</v>
      </c>
      <c r="J714">
        <v>-5</v>
      </c>
      <c r="K714" t="s">
        <v>65</v>
      </c>
      <c r="L714" t="s">
        <v>193</v>
      </c>
    </row>
    <row r="715" spans="1:14" x14ac:dyDescent="0.25">
      <c r="A715" t="s">
        <v>1879</v>
      </c>
      <c r="B715" t="s">
        <v>2137</v>
      </c>
      <c r="C715" t="s">
        <v>188</v>
      </c>
      <c r="D715" t="s">
        <v>42</v>
      </c>
      <c r="E715" t="s">
        <v>2138</v>
      </c>
      <c r="F715" t="s">
        <v>2139</v>
      </c>
      <c r="G715" t="str">
        <f t="shared" si="65"/>
        <v>sem/10.1021_acsami.0c18250\am0c18250_0002.jpeg</v>
      </c>
      <c r="H715" t="str">
        <f t="shared" si="66"/>
        <v>sem/10.1021_acsami.0c18250\SEM</v>
      </c>
      <c r="I715" t="s">
        <v>1100</v>
      </c>
      <c r="J715">
        <v>-4</v>
      </c>
      <c r="K715" t="s">
        <v>65</v>
      </c>
      <c r="L715" t="s">
        <v>408</v>
      </c>
    </row>
    <row r="716" spans="1:14" x14ac:dyDescent="0.25">
      <c r="A716" t="s">
        <v>1879</v>
      </c>
      <c r="B716" t="s">
        <v>2137</v>
      </c>
      <c r="C716" t="s">
        <v>188</v>
      </c>
      <c r="D716" t="s">
        <v>42</v>
      </c>
      <c r="E716" t="s">
        <v>2138</v>
      </c>
      <c r="F716" t="s">
        <v>2139</v>
      </c>
      <c r="G716" t="str">
        <f t="shared" si="65"/>
        <v>sem/10.1021_acsami.0c18250\am0c18250_0002.jpeg</v>
      </c>
      <c r="H716" t="str">
        <f t="shared" si="66"/>
        <v>sem/10.1021_acsami.0c18250\SEM</v>
      </c>
      <c r="I716" t="s">
        <v>2101</v>
      </c>
      <c r="J716">
        <v>-5</v>
      </c>
      <c r="K716" t="s">
        <v>65</v>
      </c>
      <c r="L716" t="s">
        <v>408</v>
      </c>
    </row>
    <row r="717" spans="1:14" x14ac:dyDescent="0.25">
      <c r="A717" t="s">
        <v>2143</v>
      </c>
      <c r="B717" t="s">
        <v>2144</v>
      </c>
      <c r="C717" t="s">
        <v>55</v>
      </c>
      <c r="D717" t="s">
        <v>91</v>
      </c>
      <c r="E717" t="s">
        <v>2145</v>
      </c>
      <c r="F717" t="s">
        <v>2146</v>
      </c>
      <c r="G717" t="str">
        <f>HYPERLINK("sem/10.1021_acsomega.9b00971\ao-2019-00971f_0001.jpeg","sem/10.1021_acsomega.9b00971\ao-2019-00971f_0001.jpeg")</f>
        <v>sem/10.1021_acsomega.9b00971\ao-2019-00971f_0001.jpeg</v>
      </c>
      <c r="H717" t="str">
        <f>HYPERLINK("sem/10.1021_acsomega.9b00971\SEM","sem/10.1021_acsomega.9b00971\SEM")</f>
        <v>sem/10.1021_acsomega.9b00971\SEM</v>
      </c>
      <c r="N717" t="s">
        <v>60</v>
      </c>
    </row>
    <row r="718" spans="1:14" x14ac:dyDescent="0.25">
      <c r="A718" t="s">
        <v>2143</v>
      </c>
      <c r="B718" t="s">
        <v>2144</v>
      </c>
      <c r="C718" t="s">
        <v>55</v>
      </c>
      <c r="D718" t="s">
        <v>94</v>
      </c>
      <c r="E718" t="s">
        <v>2147</v>
      </c>
      <c r="F718" t="s">
        <v>2148</v>
      </c>
      <c r="G718" t="str">
        <f>HYPERLINK("sem/10.1021_acsomega.9b00971\ao-2019-00971f_0001.jpeg","sem/10.1021_acsomega.9b00971\ao-2019-00971f_0001.jpeg")</f>
        <v>sem/10.1021_acsomega.9b00971\ao-2019-00971f_0001.jpeg</v>
      </c>
      <c r="H718" t="str">
        <f>HYPERLINK("sem/10.1021_acsomega.9b00971\SEM","sem/10.1021_acsomega.9b00971\SEM")</f>
        <v>sem/10.1021_acsomega.9b00971\SEM</v>
      </c>
      <c r="N718" t="s">
        <v>60</v>
      </c>
    </row>
    <row r="719" spans="1:14" x14ac:dyDescent="0.25">
      <c r="A719" t="s">
        <v>2143</v>
      </c>
      <c r="B719" t="s">
        <v>2144</v>
      </c>
      <c r="C719" t="s">
        <v>55</v>
      </c>
      <c r="D719" t="s">
        <v>96</v>
      </c>
      <c r="E719" t="s">
        <v>2149</v>
      </c>
      <c r="F719" t="s">
        <v>2150</v>
      </c>
      <c r="G719" t="str">
        <f>HYPERLINK("sem/10.1021_acsomega.9b00971\ao-2019-00971f_0001.jpeg","sem/10.1021_acsomega.9b00971\ao-2019-00971f_0001.jpeg")</f>
        <v>sem/10.1021_acsomega.9b00971\ao-2019-00971f_0001.jpeg</v>
      </c>
      <c r="H719" t="str">
        <f>HYPERLINK("sem/10.1021_acsomega.9b00971\SEM","sem/10.1021_acsomega.9b00971\SEM")</f>
        <v>sem/10.1021_acsomega.9b00971\SEM</v>
      </c>
      <c r="N719" t="s">
        <v>60</v>
      </c>
    </row>
    <row r="720" spans="1:14" x14ac:dyDescent="0.25">
      <c r="A720" t="s">
        <v>2151</v>
      </c>
      <c r="B720" t="s">
        <v>2152</v>
      </c>
      <c r="C720" t="s">
        <v>122</v>
      </c>
      <c r="D720" t="s">
        <v>91</v>
      </c>
      <c r="E720" t="s">
        <v>2153</v>
      </c>
      <c r="F720" t="s">
        <v>2154</v>
      </c>
      <c r="G720" t="str">
        <f>HYPERLINK("sem/10.1021_acs.chemmater.9b00769\cm-2019-007693_0004.jpeg","sem/10.1021_acs.chemmater.9b00769\cm-2019-007693_0004.jpeg")</f>
        <v>sem/10.1021_acs.chemmater.9b00769\cm-2019-007693_0004.jpeg</v>
      </c>
      <c r="H720" t="str">
        <f>HYPERLINK("sem/10.1021_acs.chemmater.9b00769\SEM","sem/10.1021_acs.chemmater.9b00769\SEM")</f>
        <v>sem/10.1021_acs.chemmater.9b00769\SEM</v>
      </c>
      <c r="N720" t="s">
        <v>60</v>
      </c>
    </row>
    <row r="721" spans="1:15" x14ac:dyDescent="0.25">
      <c r="A721" t="s">
        <v>2151</v>
      </c>
      <c r="B721" t="s">
        <v>2152</v>
      </c>
      <c r="C721" t="s">
        <v>122</v>
      </c>
      <c r="D721" t="s">
        <v>94</v>
      </c>
      <c r="E721" t="s">
        <v>2155</v>
      </c>
      <c r="F721" t="s">
        <v>2156</v>
      </c>
      <c r="G721" t="str">
        <f>HYPERLINK("sem/10.1021_acs.chemmater.9b00769\cm-2019-007693_0004.jpeg","sem/10.1021_acs.chemmater.9b00769\cm-2019-007693_0004.jpeg")</f>
        <v>sem/10.1021_acs.chemmater.9b00769\cm-2019-007693_0004.jpeg</v>
      </c>
      <c r="H721" t="str">
        <f>HYPERLINK("sem/10.1021_acs.chemmater.9b00769\SEM","sem/10.1021_acs.chemmater.9b00769\SEM")</f>
        <v>sem/10.1021_acs.chemmater.9b00769\SEM</v>
      </c>
      <c r="N721" t="s">
        <v>60</v>
      </c>
    </row>
    <row r="722" spans="1:15" x14ac:dyDescent="0.25">
      <c r="A722" t="s">
        <v>2151</v>
      </c>
      <c r="B722" t="s">
        <v>2152</v>
      </c>
      <c r="C722" t="s">
        <v>122</v>
      </c>
      <c r="D722" t="s">
        <v>96</v>
      </c>
      <c r="E722" t="s">
        <v>2157</v>
      </c>
      <c r="F722" t="s">
        <v>2158</v>
      </c>
      <c r="G722" t="str">
        <f>HYPERLINK("sem/10.1021_acs.chemmater.9b00769\cm-2019-007693_0004.jpeg","sem/10.1021_acs.chemmater.9b00769\cm-2019-007693_0004.jpeg")</f>
        <v>sem/10.1021_acs.chemmater.9b00769\cm-2019-007693_0004.jpeg</v>
      </c>
      <c r="H722" t="str">
        <f>HYPERLINK("sem/10.1021_acs.chemmater.9b00769\SEM","sem/10.1021_acs.chemmater.9b00769\SEM")</f>
        <v>sem/10.1021_acs.chemmater.9b00769\SEM</v>
      </c>
      <c r="N722" t="s">
        <v>60</v>
      </c>
    </row>
    <row r="723" spans="1:15" x14ac:dyDescent="0.25">
      <c r="A723" t="s">
        <v>2151</v>
      </c>
      <c r="B723" t="s">
        <v>2152</v>
      </c>
      <c r="C723" t="s">
        <v>122</v>
      </c>
      <c r="D723" t="s">
        <v>99</v>
      </c>
      <c r="E723" t="s">
        <v>2153</v>
      </c>
      <c r="F723" t="s">
        <v>2159</v>
      </c>
      <c r="G723" t="str">
        <f>HYPERLINK("sem/10.1021_acs.chemmater.9b00769\cm-2019-007693_0004.jpeg","sem/10.1021_acs.chemmater.9b00769\cm-2019-007693_0004.jpeg")</f>
        <v>sem/10.1021_acs.chemmater.9b00769\cm-2019-007693_0004.jpeg</v>
      </c>
      <c r="H723" t="str">
        <f>HYPERLINK("sem/10.1021_acs.chemmater.9b00769\SEM","sem/10.1021_acs.chemmater.9b00769\SEM")</f>
        <v>sem/10.1021_acs.chemmater.9b00769\SEM</v>
      </c>
      <c r="N723" t="s">
        <v>60</v>
      </c>
    </row>
    <row r="724" spans="1:15" x14ac:dyDescent="0.25">
      <c r="A724" t="s">
        <v>2160</v>
      </c>
      <c r="B724" t="s">
        <v>2161</v>
      </c>
      <c r="C724" t="s">
        <v>90</v>
      </c>
      <c r="D724" t="s">
        <v>17</v>
      </c>
      <c r="E724" t="s">
        <v>2162</v>
      </c>
      <c r="F724" t="s">
        <v>2163</v>
      </c>
      <c r="G724" t="str">
        <f>HYPERLINK("sem/10.1021_acsmacrolett.6b00702\mz-2016-007022_0003.jpeg","sem/10.1021_acsmacrolett.6b00702\mz-2016-007022_0003.jpeg")</f>
        <v>sem/10.1021_acsmacrolett.6b00702\mz-2016-007022_0003.jpeg</v>
      </c>
      <c r="H724" t="str">
        <f>HYPERLINK("sem/10.1021_acsmacrolett.6b00702\SEM","sem/10.1021_acsmacrolett.6b00702\SEM")</f>
        <v>sem/10.1021_acsmacrolett.6b00702\SEM</v>
      </c>
      <c r="I724" t="s">
        <v>2164</v>
      </c>
      <c r="J724">
        <v>-4</v>
      </c>
      <c r="K724" t="s">
        <v>23</v>
      </c>
      <c r="L724" t="s">
        <v>1495</v>
      </c>
    </row>
    <row r="725" spans="1:15" x14ac:dyDescent="0.25">
      <c r="A725" t="s">
        <v>2160</v>
      </c>
      <c r="B725" t="s">
        <v>2161</v>
      </c>
      <c r="C725" t="s">
        <v>2165</v>
      </c>
      <c r="D725" t="s">
        <v>2166</v>
      </c>
      <c r="E725" t="s">
        <v>2167</v>
      </c>
      <c r="F725" t="s">
        <v>2168</v>
      </c>
      <c r="G725" t="str">
        <f>HYPERLINK("sem/10.1021_acsmacrolett.6b00702\supp_7.jpg","sem/10.1021_acsmacrolett.6b00702\supp_7.jpg")</f>
        <v>sem/10.1021_acsmacrolett.6b00702\supp_7.jpg</v>
      </c>
      <c r="H725" t="str">
        <f>HYPERLINK("sem/10.1021_acsmacrolett.6b00702\SEM","sem/10.1021_acsmacrolett.6b00702\SEM")</f>
        <v>sem/10.1021_acsmacrolett.6b00702\SEM</v>
      </c>
      <c r="N725" t="s">
        <v>60</v>
      </c>
    </row>
    <row r="726" spans="1:15" x14ac:dyDescent="0.25">
      <c r="A726" t="s">
        <v>2169</v>
      </c>
      <c r="B726" t="s">
        <v>2170</v>
      </c>
      <c r="C726" t="s">
        <v>90</v>
      </c>
      <c r="D726" t="s">
        <v>91</v>
      </c>
      <c r="E726" t="s">
        <v>2171</v>
      </c>
      <c r="F726" t="s">
        <v>2172</v>
      </c>
      <c r="G726" t="str">
        <f>HYPERLINK("sem/10.1021_acs.biomac.8b00015\bm-2018-00015m_0003.jpeg","sem/10.1021_acs.biomac.8b00015\bm-2018-00015m_0003.jpeg")</f>
        <v>sem/10.1021_acs.biomac.8b00015\bm-2018-00015m_0003.jpeg</v>
      </c>
      <c r="H726" t="str">
        <f>HYPERLINK("sem/10.1021_acs.biomac.8b00015\SEM","sem/10.1021_acs.biomac.8b00015\SEM")</f>
        <v>sem/10.1021_acs.biomac.8b00015\SEM</v>
      </c>
      <c r="I726" t="s">
        <v>2173</v>
      </c>
      <c r="J726">
        <v>-5</v>
      </c>
      <c r="K726" t="s">
        <v>114</v>
      </c>
      <c r="L726" t="s">
        <v>2174</v>
      </c>
    </row>
    <row r="727" spans="1:15" x14ac:dyDescent="0.25">
      <c r="A727" t="s">
        <v>2169</v>
      </c>
      <c r="B727" t="s">
        <v>2170</v>
      </c>
      <c r="C727" t="s">
        <v>90</v>
      </c>
      <c r="D727" t="s">
        <v>94</v>
      </c>
      <c r="E727" t="s">
        <v>2175</v>
      </c>
      <c r="F727" t="s">
        <v>2176</v>
      </c>
      <c r="G727" t="str">
        <f>HYPERLINK("sem/10.1021_acs.biomac.8b00015\bm-2018-00015m_0003.jpeg","sem/10.1021_acs.biomac.8b00015\bm-2018-00015m_0003.jpeg")</f>
        <v>sem/10.1021_acs.biomac.8b00015\bm-2018-00015m_0003.jpeg</v>
      </c>
      <c r="H727" t="str">
        <f>HYPERLINK("sem/10.1021_acs.biomac.8b00015\SEM","sem/10.1021_acs.biomac.8b00015\SEM")</f>
        <v>sem/10.1021_acs.biomac.8b00015\SEM</v>
      </c>
      <c r="I727" t="s">
        <v>2177</v>
      </c>
      <c r="J727">
        <v>-5</v>
      </c>
      <c r="K727" t="s">
        <v>114</v>
      </c>
      <c r="L727" t="s">
        <v>2178</v>
      </c>
    </row>
    <row r="728" spans="1:15" x14ac:dyDescent="0.25">
      <c r="A728" t="s">
        <v>2169</v>
      </c>
      <c r="B728" t="s">
        <v>2170</v>
      </c>
      <c r="C728" t="s">
        <v>90</v>
      </c>
      <c r="D728" t="s">
        <v>96</v>
      </c>
      <c r="E728" t="s">
        <v>2179</v>
      </c>
      <c r="F728" t="s">
        <v>2180</v>
      </c>
      <c r="G728" t="str">
        <f>HYPERLINK("sem/10.1021_acs.biomac.8b00015\bm-2018-00015m_0003.jpeg","sem/10.1021_acs.biomac.8b00015\bm-2018-00015m_0003.jpeg")</f>
        <v>sem/10.1021_acs.biomac.8b00015\bm-2018-00015m_0003.jpeg</v>
      </c>
      <c r="H728" t="str">
        <f>HYPERLINK("sem/10.1021_acs.biomac.8b00015\SEM","sem/10.1021_acs.biomac.8b00015\SEM")</f>
        <v>sem/10.1021_acs.biomac.8b00015\SEM</v>
      </c>
      <c r="I728" t="s">
        <v>2181</v>
      </c>
      <c r="J728">
        <v>-5</v>
      </c>
      <c r="K728" t="s">
        <v>114</v>
      </c>
      <c r="L728" t="s">
        <v>2182</v>
      </c>
    </row>
    <row r="729" spans="1:15" x14ac:dyDescent="0.25">
      <c r="A729" t="s">
        <v>2169</v>
      </c>
      <c r="B729" t="s">
        <v>2170</v>
      </c>
      <c r="C729" t="s">
        <v>90</v>
      </c>
      <c r="D729" t="s">
        <v>99</v>
      </c>
      <c r="E729" t="s">
        <v>2183</v>
      </c>
      <c r="F729" t="s">
        <v>2184</v>
      </c>
      <c r="G729" t="str">
        <f>HYPERLINK("sem/10.1021_acs.biomac.8b00015\bm-2018-00015m_0003.jpeg","sem/10.1021_acs.biomac.8b00015\bm-2018-00015m_0003.jpeg")</f>
        <v>sem/10.1021_acs.biomac.8b00015\bm-2018-00015m_0003.jpeg</v>
      </c>
      <c r="H729" t="str">
        <f>HYPERLINK("sem/10.1021_acs.biomac.8b00015\SEM","sem/10.1021_acs.biomac.8b00015\SEM")</f>
        <v>sem/10.1021_acs.biomac.8b00015\SEM</v>
      </c>
      <c r="I729" t="s">
        <v>2185</v>
      </c>
      <c r="J729">
        <v>-5</v>
      </c>
      <c r="K729" t="s">
        <v>114</v>
      </c>
      <c r="L729" t="s">
        <v>2186</v>
      </c>
    </row>
    <row r="730" spans="1:15" x14ac:dyDescent="0.25">
      <c r="A730" t="s">
        <v>2187</v>
      </c>
      <c r="B730" t="s">
        <v>2188</v>
      </c>
      <c r="C730" t="s">
        <v>1080</v>
      </c>
      <c r="D730" t="s">
        <v>1694</v>
      </c>
      <c r="E730" t="s">
        <v>2189</v>
      </c>
      <c r="F730" t="s">
        <v>2190</v>
      </c>
      <c r="G730" t="str">
        <f>HYPERLINK("sem/10.1021_acsomega.9b04371\supp_6.jpg","sem/10.1021_acsomega.9b04371\supp_6.jpg")</f>
        <v>sem/10.1021_acsomega.9b04371\supp_6.jpg</v>
      </c>
      <c r="H730" t="str">
        <f>HYPERLINK("sem/10.1021_acsomega.9b04371\SEM","sem/10.1021_acsomega.9b04371\SEM")</f>
        <v>sem/10.1021_acsomega.9b04371\SEM</v>
      </c>
      <c r="N730" t="s">
        <v>60</v>
      </c>
    </row>
    <row r="731" spans="1:15" x14ac:dyDescent="0.25">
      <c r="A731" t="s">
        <v>2187</v>
      </c>
      <c r="B731" t="s">
        <v>2188</v>
      </c>
      <c r="C731" t="s">
        <v>960</v>
      </c>
      <c r="D731" t="s">
        <v>17</v>
      </c>
      <c r="E731" t="s">
        <v>2191</v>
      </c>
      <c r="F731" t="s">
        <v>2192</v>
      </c>
      <c r="G731" t="str">
        <f>HYPERLINK("sem/10.1021_acsomega.9b04371\supp_6.jpg","sem/10.1021_acsomega.9b04371\supp_6.jpg")</f>
        <v>sem/10.1021_acsomega.9b04371\supp_6.jpg</v>
      </c>
      <c r="H731" t="str">
        <f>HYPERLINK("sem/10.1021_acsomega.9b04371\SEM","sem/10.1021_acsomega.9b04371\SEM")</f>
        <v>sem/10.1021_acsomega.9b04371\SEM</v>
      </c>
      <c r="N731" t="s">
        <v>60</v>
      </c>
    </row>
    <row r="732" spans="1:15" x14ac:dyDescent="0.25">
      <c r="A732" t="s">
        <v>2187</v>
      </c>
      <c r="B732" t="s">
        <v>2188</v>
      </c>
      <c r="C732" t="s">
        <v>960</v>
      </c>
      <c r="D732" t="s">
        <v>28</v>
      </c>
      <c r="E732" t="s">
        <v>2193</v>
      </c>
      <c r="F732" t="s">
        <v>2194</v>
      </c>
      <c r="G732" t="str">
        <f>HYPERLINK("sem/10.1021_acsomega.9b04371\supp_6.jpg","sem/10.1021_acsomega.9b04371\supp_6.jpg")</f>
        <v>sem/10.1021_acsomega.9b04371\supp_6.jpg</v>
      </c>
      <c r="H732" t="str">
        <f>HYPERLINK("sem/10.1021_acsomega.9b04371\SEM","sem/10.1021_acsomega.9b04371\SEM")</f>
        <v>sem/10.1021_acsomega.9b04371\SEM</v>
      </c>
      <c r="N732" t="s">
        <v>60</v>
      </c>
    </row>
    <row r="733" spans="1:15" x14ac:dyDescent="0.25">
      <c r="A733" t="s">
        <v>2195</v>
      </c>
      <c r="B733" t="s">
        <v>2196</v>
      </c>
      <c r="C733" t="s">
        <v>122</v>
      </c>
      <c r="D733" t="s">
        <v>99</v>
      </c>
      <c r="E733" t="s">
        <v>1986</v>
      </c>
      <c r="F733" t="s">
        <v>2197</v>
      </c>
      <c r="G733" t="str">
        <f>HYPERLINK("sem/10.1021_acsabm.0c00393\mt0c00393_0005.jpeg","sem/10.1021_acsabm.0c00393\mt0c00393_0005.jpeg")</f>
        <v>sem/10.1021_acsabm.0c00393\mt0c00393_0005.jpeg</v>
      </c>
      <c r="H733" t="str">
        <f>HYPERLINK("sem/10.1021_acsabm.0c00393\SEM","sem/10.1021_acsabm.0c00393\SEM")</f>
        <v>sem/10.1021_acsabm.0c00393\SEM</v>
      </c>
      <c r="N733" t="s">
        <v>60</v>
      </c>
      <c r="O733" t="s">
        <v>2198</v>
      </c>
    </row>
    <row r="734" spans="1:15" x14ac:dyDescent="0.25">
      <c r="A734" t="s">
        <v>2195</v>
      </c>
      <c r="B734" t="s">
        <v>2196</v>
      </c>
      <c r="C734" t="s">
        <v>297</v>
      </c>
      <c r="D734" t="s">
        <v>91</v>
      </c>
      <c r="E734" t="s">
        <v>2199</v>
      </c>
      <c r="F734" t="s">
        <v>2200</v>
      </c>
      <c r="G734" t="str">
        <f>HYPERLINK("sem/10.1021_acsabm.0c00393\mt0c00393_0006.jpeg","sem/10.1021_acsabm.0c00393\mt0c00393_0006.jpeg")</f>
        <v>sem/10.1021_acsabm.0c00393\mt0c00393_0006.jpeg</v>
      </c>
      <c r="H734" t="str">
        <f>HYPERLINK("sem/10.1021_acsabm.0c00393\SEM","sem/10.1021_acsabm.0c00393\SEM")</f>
        <v>sem/10.1021_acsabm.0c00393\SEM</v>
      </c>
      <c r="N734" t="s">
        <v>60</v>
      </c>
    </row>
    <row r="735" spans="1:15" x14ac:dyDescent="0.25">
      <c r="A735" t="s">
        <v>2195</v>
      </c>
      <c r="B735" t="s">
        <v>2196</v>
      </c>
      <c r="C735" t="s">
        <v>297</v>
      </c>
      <c r="D735" t="s">
        <v>96</v>
      </c>
      <c r="E735" t="s">
        <v>2201</v>
      </c>
      <c r="F735" t="s">
        <v>2202</v>
      </c>
      <c r="G735" t="str">
        <f>HYPERLINK("sem/10.1021_acsabm.0c00393\mt0c00393_0006.jpeg","sem/10.1021_acsabm.0c00393\mt0c00393_0006.jpeg")</f>
        <v>sem/10.1021_acsabm.0c00393\mt0c00393_0006.jpeg</v>
      </c>
      <c r="H735" t="str">
        <f>HYPERLINK("sem/10.1021_acsabm.0c00393\SEM","sem/10.1021_acsabm.0c00393\SEM")</f>
        <v>sem/10.1021_acsabm.0c00393\SEM</v>
      </c>
      <c r="N735" t="s">
        <v>60</v>
      </c>
    </row>
    <row r="736" spans="1:15" x14ac:dyDescent="0.25">
      <c r="A736" t="s">
        <v>2195</v>
      </c>
      <c r="B736" t="s">
        <v>2196</v>
      </c>
      <c r="C736" t="s">
        <v>297</v>
      </c>
      <c r="D736" t="s">
        <v>99</v>
      </c>
      <c r="E736" t="s">
        <v>2203</v>
      </c>
      <c r="F736" t="s">
        <v>2204</v>
      </c>
      <c r="G736" t="str">
        <f>HYPERLINK("sem/10.1021_acsabm.0c00393\mt0c00393_0006.jpeg","sem/10.1021_acsabm.0c00393\mt0c00393_0006.jpeg")</f>
        <v>sem/10.1021_acsabm.0c00393\mt0c00393_0006.jpeg</v>
      </c>
      <c r="H736" t="str">
        <f>HYPERLINK("sem/10.1021_acsabm.0c00393\SEM","sem/10.1021_acsabm.0c00393\SEM")</f>
        <v>sem/10.1021_acsabm.0c00393\SEM</v>
      </c>
      <c r="N736" t="s">
        <v>60</v>
      </c>
    </row>
    <row r="737" spans="1:15" x14ac:dyDescent="0.25">
      <c r="A737" t="s">
        <v>2205</v>
      </c>
      <c r="B737" t="s">
        <v>2206</v>
      </c>
      <c r="C737" t="s">
        <v>169</v>
      </c>
      <c r="D737" t="s">
        <v>17</v>
      </c>
      <c r="E737" t="s">
        <v>2207</v>
      </c>
      <c r="F737" t="s">
        <v>2208</v>
      </c>
      <c r="G737" t="str">
        <f>HYPERLINK("sem/10.1021_acs.biomac.0c00148\bm0c00148_0007.jpeg","sem/10.1021_acs.biomac.0c00148\bm0c00148_0007.jpeg")</f>
        <v>sem/10.1021_acs.biomac.0c00148\bm0c00148_0007.jpeg</v>
      </c>
      <c r="H737" t="str">
        <f>HYPERLINK("sem/10.1021_acs.biomac.0c00148\SEM","sem/10.1021_acs.biomac.0c00148\SEM")</f>
        <v>sem/10.1021_acs.biomac.0c00148\SEM</v>
      </c>
      <c r="N737" t="s">
        <v>60</v>
      </c>
    </row>
    <row r="738" spans="1:15" x14ac:dyDescent="0.25">
      <c r="A738" t="s">
        <v>2209</v>
      </c>
      <c r="B738" t="s">
        <v>2210</v>
      </c>
      <c r="C738" t="s">
        <v>55</v>
      </c>
      <c r="D738" t="s">
        <v>28</v>
      </c>
      <c r="E738" t="s">
        <v>2211</v>
      </c>
      <c r="F738" t="s">
        <v>2212</v>
      </c>
      <c r="G738" t="str">
        <f>HYPERLINK("sem/10.1021_acs.langmuir.8b02649\la-2018-02649m_0001.jpeg","sem/10.1021_acs.langmuir.8b02649\la-2018-02649m_0001.jpeg")</f>
        <v>sem/10.1021_acs.langmuir.8b02649\la-2018-02649m_0001.jpeg</v>
      </c>
      <c r="H738" t="str">
        <f>HYPERLINK("sem/10.1021_acs.langmuir.8b02649\SEM","sem/10.1021_acs.langmuir.8b02649\SEM")</f>
        <v>sem/10.1021_acs.langmuir.8b02649\SEM</v>
      </c>
      <c r="I738" t="s">
        <v>2213</v>
      </c>
      <c r="J738">
        <v>-4</v>
      </c>
      <c r="K738" t="s">
        <v>65</v>
      </c>
      <c r="L738" t="s">
        <v>2214</v>
      </c>
    </row>
    <row r="739" spans="1:15" x14ac:dyDescent="0.25">
      <c r="A739" t="s">
        <v>2209</v>
      </c>
      <c r="B739" t="s">
        <v>2210</v>
      </c>
      <c r="C739" t="s">
        <v>55</v>
      </c>
      <c r="D739" t="s">
        <v>28</v>
      </c>
      <c r="E739" t="s">
        <v>2215</v>
      </c>
      <c r="F739" t="s">
        <v>2212</v>
      </c>
      <c r="G739" t="str">
        <f>HYPERLINK("sem/10.1021_acs.langmuir.8b02649\la-2018-02649m_0001.jpeg","sem/10.1021_acs.langmuir.8b02649\la-2018-02649m_0001.jpeg")</f>
        <v>sem/10.1021_acs.langmuir.8b02649\la-2018-02649m_0001.jpeg</v>
      </c>
      <c r="H739" t="str">
        <f>HYPERLINK("sem/10.1021_acs.langmuir.8b02649\SEM","sem/10.1021_acs.langmuir.8b02649\SEM")</f>
        <v>sem/10.1021_acs.langmuir.8b02649\SEM</v>
      </c>
      <c r="I739" t="s">
        <v>2216</v>
      </c>
      <c r="J739">
        <v>-4</v>
      </c>
      <c r="K739" t="s">
        <v>65</v>
      </c>
      <c r="L739" t="s">
        <v>2217</v>
      </c>
    </row>
    <row r="740" spans="1:15" x14ac:dyDescent="0.25">
      <c r="A740" s="1" t="s">
        <v>2218</v>
      </c>
      <c r="B740" t="s">
        <v>2219</v>
      </c>
      <c r="C740" t="s">
        <v>90</v>
      </c>
      <c r="D740" t="s">
        <v>42</v>
      </c>
      <c r="E740" t="s">
        <v>2220</v>
      </c>
      <c r="F740" t="s">
        <v>2221</v>
      </c>
      <c r="G740" t="str">
        <f>HYPERLINK("sem/10.1021_acsami.1c13584\am1c13584_0004.jpeg","sem/10.1021_acsami.1c13584\am1c13584_0004.jpeg")</f>
        <v>sem/10.1021_acsami.1c13584\am1c13584_0004.jpeg</v>
      </c>
      <c r="H740" t="str">
        <f>HYPERLINK("sem/10.1021_acsami.1c13584\SEM","sem/10.1021_acsami.1c13584\SEM")</f>
        <v>sem/10.1021_acsami.1c13584\SEM</v>
      </c>
      <c r="I740" t="s">
        <v>2222</v>
      </c>
      <c r="J740">
        <v>-5</v>
      </c>
      <c r="K740" t="s">
        <v>114</v>
      </c>
      <c r="L740" t="s">
        <v>2223</v>
      </c>
    </row>
    <row r="741" spans="1:15" x14ac:dyDescent="0.25">
      <c r="A741" t="s">
        <v>2224</v>
      </c>
      <c r="B741" t="s">
        <v>2225</v>
      </c>
      <c r="C741" t="s">
        <v>90</v>
      </c>
      <c r="D741" t="s">
        <v>28</v>
      </c>
      <c r="E741" t="s">
        <v>2226</v>
      </c>
      <c r="F741" t="s">
        <v>2227</v>
      </c>
      <c r="G741" t="str">
        <f>HYPERLINK("sem/10.1021_acsami.1c12515\am1c12515_0004.jpeg","sem/10.1021_acsami.1c12515\am1c12515_0004.jpeg")</f>
        <v>sem/10.1021_acsami.1c12515\am1c12515_0004.jpeg</v>
      </c>
      <c r="H741" t="str">
        <f>HYPERLINK("sem/10.1021_acsami.1c12515\SEM","sem/10.1021_acsami.1c12515\SEM")</f>
        <v>sem/10.1021_acsami.1c12515\SEM</v>
      </c>
      <c r="N741" t="s">
        <v>60</v>
      </c>
    </row>
    <row r="742" spans="1:15" x14ac:dyDescent="0.25">
      <c r="A742" t="s">
        <v>2228</v>
      </c>
      <c r="B742" t="s">
        <v>2229</v>
      </c>
      <c r="C742" t="s">
        <v>122</v>
      </c>
      <c r="D742" t="s">
        <v>91</v>
      </c>
      <c r="E742" t="s">
        <v>2230</v>
      </c>
      <c r="F742" t="s">
        <v>2231</v>
      </c>
      <c r="G742" t="str">
        <f>HYPERLINK("sem/10.1021_acs.biomac.7b01133\bm-2017-01133q_0004.jpeg","sem/10.1021_acs.biomac.7b01133\bm-2017-01133q_0004.jpeg")</f>
        <v>sem/10.1021_acs.biomac.7b01133\bm-2017-01133q_0004.jpeg</v>
      </c>
      <c r="H742" t="str">
        <f>HYPERLINK("sem/10.1021_acs.biomac.7b01133\SEM","sem/10.1021_acs.biomac.7b01133\SEM")</f>
        <v>sem/10.1021_acs.biomac.7b01133\SEM</v>
      </c>
      <c r="N742" t="s">
        <v>60</v>
      </c>
    </row>
    <row r="743" spans="1:15" x14ac:dyDescent="0.25">
      <c r="A743" t="s">
        <v>2232</v>
      </c>
      <c r="B743" t="s">
        <v>2233</v>
      </c>
      <c r="C743" t="s">
        <v>90</v>
      </c>
      <c r="D743" t="s">
        <v>17</v>
      </c>
      <c r="E743" t="s">
        <v>2234</v>
      </c>
      <c r="F743" t="s">
        <v>2235</v>
      </c>
      <c r="G743" t="str">
        <f>HYPERLINK("sem/10.1021_acs.chemmater.9b01239\cm-2019-01239w_0003.jpeg","sem/10.1021_acs.chemmater.9b01239\cm-2019-01239w_0003.jpeg")</f>
        <v>sem/10.1021_acs.chemmater.9b01239\cm-2019-01239w_0003.jpeg</v>
      </c>
      <c r="H743" t="str">
        <f>HYPERLINK("sem/10.1021_acs.chemmater.9b01239\SEM","sem/10.1021_acs.chemmater.9b01239\SEM")</f>
        <v>sem/10.1021_acs.chemmater.9b01239\SEM</v>
      </c>
      <c r="N743" t="s">
        <v>60</v>
      </c>
      <c r="O743" t="s">
        <v>1911</v>
      </c>
    </row>
    <row r="744" spans="1:15" x14ac:dyDescent="0.25">
      <c r="A744" t="s">
        <v>2236</v>
      </c>
      <c r="B744" t="s">
        <v>2237</v>
      </c>
      <c r="C744" t="s">
        <v>144</v>
      </c>
      <c r="D744" t="s">
        <v>102</v>
      </c>
      <c r="E744" t="s">
        <v>2238</v>
      </c>
      <c r="F744" t="s">
        <v>2239</v>
      </c>
      <c r="G744" t="str">
        <f>HYPERLINK("sem/10.1021_acsomega.0c02946\ao0c02946_0003.jpeg","sem/10.1021_acsomega.0c02946\ao0c02946_0003.jpeg")</f>
        <v>sem/10.1021_acsomega.0c02946\ao0c02946_0003.jpeg</v>
      </c>
      <c r="H744" t="str">
        <f>HYPERLINK("sem/10.1021_acsomega.0c02946\SEM","sem/10.1021_acsomega.0c02946\SEM")</f>
        <v>sem/10.1021_acsomega.0c02946\SEM</v>
      </c>
      <c r="I744" t="s">
        <v>2240</v>
      </c>
      <c r="J744">
        <v>-5</v>
      </c>
      <c r="K744" t="s">
        <v>23</v>
      </c>
      <c r="L744" t="s">
        <v>2241</v>
      </c>
    </row>
    <row r="745" spans="1:15" x14ac:dyDescent="0.25">
      <c r="A745" t="s">
        <v>2236</v>
      </c>
      <c r="B745" t="s">
        <v>2237</v>
      </c>
      <c r="C745" t="s">
        <v>144</v>
      </c>
      <c r="D745" t="s">
        <v>102</v>
      </c>
      <c r="E745" t="s">
        <v>2242</v>
      </c>
      <c r="F745" t="s">
        <v>2243</v>
      </c>
      <c r="G745" t="str">
        <f>HYPERLINK("sem/10.1021_acsomega.0c02946\ao0c02946_0003.jpeg","sem/10.1021_acsomega.0c02946\ao0c02946_0003.jpeg")</f>
        <v>sem/10.1021_acsomega.0c02946\ao0c02946_0003.jpeg</v>
      </c>
      <c r="H745" t="str">
        <f>HYPERLINK("sem/10.1021_acsomega.0c02946\SEM","sem/10.1021_acsomega.0c02946\SEM")</f>
        <v>sem/10.1021_acsomega.0c02946\SEM</v>
      </c>
      <c r="I745" t="s">
        <v>2244</v>
      </c>
      <c r="J745">
        <v>-5</v>
      </c>
      <c r="K745" t="s">
        <v>23</v>
      </c>
      <c r="L745" t="s">
        <v>2245</v>
      </c>
    </row>
    <row r="746" spans="1:15" x14ac:dyDescent="0.25">
      <c r="A746" t="s">
        <v>2236</v>
      </c>
      <c r="B746" t="s">
        <v>2237</v>
      </c>
      <c r="C746" t="s">
        <v>144</v>
      </c>
      <c r="D746" t="s">
        <v>102</v>
      </c>
      <c r="E746" t="s">
        <v>2246</v>
      </c>
      <c r="F746" t="s">
        <v>2243</v>
      </c>
      <c r="G746" t="str">
        <f>HYPERLINK("sem/10.1021_acsomega.0c02946\ao0c02946_0003.jpeg","sem/10.1021_acsomega.0c02946\ao0c02946_0003.jpeg")</f>
        <v>sem/10.1021_acsomega.0c02946\ao0c02946_0003.jpeg</v>
      </c>
      <c r="H746" t="str">
        <f>HYPERLINK("sem/10.1021_acsomega.0c02946\SEM","sem/10.1021_acsomega.0c02946\SEM")</f>
        <v>sem/10.1021_acsomega.0c02946\SEM</v>
      </c>
      <c r="I746" t="s">
        <v>2247</v>
      </c>
      <c r="J746">
        <v>-5</v>
      </c>
      <c r="K746" t="s">
        <v>23</v>
      </c>
      <c r="L746" t="s">
        <v>2248</v>
      </c>
    </row>
    <row r="747" spans="1:15" x14ac:dyDescent="0.25">
      <c r="A747" t="s">
        <v>2249</v>
      </c>
      <c r="B747" t="s">
        <v>2250</v>
      </c>
      <c r="C747" t="s">
        <v>122</v>
      </c>
      <c r="D747" t="s">
        <v>36</v>
      </c>
      <c r="E747" t="s">
        <v>2251</v>
      </c>
      <c r="F747" t="s">
        <v>2252</v>
      </c>
      <c r="G747" t="str">
        <f>HYPERLINK("sem/10.1021_acs.langmuir.9b02799\la9b02799_0004.jpeg","sem/10.1021_acs.langmuir.9b02799\la9b02799_0004.jpeg")</f>
        <v>sem/10.1021_acs.langmuir.9b02799\la9b02799_0004.jpeg</v>
      </c>
      <c r="H747" t="str">
        <f>HYPERLINK("sem/10.1021_acs.langmuir.9b02799\SEM","sem/10.1021_acs.langmuir.9b02799\SEM")</f>
        <v>sem/10.1021_acs.langmuir.9b02799\SEM</v>
      </c>
      <c r="N747" t="s">
        <v>60</v>
      </c>
      <c r="O747" t="s">
        <v>2127</v>
      </c>
    </row>
    <row r="748" spans="1:15" x14ac:dyDescent="0.25">
      <c r="A748" t="s">
        <v>2253</v>
      </c>
      <c r="B748" t="s">
        <v>2254</v>
      </c>
      <c r="C748" t="s">
        <v>90</v>
      </c>
      <c r="D748" t="s">
        <v>2255</v>
      </c>
      <c r="E748" t="s">
        <v>2256</v>
      </c>
      <c r="F748" t="s">
        <v>2257</v>
      </c>
      <c r="G748" t="str">
        <f>HYPERLINK("sem/10.1021_acs.biomac.0c01577\bm0c01577_0004.jpeg","sem/10.1021_acs.biomac.0c01577\bm0c01577_0004.jpeg")</f>
        <v>sem/10.1021_acs.biomac.0c01577\bm0c01577_0004.jpeg</v>
      </c>
      <c r="H748" t="str">
        <f>HYPERLINK("sem/10.1021_acs.biomac.0c01577\SEM","sem/10.1021_acs.biomac.0c01577\SEM")</f>
        <v>sem/10.1021_acs.biomac.0c01577\SEM</v>
      </c>
      <c r="N748" t="s">
        <v>60</v>
      </c>
      <c r="O748" t="s">
        <v>2127</v>
      </c>
    </row>
    <row r="749" spans="1:15" x14ac:dyDescent="0.25">
      <c r="A749" s="1" t="s">
        <v>2258</v>
      </c>
      <c r="B749" t="s">
        <v>2259</v>
      </c>
      <c r="C749" t="s">
        <v>122</v>
      </c>
      <c r="D749" t="s">
        <v>94</v>
      </c>
      <c r="E749" t="s">
        <v>2260</v>
      </c>
      <c r="F749" t="s">
        <v>2261</v>
      </c>
      <c r="G749" t="str">
        <f t="shared" ref="G749:G756" si="67">HYPERLINK("sem/10.1021_acsbiomaterials.6b00470\ab-2016-00470m_0004.jpeg","sem/10.1021_acsbiomaterials.6b00470\ab-2016-00470m_0004.jpeg")</f>
        <v>sem/10.1021_acsbiomaterials.6b00470\ab-2016-00470m_0004.jpeg</v>
      </c>
      <c r="H749" t="str">
        <f t="shared" ref="H749:H756" si="68">HYPERLINK("sem/10.1021_acsbiomaterials.6b00470\SEM","sem/10.1021_acsbiomaterials.6b00470\SEM")</f>
        <v>sem/10.1021_acsbiomaterials.6b00470\SEM</v>
      </c>
      <c r="N749" t="s">
        <v>60</v>
      </c>
      <c r="O749" t="s">
        <v>2262</v>
      </c>
    </row>
    <row r="750" spans="1:15" x14ac:dyDescent="0.25">
      <c r="A750" t="s">
        <v>2258</v>
      </c>
      <c r="B750" t="s">
        <v>2259</v>
      </c>
      <c r="C750" t="s">
        <v>122</v>
      </c>
      <c r="D750" t="s">
        <v>94</v>
      </c>
      <c r="E750" t="s">
        <v>2260</v>
      </c>
      <c r="F750" t="s">
        <v>2261</v>
      </c>
      <c r="G750" t="str">
        <f t="shared" si="67"/>
        <v>sem/10.1021_acsbiomaterials.6b00470\ab-2016-00470m_0004.jpeg</v>
      </c>
      <c r="H750" t="str">
        <f t="shared" si="68"/>
        <v>sem/10.1021_acsbiomaterials.6b00470\SEM</v>
      </c>
      <c r="N750" t="s">
        <v>60</v>
      </c>
    </row>
    <row r="751" spans="1:15" x14ac:dyDescent="0.25">
      <c r="A751" t="s">
        <v>2258</v>
      </c>
      <c r="B751" t="s">
        <v>2259</v>
      </c>
      <c r="C751" t="s">
        <v>122</v>
      </c>
      <c r="D751" t="s">
        <v>94</v>
      </c>
      <c r="E751" t="s">
        <v>2260</v>
      </c>
      <c r="F751" t="s">
        <v>2261</v>
      </c>
      <c r="G751" t="str">
        <f t="shared" si="67"/>
        <v>sem/10.1021_acsbiomaterials.6b00470\ab-2016-00470m_0004.jpeg</v>
      </c>
      <c r="H751" t="str">
        <f t="shared" si="68"/>
        <v>sem/10.1021_acsbiomaterials.6b00470\SEM</v>
      </c>
      <c r="N751" t="s">
        <v>60</v>
      </c>
    </row>
    <row r="752" spans="1:15" x14ac:dyDescent="0.25">
      <c r="A752" t="s">
        <v>2258</v>
      </c>
      <c r="B752" t="s">
        <v>2259</v>
      </c>
      <c r="C752" t="s">
        <v>122</v>
      </c>
      <c r="D752" t="s">
        <v>94</v>
      </c>
      <c r="E752" t="s">
        <v>2260</v>
      </c>
      <c r="F752" t="s">
        <v>2261</v>
      </c>
      <c r="G752" t="str">
        <f t="shared" si="67"/>
        <v>sem/10.1021_acsbiomaterials.6b00470\ab-2016-00470m_0004.jpeg</v>
      </c>
      <c r="H752" t="str">
        <f t="shared" si="68"/>
        <v>sem/10.1021_acsbiomaterials.6b00470\SEM</v>
      </c>
      <c r="N752" t="s">
        <v>60</v>
      </c>
    </row>
    <row r="753" spans="1:14" x14ac:dyDescent="0.25">
      <c r="A753" t="s">
        <v>2258</v>
      </c>
      <c r="B753" t="s">
        <v>2259</v>
      </c>
      <c r="C753" t="s">
        <v>122</v>
      </c>
      <c r="D753" t="s">
        <v>94</v>
      </c>
      <c r="E753" t="s">
        <v>2263</v>
      </c>
      <c r="F753" t="s">
        <v>2261</v>
      </c>
      <c r="G753" t="str">
        <f t="shared" si="67"/>
        <v>sem/10.1021_acsbiomaterials.6b00470\ab-2016-00470m_0004.jpeg</v>
      </c>
      <c r="H753" t="str">
        <f t="shared" si="68"/>
        <v>sem/10.1021_acsbiomaterials.6b00470\SEM</v>
      </c>
      <c r="N753" t="s">
        <v>60</v>
      </c>
    </row>
    <row r="754" spans="1:14" x14ac:dyDescent="0.25">
      <c r="A754" t="s">
        <v>2258</v>
      </c>
      <c r="B754" t="s">
        <v>2259</v>
      </c>
      <c r="C754" t="s">
        <v>122</v>
      </c>
      <c r="D754" t="s">
        <v>94</v>
      </c>
      <c r="E754" t="s">
        <v>2263</v>
      </c>
      <c r="F754" t="s">
        <v>2261</v>
      </c>
      <c r="G754" t="str">
        <f t="shared" si="67"/>
        <v>sem/10.1021_acsbiomaterials.6b00470\ab-2016-00470m_0004.jpeg</v>
      </c>
      <c r="H754" t="str">
        <f t="shared" si="68"/>
        <v>sem/10.1021_acsbiomaterials.6b00470\SEM</v>
      </c>
      <c r="N754" t="s">
        <v>60</v>
      </c>
    </row>
    <row r="755" spans="1:14" x14ac:dyDescent="0.25">
      <c r="A755" t="s">
        <v>2258</v>
      </c>
      <c r="B755" t="s">
        <v>2259</v>
      </c>
      <c r="C755" t="s">
        <v>122</v>
      </c>
      <c r="D755" t="s">
        <v>94</v>
      </c>
      <c r="E755" t="s">
        <v>2263</v>
      </c>
      <c r="F755" t="s">
        <v>2261</v>
      </c>
      <c r="G755" t="str">
        <f t="shared" si="67"/>
        <v>sem/10.1021_acsbiomaterials.6b00470\ab-2016-00470m_0004.jpeg</v>
      </c>
      <c r="H755" t="str">
        <f t="shared" si="68"/>
        <v>sem/10.1021_acsbiomaterials.6b00470\SEM</v>
      </c>
      <c r="N755" t="s">
        <v>60</v>
      </c>
    </row>
    <row r="756" spans="1:14" x14ac:dyDescent="0.25">
      <c r="A756" t="s">
        <v>2258</v>
      </c>
      <c r="B756" t="s">
        <v>2259</v>
      </c>
      <c r="C756" t="s">
        <v>122</v>
      </c>
      <c r="D756" t="s">
        <v>94</v>
      </c>
      <c r="E756" t="s">
        <v>2263</v>
      </c>
      <c r="F756" t="s">
        <v>2261</v>
      </c>
      <c r="G756" t="str">
        <f t="shared" si="67"/>
        <v>sem/10.1021_acsbiomaterials.6b00470\ab-2016-00470m_0004.jpeg</v>
      </c>
      <c r="H756" t="str">
        <f t="shared" si="68"/>
        <v>sem/10.1021_acsbiomaterials.6b00470\SEM</v>
      </c>
      <c r="N756" t="s">
        <v>60</v>
      </c>
    </row>
    <row r="757" spans="1:14" x14ac:dyDescent="0.25">
      <c r="A757" t="s">
        <v>2264</v>
      </c>
      <c r="B757" t="s">
        <v>2265</v>
      </c>
      <c r="C757" t="s">
        <v>55</v>
      </c>
      <c r="D757" t="s">
        <v>48</v>
      </c>
      <c r="E757" t="s">
        <v>2266</v>
      </c>
      <c r="F757" t="s">
        <v>2267</v>
      </c>
      <c r="G757" t="str">
        <f t="shared" ref="G757" si="69">HYPERLINK("sem/10.1021_acsami.0c08677\am0c08677_0001.jpeg","sem/10.1021_acsami.0c08677\am0c08677_0001.jpeg")</f>
        <v>sem/10.1021_acsami.0c08677\am0c08677_0001.jpeg</v>
      </c>
      <c r="H757" t="str">
        <f t="shared" ref="H757" si="70">HYPERLINK("sem/10.1021_acsami.0c08677\SEM","sem/10.1021_acsami.0c08677\SEM")</f>
        <v>sem/10.1021_acsami.0c08677\SEM</v>
      </c>
      <c r="I757" t="s">
        <v>2268</v>
      </c>
      <c r="J757">
        <v>-5</v>
      </c>
      <c r="K757" t="s">
        <v>114</v>
      </c>
      <c r="L757" t="s">
        <v>2269</v>
      </c>
    </row>
    <row r="758" spans="1:14" x14ac:dyDescent="0.25">
      <c r="A758" t="s">
        <v>2270</v>
      </c>
      <c r="B758" t="s">
        <v>2271</v>
      </c>
      <c r="C758" t="s">
        <v>16</v>
      </c>
      <c r="D758" t="s">
        <v>2272</v>
      </c>
      <c r="E758" t="s">
        <v>2273</v>
      </c>
      <c r="F758" t="s">
        <v>2274</v>
      </c>
      <c r="G758" t="str">
        <f>HYPERLINK("sem/10.1021_acs.chemmater.9b03919\supp_8.jpg","sem/10.1021_acs.chemmater.9b03919\supp_8.jpg")</f>
        <v>sem/10.1021_acs.chemmater.9b03919\supp_8.jpg</v>
      </c>
      <c r="H758" t="str">
        <f>HYPERLINK("sem/10.1021_acs.chemmater.9b03919\SEM","sem/10.1021_acs.chemmater.9b03919\SEM")</f>
        <v>sem/10.1021_acs.chemmater.9b03919\SEM</v>
      </c>
      <c r="N758" t="s">
        <v>60</v>
      </c>
    </row>
    <row r="759" spans="1:14" x14ac:dyDescent="0.25">
      <c r="A759" t="s">
        <v>2275</v>
      </c>
      <c r="B759" t="s">
        <v>2276</v>
      </c>
      <c r="C759" t="s">
        <v>90</v>
      </c>
      <c r="D759" t="s">
        <v>17</v>
      </c>
      <c r="E759" t="s">
        <v>2277</v>
      </c>
      <c r="F759" t="s">
        <v>2278</v>
      </c>
      <c r="G759" t="str">
        <f t="shared" ref="G759:G764" si="71">HYPERLINK("sem/10.1021_acssuschemeng.8b02781\sc-2018-02781q_0002.jpeg","sem/10.1021_acssuschemeng.8b02781\sc-2018-02781q_0002.jpeg")</f>
        <v>sem/10.1021_acssuschemeng.8b02781\sc-2018-02781q_0002.jpeg</v>
      </c>
      <c r="H759" t="str">
        <f t="shared" ref="H759:H764" si="72">HYPERLINK("sem/10.1021_acssuschemeng.8b02781\SEM","sem/10.1021_acssuschemeng.8b02781\SEM")</f>
        <v>sem/10.1021_acssuschemeng.8b02781\SEM</v>
      </c>
      <c r="I759" t="s">
        <v>2279</v>
      </c>
      <c r="J759">
        <v>-5</v>
      </c>
      <c r="K759" t="s">
        <v>114</v>
      </c>
      <c r="L759" t="s">
        <v>1031</v>
      </c>
    </row>
    <row r="760" spans="1:14" x14ac:dyDescent="0.25">
      <c r="A760" t="s">
        <v>2275</v>
      </c>
      <c r="B760" t="s">
        <v>2276</v>
      </c>
      <c r="C760" t="s">
        <v>90</v>
      </c>
      <c r="D760" t="s">
        <v>28</v>
      </c>
      <c r="E760" t="s">
        <v>2280</v>
      </c>
      <c r="F760" t="s">
        <v>2281</v>
      </c>
      <c r="G760" t="str">
        <f t="shared" si="71"/>
        <v>sem/10.1021_acssuschemeng.8b02781\sc-2018-02781q_0002.jpeg</v>
      </c>
      <c r="H760" t="str">
        <f t="shared" si="72"/>
        <v>sem/10.1021_acssuschemeng.8b02781\SEM</v>
      </c>
      <c r="I760" t="s">
        <v>2282</v>
      </c>
      <c r="J760">
        <v>-5</v>
      </c>
      <c r="K760" t="s">
        <v>114</v>
      </c>
      <c r="L760" t="s">
        <v>2283</v>
      </c>
    </row>
    <row r="761" spans="1:14" x14ac:dyDescent="0.25">
      <c r="A761" t="s">
        <v>2275</v>
      </c>
      <c r="B761" t="s">
        <v>2276</v>
      </c>
      <c r="C761" t="s">
        <v>90</v>
      </c>
      <c r="D761" t="s">
        <v>36</v>
      </c>
      <c r="E761" t="s">
        <v>2284</v>
      </c>
      <c r="F761" t="s">
        <v>2285</v>
      </c>
      <c r="G761" t="str">
        <f t="shared" si="71"/>
        <v>sem/10.1021_acssuschemeng.8b02781\sc-2018-02781q_0002.jpeg</v>
      </c>
      <c r="H761" t="str">
        <f t="shared" si="72"/>
        <v>sem/10.1021_acssuschemeng.8b02781\SEM</v>
      </c>
      <c r="I761" t="s">
        <v>2286</v>
      </c>
      <c r="J761">
        <v>-5</v>
      </c>
      <c r="K761" t="s">
        <v>114</v>
      </c>
      <c r="L761" t="s">
        <v>115</v>
      </c>
    </row>
    <row r="762" spans="1:14" x14ac:dyDescent="0.25">
      <c r="A762" t="s">
        <v>2275</v>
      </c>
      <c r="B762" t="s">
        <v>2276</v>
      </c>
      <c r="C762" t="s">
        <v>90</v>
      </c>
      <c r="D762" t="s">
        <v>42</v>
      </c>
      <c r="E762" t="s">
        <v>2287</v>
      </c>
      <c r="F762" t="s">
        <v>2288</v>
      </c>
      <c r="G762" t="str">
        <f t="shared" si="71"/>
        <v>sem/10.1021_acssuschemeng.8b02781\sc-2018-02781q_0002.jpeg</v>
      </c>
      <c r="H762" t="str">
        <f t="shared" si="72"/>
        <v>sem/10.1021_acssuschemeng.8b02781\SEM</v>
      </c>
      <c r="I762" t="s">
        <v>2289</v>
      </c>
      <c r="J762">
        <v>-5</v>
      </c>
      <c r="K762" t="s">
        <v>114</v>
      </c>
      <c r="L762" t="s">
        <v>2290</v>
      </c>
    </row>
    <row r="763" spans="1:14" x14ac:dyDescent="0.25">
      <c r="A763" t="s">
        <v>2275</v>
      </c>
      <c r="B763" t="s">
        <v>2276</v>
      </c>
      <c r="C763" t="s">
        <v>90</v>
      </c>
      <c r="D763" t="s">
        <v>48</v>
      </c>
      <c r="E763" t="s">
        <v>2291</v>
      </c>
      <c r="F763" t="s">
        <v>2292</v>
      </c>
      <c r="G763" t="str">
        <f t="shared" si="71"/>
        <v>sem/10.1021_acssuschemeng.8b02781\sc-2018-02781q_0002.jpeg</v>
      </c>
      <c r="H763" t="str">
        <f t="shared" si="72"/>
        <v>sem/10.1021_acssuschemeng.8b02781\SEM</v>
      </c>
      <c r="I763" t="s">
        <v>2293</v>
      </c>
      <c r="J763">
        <v>-5</v>
      </c>
      <c r="K763" t="s">
        <v>114</v>
      </c>
      <c r="L763" t="s">
        <v>2294</v>
      </c>
    </row>
    <row r="764" spans="1:14" x14ac:dyDescent="0.25">
      <c r="A764" s="1" t="s">
        <v>2275</v>
      </c>
      <c r="B764" t="s">
        <v>2276</v>
      </c>
      <c r="C764" t="s">
        <v>90</v>
      </c>
      <c r="D764" t="s">
        <v>254</v>
      </c>
      <c r="E764" t="s">
        <v>2295</v>
      </c>
      <c r="F764" t="s">
        <v>2292</v>
      </c>
      <c r="G764" t="str">
        <f t="shared" si="71"/>
        <v>sem/10.1021_acssuschemeng.8b02781\sc-2018-02781q_0002.jpeg</v>
      </c>
      <c r="H764" t="str">
        <f t="shared" si="72"/>
        <v>sem/10.1021_acssuschemeng.8b02781\SEM</v>
      </c>
      <c r="I764" t="s">
        <v>2296</v>
      </c>
      <c r="J764">
        <v>-5</v>
      </c>
      <c r="K764" t="s">
        <v>114</v>
      </c>
      <c r="L764" t="s">
        <v>2297</v>
      </c>
    </row>
    <row r="765" spans="1:14" x14ac:dyDescent="0.25">
      <c r="A765" s="1" t="s">
        <v>2298</v>
      </c>
      <c r="B765" t="s">
        <v>2299</v>
      </c>
      <c r="C765" t="s">
        <v>90</v>
      </c>
      <c r="D765" t="s">
        <v>102</v>
      </c>
      <c r="E765" t="s">
        <v>2300</v>
      </c>
      <c r="F765" t="s">
        <v>2301</v>
      </c>
      <c r="G765" t="str">
        <f>HYPERLINK("sem/10.1021_acsapm.1c01231\ap1c01231_0003.jpeg","sem/10.1021_acsapm.1c01231\ap1c01231_0003.jpeg")</f>
        <v>sem/10.1021_acsapm.1c01231\ap1c01231_0003.jpeg</v>
      </c>
      <c r="H765" t="str">
        <f>HYPERLINK("sem/10.1021_acsapm.1c01231\SEM","sem/10.1021_acsapm.1c01231\SEM")</f>
        <v>sem/10.1021_acsapm.1c01231\SEM</v>
      </c>
      <c r="N765" t="s">
        <v>60</v>
      </c>
    </row>
    <row r="766" spans="1:14" x14ac:dyDescent="0.25">
      <c r="A766" t="s">
        <v>2298</v>
      </c>
      <c r="B766" t="s">
        <v>2299</v>
      </c>
      <c r="C766" t="s">
        <v>90</v>
      </c>
      <c r="D766" t="s">
        <v>105</v>
      </c>
      <c r="E766" t="s">
        <v>2302</v>
      </c>
      <c r="F766" t="s">
        <v>2303</v>
      </c>
      <c r="G766" t="str">
        <f>HYPERLINK("sem/10.1021_acsapm.1c01231\ap1c01231_0003.jpeg","sem/10.1021_acsapm.1c01231\ap1c01231_0003.jpeg")</f>
        <v>sem/10.1021_acsapm.1c01231\ap1c01231_0003.jpeg</v>
      </c>
      <c r="H766" t="str">
        <f>HYPERLINK("sem/10.1021_acsapm.1c01231\SEM","sem/10.1021_acsapm.1c01231\SEM")</f>
        <v>sem/10.1021_acsapm.1c01231\SEM</v>
      </c>
      <c r="N766" t="s">
        <v>60</v>
      </c>
    </row>
    <row r="767" spans="1:14" x14ac:dyDescent="0.25">
      <c r="A767" t="s">
        <v>2304</v>
      </c>
      <c r="B767" t="s">
        <v>2305</v>
      </c>
      <c r="C767" t="s">
        <v>122</v>
      </c>
      <c r="D767" t="s">
        <v>91</v>
      </c>
      <c r="E767" t="s">
        <v>2306</v>
      </c>
      <c r="F767" t="s">
        <v>2307</v>
      </c>
      <c r="G767" t="str">
        <f>HYPERLINK("sem/10.1021_acsami.0c16885\am0c16885_0005.jpeg","sem/10.1021_acsami.0c16885\am0c16885_0005.jpeg")</f>
        <v>sem/10.1021_acsami.0c16885\am0c16885_0005.jpeg</v>
      </c>
      <c r="H767" t="str">
        <f>HYPERLINK("sem/10.1021_acsami.0c16885\SEM","sem/10.1021_acsami.0c16885\SEM")</f>
        <v>sem/10.1021_acsami.0c16885\SEM</v>
      </c>
      <c r="N767" t="s">
        <v>60</v>
      </c>
    </row>
    <row r="768" spans="1:14" x14ac:dyDescent="0.25">
      <c r="A768" t="s">
        <v>2304</v>
      </c>
      <c r="B768" t="s">
        <v>2305</v>
      </c>
      <c r="C768" t="s">
        <v>122</v>
      </c>
      <c r="D768" t="s">
        <v>94</v>
      </c>
      <c r="E768" t="s">
        <v>2308</v>
      </c>
      <c r="F768" t="s">
        <v>2309</v>
      </c>
      <c r="G768" t="str">
        <f>HYPERLINK("sem/10.1021_acsami.0c16885\am0c16885_0005.jpeg","sem/10.1021_acsami.0c16885\am0c16885_0005.jpeg")</f>
        <v>sem/10.1021_acsami.0c16885\am0c16885_0005.jpeg</v>
      </c>
      <c r="H768" t="str">
        <f>HYPERLINK("sem/10.1021_acsami.0c16885\SEM","sem/10.1021_acsami.0c16885\SEM")</f>
        <v>sem/10.1021_acsami.0c16885\SEM</v>
      </c>
      <c r="N768" t="s">
        <v>60</v>
      </c>
    </row>
    <row r="769" spans="1:14" x14ac:dyDescent="0.25">
      <c r="A769" t="s">
        <v>2304</v>
      </c>
      <c r="B769" t="s">
        <v>2305</v>
      </c>
      <c r="C769" t="s">
        <v>122</v>
      </c>
      <c r="D769" t="s">
        <v>96</v>
      </c>
      <c r="E769" t="s">
        <v>2310</v>
      </c>
      <c r="F769" t="s">
        <v>2311</v>
      </c>
      <c r="G769" t="str">
        <f>HYPERLINK("sem/10.1021_acsami.0c16885\am0c16885_0005.jpeg","sem/10.1021_acsami.0c16885\am0c16885_0005.jpeg")</f>
        <v>sem/10.1021_acsami.0c16885\am0c16885_0005.jpeg</v>
      </c>
      <c r="H769" t="str">
        <f>HYPERLINK("sem/10.1021_acsami.0c16885\SEM","sem/10.1021_acsami.0c16885\SEM")</f>
        <v>sem/10.1021_acsami.0c16885\SEM</v>
      </c>
      <c r="N769" t="s">
        <v>60</v>
      </c>
    </row>
    <row r="770" spans="1:14" x14ac:dyDescent="0.25">
      <c r="A770" s="1" t="s">
        <v>2312</v>
      </c>
      <c r="B770" t="s">
        <v>2313</v>
      </c>
      <c r="C770" t="s">
        <v>169</v>
      </c>
      <c r="D770" t="s">
        <v>1638</v>
      </c>
      <c r="E770" t="s">
        <v>2314</v>
      </c>
      <c r="F770" t="s">
        <v>2315</v>
      </c>
      <c r="G770" t="str">
        <f>HYPERLINK("sem/10.1021_acsami.1c11779\am1c11779_0008.jpeg","sem/10.1021_acsami.1c11779\am1c11779_0008.jpeg")</f>
        <v>sem/10.1021_acsami.1c11779\am1c11779_0008.jpeg</v>
      </c>
      <c r="H770" t="str">
        <f>HYPERLINK("sem/10.1021_acsami.1c11779\SEM","sem/10.1021_acsami.1c11779\SEM")</f>
        <v>sem/10.1021_acsami.1c11779\SEM</v>
      </c>
      <c r="N770" t="s">
        <v>60</v>
      </c>
    </row>
    <row r="771" spans="1:14" x14ac:dyDescent="0.25">
      <c r="A771" t="s">
        <v>2316</v>
      </c>
      <c r="B771" t="s">
        <v>2317</v>
      </c>
      <c r="C771" t="s">
        <v>144</v>
      </c>
      <c r="D771" t="s">
        <v>28</v>
      </c>
      <c r="E771" t="s">
        <v>2318</v>
      </c>
      <c r="F771" t="s">
        <v>2319</v>
      </c>
      <c r="G771" t="str">
        <f>HYPERLINK("sem/10.1021_acsami.9b23536\am9b23536_0009.jpeg","sem/10.1021_acsami.9b23536\am9b23536_0009.jpeg")</f>
        <v>sem/10.1021_acsami.9b23536\am9b23536_0009.jpeg</v>
      </c>
      <c r="H771" t="str">
        <f>HYPERLINK("sem/10.1021_acsami.9b23536\SEM","sem/10.1021_acsami.9b23536\SEM")</f>
        <v>sem/10.1021_acsami.9b23536\SEM</v>
      </c>
      <c r="N771" t="s">
        <v>60</v>
      </c>
    </row>
    <row r="772" spans="1:14" x14ac:dyDescent="0.25">
      <c r="A772" t="s">
        <v>2316</v>
      </c>
      <c r="B772" t="s">
        <v>2317</v>
      </c>
      <c r="C772" t="s">
        <v>144</v>
      </c>
      <c r="D772" t="s">
        <v>36</v>
      </c>
      <c r="E772" t="s">
        <v>2320</v>
      </c>
      <c r="F772" t="s">
        <v>2321</v>
      </c>
      <c r="G772" t="str">
        <f>HYPERLINK("sem/10.1021_acsami.9b23536\am9b23536_0009.jpeg","sem/10.1021_acsami.9b23536\am9b23536_0009.jpeg")</f>
        <v>sem/10.1021_acsami.9b23536\am9b23536_0009.jpeg</v>
      </c>
      <c r="H772" t="str">
        <f>HYPERLINK("sem/10.1021_acsami.9b23536\SEM","sem/10.1021_acsami.9b23536\SEM")</f>
        <v>sem/10.1021_acsami.9b23536\SEM</v>
      </c>
      <c r="N772" t="s">
        <v>60</v>
      </c>
    </row>
    <row r="773" spans="1:14" x14ac:dyDescent="0.25">
      <c r="A773" t="s">
        <v>2316</v>
      </c>
      <c r="B773" t="s">
        <v>2317</v>
      </c>
      <c r="C773" t="s">
        <v>144</v>
      </c>
      <c r="D773" t="s">
        <v>42</v>
      </c>
      <c r="E773" t="s">
        <v>2320</v>
      </c>
      <c r="F773" t="s">
        <v>2322</v>
      </c>
      <c r="G773" t="str">
        <f>HYPERLINK("sem/10.1021_acsami.9b23536\am9b23536_0009.jpeg","sem/10.1021_acsami.9b23536\am9b23536_0009.jpeg")</f>
        <v>sem/10.1021_acsami.9b23536\am9b23536_0009.jpeg</v>
      </c>
      <c r="H773" t="str">
        <f>HYPERLINK("sem/10.1021_acsami.9b23536\SEM","sem/10.1021_acsami.9b23536\SEM")</f>
        <v>sem/10.1021_acsami.9b23536\SEM</v>
      </c>
      <c r="N773" t="s">
        <v>60</v>
      </c>
    </row>
    <row r="774" spans="1:14" x14ac:dyDescent="0.25">
      <c r="A774" s="1" t="s">
        <v>2323</v>
      </c>
      <c r="B774" t="s">
        <v>2324</v>
      </c>
      <c r="C774" t="s">
        <v>144</v>
      </c>
      <c r="D774" t="s">
        <v>17</v>
      </c>
      <c r="E774" t="s">
        <v>2325</v>
      </c>
      <c r="F774" t="s">
        <v>2326</v>
      </c>
      <c r="G774" t="str">
        <f>HYPERLINK("sem/10.1021_acsabm.0c00495\mt0c00495_0003.jpeg","sem/10.1021_acsabm.0c00495\mt0c00495_0003.jpeg")</f>
        <v>sem/10.1021_acsabm.0c00495\mt0c00495_0003.jpeg</v>
      </c>
      <c r="H774" t="str">
        <f>HYPERLINK("sem/10.1021_acsabm.0c00495\SEM","sem/10.1021_acsabm.0c00495\SEM")</f>
        <v>sem/10.1021_acsabm.0c00495\SEM</v>
      </c>
      <c r="N774" t="s">
        <v>60</v>
      </c>
    </row>
    <row r="775" spans="1:14" x14ac:dyDescent="0.25">
      <c r="A775" t="s">
        <v>2323</v>
      </c>
      <c r="B775" t="s">
        <v>2324</v>
      </c>
      <c r="C775" t="s">
        <v>2327</v>
      </c>
      <c r="D775" t="s">
        <v>2328</v>
      </c>
      <c r="E775" t="s">
        <v>2329</v>
      </c>
      <c r="F775" t="s">
        <v>2330</v>
      </c>
      <c r="G775" t="str">
        <f>HYPERLINK("sem/10.1021_acsabm.0c00495\supp_3.jpg","sem/10.1021_acsabm.0c00495\supp_3.jpg")</f>
        <v>sem/10.1021_acsabm.0c00495\supp_3.jpg</v>
      </c>
      <c r="H775" t="str">
        <f>HYPERLINK("sem/10.1021_acsabm.0c00495\SEM","sem/10.1021_acsabm.0c00495\SEM")</f>
        <v>sem/10.1021_acsabm.0c00495\SEM</v>
      </c>
      <c r="N775" t="s">
        <v>60</v>
      </c>
    </row>
    <row r="776" spans="1:14" x14ac:dyDescent="0.25">
      <c r="A776" s="1" t="s">
        <v>2331</v>
      </c>
      <c r="B776" t="s">
        <v>2332</v>
      </c>
      <c r="C776" t="s">
        <v>55</v>
      </c>
      <c r="D776" t="s">
        <v>254</v>
      </c>
      <c r="E776" t="s">
        <v>2333</v>
      </c>
      <c r="F776" t="s">
        <v>2334</v>
      </c>
      <c r="G776" t="str">
        <f>HYPERLINK("sem/10.1021_acsnano.0c08830\nn0c08830_0001.jpeg","sem/10.1021_acsnano.0c08830\nn0c08830_0001.jpeg")</f>
        <v>sem/10.1021_acsnano.0c08830\nn0c08830_0001.jpeg</v>
      </c>
      <c r="H776" t="str">
        <f t="shared" ref="H776:H782" si="73">HYPERLINK("sem/10.1021_acsnano.0c08830\SEM","sem/10.1021_acsnano.0c08830\SEM")</f>
        <v>sem/10.1021_acsnano.0c08830\SEM</v>
      </c>
      <c r="N776" t="s">
        <v>60</v>
      </c>
    </row>
    <row r="777" spans="1:14" x14ac:dyDescent="0.25">
      <c r="A777" t="s">
        <v>2331</v>
      </c>
      <c r="B777" t="s">
        <v>2332</v>
      </c>
      <c r="C777" t="s">
        <v>55</v>
      </c>
      <c r="D777" t="s">
        <v>2335</v>
      </c>
      <c r="E777" t="s">
        <v>56</v>
      </c>
      <c r="F777" t="s">
        <v>2336</v>
      </c>
      <c r="G777" t="str">
        <f>HYPERLINK("sem/10.1021_acsnano.0c08830\nn0c08830_0001.jpeg","sem/10.1021_acsnano.0c08830\nn0c08830_0001.jpeg")</f>
        <v>sem/10.1021_acsnano.0c08830\nn0c08830_0001.jpeg</v>
      </c>
      <c r="H777" t="str">
        <f t="shared" si="73"/>
        <v>sem/10.1021_acsnano.0c08830\SEM</v>
      </c>
      <c r="N777" t="s">
        <v>60</v>
      </c>
    </row>
    <row r="778" spans="1:14" x14ac:dyDescent="0.25">
      <c r="A778" t="s">
        <v>2331</v>
      </c>
      <c r="B778" t="s">
        <v>2332</v>
      </c>
      <c r="C778" t="s">
        <v>90</v>
      </c>
      <c r="D778" t="s">
        <v>260</v>
      </c>
      <c r="E778" t="s">
        <v>56</v>
      </c>
      <c r="F778" t="s">
        <v>2337</v>
      </c>
      <c r="G778" t="str">
        <f>HYPERLINK("sem/10.1021_acsnano.0c08830\nn0c08830_0003.jpeg","sem/10.1021_acsnano.0c08830\nn0c08830_0003.jpeg")</f>
        <v>sem/10.1021_acsnano.0c08830\nn0c08830_0003.jpeg</v>
      </c>
      <c r="H778" t="str">
        <f t="shared" si="73"/>
        <v>sem/10.1021_acsnano.0c08830\SEM</v>
      </c>
      <c r="N778" t="s">
        <v>60</v>
      </c>
    </row>
    <row r="779" spans="1:14" x14ac:dyDescent="0.25">
      <c r="A779" t="s">
        <v>2331</v>
      </c>
      <c r="B779" t="s">
        <v>2332</v>
      </c>
      <c r="C779" t="s">
        <v>833</v>
      </c>
      <c r="D779" t="s">
        <v>17</v>
      </c>
      <c r="E779" t="s">
        <v>2333</v>
      </c>
      <c r="F779" t="s">
        <v>2338</v>
      </c>
      <c r="G779" t="str">
        <f>HYPERLINK("sem/10.1021_acsnano.0c08830\supp_5.jpg","sem/10.1021_acsnano.0c08830\supp_5.jpg")</f>
        <v>sem/10.1021_acsnano.0c08830\supp_5.jpg</v>
      </c>
      <c r="H779" t="str">
        <f t="shared" si="73"/>
        <v>sem/10.1021_acsnano.0c08830\SEM</v>
      </c>
      <c r="N779" t="s">
        <v>60</v>
      </c>
    </row>
    <row r="780" spans="1:14" x14ac:dyDescent="0.25">
      <c r="A780" t="s">
        <v>2331</v>
      </c>
      <c r="B780" t="s">
        <v>2332</v>
      </c>
      <c r="C780" t="s">
        <v>833</v>
      </c>
      <c r="D780" t="s">
        <v>28</v>
      </c>
      <c r="E780">
        <v>6.5</v>
      </c>
      <c r="F780" t="s">
        <v>2339</v>
      </c>
      <c r="G780" t="str">
        <f>HYPERLINK("sem/10.1021_acsnano.0c08830\supp_5.jpg","sem/10.1021_acsnano.0c08830\supp_5.jpg")</f>
        <v>sem/10.1021_acsnano.0c08830\supp_5.jpg</v>
      </c>
      <c r="H780" t="str">
        <f t="shared" si="73"/>
        <v>sem/10.1021_acsnano.0c08830\SEM</v>
      </c>
      <c r="N780" t="s">
        <v>60</v>
      </c>
    </row>
    <row r="781" spans="1:14" x14ac:dyDescent="0.25">
      <c r="A781" t="s">
        <v>2331</v>
      </c>
      <c r="B781" t="s">
        <v>2332</v>
      </c>
      <c r="C781" t="s">
        <v>833</v>
      </c>
      <c r="D781" t="s">
        <v>36</v>
      </c>
      <c r="E781">
        <v>8.5</v>
      </c>
      <c r="F781" t="s">
        <v>2340</v>
      </c>
      <c r="G781" t="str">
        <f>HYPERLINK("sem/10.1021_acsnano.0c08830\supp_5.jpg","sem/10.1021_acsnano.0c08830\supp_5.jpg")</f>
        <v>sem/10.1021_acsnano.0c08830\supp_5.jpg</v>
      </c>
      <c r="H781" t="str">
        <f t="shared" si="73"/>
        <v>sem/10.1021_acsnano.0c08830\SEM</v>
      </c>
      <c r="N781" t="s">
        <v>60</v>
      </c>
    </row>
    <row r="782" spans="1:14" x14ac:dyDescent="0.25">
      <c r="A782" t="s">
        <v>2331</v>
      </c>
      <c r="B782" t="s">
        <v>2332</v>
      </c>
      <c r="C782" t="s">
        <v>833</v>
      </c>
      <c r="D782" t="s">
        <v>42</v>
      </c>
      <c r="E782">
        <v>10</v>
      </c>
      <c r="F782" t="s">
        <v>2341</v>
      </c>
      <c r="G782" t="str">
        <f>HYPERLINK("sem/10.1021_acsnano.0c08830\supp_5.jpg","sem/10.1021_acsnano.0c08830\supp_5.jpg")</f>
        <v>sem/10.1021_acsnano.0c08830\supp_5.jpg</v>
      </c>
      <c r="H782" t="str">
        <f t="shared" si="73"/>
        <v>sem/10.1021_acsnano.0c08830\SEM</v>
      </c>
      <c r="N782" t="s">
        <v>60</v>
      </c>
    </row>
    <row r="783" spans="1:14" x14ac:dyDescent="0.25">
      <c r="A783" s="1" t="s">
        <v>2342</v>
      </c>
      <c r="B783" t="s">
        <v>2343</v>
      </c>
      <c r="C783" t="s">
        <v>90</v>
      </c>
      <c r="D783" t="s">
        <v>91</v>
      </c>
      <c r="E783" t="s">
        <v>2117</v>
      </c>
      <c r="F783" t="s">
        <v>2344</v>
      </c>
      <c r="G783" t="str">
        <f>HYPERLINK("sem/10.1021_acsbiomaterials.1c00982\ab1c00982_0004.jpeg","sem/10.1021_acsbiomaterials.1c00982\ab1c00982_0004.jpeg")</f>
        <v>sem/10.1021_acsbiomaterials.1c00982\ab1c00982_0004.jpeg</v>
      </c>
      <c r="H783" t="str">
        <f>HYPERLINK("sem/10.1021_acsbiomaterials.1c00982\SEM","sem/10.1021_acsbiomaterials.1c00982\SEM")</f>
        <v>sem/10.1021_acsbiomaterials.1c00982\SEM</v>
      </c>
      <c r="N783" t="s">
        <v>60</v>
      </c>
    </row>
    <row r="784" spans="1:14" x14ac:dyDescent="0.25">
      <c r="A784" t="s">
        <v>2342</v>
      </c>
      <c r="B784" t="s">
        <v>2343</v>
      </c>
      <c r="C784" t="s">
        <v>90</v>
      </c>
      <c r="D784" t="s">
        <v>94</v>
      </c>
      <c r="E784" t="s">
        <v>2117</v>
      </c>
      <c r="F784" t="s">
        <v>2345</v>
      </c>
      <c r="G784" t="str">
        <f>HYPERLINK("sem/10.1021_acsbiomaterials.1c00982\ab1c00982_0004.jpeg","sem/10.1021_acsbiomaterials.1c00982\ab1c00982_0004.jpeg")</f>
        <v>sem/10.1021_acsbiomaterials.1c00982\ab1c00982_0004.jpeg</v>
      </c>
      <c r="H784" t="str">
        <f>HYPERLINK("sem/10.1021_acsbiomaterials.1c00982\SEM","sem/10.1021_acsbiomaterials.1c00982\SEM")</f>
        <v>sem/10.1021_acsbiomaterials.1c00982\SEM</v>
      </c>
      <c r="N784" t="s">
        <v>60</v>
      </c>
    </row>
    <row r="785" spans="1:15" x14ac:dyDescent="0.25">
      <c r="A785" t="s">
        <v>2342</v>
      </c>
      <c r="B785" t="s">
        <v>2343</v>
      </c>
      <c r="C785" t="s">
        <v>90</v>
      </c>
      <c r="D785" t="s">
        <v>96</v>
      </c>
      <c r="E785" t="s">
        <v>2117</v>
      </c>
      <c r="F785" t="s">
        <v>2346</v>
      </c>
      <c r="G785" t="str">
        <f>HYPERLINK("sem/10.1021_acsbiomaterials.1c00982\ab1c00982_0004.jpeg","sem/10.1021_acsbiomaterials.1c00982\ab1c00982_0004.jpeg")</f>
        <v>sem/10.1021_acsbiomaterials.1c00982\ab1c00982_0004.jpeg</v>
      </c>
      <c r="H785" t="str">
        <f>HYPERLINK("sem/10.1021_acsbiomaterials.1c00982\SEM","sem/10.1021_acsbiomaterials.1c00982\SEM")</f>
        <v>sem/10.1021_acsbiomaterials.1c00982\SEM</v>
      </c>
      <c r="N785" t="s">
        <v>60</v>
      </c>
    </row>
    <row r="786" spans="1:15" x14ac:dyDescent="0.25">
      <c r="A786" t="s">
        <v>2342</v>
      </c>
      <c r="B786" t="s">
        <v>2343</v>
      </c>
      <c r="C786" t="s">
        <v>90</v>
      </c>
      <c r="D786" t="s">
        <v>99</v>
      </c>
      <c r="E786" t="s">
        <v>2347</v>
      </c>
      <c r="F786" t="s">
        <v>2348</v>
      </c>
      <c r="G786" t="str">
        <f>HYPERLINK("sem/10.1021_acsbiomaterials.1c00982\ab1c00982_0004.jpeg","sem/10.1021_acsbiomaterials.1c00982\ab1c00982_0004.jpeg")</f>
        <v>sem/10.1021_acsbiomaterials.1c00982\ab1c00982_0004.jpeg</v>
      </c>
      <c r="H786" t="str">
        <f>HYPERLINK("sem/10.1021_acsbiomaterials.1c00982\SEM","sem/10.1021_acsbiomaterials.1c00982\SEM")</f>
        <v>sem/10.1021_acsbiomaterials.1c00982\SEM</v>
      </c>
      <c r="N786" t="s">
        <v>60</v>
      </c>
    </row>
    <row r="787" spans="1:15" x14ac:dyDescent="0.25">
      <c r="A787" s="1" t="s">
        <v>2349</v>
      </c>
      <c r="B787" t="s">
        <v>2350</v>
      </c>
      <c r="C787" t="s">
        <v>144</v>
      </c>
      <c r="D787" t="s">
        <v>28</v>
      </c>
      <c r="E787" t="s">
        <v>2351</v>
      </c>
      <c r="F787" t="s">
        <v>2352</v>
      </c>
      <c r="G787" t="str">
        <f>HYPERLINK("sem/10.1021_acsami.7b11258\am-2017-11258r_0002.jpeg","sem/10.1021_acsami.7b11258\am-2017-11258r_0002.jpeg")</f>
        <v>sem/10.1021_acsami.7b11258\am-2017-11258r_0002.jpeg</v>
      </c>
      <c r="H787" t="str">
        <f>HYPERLINK("sem/10.1021_acsami.7b11258\SEM","sem/10.1021_acsami.7b11258\SEM")</f>
        <v>sem/10.1021_acsami.7b11258\SEM</v>
      </c>
      <c r="N787" t="s">
        <v>60</v>
      </c>
    </row>
    <row r="788" spans="1:15" x14ac:dyDescent="0.25">
      <c r="A788" s="1" t="s">
        <v>2353</v>
      </c>
      <c r="B788" t="s">
        <v>2354</v>
      </c>
      <c r="C788" t="s">
        <v>144</v>
      </c>
      <c r="D788" t="s">
        <v>94</v>
      </c>
      <c r="E788" t="s">
        <v>2355</v>
      </c>
      <c r="F788" t="s">
        <v>2356</v>
      </c>
      <c r="G788" t="str">
        <f>HYPERLINK("sem/10.1021_acsabm.0c01088\mt0c01088_0003.jpeg","sem/10.1021_acsabm.0c01088\mt0c01088_0003.jpeg")</f>
        <v>sem/10.1021_acsabm.0c01088\mt0c01088_0003.jpeg</v>
      </c>
      <c r="H788" t="str">
        <f>HYPERLINK("sem/10.1021_acsabm.0c01088\SEM","sem/10.1021_acsabm.0c01088\SEM")</f>
        <v>sem/10.1021_acsabm.0c01088\SEM</v>
      </c>
      <c r="I788" t="s">
        <v>2357</v>
      </c>
      <c r="J788">
        <v>-5</v>
      </c>
      <c r="K788" t="s">
        <v>65</v>
      </c>
      <c r="L788" t="s">
        <v>2358</v>
      </c>
    </row>
    <row r="789" spans="1:15" x14ac:dyDescent="0.25">
      <c r="A789" t="s">
        <v>2353</v>
      </c>
      <c r="B789" t="s">
        <v>2354</v>
      </c>
      <c r="C789" t="s">
        <v>144</v>
      </c>
      <c r="D789" t="s">
        <v>28</v>
      </c>
      <c r="E789" t="s">
        <v>2359</v>
      </c>
      <c r="F789" t="s">
        <v>2360</v>
      </c>
      <c r="G789" t="str">
        <f>HYPERLINK("sem/10.1021_acsabm.0c01088\mt0c01088_0003.jpeg","sem/10.1021_acsabm.0c01088\mt0c01088_0003.jpeg")</f>
        <v>sem/10.1021_acsabm.0c01088\mt0c01088_0003.jpeg</v>
      </c>
      <c r="H789" t="str">
        <f>HYPERLINK("sem/10.1021_acsabm.0c01088\SEM","sem/10.1021_acsabm.0c01088\SEM")</f>
        <v>sem/10.1021_acsabm.0c01088\SEM</v>
      </c>
      <c r="I789" t="s">
        <v>2361</v>
      </c>
      <c r="J789">
        <v>-5</v>
      </c>
      <c r="K789" t="s">
        <v>65</v>
      </c>
      <c r="L789" t="s">
        <v>2362</v>
      </c>
    </row>
    <row r="790" spans="1:15" x14ac:dyDescent="0.25">
      <c r="A790" t="s">
        <v>2353</v>
      </c>
      <c r="B790" t="s">
        <v>2354</v>
      </c>
      <c r="C790" t="s">
        <v>144</v>
      </c>
      <c r="D790" t="s">
        <v>36</v>
      </c>
      <c r="E790" t="s">
        <v>2363</v>
      </c>
      <c r="F790" t="s">
        <v>2364</v>
      </c>
      <c r="G790" t="str">
        <f>HYPERLINK("sem/10.1021_acsabm.0c01088\mt0c01088_0003.jpeg","sem/10.1021_acsabm.0c01088\mt0c01088_0003.jpeg")</f>
        <v>sem/10.1021_acsabm.0c01088\mt0c01088_0003.jpeg</v>
      </c>
      <c r="H790" t="str">
        <f>HYPERLINK("sem/10.1021_acsabm.0c01088\SEM","sem/10.1021_acsabm.0c01088\SEM")</f>
        <v>sem/10.1021_acsabm.0c01088\SEM</v>
      </c>
      <c r="I790" t="s">
        <v>2365</v>
      </c>
      <c r="J790">
        <v>-5</v>
      </c>
      <c r="K790" t="s">
        <v>65</v>
      </c>
      <c r="L790" t="s">
        <v>2366</v>
      </c>
    </row>
    <row r="791" spans="1:15" x14ac:dyDescent="0.25">
      <c r="A791" t="s">
        <v>2353</v>
      </c>
      <c r="B791" t="s">
        <v>2354</v>
      </c>
      <c r="C791" t="s">
        <v>144</v>
      </c>
      <c r="D791" t="s">
        <v>42</v>
      </c>
      <c r="E791" t="s">
        <v>2367</v>
      </c>
      <c r="F791" t="s">
        <v>2368</v>
      </c>
      <c r="G791" t="str">
        <f>HYPERLINK("sem/10.1021_acsabm.0c01088\mt0c01088_0003.jpeg","sem/10.1021_acsabm.0c01088\mt0c01088_0003.jpeg")</f>
        <v>sem/10.1021_acsabm.0c01088\mt0c01088_0003.jpeg</v>
      </c>
      <c r="H791" t="str">
        <f>HYPERLINK("sem/10.1021_acsabm.0c01088\SEM","sem/10.1021_acsabm.0c01088\SEM")</f>
        <v>sem/10.1021_acsabm.0c01088\SEM</v>
      </c>
      <c r="I791" t="s">
        <v>2369</v>
      </c>
      <c r="J791">
        <v>-5</v>
      </c>
      <c r="K791" t="s">
        <v>65</v>
      </c>
      <c r="L791" t="s">
        <v>2370</v>
      </c>
    </row>
    <row r="792" spans="1:15" x14ac:dyDescent="0.25">
      <c r="A792" t="s">
        <v>2353</v>
      </c>
      <c r="B792" t="s">
        <v>2354</v>
      </c>
      <c r="C792" t="s">
        <v>169</v>
      </c>
      <c r="D792" t="s">
        <v>91</v>
      </c>
      <c r="E792">
        <v>100</v>
      </c>
      <c r="F792" t="s">
        <v>2371</v>
      </c>
      <c r="G792" t="str">
        <f>HYPERLINK("sem/10.1021_acsabm.0c01088\mt0c01088_0008.jpeg","sem/10.1021_acsabm.0c01088\mt0c01088_0008.jpeg")</f>
        <v>sem/10.1021_acsabm.0c01088\mt0c01088_0008.jpeg</v>
      </c>
      <c r="H792" t="str">
        <f>HYPERLINK("sem/10.1021_acsabm.0c01088\SEM","sem/10.1021_acsabm.0c01088\SEM")</f>
        <v>sem/10.1021_acsabm.0c01088\SEM</v>
      </c>
      <c r="N792" t="s">
        <v>60</v>
      </c>
    </row>
    <row r="793" spans="1:15" x14ac:dyDescent="0.25">
      <c r="A793" s="1" t="s">
        <v>2372</v>
      </c>
      <c r="B793" t="s">
        <v>2373</v>
      </c>
      <c r="C793" t="s">
        <v>297</v>
      </c>
      <c r="D793" t="s">
        <v>17</v>
      </c>
      <c r="E793" t="s">
        <v>2374</v>
      </c>
      <c r="F793" t="s">
        <v>2375</v>
      </c>
      <c r="G793" t="str">
        <f>HYPERLINK("sem/10.1021_acsami.7b04290\am-2017-04290w_0005.jpeg","sem/10.1021_acsami.7b04290\am-2017-04290w_0005.jpeg")</f>
        <v>sem/10.1021_acsami.7b04290\am-2017-04290w_0005.jpeg</v>
      </c>
      <c r="H793" t="str">
        <f>HYPERLINK("sem/10.1021_acsami.7b04290\SEM","sem/10.1021_acsami.7b04290\SEM")</f>
        <v>sem/10.1021_acsami.7b04290\SEM</v>
      </c>
      <c r="I793" t="s">
        <v>2376</v>
      </c>
      <c r="J793">
        <v>-5</v>
      </c>
      <c r="K793" t="s">
        <v>114</v>
      </c>
      <c r="L793" t="s">
        <v>1070</v>
      </c>
      <c r="N793" t="s">
        <v>60</v>
      </c>
      <c r="O793" t="s">
        <v>2377</v>
      </c>
    </row>
    <row r="794" spans="1:15" x14ac:dyDescent="0.25">
      <c r="A794" s="1" t="s">
        <v>2378</v>
      </c>
      <c r="B794" t="s">
        <v>2379</v>
      </c>
      <c r="C794" t="s">
        <v>55</v>
      </c>
      <c r="D794" t="s">
        <v>1809</v>
      </c>
      <c r="E794" t="s">
        <v>2380</v>
      </c>
      <c r="F794" t="s">
        <v>2381</v>
      </c>
      <c r="G794" t="str">
        <f>HYPERLINK("sem/10.1021_acsami.1c14216\am1c14216_0002.jpeg","sem/10.1021_acsami.1c14216\am1c14216_0002.jpeg")</f>
        <v>sem/10.1021_acsami.1c14216\am1c14216_0002.jpeg</v>
      </c>
      <c r="H794" t="str">
        <f>HYPERLINK("sem/10.1021_acsami.1c14216\SEM","sem/10.1021_acsami.1c14216\SEM")</f>
        <v>sem/10.1021_acsami.1c14216\SEM</v>
      </c>
      <c r="N794" t="s">
        <v>60</v>
      </c>
    </row>
    <row r="795" spans="1:15" x14ac:dyDescent="0.25">
      <c r="A795" s="1" t="s">
        <v>2382</v>
      </c>
      <c r="B795" t="s">
        <v>2383</v>
      </c>
      <c r="C795" t="s">
        <v>2384</v>
      </c>
      <c r="D795" t="s">
        <v>36</v>
      </c>
      <c r="E795" t="s">
        <v>2385</v>
      </c>
      <c r="F795" t="s">
        <v>2386</v>
      </c>
      <c r="G795" t="str">
        <f>HYPERLINK("sem/10.1021_acsbiomaterials.5b00215\supp_9.jpg","sem/10.1021_acsbiomaterials.5b00215\supp_9.jpg")</f>
        <v>sem/10.1021_acsbiomaterials.5b00215\supp_9.jpg</v>
      </c>
      <c r="H795" t="str">
        <f>HYPERLINK("sem/10.1021_acsbiomaterials.5b00215\SEM","sem/10.1021_acsbiomaterials.5b00215\SEM")</f>
        <v>sem/10.1021_acsbiomaterials.5b00215\SEM</v>
      </c>
      <c r="I795" t="s">
        <v>2387</v>
      </c>
      <c r="J795">
        <v>-6</v>
      </c>
      <c r="K795" t="s">
        <v>23</v>
      </c>
      <c r="L795" t="s">
        <v>195</v>
      </c>
    </row>
    <row r="796" spans="1:15" x14ac:dyDescent="0.25">
      <c r="A796" t="s">
        <v>2388</v>
      </c>
      <c r="B796" t="s">
        <v>2389</v>
      </c>
      <c r="C796" t="s">
        <v>144</v>
      </c>
      <c r="D796" t="s">
        <v>28</v>
      </c>
      <c r="E796" t="s">
        <v>2390</v>
      </c>
      <c r="F796" t="s">
        <v>2391</v>
      </c>
      <c r="G796" t="str">
        <f>HYPERLINK("sem/10.1021_acsapm.1c00419\ap1c00419_0003.jpeg","sem/10.1021_acsapm.1c00419\ap1c00419_0003.jpeg")</f>
        <v>sem/10.1021_acsapm.1c00419\ap1c00419_0003.jpeg</v>
      </c>
      <c r="H796" t="str">
        <f>HYPERLINK("sem/10.1021_acsapm.1c00419\SEM","sem/10.1021_acsapm.1c00419\SEM")</f>
        <v>sem/10.1021_acsapm.1c00419\SEM</v>
      </c>
      <c r="I796" t="s">
        <v>2392</v>
      </c>
      <c r="K796" t="s">
        <v>65</v>
      </c>
      <c r="L796" t="s">
        <v>2393</v>
      </c>
    </row>
    <row r="797" spans="1:15" x14ac:dyDescent="0.25">
      <c r="A797" t="s">
        <v>2388</v>
      </c>
      <c r="B797" t="s">
        <v>2389</v>
      </c>
      <c r="C797" t="s">
        <v>144</v>
      </c>
      <c r="D797" t="s">
        <v>28</v>
      </c>
      <c r="E797" t="s">
        <v>2390</v>
      </c>
      <c r="F797" t="s">
        <v>2391</v>
      </c>
      <c r="G797" t="str">
        <f>HYPERLINK("sem/10.1021_acsapm.1c00419\ap1c00419_0003.jpeg","sem/10.1021_acsapm.1c00419\ap1c00419_0003.jpeg")</f>
        <v>sem/10.1021_acsapm.1c00419\ap1c00419_0003.jpeg</v>
      </c>
      <c r="H797" t="str">
        <f>HYPERLINK("sem/10.1021_acsapm.1c00419\SEM","sem/10.1021_acsapm.1c00419\SEM")</f>
        <v>sem/10.1021_acsapm.1c00419\SEM</v>
      </c>
      <c r="I797" t="s">
        <v>4599</v>
      </c>
      <c r="K797" t="s">
        <v>65</v>
      </c>
      <c r="L797" t="s">
        <v>2393</v>
      </c>
    </row>
    <row r="798" spans="1:15" x14ac:dyDescent="0.25">
      <c r="A798" t="s">
        <v>2388</v>
      </c>
      <c r="B798" t="s">
        <v>2389</v>
      </c>
      <c r="C798" t="s">
        <v>90</v>
      </c>
      <c r="D798" t="s">
        <v>17</v>
      </c>
      <c r="E798" t="s">
        <v>2394</v>
      </c>
      <c r="F798" t="s">
        <v>2395</v>
      </c>
      <c r="G798" t="str">
        <f>HYPERLINK("sem/10.1021_acsapm.1c00419\ap1c00419_0004.jpeg","sem/10.1021_acsapm.1c00419\ap1c00419_0004.jpeg")</f>
        <v>sem/10.1021_acsapm.1c00419\ap1c00419_0004.jpeg</v>
      </c>
      <c r="H798" t="str">
        <f>HYPERLINK("sem/10.1021_acsapm.1c00419\SEM","sem/10.1021_acsapm.1c00419\SEM")</f>
        <v>sem/10.1021_acsapm.1c00419\SEM</v>
      </c>
      <c r="N798" t="s">
        <v>60</v>
      </c>
    </row>
    <row r="799" spans="1:15" x14ac:dyDescent="0.25">
      <c r="A799" t="s">
        <v>2388</v>
      </c>
      <c r="B799" t="s">
        <v>2389</v>
      </c>
      <c r="C799" t="s">
        <v>90</v>
      </c>
      <c r="D799" t="s">
        <v>28</v>
      </c>
      <c r="E799" t="s">
        <v>2396</v>
      </c>
      <c r="F799" t="s">
        <v>2397</v>
      </c>
      <c r="G799" t="str">
        <f>HYPERLINK("sem/10.1021_acsapm.1c00419\ap1c00419_0004.jpeg","sem/10.1021_acsapm.1c00419\ap1c00419_0004.jpeg")</f>
        <v>sem/10.1021_acsapm.1c00419\ap1c00419_0004.jpeg</v>
      </c>
      <c r="H799" t="str">
        <f>HYPERLINK("sem/10.1021_acsapm.1c00419\SEM","sem/10.1021_acsapm.1c00419\SEM")</f>
        <v>sem/10.1021_acsapm.1c00419\SEM</v>
      </c>
      <c r="N799" t="s">
        <v>60</v>
      </c>
    </row>
    <row r="800" spans="1:15" x14ac:dyDescent="0.25">
      <c r="A800" t="s">
        <v>2388</v>
      </c>
      <c r="B800" t="s">
        <v>2389</v>
      </c>
      <c r="C800" t="s">
        <v>90</v>
      </c>
      <c r="D800" t="s">
        <v>36</v>
      </c>
      <c r="E800" t="s">
        <v>2398</v>
      </c>
      <c r="F800" t="s">
        <v>2399</v>
      </c>
      <c r="G800" t="str">
        <f>HYPERLINK("sem/10.1021_acsapm.1c00419\ap1c00419_0004.jpeg","sem/10.1021_acsapm.1c00419\ap1c00419_0004.jpeg")</f>
        <v>sem/10.1021_acsapm.1c00419\ap1c00419_0004.jpeg</v>
      </c>
      <c r="H800" t="str">
        <f>HYPERLINK("sem/10.1021_acsapm.1c00419\SEM","sem/10.1021_acsapm.1c00419\SEM")</f>
        <v>sem/10.1021_acsapm.1c00419\SEM</v>
      </c>
      <c r="N800" t="s">
        <v>60</v>
      </c>
    </row>
    <row r="801" spans="1:15" x14ac:dyDescent="0.25">
      <c r="A801" s="1" t="s">
        <v>2400</v>
      </c>
      <c r="B801" t="s">
        <v>2401</v>
      </c>
      <c r="C801" t="s">
        <v>90</v>
      </c>
      <c r="D801" t="s">
        <v>17</v>
      </c>
      <c r="E801" t="s">
        <v>2402</v>
      </c>
      <c r="F801" t="s">
        <v>2403</v>
      </c>
      <c r="G801" t="str">
        <f>HYPERLINK("sem/10.1021_acsapm.0c00464\ap0c00464_0003.jpeg","sem/10.1021_acsapm.0c00464\ap0c00464_0003.jpeg")</f>
        <v>sem/10.1021_acsapm.0c00464\ap0c00464_0003.jpeg</v>
      </c>
      <c r="H801" t="str">
        <f>HYPERLINK("sem/10.1021_acsapm.0c00464\SEM","sem/10.1021_acsapm.0c00464\SEM")</f>
        <v>sem/10.1021_acsapm.0c00464\SEM</v>
      </c>
      <c r="N801" t="s">
        <v>60</v>
      </c>
    </row>
    <row r="802" spans="1:15" x14ac:dyDescent="0.25">
      <c r="A802" t="s">
        <v>2400</v>
      </c>
      <c r="B802" t="s">
        <v>2401</v>
      </c>
      <c r="C802" t="s">
        <v>90</v>
      </c>
      <c r="D802" t="s">
        <v>28</v>
      </c>
      <c r="E802" t="s">
        <v>2404</v>
      </c>
      <c r="F802" t="s">
        <v>2405</v>
      </c>
      <c r="G802" t="str">
        <f>HYPERLINK("sem/10.1021_acsapm.0c00464\ap0c00464_0003.jpeg","sem/10.1021_acsapm.0c00464\ap0c00464_0003.jpeg")</f>
        <v>sem/10.1021_acsapm.0c00464\ap0c00464_0003.jpeg</v>
      </c>
      <c r="H802" t="str">
        <f>HYPERLINK("sem/10.1021_acsapm.0c00464\SEM","sem/10.1021_acsapm.0c00464\SEM")</f>
        <v>sem/10.1021_acsapm.0c00464\SEM</v>
      </c>
      <c r="N802" t="s">
        <v>60</v>
      </c>
    </row>
    <row r="803" spans="1:15" x14ac:dyDescent="0.25">
      <c r="A803" t="s">
        <v>2400</v>
      </c>
      <c r="B803" t="s">
        <v>2401</v>
      </c>
      <c r="C803" t="s">
        <v>90</v>
      </c>
      <c r="D803" t="s">
        <v>36</v>
      </c>
      <c r="E803" t="s">
        <v>2406</v>
      </c>
      <c r="F803" t="s">
        <v>2407</v>
      </c>
      <c r="G803" t="str">
        <f>HYPERLINK("sem/10.1021_acsapm.0c00464\ap0c00464_0003.jpeg","sem/10.1021_acsapm.0c00464\ap0c00464_0003.jpeg")</f>
        <v>sem/10.1021_acsapm.0c00464\ap0c00464_0003.jpeg</v>
      </c>
      <c r="H803" t="str">
        <f>HYPERLINK("sem/10.1021_acsapm.0c00464\SEM","sem/10.1021_acsapm.0c00464\SEM")</f>
        <v>sem/10.1021_acsapm.0c00464\SEM</v>
      </c>
      <c r="N803" t="s">
        <v>60</v>
      </c>
    </row>
    <row r="804" spans="1:15" x14ac:dyDescent="0.25">
      <c r="A804" s="1" t="s">
        <v>2408</v>
      </c>
      <c r="B804" t="s">
        <v>2409</v>
      </c>
      <c r="C804" t="s">
        <v>55</v>
      </c>
      <c r="D804" t="s">
        <v>17</v>
      </c>
      <c r="E804" t="s">
        <v>2410</v>
      </c>
      <c r="F804" t="s">
        <v>2411</v>
      </c>
      <c r="G804" t="str">
        <f>HYPERLINK("sem/10.1021_acssuschemeng.8b00963\sc-2018-00963r_0011.jpeg","sem/10.1021_acssuschemeng.8b00963\sc-2018-00963r_0011.jpeg")</f>
        <v>sem/10.1021_acssuschemeng.8b00963\sc-2018-00963r_0011.jpeg</v>
      </c>
      <c r="H804" t="str">
        <f>HYPERLINK("sem/10.1021_acssuschemeng.8b00963\SEM","sem/10.1021_acssuschemeng.8b00963\SEM")</f>
        <v>sem/10.1021_acssuschemeng.8b00963\SEM</v>
      </c>
      <c r="N804" t="s">
        <v>60</v>
      </c>
    </row>
    <row r="805" spans="1:15" x14ac:dyDescent="0.25">
      <c r="A805" t="s">
        <v>2408</v>
      </c>
      <c r="B805" t="s">
        <v>2409</v>
      </c>
      <c r="C805" t="s">
        <v>55</v>
      </c>
      <c r="D805" t="s">
        <v>48</v>
      </c>
      <c r="E805" t="s">
        <v>2412</v>
      </c>
      <c r="F805" t="s">
        <v>2413</v>
      </c>
      <c r="G805" t="str">
        <f>HYPERLINK("sem/10.1021_acssuschemeng.8b00963\sc-2018-00963r_0011.jpeg","sem/10.1021_acssuschemeng.8b00963\sc-2018-00963r_0011.jpeg")</f>
        <v>sem/10.1021_acssuschemeng.8b00963\sc-2018-00963r_0011.jpeg</v>
      </c>
      <c r="H805" t="str">
        <f>HYPERLINK("sem/10.1021_acssuschemeng.8b00963\SEM","sem/10.1021_acssuschemeng.8b00963\SEM")</f>
        <v>sem/10.1021_acssuschemeng.8b00963\SEM</v>
      </c>
      <c r="N805" t="s">
        <v>60</v>
      </c>
    </row>
    <row r="806" spans="1:15" x14ac:dyDescent="0.25">
      <c r="A806" s="1" t="s">
        <v>2414</v>
      </c>
      <c r="B806" t="s">
        <v>2415</v>
      </c>
      <c r="C806" t="s">
        <v>144</v>
      </c>
      <c r="D806" t="s">
        <v>2416</v>
      </c>
      <c r="E806" t="s">
        <v>2417</v>
      </c>
      <c r="F806" t="s">
        <v>2418</v>
      </c>
      <c r="G806" t="str">
        <f>HYPERLINK("sem/10.1021_acssuschemeng.6b01691\sc-2016-01691z_0003.jpeg","sem/10.1021_acssuschemeng.6b01691\sc-2016-01691z_0003.jpeg")</f>
        <v>sem/10.1021_acssuschemeng.6b01691\sc-2016-01691z_0003.jpeg</v>
      </c>
      <c r="H806" t="str">
        <f>HYPERLINK("sem/10.1021_acssuschemeng.6b01691\SEM","sem/10.1021_acssuschemeng.6b01691\SEM")</f>
        <v>sem/10.1021_acssuschemeng.6b01691\SEM</v>
      </c>
      <c r="I806" t="s">
        <v>2419</v>
      </c>
      <c r="J806">
        <v>-4</v>
      </c>
      <c r="K806" t="s">
        <v>23</v>
      </c>
      <c r="L806" t="s">
        <v>2420</v>
      </c>
    </row>
    <row r="807" spans="1:15" x14ac:dyDescent="0.25">
      <c r="A807" t="s">
        <v>2414</v>
      </c>
      <c r="B807" t="s">
        <v>2415</v>
      </c>
      <c r="C807" t="s">
        <v>144</v>
      </c>
      <c r="D807" t="s">
        <v>2421</v>
      </c>
      <c r="E807" t="s">
        <v>2422</v>
      </c>
      <c r="F807" t="s">
        <v>2423</v>
      </c>
      <c r="G807" t="str">
        <f>HYPERLINK("sem/10.1021_acssuschemeng.6b01691\sc-2016-01691z_0003.jpeg","sem/10.1021_acssuschemeng.6b01691\sc-2016-01691z_0003.jpeg")</f>
        <v>sem/10.1021_acssuschemeng.6b01691\sc-2016-01691z_0003.jpeg</v>
      </c>
      <c r="H807" t="str">
        <f>HYPERLINK("sem/10.1021_acssuschemeng.6b01691\SEM","sem/10.1021_acssuschemeng.6b01691\SEM")</f>
        <v>sem/10.1021_acssuschemeng.6b01691\SEM</v>
      </c>
      <c r="N807" t="s">
        <v>60</v>
      </c>
    </row>
    <row r="808" spans="1:15" x14ac:dyDescent="0.25">
      <c r="A808" s="1" t="s">
        <v>2424</v>
      </c>
      <c r="B808" t="s">
        <v>2425</v>
      </c>
      <c r="C808" t="s">
        <v>122</v>
      </c>
      <c r="D808" t="s">
        <v>17</v>
      </c>
      <c r="E808" t="s">
        <v>2426</v>
      </c>
      <c r="F808" t="s">
        <v>2427</v>
      </c>
      <c r="G808" t="str">
        <f>HYPERLINK("sem/10.1021_acsami.0c13009\am0c13009_0005.jpeg","sem/10.1021_acsami.0c13009\am0c13009_0005.jpeg")</f>
        <v>sem/10.1021_acsami.0c13009\am0c13009_0005.jpeg</v>
      </c>
      <c r="H808" t="str">
        <f t="shared" ref="H808:H814" si="74">HYPERLINK("sem/10.1021_acsami.0c13009\SEM","sem/10.1021_acsami.0c13009\SEM")</f>
        <v>sem/10.1021_acsami.0c13009\SEM</v>
      </c>
      <c r="N808" t="s">
        <v>2428</v>
      </c>
    </row>
    <row r="809" spans="1:15" x14ac:dyDescent="0.25">
      <c r="A809" t="s">
        <v>2424</v>
      </c>
      <c r="B809" t="s">
        <v>2425</v>
      </c>
      <c r="C809" t="s">
        <v>122</v>
      </c>
      <c r="D809" t="s">
        <v>28</v>
      </c>
      <c r="E809" t="s">
        <v>2429</v>
      </c>
      <c r="F809" t="s">
        <v>2430</v>
      </c>
      <c r="G809" t="str">
        <f>HYPERLINK("sem/10.1021_acsami.0c13009\am0c13009_0005.jpeg","sem/10.1021_acsami.0c13009\am0c13009_0005.jpeg")</f>
        <v>sem/10.1021_acsami.0c13009\am0c13009_0005.jpeg</v>
      </c>
      <c r="H809" t="str">
        <f t="shared" si="74"/>
        <v>sem/10.1021_acsami.0c13009\SEM</v>
      </c>
      <c r="N809" t="s">
        <v>2428</v>
      </c>
    </row>
    <row r="810" spans="1:15" x14ac:dyDescent="0.25">
      <c r="A810" t="s">
        <v>2424</v>
      </c>
      <c r="B810" t="s">
        <v>2425</v>
      </c>
      <c r="C810" t="s">
        <v>122</v>
      </c>
      <c r="D810" t="s">
        <v>36</v>
      </c>
      <c r="E810" t="s">
        <v>2431</v>
      </c>
      <c r="F810" t="s">
        <v>2432</v>
      </c>
      <c r="G810" t="str">
        <f>HYPERLINK("sem/10.1021_acsami.0c13009\am0c13009_0005.jpeg","sem/10.1021_acsami.0c13009\am0c13009_0005.jpeg")</f>
        <v>sem/10.1021_acsami.0c13009\am0c13009_0005.jpeg</v>
      </c>
      <c r="H810" t="str">
        <f t="shared" si="74"/>
        <v>sem/10.1021_acsami.0c13009\SEM</v>
      </c>
      <c r="N810" t="s">
        <v>2428</v>
      </c>
    </row>
    <row r="811" spans="1:15" x14ac:dyDescent="0.25">
      <c r="A811" t="s">
        <v>2424</v>
      </c>
      <c r="B811" t="s">
        <v>2425</v>
      </c>
      <c r="C811" t="s">
        <v>472</v>
      </c>
      <c r="D811" t="s">
        <v>17</v>
      </c>
      <c r="E811" t="s">
        <v>2429</v>
      </c>
      <c r="F811" t="s">
        <v>2433</v>
      </c>
      <c r="G811" t="str">
        <f>HYPERLINK("sem/10.1021_acsami.0c13009\supp_7.jpg","sem/10.1021_acsami.0c13009\supp_7.jpg")</f>
        <v>sem/10.1021_acsami.0c13009\supp_7.jpg</v>
      </c>
      <c r="H811" t="str">
        <f t="shared" si="74"/>
        <v>sem/10.1021_acsami.0c13009\SEM</v>
      </c>
      <c r="I811" t="s">
        <v>34</v>
      </c>
      <c r="J811">
        <v>-5</v>
      </c>
      <c r="K811" t="s">
        <v>114</v>
      </c>
      <c r="L811" t="s">
        <v>691</v>
      </c>
      <c r="O811" t="s">
        <v>2434</v>
      </c>
    </row>
    <row r="812" spans="1:15" x14ac:dyDescent="0.25">
      <c r="A812" t="s">
        <v>2424</v>
      </c>
      <c r="B812" t="s">
        <v>2425</v>
      </c>
      <c r="C812" t="s">
        <v>472</v>
      </c>
      <c r="D812" t="s">
        <v>28</v>
      </c>
      <c r="E812" t="s">
        <v>2431</v>
      </c>
      <c r="F812" t="s">
        <v>2435</v>
      </c>
      <c r="G812" t="str">
        <f>HYPERLINK("sem/10.1021_acsami.0c13009\supp_7.jpg","sem/10.1021_acsami.0c13009\supp_7.jpg")</f>
        <v>sem/10.1021_acsami.0c13009\supp_7.jpg</v>
      </c>
      <c r="H812" t="str">
        <f t="shared" si="74"/>
        <v>sem/10.1021_acsami.0c13009\SEM</v>
      </c>
      <c r="I812" t="s">
        <v>31</v>
      </c>
      <c r="J812">
        <v>-5</v>
      </c>
      <c r="K812" t="s">
        <v>114</v>
      </c>
      <c r="L812" t="s">
        <v>2436</v>
      </c>
      <c r="O812" t="s">
        <v>2434</v>
      </c>
    </row>
    <row r="813" spans="1:15" x14ac:dyDescent="0.25">
      <c r="A813" t="s">
        <v>2424</v>
      </c>
      <c r="B813" t="s">
        <v>2425</v>
      </c>
      <c r="C813" t="s">
        <v>2437</v>
      </c>
      <c r="D813" t="s">
        <v>17</v>
      </c>
      <c r="E813" t="s">
        <v>2429</v>
      </c>
      <c r="F813" t="s">
        <v>2438</v>
      </c>
      <c r="G813" t="str">
        <f>HYPERLINK("sem/10.1021_acsami.0c13009\supp_8.jpg","sem/10.1021_acsami.0c13009\supp_8.jpg")</f>
        <v>sem/10.1021_acsami.0c13009\supp_8.jpg</v>
      </c>
      <c r="H813" t="str">
        <f t="shared" si="74"/>
        <v>sem/10.1021_acsami.0c13009\SEM</v>
      </c>
      <c r="N813" t="s">
        <v>2428</v>
      </c>
    </row>
    <row r="814" spans="1:15" x14ac:dyDescent="0.25">
      <c r="A814" t="s">
        <v>2424</v>
      </c>
      <c r="B814" t="s">
        <v>2425</v>
      </c>
      <c r="C814" t="s">
        <v>2437</v>
      </c>
      <c r="D814" t="s">
        <v>28</v>
      </c>
      <c r="E814" t="s">
        <v>2431</v>
      </c>
      <c r="F814" t="s">
        <v>2439</v>
      </c>
      <c r="G814" t="str">
        <f>HYPERLINK("sem/10.1021_acsami.0c13009\supp_8.jpg","sem/10.1021_acsami.0c13009\supp_8.jpg")</f>
        <v>sem/10.1021_acsami.0c13009\supp_8.jpg</v>
      </c>
      <c r="H814" t="str">
        <f t="shared" si="74"/>
        <v>sem/10.1021_acsami.0c13009\SEM</v>
      </c>
      <c r="N814" t="s">
        <v>2428</v>
      </c>
    </row>
    <row r="815" spans="1:15" x14ac:dyDescent="0.25">
      <c r="A815" s="1" t="s">
        <v>2440</v>
      </c>
      <c r="B815" t="s">
        <v>2441</v>
      </c>
      <c r="C815" t="s">
        <v>122</v>
      </c>
      <c r="D815" t="s">
        <v>2442</v>
      </c>
      <c r="E815" t="s">
        <v>595</v>
      </c>
      <c r="F815" t="s">
        <v>2443</v>
      </c>
      <c r="G815" t="str">
        <f>HYPERLINK("sem/10.1021_acsami.7b04552\am-2017-04552w_0004.jpeg","sem/10.1021_acsami.7b04552\am-2017-04552w_0004.jpeg")</f>
        <v>sem/10.1021_acsami.7b04552\am-2017-04552w_0004.jpeg</v>
      </c>
      <c r="H815" t="str">
        <f t="shared" ref="H815:H822" si="75">HYPERLINK("sem/10.1021_acsami.7b04552\SEM","sem/10.1021_acsami.7b04552\SEM")</f>
        <v>sem/10.1021_acsami.7b04552\SEM</v>
      </c>
      <c r="N815" t="s">
        <v>2444</v>
      </c>
    </row>
    <row r="816" spans="1:15" x14ac:dyDescent="0.25">
      <c r="A816" t="s">
        <v>2440</v>
      </c>
      <c r="B816" t="s">
        <v>2441</v>
      </c>
      <c r="C816" t="s">
        <v>122</v>
      </c>
      <c r="D816" t="s">
        <v>42</v>
      </c>
      <c r="E816" t="s">
        <v>2445</v>
      </c>
      <c r="F816" t="s">
        <v>2446</v>
      </c>
      <c r="G816" t="str">
        <f>HYPERLINK("sem/10.1021_acsami.7b04552\am-2017-04552w_0004.jpeg","sem/10.1021_acsami.7b04552\am-2017-04552w_0004.jpeg")</f>
        <v>sem/10.1021_acsami.7b04552\am-2017-04552w_0004.jpeg</v>
      </c>
      <c r="H816" t="str">
        <f t="shared" si="75"/>
        <v>sem/10.1021_acsami.7b04552\SEM</v>
      </c>
      <c r="I816" t="s">
        <v>4815</v>
      </c>
      <c r="J816">
        <v>-5</v>
      </c>
      <c r="K816" t="s">
        <v>2447</v>
      </c>
      <c r="L816" t="s">
        <v>2448</v>
      </c>
    </row>
    <row r="817" spans="1:15" x14ac:dyDescent="0.25">
      <c r="A817" t="s">
        <v>2440</v>
      </c>
      <c r="B817" t="s">
        <v>2441</v>
      </c>
      <c r="C817" t="s">
        <v>122</v>
      </c>
      <c r="D817" t="s">
        <v>542</v>
      </c>
      <c r="E817" t="s">
        <v>2449</v>
      </c>
      <c r="F817" t="s">
        <v>2450</v>
      </c>
      <c r="G817" t="str">
        <f>HYPERLINK("sem/10.1021_acsami.7b04552\am-2017-04552w_0004.jpeg","sem/10.1021_acsami.7b04552\am-2017-04552w_0004.jpeg")</f>
        <v>sem/10.1021_acsami.7b04552\am-2017-04552w_0004.jpeg</v>
      </c>
      <c r="H817" t="str">
        <f t="shared" si="75"/>
        <v>sem/10.1021_acsami.7b04552\SEM</v>
      </c>
      <c r="N817" t="s">
        <v>2444</v>
      </c>
    </row>
    <row r="818" spans="1:15" x14ac:dyDescent="0.25">
      <c r="A818" t="s">
        <v>2440</v>
      </c>
      <c r="B818" t="s">
        <v>2441</v>
      </c>
      <c r="C818" t="s">
        <v>122</v>
      </c>
      <c r="D818" t="s">
        <v>547</v>
      </c>
      <c r="E818" t="s">
        <v>595</v>
      </c>
      <c r="F818" t="s">
        <v>2451</v>
      </c>
      <c r="G818" t="str">
        <f>HYPERLINK("sem/10.1021_acsami.7b04552\am-2017-04552w_0004.jpeg","sem/10.1021_acsami.7b04552\am-2017-04552w_0004.jpeg")</f>
        <v>sem/10.1021_acsami.7b04552\am-2017-04552w_0004.jpeg</v>
      </c>
      <c r="H818" t="str">
        <f t="shared" si="75"/>
        <v>sem/10.1021_acsami.7b04552\SEM</v>
      </c>
      <c r="N818" t="s">
        <v>2444</v>
      </c>
    </row>
    <row r="819" spans="1:15" x14ac:dyDescent="0.25">
      <c r="A819" t="s">
        <v>2440</v>
      </c>
      <c r="B819" t="s">
        <v>2441</v>
      </c>
      <c r="C819" t="s">
        <v>297</v>
      </c>
      <c r="D819" t="s">
        <v>17</v>
      </c>
      <c r="E819" t="s">
        <v>2452</v>
      </c>
      <c r="F819" t="s">
        <v>2453</v>
      </c>
      <c r="G819" t="str">
        <f>HYPERLINK("sem/10.1021_acsami.7b04552\am-2017-04552w_0005.jpeg","sem/10.1021_acsami.7b04552\am-2017-04552w_0005.jpeg")</f>
        <v>sem/10.1021_acsami.7b04552\am-2017-04552w_0005.jpeg</v>
      </c>
      <c r="H819" t="str">
        <f t="shared" si="75"/>
        <v>sem/10.1021_acsami.7b04552\SEM</v>
      </c>
      <c r="J819">
        <v>-4</v>
      </c>
      <c r="N819" t="s">
        <v>2454</v>
      </c>
    </row>
    <row r="820" spans="1:15" x14ac:dyDescent="0.25">
      <c r="A820" t="s">
        <v>2440</v>
      </c>
      <c r="B820" t="s">
        <v>2441</v>
      </c>
      <c r="C820" t="s">
        <v>297</v>
      </c>
      <c r="D820" t="s">
        <v>36</v>
      </c>
      <c r="E820" t="s">
        <v>2445</v>
      </c>
      <c r="F820" t="s">
        <v>2455</v>
      </c>
      <c r="G820" t="str">
        <f>HYPERLINK("sem/10.1021_acsami.7b04552\am-2017-04552w_0006.jpeg","sem/10.1021_acsami.7b04552\am-2017-04552w_0006.jpeg")</f>
        <v>sem/10.1021_acsami.7b04552\am-2017-04552w_0006.jpeg</v>
      </c>
      <c r="H820" t="str">
        <f t="shared" si="75"/>
        <v>sem/10.1021_acsami.7b04552\SEM</v>
      </c>
      <c r="I820" t="s">
        <v>4816</v>
      </c>
      <c r="J820">
        <v>-4</v>
      </c>
      <c r="K820" t="s">
        <v>114</v>
      </c>
      <c r="L820" t="s">
        <v>2448</v>
      </c>
    </row>
    <row r="821" spans="1:15" x14ac:dyDescent="0.25">
      <c r="A821" t="s">
        <v>2440</v>
      </c>
      <c r="B821" t="s">
        <v>2441</v>
      </c>
      <c r="C821" t="s">
        <v>297</v>
      </c>
      <c r="D821" t="s">
        <v>42</v>
      </c>
      <c r="E821" t="s">
        <v>2456</v>
      </c>
      <c r="F821" t="s">
        <v>2455</v>
      </c>
      <c r="G821" t="str">
        <f>HYPERLINK("sem/10.1021_acsami.7b04552\am-2017-04552w_0006.jpeg","sem/10.1021_acsami.7b04552\am-2017-04552w_0006.jpeg")</f>
        <v>sem/10.1021_acsami.7b04552\am-2017-04552w_0006.jpeg</v>
      </c>
      <c r="H821" t="str">
        <f t="shared" si="75"/>
        <v>sem/10.1021_acsami.7b04552\SEM</v>
      </c>
      <c r="I821" t="s">
        <v>4817</v>
      </c>
      <c r="J821">
        <v>-4</v>
      </c>
      <c r="K821" t="s">
        <v>2447</v>
      </c>
      <c r="L821" t="s">
        <v>2457</v>
      </c>
    </row>
    <row r="822" spans="1:15" x14ac:dyDescent="0.25">
      <c r="A822" t="s">
        <v>2440</v>
      </c>
      <c r="B822" t="s">
        <v>2441</v>
      </c>
      <c r="C822" t="s">
        <v>1566</v>
      </c>
      <c r="D822" t="s">
        <v>42</v>
      </c>
      <c r="E822" t="s">
        <v>2445</v>
      </c>
      <c r="F822" t="s">
        <v>2458</v>
      </c>
      <c r="G822" t="str">
        <f>HYPERLINK("sem/10.1021_acsami.7b04552\am-2017-04552w_0009.jpeg","sem/10.1021_acsami.7b04552\am-2017-04552w_0009.jpeg")</f>
        <v>sem/10.1021_acsami.7b04552\am-2017-04552w_0009.jpeg</v>
      </c>
      <c r="H822" t="str">
        <f t="shared" si="75"/>
        <v>sem/10.1021_acsami.7b04552\SEM</v>
      </c>
      <c r="N822" t="s">
        <v>2444</v>
      </c>
    </row>
    <row r="823" spans="1:15" x14ac:dyDescent="0.25">
      <c r="A823" s="1" t="s">
        <v>2459</v>
      </c>
      <c r="B823" t="s">
        <v>2460</v>
      </c>
      <c r="C823" t="s">
        <v>235</v>
      </c>
      <c r="D823" t="s">
        <v>17</v>
      </c>
      <c r="E823" t="s">
        <v>2461</v>
      </c>
      <c r="F823" t="s">
        <v>2462</v>
      </c>
      <c r="G823" t="str">
        <f>HYPERLINK("sem/10.1021_acsabm.8b00189\mt-2018-001895_0006.jpeg","sem/10.1021_acsabm.8b00189\mt-2018-001895_0006.jpeg")</f>
        <v>sem/10.1021_acsabm.8b00189\mt-2018-001895_0006.jpeg</v>
      </c>
      <c r="H823" t="str">
        <f>HYPERLINK("sem/10.1021_acsabm.8b00189\SEM","sem/10.1021_acsabm.8b00189\SEM")</f>
        <v>sem/10.1021_acsabm.8b00189\SEM</v>
      </c>
      <c r="I823" t="s">
        <v>4818</v>
      </c>
      <c r="J823">
        <v>-4</v>
      </c>
      <c r="K823" t="s">
        <v>1911</v>
      </c>
      <c r="L823" t="s">
        <v>2463</v>
      </c>
      <c r="N823" t="s">
        <v>60</v>
      </c>
    </row>
    <row r="824" spans="1:15" x14ac:dyDescent="0.25">
      <c r="A824" s="1" t="s">
        <v>2464</v>
      </c>
      <c r="B824" t="s">
        <v>2465</v>
      </c>
      <c r="C824" t="s">
        <v>90</v>
      </c>
      <c r="D824" t="s">
        <v>103</v>
      </c>
      <c r="E824" t="s">
        <v>2466</v>
      </c>
      <c r="F824" t="s">
        <v>2467</v>
      </c>
      <c r="G824" t="str">
        <f t="shared" ref="G824:G839" si="76">HYPERLINK("sem/10.1021_acsabm.9b01062\mt9b01062_0003.jpeg","sem/10.1021_acsabm.9b01062\mt9b01062_0003.jpeg")</f>
        <v>sem/10.1021_acsabm.9b01062\mt9b01062_0003.jpeg</v>
      </c>
      <c r="H824" t="str">
        <f t="shared" ref="H824:H839" si="77">HYPERLINK("sem/10.1021_acsabm.9b01062\SEM","sem/10.1021_acsabm.9b01062\SEM")</f>
        <v>sem/10.1021_acsabm.9b01062\SEM</v>
      </c>
      <c r="I824" t="s">
        <v>4819</v>
      </c>
      <c r="J824">
        <v>-4</v>
      </c>
      <c r="K824" t="s">
        <v>2468</v>
      </c>
      <c r="L824" t="s">
        <v>2469</v>
      </c>
      <c r="O824" t="s">
        <v>2470</v>
      </c>
    </row>
    <row r="825" spans="1:15" x14ac:dyDescent="0.25">
      <c r="A825" s="1" t="s">
        <v>2464</v>
      </c>
      <c r="B825" t="s">
        <v>2465</v>
      </c>
      <c r="C825" t="s">
        <v>90</v>
      </c>
      <c r="D825" t="s">
        <v>103</v>
      </c>
      <c r="E825" t="s">
        <v>2466</v>
      </c>
      <c r="F825" t="s">
        <v>2467</v>
      </c>
      <c r="G825" t="str">
        <f t="shared" si="76"/>
        <v>sem/10.1021_acsabm.9b01062\mt9b01062_0003.jpeg</v>
      </c>
      <c r="H825" t="str">
        <f t="shared" si="77"/>
        <v>sem/10.1021_acsabm.9b01062\SEM</v>
      </c>
      <c r="I825" t="s">
        <v>4819</v>
      </c>
      <c r="J825">
        <v>-4</v>
      </c>
      <c r="K825" t="s">
        <v>114</v>
      </c>
      <c r="L825" t="s">
        <v>2471</v>
      </c>
      <c r="O825" t="s">
        <v>2470</v>
      </c>
    </row>
    <row r="826" spans="1:15" x14ac:dyDescent="0.25">
      <c r="A826" s="1" t="s">
        <v>2464</v>
      </c>
      <c r="B826" t="s">
        <v>2465</v>
      </c>
      <c r="C826" t="s">
        <v>90</v>
      </c>
      <c r="D826" t="s">
        <v>103</v>
      </c>
      <c r="E826" t="s">
        <v>2472</v>
      </c>
      <c r="F826" t="s">
        <v>2467</v>
      </c>
      <c r="G826" t="str">
        <f t="shared" si="76"/>
        <v>sem/10.1021_acsabm.9b01062\mt9b01062_0003.jpeg</v>
      </c>
      <c r="H826" t="str">
        <f t="shared" si="77"/>
        <v>sem/10.1021_acsabm.9b01062\SEM</v>
      </c>
      <c r="I826" t="s">
        <v>4820</v>
      </c>
      <c r="J826">
        <v>-4</v>
      </c>
      <c r="K826" t="s">
        <v>2468</v>
      </c>
      <c r="L826" t="s">
        <v>2473</v>
      </c>
      <c r="O826" t="s">
        <v>2470</v>
      </c>
    </row>
    <row r="827" spans="1:15" x14ac:dyDescent="0.25">
      <c r="A827" s="1" t="s">
        <v>2464</v>
      </c>
      <c r="B827" t="s">
        <v>2465</v>
      </c>
      <c r="C827" t="s">
        <v>90</v>
      </c>
      <c r="D827" t="s">
        <v>103</v>
      </c>
      <c r="E827" t="s">
        <v>2472</v>
      </c>
      <c r="F827" t="s">
        <v>2467</v>
      </c>
      <c r="G827" t="str">
        <f t="shared" si="76"/>
        <v>sem/10.1021_acsabm.9b01062\mt9b01062_0003.jpeg</v>
      </c>
      <c r="H827" t="str">
        <f t="shared" si="77"/>
        <v>sem/10.1021_acsabm.9b01062\SEM</v>
      </c>
      <c r="I827" t="s">
        <v>4820</v>
      </c>
      <c r="J827">
        <v>-4</v>
      </c>
      <c r="K827" t="s">
        <v>114</v>
      </c>
      <c r="L827" t="s">
        <v>2474</v>
      </c>
      <c r="O827" t="s">
        <v>2470</v>
      </c>
    </row>
    <row r="828" spans="1:15" x14ac:dyDescent="0.25">
      <c r="A828" s="1" t="s">
        <v>2464</v>
      </c>
      <c r="B828" t="s">
        <v>2465</v>
      </c>
      <c r="C828" t="s">
        <v>90</v>
      </c>
      <c r="D828" t="s">
        <v>103</v>
      </c>
      <c r="E828" t="s">
        <v>2475</v>
      </c>
      <c r="F828" t="s">
        <v>2467</v>
      </c>
      <c r="G828" t="str">
        <f t="shared" si="76"/>
        <v>sem/10.1021_acsabm.9b01062\mt9b01062_0003.jpeg</v>
      </c>
      <c r="H828" t="str">
        <f t="shared" si="77"/>
        <v>sem/10.1021_acsabm.9b01062\SEM</v>
      </c>
      <c r="I828" t="s">
        <v>4821</v>
      </c>
      <c r="J828">
        <v>-4</v>
      </c>
      <c r="K828" t="s">
        <v>2468</v>
      </c>
      <c r="L828" t="s">
        <v>2476</v>
      </c>
      <c r="O828" t="s">
        <v>2470</v>
      </c>
    </row>
    <row r="829" spans="1:15" x14ac:dyDescent="0.25">
      <c r="A829" s="1" t="s">
        <v>2464</v>
      </c>
      <c r="B829" t="s">
        <v>2465</v>
      </c>
      <c r="C829" t="s">
        <v>90</v>
      </c>
      <c r="D829" t="s">
        <v>103</v>
      </c>
      <c r="E829" t="s">
        <v>2475</v>
      </c>
      <c r="F829" t="s">
        <v>2467</v>
      </c>
      <c r="G829" t="str">
        <f t="shared" si="76"/>
        <v>sem/10.1021_acsabm.9b01062\mt9b01062_0003.jpeg</v>
      </c>
      <c r="H829" t="str">
        <f t="shared" si="77"/>
        <v>sem/10.1021_acsabm.9b01062\SEM</v>
      </c>
      <c r="I829" t="s">
        <v>4821</v>
      </c>
      <c r="J829">
        <v>-4</v>
      </c>
      <c r="K829" t="s">
        <v>114</v>
      </c>
      <c r="L829" t="s">
        <v>2477</v>
      </c>
      <c r="O829" t="s">
        <v>2470</v>
      </c>
    </row>
    <row r="830" spans="1:15" x14ac:dyDescent="0.25">
      <c r="A830" s="1" t="s">
        <v>2464</v>
      </c>
      <c r="B830" t="s">
        <v>2465</v>
      </c>
      <c r="C830" t="s">
        <v>90</v>
      </c>
      <c r="D830" t="s">
        <v>103</v>
      </c>
      <c r="E830" t="s">
        <v>2478</v>
      </c>
      <c r="F830" t="s">
        <v>2467</v>
      </c>
      <c r="G830" t="str">
        <f t="shared" si="76"/>
        <v>sem/10.1021_acsabm.9b01062\mt9b01062_0003.jpeg</v>
      </c>
      <c r="H830" t="str">
        <f t="shared" si="77"/>
        <v>sem/10.1021_acsabm.9b01062\SEM</v>
      </c>
      <c r="I830" t="s">
        <v>4822</v>
      </c>
      <c r="J830">
        <v>-4</v>
      </c>
      <c r="K830" t="s">
        <v>2468</v>
      </c>
      <c r="L830" t="s">
        <v>2469</v>
      </c>
      <c r="O830" t="s">
        <v>2479</v>
      </c>
    </row>
    <row r="831" spans="1:15" x14ac:dyDescent="0.25">
      <c r="A831" s="1" t="s">
        <v>2464</v>
      </c>
      <c r="B831" t="s">
        <v>2465</v>
      </c>
      <c r="C831" t="s">
        <v>90</v>
      </c>
      <c r="D831" t="s">
        <v>103</v>
      </c>
      <c r="E831" t="s">
        <v>2478</v>
      </c>
      <c r="F831" t="s">
        <v>2467</v>
      </c>
      <c r="G831" t="str">
        <f t="shared" si="76"/>
        <v>sem/10.1021_acsabm.9b01062\mt9b01062_0003.jpeg</v>
      </c>
      <c r="H831" t="str">
        <f t="shared" si="77"/>
        <v>sem/10.1021_acsabm.9b01062\SEM</v>
      </c>
      <c r="I831" t="s">
        <v>4822</v>
      </c>
      <c r="J831">
        <v>-4</v>
      </c>
      <c r="K831" t="s">
        <v>114</v>
      </c>
      <c r="L831" t="s">
        <v>2471</v>
      </c>
      <c r="O831" t="s">
        <v>2479</v>
      </c>
    </row>
    <row r="832" spans="1:15" x14ac:dyDescent="0.25">
      <c r="A832" s="1" t="s">
        <v>2464</v>
      </c>
      <c r="B832" t="s">
        <v>2465</v>
      </c>
      <c r="C832" t="s">
        <v>90</v>
      </c>
      <c r="D832" t="s">
        <v>103</v>
      </c>
      <c r="E832" t="s">
        <v>2480</v>
      </c>
      <c r="F832" t="s">
        <v>2467</v>
      </c>
      <c r="G832" t="str">
        <f t="shared" si="76"/>
        <v>sem/10.1021_acsabm.9b01062\mt9b01062_0003.jpeg</v>
      </c>
      <c r="H832" t="str">
        <f t="shared" si="77"/>
        <v>sem/10.1021_acsabm.9b01062\SEM</v>
      </c>
      <c r="I832" t="s">
        <v>4823</v>
      </c>
      <c r="J832">
        <v>-4</v>
      </c>
      <c r="K832" t="s">
        <v>2468</v>
      </c>
      <c r="L832" t="s">
        <v>2473</v>
      </c>
      <c r="O832" t="s">
        <v>2479</v>
      </c>
    </row>
    <row r="833" spans="1:15" x14ac:dyDescent="0.25">
      <c r="A833" s="1" t="s">
        <v>2464</v>
      </c>
      <c r="B833" t="s">
        <v>2465</v>
      </c>
      <c r="C833" t="s">
        <v>90</v>
      </c>
      <c r="D833" t="s">
        <v>103</v>
      </c>
      <c r="E833" t="s">
        <v>2480</v>
      </c>
      <c r="F833" t="s">
        <v>2467</v>
      </c>
      <c r="G833" t="str">
        <f t="shared" si="76"/>
        <v>sem/10.1021_acsabm.9b01062\mt9b01062_0003.jpeg</v>
      </c>
      <c r="H833" t="str">
        <f t="shared" si="77"/>
        <v>sem/10.1021_acsabm.9b01062\SEM</v>
      </c>
      <c r="I833" t="s">
        <v>4823</v>
      </c>
      <c r="J833">
        <v>-4</v>
      </c>
      <c r="K833" t="s">
        <v>114</v>
      </c>
      <c r="L833" t="s">
        <v>2474</v>
      </c>
      <c r="O833" t="s">
        <v>2479</v>
      </c>
    </row>
    <row r="834" spans="1:15" x14ac:dyDescent="0.25">
      <c r="A834" s="1" t="s">
        <v>2464</v>
      </c>
      <c r="B834" t="s">
        <v>2465</v>
      </c>
      <c r="C834" t="s">
        <v>90</v>
      </c>
      <c r="D834" t="s">
        <v>103</v>
      </c>
      <c r="E834" t="s">
        <v>2481</v>
      </c>
      <c r="F834" t="s">
        <v>2467</v>
      </c>
      <c r="G834" t="str">
        <f t="shared" si="76"/>
        <v>sem/10.1021_acsabm.9b01062\mt9b01062_0003.jpeg</v>
      </c>
      <c r="H834" t="str">
        <f t="shared" si="77"/>
        <v>sem/10.1021_acsabm.9b01062\SEM</v>
      </c>
      <c r="I834" t="s">
        <v>4824</v>
      </c>
      <c r="J834">
        <v>-4</v>
      </c>
      <c r="K834" t="s">
        <v>2468</v>
      </c>
      <c r="L834" t="s">
        <v>2476</v>
      </c>
      <c r="O834" t="s">
        <v>2479</v>
      </c>
    </row>
    <row r="835" spans="1:15" x14ac:dyDescent="0.25">
      <c r="A835" s="1" t="s">
        <v>2464</v>
      </c>
      <c r="B835" t="s">
        <v>2465</v>
      </c>
      <c r="C835" t="s">
        <v>90</v>
      </c>
      <c r="D835" t="s">
        <v>103</v>
      </c>
      <c r="E835" t="s">
        <v>2481</v>
      </c>
      <c r="F835" t="s">
        <v>2467</v>
      </c>
      <c r="G835" t="str">
        <f t="shared" si="76"/>
        <v>sem/10.1021_acsabm.9b01062\mt9b01062_0003.jpeg</v>
      </c>
      <c r="H835" t="str">
        <f t="shared" si="77"/>
        <v>sem/10.1021_acsabm.9b01062\SEM</v>
      </c>
      <c r="I835" t="s">
        <v>4824</v>
      </c>
      <c r="J835">
        <v>-4</v>
      </c>
      <c r="K835" t="s">
        <v>114</v>
      </c>
      <c r="L835" t="s">
        <v>2477</v>
      </c>
      <c r="O835" t="s">
        <v>2479</v>
      </c>
    </row>
    <row r="836" spans="1:15" x14ac:dyDescent="0.25">
      <c r="A836" s="1" t="s">
        <v>2464</v>
      </c>
      <c r="B836" t="s">
        <v>2465</v>
      </c>
      <c r="C836" t="s">
        <v>90</v>
      </c>
      <c r="D836" t="s">
        <v>2482</v>
      </c>
      <c r="E836" t="s">
        <v>2483</v>
      </c>
      <c r="F836" t="s">
        <v>2484</v>
      </c>
      <c r="G836" t="str">
        <f t="shared" si="76"/>
        <v>sem/10.1021_acsabm.9b01062\mt9b01062_0003.jpeg</v>
      </c>
      <c r="H836" t="str">
        <f t="shared" si="77"/>
        <v>sem/10.1021_acsabm.9b01062\SEM</v>
      </c>
      <c r="I836" t="s">
        <v>4825</v>
      </c>
      <c r="J836">
        <v>-4</v>
      </c>
      <c r="K836" t="s">
        <v>2468</v>
      </c>
      <c r="L836" t="s">
        <v>2469</v>
      </c>
      <c r="O836" t="s">
        <v>2470</v>
      </c>
    </row>
    <row r="837" spans="1:15" x14ac:dyDescent="0.25">
      <c r="A837" s="1" t="s">
        <v>2464</v>
      </c>
      <c r="B837" t="s">
        <v>2465</v>
      </c>
      <c r="C837" t="s">
        <v>90</v>
      </c>
      <c r="D837" t="s">
        <v>2482</v>
      </c>
      <c r="E837" t="s">
        <v>2483</v>
      </c>
      <c r="F837" t="s">
        <v>2484</v>
      </c>
      <c r="G837" t="str">
        <f t="shared" si="76"/>
        <v>sem/10.1021_acsabm.9b01062\mt9b01062_0003.jpeg</v>
      </c>
      <c r="H837" t="str">
        <f t="shared" si="77"/>
        <v>sem/10.1021_acsabm.9b01062\SEM</v>
      </c>
      <c r="I837" t="s">
        <v>4825</v>
      </c>
      <c r="J837">
        <v>-4</v>
      </c>
      <c r="K837" t="s">
        <v>114</v>
      </c>
      <c r="L837" t="s">
        <v>2471</v>
      </c>
      <c r="O837" t="s">
        <v>2470</v>
      </c>
    </row>
    <row r="838" spans="1:15" x14ac:dyDescent="0.25">
      <c r="A838" s="1" t="s">
        <v>2464</v>
      </c>
      <c r="B838" t="s">
        <v>2465</v>
      </c>
      <c r="C838" t="s">
        <v>90</v>
      </c>
      <c r="D838" t="s">
        <v>2482</v>
      </c>
      <c r="E838" t="s">
        <v>2485</v>
      </c>
      <c r="F838" t="s">
        <v>2484</v>
      </c>
      <c r="G838" t="str">
        <f t="shared" si="76"/>
        <v>sem/10.1021_acsabm.9b01062\mt9b01062_0003.jpeg</v>
      </c>
      <c r="H838" t="str">
        <f t="shared" si="77"/>
        <v>sem/10.1021_acsabm.9b01062\SEM</v>
      </c>
      <c r="I838" t="s">
        <v>4826</v>
      </c>
      <c r="J838">
        <v>-3.52</v>
      </c>
      <c r="K838" t="s">
        <v>2468</v>
      </c>
      <c r="L838" t="s">
        <v>2486</v>
      </c>
      <c r="O838" t="s">
        <v>2479</v>
      </c>
    </row>
    <row r="839" spans="1:15" x14ac:dyDescent="0.25">
      <c r="A839" t="s">
        <v>2464</v>
      </c>
      <c r="B839" t="s">
        <v>2465</v>
      </c>
      <c r="C839" t="s">
        <v>90</v>
      </c>
      <c r="D839" t="s">
        <v>2482</v>
      </c>
      <c r="E839" t="s">
        <v>2485</v>
      </c>
      <c r="F839" t="s">
        <v>2484</v>
      </c>
      <c r="G839" t="str">
        <f t="shared" si="76"/>
        <v>sem/10.1021_acsabm.9b01062\mt9b01062_0003.jpeg</v>
      </c>
      <c r="H839" t="str">
        <f t="shared" si="77"/>
        <v>sem/10.1021_acsabm.9b01062\SEM</v>
      </c>
      <c r="I839" t="s">
        <v>4826</v>
      </c>
      <c r="J839">
        <v>-3.52</v>
      </c>
      <c r="K839" t="s">
        <v>114</v>
      </c>
      <c r="L839" t="s">
        <v>2487</v>
      </c>
      <c r="O839" t="s">
        <v>2479</v>
      </c>
    </row>
    <row r="840" spans="1:15" x14ac:dyDescent="0.25">
      <c r="A840" s="1" t="s">
        <v>2488</v>
      </c>
      <c r="B840" t="s">
        <v>2489</v>
      </c>
      <c r="C840" t="s">
        <v>1566</v>
      </c>
      <c r="D840" t="s">
        <v>2490</v>
      </c>
      <c r="E840" t="s">
        <v>2491</v>
      </c>
      <c r="F840" t="s">
        <v>2492</v>
      </c>
      <c r="G840" t="str">
        <f>HYPERLINK("sem/10.1021_acsabm.8b00674\mt-2018-006746_0009.jpeg","sem/10.1021_acsabm.8b00674\mt-2018-006746_0009.jpeg")</f>
        <v>sem/10.1021_acsabm.8b00674\mt-2018-006746_0009.jpeg</v>
      </c>
      <c r="H840" t="str">
        <f>HYPERLINK("sem/10.1021_acsabm.8b00674\SEM","sem/10.1021_acsabm.8b00674\SEM")</f>
        <v>sem/10.1021_acsabm.8b00674\SEM</v>
      </c>
      <c r="I840" t="s">
        <v>4827</v>
      </c>
      <c r="J840">
        <v>-4.6989700000000001</v>
      </c>
      <c r="K840" t="s">
        <v>23</v>
      </c>
      <c r="L840" t="s">
        <v>365</v>
      </c>
    </row>
    <row r="841" spans="1:15" x14ac:dyDescent="0.25">
      <c r="A841" s="1" t="s">
        <v>2488</v>
      </c>
      <c r="B841" t="s">
        <v>2489</v>
      </c>
      <c r="C841" t="s">
        <v>1566</v>
      </c>
      <c r="D841" t="s">
        <v>2490</v>
      </c>
      <c r="E841" t="s">
        <v>2493</v>
      </c>
      <c r="F841" t="s">
        <v>2492</v>
      </c>
      <c r="G841" t="str">
        <f>HYPERLINK("sem/10.1021_acsabm.8b00674\mt-2018-006746_0009.jpeg","sem/10.1021_acsabm.8b00674\mt-2018-006746_0009.jpeg")</f>
        <v>sem/10.1021_acsabm.8b00674\mt-2018-006746_0009.jpeg</v>
      </c>
      <c r="H841" t="str">
        <f>HYPERLINK("sem/10.1021_acsabm.8b00674\SEM","sem/10.1021_acsabm.8b00674\SEM")</f>
        <v>sem/10.1021_acsabm.8b00674\SEM</v>
      </c>
      <c r="I841" t="s">
        <v>4828</v>
      </c>
      <c r="J841">
        <v>-4.6989700000000001</v>
      </c>
      <c r="K841" t="s">
        <v>23</v>
      </c>
      <c r="L841" t="s">
        <v>2494</v>
      </c>
    </row>
    <row r="842" spans="1:15" x14ac:dyDescent="0.25">
      <c r="A842" s="1" t="s">
        <v>2495</v>
      </c>
      <c r="B842" t="s">
        <v>2496</v>
      </c>
      <c r="C842" t="s">
        <v>144</v>
      </c>
      <c r="D842" t="s">
        <v>17</v>
      </c>
      <c r="E842">
        <v>100</v>
      </c>
      <c r="F842" t="s">
        <v>2497</v>
      </c>
      <c r="G842" t="str">
        <f>HYPERLINK("sem/10.1021_acs.iecr.9b04947\ie9b04947_0009.jpeg","sem/10.1021_acs.iecr.9b04947\ie9b04947_0009.jpeg")</f>
        <v>sem/10.1021_acs.iecr.9b04947\ie9b04947_0009.jpeg</v>
      </c>
      <c r="H842" t="str">
        <f>HYPERLINK("sem/10.1021_acs.iecr.9b04947\SEM","sem/10.1021_acs.iecr.9b04947\SEM")</f>
        <v>sem/10.1021_acs.iecr.9b04947\SEM</v>
      </c>
      <c r="N842" t="s">
        <v>2498</v>
      </c>
    </row>
    <row r="843" spans="1:15" x14ac:dyDescent="0.25">
      <c r="A843" s="1" t="s">
        <v>2495</v>
      </c>
      <c r="B843" t="s">
        <v>2496</v>
      </c>
      <c r="C843" t="s">
        <v>144</v>
      </c>
      <c r="D843" t="s">
        <v>17</v>
      </c>
      <c r="E843">
        <v>50</v>
      </c>
      <c r="F843" t="s">
        <v>2497</v>
      </c>
      <c r="G843" t="str">
        <f>HYPERLINK("sem/10.1021_acs.iecr.9b04947\ie9b04947_0009.jpeg","sem/10.1021_acs.iecr.9b04947\ie9b04947_0009.jpeg")</f>
        <v>sem/10.1021_acs.iecr.9b04947\ie9b04947_0009.jpeg</v>
      </c>
      <c r="H843" t="str">
        <f>HYPERLINK("sem/10.1021_acs.iecr.9b04947\SEM","sem/10.1021_acs.iecr.9b04947\SEM")</f>
        <v>sem/10.1021_acs.iecr.9b04947\SEM</v>
      </c>
      <c r="N843" t="s">
        <v>2498</v>
      </c>
    </row>
    <row r="844" spans="1:15" x14ac:dyDescent="0.25">
      <c r="A844" t="s">
        <v>2495</v>
      </c>
      <c r="B844" t="s">
        <v>2496</v>
      </c>
      <c r="C844" t="s">
        <v>144</v>
      </c>
      <c r="D844" t="s">
        <v>28</v>
      </c>
      <c r="E844">
        <v>20</v>
      </c>
      <c r="F844" t="s">
        <v>2499</v>
      </c>
      <c r="G844" t="str">
        <f>HYPERLINK("sem/10.1021_acs.iecr.9b04947\ie9b04947_0009.jpeg","sem/10.1021_acs.iecr.9b04947\ie9b04947_0009.jpeg")</f>
        <v>sem/10.1021_acs.iecr.9b04947\ie9b04947_0009.jpeg</v>
      </c>
      <c r="H844" t="str">
        <f>HYPERLINK("sem/10.1021_acs.iecr.9b04947\SEM","sem/10.1021_acs.iecr.9b04947\SEM")</f>
        <v>sem/10.1021_acs.iecr.9b04947\SEM</v>
      </c>
      <c r="N844" t="s">
        <v>2498</v>
      </c>
    </row>
    <row r="845" spans="1:15" x14ac:dyDescent="0.25">
      <c r="A845" s="1" t="s">
        <v>2500</v>
      </c>
      <c r="B845" t="s">
        <v>2501</v>
      </c>
      <c r="C845" t="s">
        <v>90</v>
      </c>
      <c r="D845" t="s">
        <v>17</v>
      </c>
      <c r="E845" t="s">
        <v>2502</v>
      </c>
      <c r="F845" t="s">
        <v>2503</v>
      </c>
      <c r="G845" t="str">
        <f>HYPERLINK("sem/10.1021_la904540x\la-2009-04540x_0005.jpeg","sem/10.1021_la904540x\la-2009-04540x_0005.jpeg")</f>
        <v>sem/10.1021_la904540x\la-2009-04540x_0005.jpeg</v>
      </c>
      <c r="H845" t="str">
        <f>HYPERLINK("sem/10.1021_la904540x\SEM","sem/10.1021_la904540x\SEM")</f>
        <v>sem/10.1021_la904540x\SEM</v>
      </c>
      <c r="N845" t="s">
        <v>2498</v>
      </c>
    </row>
    <row r="846" spans="1:15" x14ac:dyDescent="0.25">
      <c r="A846" t="s">
        <v>2500</v>
      </c>
      <c r="B846" t="s">
        <v>2501</v>
      </c>
      <c r="C846" t="s">
        <v>90</v>
      </c>
      <c r="D846" t="s">
        <v>28</v>
      </c>
      <c r="E846" t="s">
        <v>2504</v>
      </c>
      <c r="F846" t="s">
        <v>2505</v>
      </c>
      <c r="G846" t="str">
        <f>HYPERLINK("sem/10.1021_la904540x\la-2009-04540x_0005.jpeg","sem/10.1021_la904540x\la-2009-04540x_0005.jpeg")</f>
        <v>sem/10.1021_la904540x\la-2009-04540x_0005.jpeg</v>
      </c>
      <c r="H846" t="str">
        <f>HYPERLINK("sem/10.1021_la904540x\SEM","sem/10.1021_la904540x\SEM")</f>
        <v>sem/10.1021_la904540x\SEM</v>
      </c>
      <c r="N846" t="s">
        <v>2498</v>
      </c>
    </row>
    <row r="847" spans="1:15" x14ac:dyDescent="0.25">
      <c r="A847" t="s">
        <v>2500</v>
      </c>
      <c r="B847" t="s">
        <v>2501</v>
      </c>
      <c r="C847" t="s">
        <v>90</v>
      </c>
      <c r="D847" t="s">
        <v>36</v>
      </c>
      <c r="E847" t="s">
        <v>2506</v>
      </c>
      <c r="F847" t="s">
        <v>2507</v>
      </c>
      <c r="G847" t="str">
        <f>HYPERLINK("sem/10.1021_la904540x\la-2009-04540x_0005.jpeg","sem/10.1021_la904540x\la-2009-04540x_0005.jpeg")</f>
        <v>sem/10.1021_la904540x\la-2009-04540x_0005.jpeg</v>
      </c>
      <c r="H847" t="str">
        <f>HYPERLINK("sem/10.1021_la904540x\SEM","sem/10.1021_la904540x\SEM")</f>
        <v>sem/10.1021_la904540x\SEM</v>
      </c>
      <c r="N847" t="s">
        <v>2498</v>
      </c>
    </row>
    <row r="848" spans="1:15" x14ac:dyDescent="0.25">
      <c r="A848" t="s">
        <v>2500</v>
      </c>
      <c r="B848" t="s">
        <v>2501</v>
      </c>
      <c r="C848" t="s">
        <v>90</v>
      </c>
      <c r="D848" t="s">
        <v>42</v>
      </c>
      <c r="E848" t="s">
        <v>2502</v>
      </c>
      <c r="F848" t="s">
        <v>2503</v>
      </c>
      <c r="G848" t="str">
        <f>HYPERLINK("sem/10.1021_la904540x\la-2009-04540x_0005.jpeg","sem/10.1021_la904540x\la-2009-04540x_0005.jpeg")</f>
        <v>sem/10.1021_la904540x\la-2009-04540x_0005.jpeg</v>
      </c>
      <c r="H848" t="str">
        <f>HYPERLINK("sem/10.1021_la904540x\SEM","sem/10.1021_la904540x\SEM")</f>
        <v>sem/10.1021_la904540x\SEM</v>
      </c>
      <c r="N848" t="s">
        <v>2498</v>
      </c>
    </row>
    <row r="849" spans="1:14" x14ac:dyDescent="0.25">
      <c r="A849" t="s">
        <v>2500</v>
      </c>
      <c r="B849" t="s">
        <v>2501</v>
      </c>
      <c r="C849" t="s">
        <v>90</v>
      </c>
      <c r="D849" t="s">
        <v>48</v>
      </c>
      <c r="E849" t="s">
        <v>2504</v>
      </c>
      <c r="F849" t="s">
        <v>2505</v>
      </c>
      <c r="G849" t="str">
        <f>HYPERLINK("sem/10.1021_la904540x\la-2009-04540x_0005.jpeg","sem/10.1021_la904540x\la-2009-04540x_0005.jpeg")</f>
        <v>sem/10.1021_la904540x\la-2009-04540x_0005.jpeg</v>
      </c>
      <c r="H849" t="str">
        <f>HYPERLINK("sem/10.1021_la904540x\SEM","sem/10.1021_la904540x\SEM")</f>
        <v>sem/10.1021_la904540x\SEM</v>
      </c>
      <c r="N849" t="s">
        <v>2498</v>
      </c>
    </row>
    <row r="850" spans="1:14" x14ac:dyDescent="0.25">
      <c r="A850" s="1" t="s">
        <v>2508</v>
      </c>
      <c r="B850" t="s">
        <v>2509</v>
      </c>
      <c r="C850" t="s">
        <v>90</v>
      </c>
      <c r="D850" t="s">
        <v>105</v>
      </c>
      <c r="E850" t="s">
        <v>2300</v>
      </c>
      <c r="F850" t="s">
        <v>2510</v>
      </c>
      <c r="G850" t="str">
        <f>HYPERLINK("sem/10.1021_acsnano.0c06346\nn0c06346_0003.jpeg","sem/10.1021_acsnano.0c06346\nn0c06346_0003.jpeg")</f>
        <v>sem/10.1021_acsnano.0c06346\nn0c06346_0003.jpeg</v>
      </c>
      <c r="H850" t="str">
        <f>HYPERLINK("sem/10.1021_acsnano.0c06346\SEM","sem/10.1021_acsnano.0c06346\SEM")</f>
        <v>sem/10.1021_acsnano.0c06346\SEM</v>
      </c>
      <c r="I850" t="s">
        <v>4829</v>
      </c>
      <c r="J850">
        <v>-5.6989700000000001</v>
      </c>
      <c r="K850" t="s">
        <v>23</v>
      </c>
      <c r="L850" t="s">
        <v>1834</v>
      </c>
    </row>
    <row r="851" spans="1:14" x14ac:dyDescent="0.25">
      <c r="A851" s="1" t="s">
        <v>2508</v>
      </c>
      <c r="B851" t="s">
        <v>2509</v>
      </c>
      <c r="C851" t="s">
        <v>90</v>
      </c>
      <c r="D851" t="s">
        <v>105</v>
      </c>
      <c r="E851" t="s">
        <v>2300</v>
      </c>
      <c r="F851" t="s">
        <v>2510</v>
      </c>
      <c r="G851" t="str">
        <f>HYPERLINK("sem/10.1021_acsnano.0c06346\nn0c06346_0003.jpeg","sem/10.1021_acsnano.0c06346\nn0c06346_0003.jpeg")</f>
        <v>sem/10.1021_acsnano.0c06346\nn0c06346_0003.jpeg</v>
      </c>
      <c r="H851" t="str">
        <f>HYPERLINK("sem/10.1021_acsnano.0c06346\SEM","sem/10.1021_acsnano.0c06346\SEM")</f>
        <v>sem/10.1021_acsnano.0c06346\SEM</v>
      </c>
      <c r="I851" t="s">
        <v>4829</v>
      </c>
      <c r="J851">
        <v>-5.6989700000000001</v>
      </c>
      <c r="K851" t="s">
        <v>114</v>
      </c>
      <c r="L851" t="s">
        <v>2104</v>
      </c>
    </row>
    <row r="852" spans="1:14" x14ac:dyDescent="0.25">
      <c r="A852" s="1" t="s">
        <v>2508</v>
      </c>
      <c r="B852" t="s">
        <v>2509</v>
      </c>
      <c r="C852" t="s">
        <v>90</v>
      </c>
      <c r="D852" t="s">
        <v>105</v>
      </c>
      <c r="E852" t="s">
        <v>2511</v>
      </c>
      <c r="F852" t="s">
        <v>2510</v>
      </c>
      <c r="G852" t="str">
        <f>HYPERLINK("sem/10.1021_acsnano.0c06346\nn0c06346_0003.jpeg","sem/10.1021_acsnano.0c06346\nn0c06346_0003.jpeg")</f>
        <v>sem/10.1021_acsnano.0c06346\nn0c06346_0003.jpeg</v>
      </c>
      <c r="H852" t="str">
        <f>HYPERLINK("sem/10.1021_acsnano.0c06346\SEM","sem/10.1021_acsnano.0c06346\SEM")</f>
        <v>sem/10.1021_acsnano.0c06346\SEM</v>
      </c>
      <c r="I852" t="s">
        <v>4830</v>
      </c>
      <c r="J852">
        <v>-5.6989700000000001</v>
      </c>
      <c r="K852" t="s">
        <v>23</v>
      </c>
      <c r="L852" t="s">
        <v>2512</v>
      </c>
    </row>
    <row r="853" spans="1:14" x14ac:dyDescent="0.25">
      <c r="A853" s="1" t="s">
        <v>2508</v>
      </c>
      <c r="B853" t="s">
        <v>2509</v>
      </c>
      <c r="C853" t="s">
        <v>90</v>
      </c>
      <c r="D853" t="s">
        <v>105</v>
      </c>
      <c r="E853" t="s">
        <v>2511</v>
      </c>
      <c r="F853" t="s">
        <v>2510</v>
      </c>
      <c r="G853" t="str">
        <f>HYPERLINK("sem/10.1021_acsnano.0c06346\nn0c06346_0003.jpeg","sem/10.1021_acsnano.0c06346\nn0c06346_0003.jpeg")</f>
        <v>sem/10.1021_acsnano.0c06346\nn0c06346_0003.jpeg</v>
      </c>
      <c r="H853" t="str">
        <f>HYPERLINK("sem/10.1021_acsnano.0c06346\SEM","sem/10.1021_acsnano.0c06346\SEM")</f>
        <v>sem/10.1021_acsnano.0c06346\SEM</v>
      </c>
      <c r="I853" t="s">
        <v>4830</v>
      </c>
      <c r="J853">
        <v>-5.6989700000000001</v>
      </c>
      <c r="K853" t="s">
        <v>114</v>
      </c>
      <c r="L853" t="s">
        <v>2486</v>
      </c>
    </row>
    <row r="854" spans="1:14" x14ac:dyDescent="0.25">
      <c r="A854" s="1" t="s">
        <v>2513</v>
      </c>
      <c r="B854" t="s">
        <v>2514</v>
      </c>
      <c r="C854" t="s">
        <v>122</v>
      </c>
      <c r="D854" t="s">
        <v>17</v>
      </c>
      <c r="E854" t="s">
        <v>2515</v>
      </c>
      <c r="F854" t="s">
        <v>2516</v>
      </c>
      <c r="G854" t="str">
        <f>HYPERLINK("sem/10.1021_acsami.9b14090\am9b14090_0002.jpeg","sem/10.1021_acsami.9b14090\am9b14090_0002.jpeg")</f>
        <v>sem/10.1021_acsami.9b14090\am9b14090_0002.jpeg</v>
      </c>
      <c r="H854" t="str">
        <f>HYPERLINK("sem/10.1021_acsami.9b14090\SEM","sem/10.1021_acsami.9b14090\SEM")</f>
        <v>sem/10.1021_acsami.9b14090\SEM</v>
      </c>
      <c r="I854" t="s">
        <v>4831</v>
      </c>
      <c r="J854">
        <v>-4.3</v>
      </c>
      <c r="K854" t="s">
        <v>114</v>
      </c>
      <c r="L854" t="s">
        <v>2517</v>
      </c>
    </row>
    <row r="855" spans="1:14" x14ac:dyDescent="0.25">
      <c r="A855" s="1" t="s">
        <v>2513</v>
      </c>
      <c r="B855" t="s">
        <v>2514</v>
      </c>
      <c r="C855" t="s">
        <v>122</v>
      </c>
      <c r="D855" t="s">
        <v>17</v>
      </c>
      <c r="E855" t="s">
        <v>2518</v>
      </c>
      <c r="F855" t="s">
        <v>2516</v>
      </c>
      <c r="G855" t="str">
        <f>HYPERLINK("sem/10.1021_acsami.9b14090\am9b14090_0002.jpeg","sem/10.1021_acsami.9b14090\am9b14090_0002.jpeg")</f>
        <v>sem/10.1021_acsami.9b14090\am9b14090_0002.jpeg</v>
      </c>
      <c r="H855" t="str">
        <f>HYPERLINK("sem/10.1021_acsami.9b14090\SEM","sem/10.1021_acsami.9b14090\SEM")</f>
        <v>sem/10.1021_acsami.9b14090\SEM</v>
      </c>
      <c r="I855" t="s">
        <v>4832</v>
      </c>
      <c r="J855">
        <v>-4.3</v>
      </c>
      <c r="K855" t="s">
        <v>2519</v>
      </c>
      <c r="L855" t="s">
        <v>2520</v>
      </c>
    </row>
    <row r="856" spans="1:14" x14ac:dyDescent="0.25">
      <c r="A856" s="1" t="s">
        <v>2521</v>
      </c>
      <c r="B856" t="s">
        <v>2522</v>
      </c>
      <c r="C856" t="s">
        <v>55</v>
      </c>
      <c r="D856" t="s">
        <v>99</v>
      </c>
      <c r="E856" t="s">
        <v>2523</v>
      </c>
      <c r="F856" t="s">
        <v>2524</v>
      </c>
      <c r="G856" t="str">
        <f>HYPERLINK("sem/10.1021_acsami.8b20178\am-2018-201786_0001.jpeg","sem/10.1021_acsami.8b20178\am-2018-201786_0001.jpeg")</f>
        <v>sem/10.1021_acsami.8b20178\am-2018-201786_0001.jpeg</v>
      </c>
      <c r="H856" t="str">
        <f t="shared" ref="H856:H866" si="78">HYPERLINK("sem/10.1021_acsami.8b20178\SEM","sem/10.1021_acsami.8b20178\SEM")</f>
        <v>sem/10.1021_acsami.8b20178\SEM</v>
      </c>
      <c r="I856" t="s">
        <v>4833</v>
      </c>
      <c r="J856">
        <v>-5</v>
      </c>
      <c r="K856" t="s">
        <v>114</v>
      </c>
      <c r="L856" t="s">
        <v>2525</v>
      </c>
    </row>
    <row r="857" spans="1:14" ht="15.6" customHeight="1" x14ac:dyDescent="0.25">
      <c r="A857" s="1" t="s">
        <v>2521</v>
      </c>
      <c r="B857" t="s">
        <v>2522</v>
      </c>
      <c r="C857" t="s">
        <v>55</v>
      </c>
      <c r="D857" t="s">
        <v>99</v>
      </c>
      <c r="E857" t="s">
        <v>2523</v>
      </c>
      <c r="F857" t="s">
        <v>2524</v>
      </c>
      <c r="G857" t="str">
        <f>HYPERLINK("sem/10.1021_acsami.8b20178\am-2018-201786_0001.jpeg","sem/10.1021_acsami.8b20178\am-2018-201786_0001.jpeg")</f>
        <v>sem/10.1021_acsami.8b20178\am-2018-201786_0001.jpeg</v>
      </c>
      <c r="H857" t="str">
        <f t="shared" si="78"/>
        <v>sem/10.1021_acsami.8b20178\SEM</v>
      </c>
      <c r="I857" t="s">
        <v>4833</v>
      </c>
      <c r="J857">
        <f>LOG(200*10^-6)</f>
        <v>-3.6989700043360187</v>
      </c>
      <c r="K857" t="s">
        <v>114</v>
      </c>
      <c r="L857" t="s">
        <v>2525</v>
      </c>
    </row>
    <row r="858" spans="1:14" x14ac:dyDescent="0.25">
      <c r="A858" s="1" t="s">
        <v>2521</v>
      </c>
      <c r="B858" t="s">
        <v>2522</v>
      </c>
      <c r="C858" t="s">
        <v>55</v>
      </c>
      <c r="D858" t="s">
        <v>99</v>
      </c>
      <c r="E858" t="s">
        <v>2526</v>
      </c>
      <c r="F858" t="s">
        <v>2524</v>
      </c>
      <c r="G858" t="str">
        <f>HYPERLINK("sem/10.1021_acsami.8b20178\am-2018-201786_0001.jpeg","sem/10.1021_acsami.8b20178\am-2018-201786_0001.jpeg")</f>
        <v>sem/10.1021_acsami.8b20178\am-2018-201786_0001.jpeg</v>
      </c>
      <c r="H858" t="str">
        <f t="shared" si="78"/>
        <v>sem/10.1021_acsami.8b20178\SEM</v>
      </c>
      <c r="I858" t="s">
        <v>4600</v>
      </c>
      <c r="J858">
        <v>-5</v>
      </c>
      <c r="K858" t="s">
        <v>114</v>
      </c>
      <c r="L858" t="s">
        <v>2527</v>
      </c>
    </row>
    <row r="859" spans="1:14" x14ac:dyDescent="0.25">
      <c r="A859" s="1" t="s">
        <v>2521</v>
      </c>
      <c r="B859" t="s">
        <v>2522</v>
      </c>
      <c r="C859" t="s">
        <v>55</v>
      </c>
      <c r="D859" t="s">
        <v>99</v>
      </c>
      <c r="E859" t="s">
        <v>2526</v>
      </c>
      <c r="F859" t="s">
        <v>2524</v>
      </c>
      <c r="G859" t="str">
        <f>HYPERLINK("sem/10.1021_acsami.8b20178\am-2018-201786_0001.jpeg","sem/10.1021_acsami.8b20178\am-2018-201786_0001.jpeg")</f>
        <v>sem/10.1021_acsami.8b20178\am-2018-201786_0001.jpeg</v>
      </c>
      <c r="H859" t="str">
        <f t="shared" si="78"/>
        <v>sem/10.1021_acsami.8b20178\SEM</v>
      </c>
      <c r="I859" t="s">
        <v>4834</v>
      </c>
      <c r="J859">
        <f>LOG(200*10^-6)</f>
        <v>-3.6989700043360187</v>
      </c>
      <c r="K859" t="s">
        <v>114</v>
      </c>
      <c r="L859" t="s">
        <v>2527</v>
      </c>
    </row>
    <row r="860" spans="1:14" x14ac:dyDescent="0.25">
      <c r="A860" t="s">
        <v>2521</v>
      </c>
      <c r="B860" t="s">
        <v>2522</v>
      </c>
      <c r="C860" t="s">
        <v>144</v>
      </c>
      <c r="D860" t="s">
        <v>105</v>
      </c>
      <c r="E860" t="s">
        <v>2528</v>
      </c>
      <c r="F860" t="s">
        <v>2529</v>
      </c>
      <c r="G860" t="str">
        <f>HYPERLINK("sem/10.1021_acsami.8b20178\am-2018-201786_0002.jpeg","sem/10.1021_acsami.8b20178\am-2018-201786_0002.jpeg")</f>
        <v>sem/10.1021_acsami.8b20178\am-2018-201786_0002.jpeg</v>
      </c>
      <c r="H860" t="str">
        <f t="shared" si="78"/>
        <v>sem/10.1021_acsami.8b20178\SEM</v>
      </c>
      <c r="N860" t="s">
        <v>2530</v>
      </c>
    </row>
    <row r="861" spans="1:14" x14ac:dyDescent="0.25">
      <c r="A861" t="s">
        <v>2521</v>
      </c>
      <c r="B861" t="s">
        <v>2522</v>
      </c>
      <c r="C861" t="s">
        <v>887</v>
      </c>
      <c r="D861" t="s">
        <v>123</v>
      </c>
      <c r="E861" t="s">
        <v>2531</v>
      </c>
      <c r="F861" t="s">
        <v>2532</v>
      </c>
      <c r="G861" t="str">
        <f t="shared" ref="G861:G866" si="79">HYPERLINK("sem/10.1021_acsami.8b20178\supp_2.jpg","sem/10.1021_acsami.8b20178\supp_2.jpg")</f>
        <v>sem/10.1021_acsami.8b20178\supp_2.jpg</v>
      </c>
      <c r="H861" t="str">
        <f t="shared" si="78"/>
        <v>sem/10.1021_acsami.8b20178\SEM</v>
      </c>
      <c r="I861" t="s">
        <v>643</v>
      </c>
      <c r="J861">
        <v>-3.4</v>
      </c>
      <c r="K861" t="s">
        <v>114</v>
      </c>
      <c r="L861" t="s">
        <v>2533</v>
      </c>
    </row>
    <row r="862" spans="1:14" x14ac:dyDescent="0.25">
      <c r="A862" t="s">
        <v>2521</v>
      </c>
      <c r="B862" t="s">
        <v>2522</v>
      </c>
      <c r="C862" t="s">
        <v>887</v>
      </c>
      <c r="D862" t="s">
        <v>2534</v>
      </c>
      <c r="E862" t="s">
        <v>2535</v>
      </c>
      <c r="F862" t="s">
        <v>2536</v>
      </c>
      <c r="G862" t="str">
        <f t="shared" si="79"/>
        <v>sem/10.1021_acsami.8b20178\supp_2.jpg</v>
      </c>
      <c r="H862" t="str">
        <f t="shared" si="78"/>
        <v>sem/10.1021_acsami.8b20178\SEM</v>
      </c>
      <c r="I862" t="s">
        <v>645</v>
      </c>
      <c r="J862">
        <v>-3.4</v>
      </c>
      <c r="K862" t="s">
        <v>114</v>
      </c>
      <c r="L862" t="s">
        <v>1601</v>
      </c>
    </row>
    <row r="863" spans="1:14" x14ac:dyDescent="0.25">
      <c r="A863" t="s">
        <v>2521</v>
      </c>
      <c r="B863" t="s">
        <v>2522</v>
      </c>
      <c r="C863" t="s">
        <v>887</v>
      </c>
      <c r="D863" t="s">
        <v>2537</v>
      </c>
      <c r="E863" t="s">
        <v>2538</v>
      </c>
      <c r="F863" t="s">
        <v>2539</v>
      </c>
      <c r="G863" t="str">
        <f t="shared" si="79"/>
        <v>sem/10.1021_acsami.8b20178\supp_2.jpg</v>
      </c>
      <c r="H863" t="str">
        <f t="shared" si="78"/>
        <v>sem/10.1021_acsami.8b20178\SEM</v>
      </c>
      <c r="I863" t="s">
        <v>642</v>
      </c>
      <c r="J863">
        <v>-3.4</v>
      </c>
      <c r="K863" t="s">
        <v>2519</v>
      </c>
      <c r="L863" t="s">
        <v>2540</v>
      </c>
    </row>
    <row r="864" spans="1:14" x14ac:dyDescent="0.25">
      <c r="A864" t="s">
        <v>2521</v>
      </c>
      <c r="B864" t="s">
        <v>2522</v>
      </c>
      <c r="C864" t="s">
        <v>887</v>
      </c>
      <c r="D864" t="s">
        <v>2541</v>
      </c>
      <c r="E864" t="s">
        <v>2542</v>
      </c>
      <c r="F864" t="s">
        <v>2543</v>
      </c>
      <c r="G864" t="str">
        <f t="shared" si="79"/>
        <v>sem/10.1021_acsami.8b20178\supp_2.jpg</v>
      </c>
      <c r="H864" t="str">
        <f t="shared" si="78"/>
        <v>sem/10.1021_acsami.8b20178\SEM</v>
      </c>
      <c r="I864" t="s">
        <v>650</v>
      </c>
      <c r="J864">
        <v>-3.4</v>
      </c>
      <c r="K864" t="s">
        <v>114</v>
      </c>
      <c r="L864" t="s">
        <v>2544</v>
      </c>
    </row>
    <row r="865" spans="1:14" x14ac:dyDescent="0.25">
      <c r="A865" t="s">
        <v>2521</v>
      </c>
      <c r="B865" t="s">
        <v>2522</v>
      </c>
      <c r="C865" t="s">
        <v>887</v>
      </c>
      <c r="D865" t="s">
        <v>2545</v>
      </c>
      <c r="E865" t="s">
        <v>2546</v>
      </c>
      <c r="F865" t="s">
        <v>2547</v>
      </c>
      <c r="G865" t="str">
        <f t="shared" si="79"/>
        <v>sem/10.1021_acsami.8b20178\supp_2.jpg</v>
      </c>
      <c r="H865" t="str">
        <f t="shared" si="78"/>
        <v>sem/10.1021_acsami.8b20178\SEM</v>
      </c>
      <c r="I865" t="s">
        <v>646</v>
      </c>
      <c r="J865">
        <v>-3.4</v>
      </c>
      <c r="K865" t="s">
        <v>114</v>
      </c>
      <c r="L865" t="s">
        <v>2548</v>
      </c>
    </row>
    <row r="866" spans="1:14" x14ac:dyDescent="0.25">
      <c r="A866" t="s">
        <v>2521</v>
      </c>
      <c r="B866" t="s">
        <v>2522</v>
      </c>
      <c r="C866" t="s">
        <v>887</v>
      </c>
      <c r="D866" t="s">
        <v>2549</v>
      </c>
      <c r="E866" t="s">
        <v>2550</v>
      </c>
      <c r="F866" t="s">
        <v>2547</v>
      </c>
      <c r="G866" t="str">
        <f t="shared" si="79"/>
        <v>sem/10.1021_acsami.8b20178\supp_2.jpg</v>
      </c>
      <c r="H866" t="str">
        <f t="shared" si="78"/>
        <v>sem/10.1021_acsami.8b20178\SEM</v>
      </c>
      <c r="I866" t="s">
        <v>649</v>
      </c>
      <c r="J866">
        <v>-3.4</v>
      </c>
      <c r="K866" t="s">
        <v>114</v>
      </c>
      <c r="L866" t="s">
        <v>2551</v>
      </c>
    </row>
    <row r="867" spans="1:14" x14ac:dyDescent="0.25">
      <c r="A867" s="1" t="s">
        <v>2552</v>
      </c>
      <c r="B867" t="s">
        <v>2553</v>
      </c>
      <c r="C867" t="s">
        <v>235</v>
      </c>
      <c r="D867" t="s">
        <v>96</v>
      </c>
      <c r="E867" t="s">
        <v>2554</v>
      </c>
      <c r="F867" t="s">
        <v>2555</v>
      </c>
      <c r="G867" t="str">
        <f>HYPERLINK("sem/10.1021_acsami.8b08920\am-2018-08920k_0002.jpeg","sem/10.1021_acsami.8b08920\am-2018-08920k_0002.jpeg")</f>
        <v>sem/10.1021_acsami.8b08920\am-2018-08920k_0002.jpeg</v>
      </c>
      <c r="H867" t="str">
        <f>HYPERLINK("sem/10.1021_acsami.8b08920\SEM","sem/10.1021_acsami.8b08920\SEM")</f>
        <v>sem/10.1021_acsami.8b08920\SEM</v>
      </c>
      <c r="N867" t="s">
        <v>2498</v>
      </c>
    </row>
    <row r="868" spans="1:14" x14ac:dyDescent="0.25">
      <c r="A868" t="s">
        <v>2552</v>
      </c>
      <c r="B868" t="s">
        <v>2553</v>
      </c>
      <c r="C868" t="s">
        <v>235</v>
      </c>
      <c r="D868" t="s">
        <v>99</v>
      </c>
      <c r="E868" t="s">
        <v>2556</v>
      </c>
      <c r="F868" t="s">
        <v>2557</v>
      </c>
      <c r="G868" t="str">
        <f>HYPERLINK("sem/10.1021_acsami.8b08920\am-2018-08920k_0002.jpeg","sem/10.1021_acsami.8b08920\am-2018-08920k_0002.jpeg")</f>
        <v>sem/10.1021_acsami.8b08920\am-2018-08920k_0002.jpeg</v>
      </c>
      <c r="H868" t="str">
        <f>HYPERLINK("sem/10.1021_acsami.8b08920\SEM","sem/10.1021_acsami.8b08920\SEM")</f>
        <v>sem/10.1021_acsami.8b08920\SEM</v>
      </c>
      <c r="N868" t="s">
        <v>2498</v>
      </c>
    </row>
    <row r="869" spans="1:14" x14ac:dyDescent="0.25">
      <c r="A869" s="1" t="s">
        <v>2558</v>
      </c>
      <c r="B869" t="s">
        <v>2559</v>
      </c>
      <c r="C869" t="s">
        <v>55</v>
      </c>
      <c r="D869" t="s">
        <v>28</v>
      </c>
      <c r="E869" t="s">
        <v>2560</v>
      </c>
      <c r="F869" t="s">
        <v>2561</v>
      </c>
      <c r="G869" t="str">
        <f>HYPERLINK("sem/10.1021_acsaem.8b00891\ae-2018-00891h_0001.jpeg","sem/10.1021_acsaem.8b00891\ae-2018-00891h_0001.jpeg")</f>
        <v>sem/10.1021_acsaem.8b00891\ae-2018-00891h_0001.jpeg</v>
      </c>
      <c r="H869" t="str">
        <f>HYPERLINK("sem/10.1021_acsaem.8b00891\SEM","sem/10.1021_acsaem.8b00891\SEM")</f>
        <v>sem/10.1021_acsaem.8b00891\SEM</v>
      </c>
      <c r="I869" t="s">
        <v>4835</v>
      </c>
      <c r="J869">
        <v>-7</v>
      </c>
      <c r="K869" t="s">
        <v>114</v>
      </c>
      <c r="L869" t="s">
        <v>2562</v>
      </c>
    </row>
    <row r="870" spans="1:14" x14ac:dyDescent="0.25">
      <c r="A870" s="1" t="s">
        <v>2563</v>
      </c>
      <c r="B870" t="s">
        <v>2564</v>
      </c>
      <c r="C870" t="s">
        <v>144</v>
      </c>
      <c r="D870" t="s">
        <v>17</v>
      </c>
      <c r="E870" t="s">
        <v>2565</v>
      </c>
      <c r="F870" t="s">
        <v>2566</v>
      </c>
      <c r="G870" t="str">
        <f>HYPERLINK("sem/10.1021_acsami.8b02060\am-2018-02060b_0001.jpeg","sem/10.1021_acsami.8b02060\am-2018-02060b_0001.jpeg")</f>
        <v>sem/10.1021_acsami.8b02060\am-2018-02060b_0001.jpeg</v>
      </c>
      <c r="H870" t="str">
        <f>HYPERLINK("sem/10.1021_acsami.8b02060\SEM","sem/10.1021_acsami.8b02060\SEM")</f>
        <v>sem/10.1021_acsami.8b02060\SEM</v>
      </c>
      <c r="I870" t="s">
        <v>4836</v>
      </c>
      <c r="J870">
        <v>-4.6970000000000001</v>
      </c>
      <c r="K870" t="s">
        <v>114</v>
      </c>
      <c r="L870" t="s">
        <v>264</v>
      </c>
    </row>
    <row r="871" spans="1:14" x14ac:dyDescent="0.25">
      <c r="A871" s="1" t="s">
        <v>2567</v>
      </c>
      <c r="B871" t="s">
        <v>2568</v>
      </c>
      <c r="C871" t="s">
        <v>2569</v>
      </c>
      <c r="D871" t="s">
        <v>17</v>
      </c>
      <c r="E871" t="s">
        <v>2570</v>
      </c>
      <c r="F871" t="s">
        <v>2571</v>
      </c>
      <c r="G871" t="str">
        <f>HYPERLINK("sem/10.1021_acs.iecr.6b03689\supp_3.jpg","sem/10.1021_acs.iecr.6b03689\supp_3.jpg")</f>
        <v>sem/10.1021_acs.iecr.6b03689\supp_3.jpg</v>
      </c>
      <c r="H871" t="str">
        <f>HYPERLINK("sem/10.1021_acs.iecr.6b03689\SEM","sem/10.1021_acs.iecr.6b03689\SEM")</f>
        <v>sem/10.1021_acs.iecr.6b03689\SEM</v>
      </c>
      <c r="N871" t="s">
        <v>2498</v>
      </c>
    </row>
    <row r="872" spans="1:14" x14ac:dyDescent="0.25">
      <c r="A872" t="s">
        <v>2567</v>
      </c>
      <c r="B872" t="s">
        <v>2568</v>
      </c>
      <c r="C872" t="s">
        <v>2569</v>
      </c>
      <c r="D872" t="s">
        <v>28</v>
      </c>
      <c r="E872" t="s">
        <v>2572</v>
      </c>
      <c r="F872" t="s">
        <v>2573</v>
      </c>
      <c r="G872" t="str">
        <f>HYPERLINK("sem/10.1021_acs.iecr.6b03689\supp_3.jpg","sem/10.1021_acs.iecr.6b03689\supp_3.jpg")</f>
        <v>sem/10.1021_acs.iecr.6b03689\supp_3.jpg</v>
      </c>
      <c r="H872" t="str">
        <f>HYPERLINK("sem/10.1021_acs.iecr.6b03689\SEM","sem/10.1021_acs.iecr.6b03689\SEM")</f>
        <v>sem/10.1021_acs.iecr.6b03689\SEM</v>
      </c>
      <c r="N872" t="s">
        <v>2498</v>
      </c>
    </row>
    <row r="873" spans="1:14" x14ac:dyDescent="0.25">
      <c r="A873" s="1" t="s">
        <v>2574</v>
      </c>
      <c r="B873" t="s">
        <v>2575</v>
      </c>
      <c r="C873" t="s">
        <v>144</v>
      </c>
      <c r="D873" t="s">
        <v>1809</v>
      </c>
      <c r="E873" t="s">
        <v>2576</v>
      </c>
      <c r="F873" t="s">
        <v>2577</v>
      </c>
      <c r="G873" t="str">
        <f>HYPERLINK("sem/10.1021_acsami.7b18155\am-2017-18155k_0005.jpeg","sem/10.1021_acsami.7b18155\am-2017-18155k_0005.jpeg")</f>
        <v>sem/10.1021_acsami.7b18155\am-2017-18155k_0005.jpeg</v>
      </c>
      <c r="H873" t="str">
        <f>HYPERLINK("sem/10.1021_acsami.7b18155\SEM","sem/10.1021_acsami.7b18155\SEM")</f>
        <v>sem/10.1021_acsami.7b18155\SEM</v>
      </c>
      <c r="N873" t="s">
        <v>2498</v>
      </c>
    </row>
    <row r="874" spans="1:14" x14ac:dyDescent="0.25">
      <c r="A874" s="1" t="s">
        <v>2578</v>
      </c>
      <c r="B874" t="s">
        <v>2579</v>
      </c>
      <c r="C874" t="s">
        <v>2580</v>
      </c>
      <c r="D874" t="s">
        <v>103</v>
      </c>
      <c r="E874" t="s">
        <v>2581</v>
      </c>
      <c r="F874" t="s">
        <v>2582</v>
      </c>
      <c r="G874" t="str">
        <f>HYPERLINK("sem/10.1021_acs.chemrev.0c00015\cr0c00015_0021.jpeg","sem/10.1021_acs.chemrev.0c00015\cr0c00015_0021.jpeg")</f>
        <v>sem/10.1021_acs.chemrev.0c00015\cr0c00015_0021.jpeg</v>
      </c>
      <c r="H874" t="str">
        <f>HYPERLINK("sem/10.1021_acs.chemrev.0c00015\SEM","sem/10.1021_acs.chemrev.0c00015\SEM")</f>
        <v>sem/10.1021_acs.chemrev.0c00015\SEM</v>
      </c>
      <c r="N874" t="s">
        <v>2498</v>
      </c>
    </row>
    <row r="875" spans="1:14" x14ac:dyDescent="0.25">
      <c r="A875" s="1" t="s">
        <v>2583</v>
      </c>
      <c r="B875" t="s">
        <v>2584</v>
      </c>
      <c r="C875" t="s">
        <v>90</v>
      </c>
      <c r="D875" t="s">
        <v>36</v>
      </c>
      <c r="E875" t="s">
        <v>2585</v>
      </c>
      <c r="F875" t="s">
        <v>2586</v>
      </c>
      <c r="G875" t="str">
        <f>HYPERLINK("sem/10.1021_acsami.9b19380\am9b19380_0004.jpeg","sem/10.1021_acsami.9b19380\am9b19380_0004.jpeg")</f>
        <v>sem/10.1021_acsami.9b19380\am9b19380_0004.jpeg</v>
      </c>
      <c r="H875" t="str">
        <f>HYPERLINK("sem/10.1021_acsami.9b19380\SEM","sem/10.1021_acsami.9b19380\SEM")</f>
        <v>sem/10.1021_acsami.9b19380\SEM</v>
      </c>
      <c r="N875" t="s">
        <v>2587</v>
      </c>
    </row>
    <row r="876" spans="1:14" x14ac:dyDescent="0.25">
      <c r="A876" s="1" t="s">
        <v>2588</v>
      </c>
      <c r="B876" t="s">
        <v>2589</v>
      </c>
      <c r="C876" t="s">
        <v>55</v>
      </c>
      <c r="D876" t="s">
        <v>42</v>
      </c>
      <c r="E876" t="s">
        <v>2590</v>
      </c>
      <c r="F876" t="s">
        <v>2591</v>
      </c>
      <c r="G876" t="str">
        <f>HYPERLINK("sem/10.1021_acsami.0c00325\am0c00325_0001.jpeg","sem/10.1021_acsami.0c00325\am0c00325_0001.jpeg")</f>
        <v>sem/10.1021_acsami.0c00325\am0c00325_0001.jpeg</v>
      </c>
      <c r="H876" t="str">
        <f>HYPERLINK("sem/10.1021_acsami.0c00325\SEM","sem/10.1021_acsami.0c00325\SEM")</f>
        <v>sem/10.1021_acsami.0c00325\SEM</v>
      </c>
      <c r="N876" t="s">
        <v>2498</v>
      </c>
    </row>
    <row r="877" spans="1:14" x14ac:dyDescent="0.25">
      <c r="A877" s="1" t="s">
        <v>2592</v>
      </c>
      <c r="B877" t="s">
        <v>2593</v>
      </c>
      <c r="C877" t="s">
        <v>297</v>
      </c>
      <c r="D877" t="s">
        <v>94</v>
      </c>
      <c r="E877" t="s">
        <v>2594</v>
      </c>
      <c r="F877" t="s">
        <v>2595</v>
      </c>
      <c r="G877" t="str">
        <f>HYPERLINK("sem/10.1021_acs.biomac.7b00788\bm-2017-007886_0005.jpeg","sem/10.1021_acs.biomac.7b00788\bm-2017-007886_0005.jpeg")</f>
        <v>sem/10.1021_acs.biomac.7b00788\bm-2017-007886_0005.jpeg</v>
      </c>
      <c r="H877" t="str">
        <f>HYPERLINK("sem/10.1021_acs.biomac.7b00788\SEM","sem/10.1021_acs.biomac.7b00788\SEM")</f>
        <v>sem/10.1021_acs.biomac.7b00788\SEM</v>
      </c>
      <c r="N877" t="s">
        <v>2596</v>
      </c>
    </row>
    <row r="878" spans="1:14" x14ac:dyDescent="0.25">
      <c r="A878" t="s">
        <v>2592</v>
      </c>
      <c r="B878" t="s">
        <v>2593</v>
      </c>
      <c r="C878" t="s">
        <v>235</v>
      </c>
      <c r="D878" t="s">
        <v>96</v>
      </c>
      <c r="E878" t="s">
        <v>2597</v>
      </c>
      <c r="F878" t="s">
        <v>2598</v>
      </c>
      <c r="G878" t="str">
        <f>HYPERLINK("sem/10.1021_acs.biomac.7b00788\bm-2017-007886_0006.jpeg","sem/10.1021_acs.biomac.7b00788\bm-2017-007886_0006.jpeg")</f>
        <v>sem/10.1021_acs.biomac.7b00788\bm-2017-007886_0006.jpeg</v>
      </c>
      <c r="H878" t="str">
        <f>HYPERLINK("sem/10.1021_acs.biomac.7b00788\SEM","sem/10.1021_acs.biomac.7b00788\SEM")</f>
        <v>sem/10.1021_acs.biomac.7b00788\SEM</v>
      </c>
      <c r="N878" t="s">
        <v>2596</v>
      </c>
    </row>
    <row r="879" spans="1:14" x14ac:dyDescent="0.25">
      <c r="A879" s="1" t="s">
        <v>2599</v>
      </c>
      <c r="B879" t="s">
        <v>2600</v>
      </c>
      <c r="C879" t="s">
        <v>2601</v>
      </c>
      <c r="D879" t="s">
        <v>2602</v>
      </c>
      <c r="E879" t="s">
        <v>2603</v>
      </c>
      <c r="F879" t="s">
        <v>2604</v>
      </c>
      <c r="G879" t="str">
        <f>HYPERLINK("sem/10.1021_acsami.9b08369\supp_4.jpg","sem/10.1021_acsami.9b08369\supp_4.jpg")</f>
        <v>sem/10.1021_acsami.9b08369\supp_4.jpg</v>
      </c>
      <c r="H879" t="str">
        <f>HYPERLINK("sem/10.1021_acsami.9b08369\SEM","sem/10.1021_acsami.9b08369\SEM")</f>
        <v>sem/10.1021_acsami.9b08369\SEM</v>
      </c>
      <c r="N879" t="s">
        <v>2605</v>
      </c>
    </row>
    <row r="880" spans="1:14" x14ac:dyDescent="0.25">
      <c r="A880" t="s">
        <v>2599</v>
      </c>
      <c r="B880" t="s">
        <v>2600</v>
      </c>
      <c r="C880" t="s">
        <v>2601</v>
      </c>
      <c r="D880" t="s">
        <v>36</v>
      </c>
      <c r="E880" t="s">
        <v>2603</v>
      </c>
      <c r="F880" t="s">
        <v>2606</v>
      </c>
      <c r="G880" t="str">
        <f>HYPERLINK("sem/10.1021_acsami.9b08369\supp_4.jpg","sem/10.1021_acsami.9b08369\supp_4.jpg")</f>
        <v>sem/10.1021_acsami.9b08369\supp_4.jpg</v>
      </c>
      <c r="H880" t="str">
        <f>HYPERLINK("sem/10.1021_acsami.9b08369\SEM","sem/10.1021_acsami.9b08369\SEM")</f>
        <v>sem/10.1021_acsami.9b08369\SEM</v>
      </c>
      <c r="N880" t="s">
        <v>2605</v>
      </c>
    </row>
    <row r="881" spans="1:15" x14ac:dyDescent="0.25">
      <c r="A881" t="s">
        <v>2599</v>
      </c>
      <c r="B881" t="s">
        <v>2600</v>
      </c>
      <c r="C881" t="s">
        <v>2607</v>
      </c>
      <c r="D881" t="s">
        <v>2608</v>
      </c>
      <c r="E881" t="s">
        <v>2609</v>
      </c>
      <c r="F881" t="s">
        <v>2610</v>
      </c>
      <c r="G881" t="str">
        <f>HYPERLINK("sem/10.1021_acsami.9b08369\supp_5.jpg","sem/10.1021_acsami.9b08369\supp_5.jpg")</f>
        <v>sem/10.1021_acsami.9b08369\supp_5.jpg</v>
      </c>
      <c r="H881" t="str">
        <f>HYPERLINK("sem/10.1021_acsami.9b08369\SEM","sem/10.1021_acsami.9b08369\SEM")</f>
        <v>sem/10.1021_acsami.9b08369\SEM</v>
      </c>
      <c r="N881" t="s">
        <v>2605</v>
      </c>
    </row>
    <row r="882" spans="1:15" x14ac:dyDescent="0.25">
      <c r="A882" s="1" t="s">
        <v>2611</v>
      </c>
      <c r="B882" t="s">
        <v>2612</v>
      </c>
      <c r="C882" t="s">
        <v>144</v>
      </c>
      <c r="D882" t="s">
        <v>28</v>
      </c>
      <c r="E882" t="s">
        <v>2613</v>
      </c>
      <c r="F882" t="s">
        <v>2614</v>
      </c>
      <c r="G882" t="str">
        <f>HYPERLINK("sem/10.1021_acsami.9b04440\am-2019-044403_0002.jpeg","sem/10.1021_acsami.9b04440\am-2019-044403_0002.jpeg")</f>
        <v>sem/10.1021_acsami.9b04440\am-2019-044403_0002.jpeg</v>
      </c>
      <c r="H882" t="str">
        <f>HYPERLINK("sem/10.1021_acsami.9b04440\SEM","sem/10.1021_acsami.9b04440\SEM")</f>
        <v>sem/10.1021_acsami.9b04440\SEM</v>
      </c>
      <c r="I882" t="s">
        <v>4837</v>
      </c>
      <c r="J882">
        <v>-4.6970000000000001</v>
      </c>
      <c r="K882" t="s">
        <v>114</v>
      </c>
      <c r="L882" t="s">
        <v>2615</v>
      </c>
    </row>
    <row r="883" spans="1:15" x14ac:dyDescent="0.25">
      <c r="A883" s="1" t="s">
        <v>2616</v>
      </c>
      <c r="B883" t="s">
        <v>2617</v>
      </c>
      <c r="C883" t="s">
        <v>55</v>
      </c>
      <c r="D883" t="s">
        <v>48</v>
      </c>
      <c r="E883" t="s">
        <v>2618</v>
      </c>
      <c r="F883" t="s">
        <v>2619</v>
      </c>
      <c r="G883" t="str">
        <f>HYPERLINK("sem/10.1021_acsami.0c10327\am0c10327_0002.jpeg","sem/10.1021_acsami.0c10327\am0c10327_0002.jpeg")</f>
        <v>sem/10.1021_acsami.0c10327\am0c10327_0002.jpeg</v>
      </c>
      <c r="H883" t="str">
        <f>HYPERLINK("sem/10.1021_acsami.0c10327\SEM","sem/10.1021_acsami.0c10327\SEM")</f>
        <v>sem/10.1021_acsami.0c10327\SEM</v>
      </c>
      <c r="I883" t="s">
        <v>4838</v>
      </c>
      <c r="J883">
        <v>-4.6970000000000001</v>
      </c>
      <c r="K883" t="s">
        <v>114</v>
      </c>
      <c r="L883" t="s">
        <v>2620</v>
      </c>
    </row>
    <row r="884" spans="1:15" x14ac:dyDescent="0.25">
      <c r="A884" t="s">
        <v>2616</v>
      </c>
      <c r="B884" t="s">
        <v>2617</v>
      </c>
      <c r="C884" t="s">
        <v>55</v>
      </c>
      <c r="D884" t="s">
        <v>254</v>
      </c>
      <c r="E884" t="s">
        <v>2621</v>
      </c>
      <c r="G884" t="str">
        <f>HYPERLINK("sem/10.1021_acsami.0c10327\am0c10327_0002.jpeg","sem/10.1021_acsami.0c10327\am0c10327_0002.jpeg")</f>
        <v>sem/10.1021_acsami.0c10327\am0c10327_0002.jpeg</v>
      </c>
      <c r="H884" t="str">
        <f>HYPERLINK("sem/10.1021_acsami.0c10327\SEM","sem/10.1021_acsami.0c10327\SEM")</f>
        <v>sem/10.1021_acsami.0c10327\SEM</v>
      </c>
      <c r="I884" t="s">
        <v>4839</v>
      </c>
      <c r="J884">
        <v>-4.6970000000000001</v>
      </c>
      <c r="K884" t="s">
        <v>114</v>
      </c>
      <c r="L884" t="s">
        <v>2622</v>
      </c>
    </row>
    <row r="885" spans="1:15" x14ac:dyDescent="0.25">
      <c r="A885" t="s">
        <v>2616</v>
      </c>
      <c r="B885" t="s">
        <v>2617</v>
      </c>
      <c r="C885" t="s">
        <v>55</v>
      </c>
      <c r="D885" t="s">
        <v>260</v>
      </c>
      <c r="E885" t="s">
        <v>2623</v>
      </c>
      <c r="F885" t="s">
        <v>2624</v>
      </c>
      <c r="G885" t="str">
        <f>HYPERLINK("sem/10.1021_acsami.0c10327\am0c10327_0002.jpeg","sem/10.1021_acsami.0c10327\am0c10327_0002.jpeg")</f>
        <v>sem/10.1021_acsami.0c10327\am0c10327_0002.jpeg</v>
      </c>
      <c r="H885" t="str">
        <f>HYPERLINK("sem/10.1021_acsami.0c10327\SEM","sem/10.1021_acsami.0c10327\SEM")</f>
        <v>sem/10.1021_acsami.0c10327\SEM</v>
      </c>
      <c r="I885" t="s">
        <v>4840</v>
      </c>
      <c r="J885">
        <v>-4.6970000000000001</v>
      </c>
      <c r="K885" t="s">
        <v>114</v>
      </c>
      <c r="L885" t="s">
        <v>2625</v>
      </c>
    </row>
    <row r="886" spans="1:15" x14ac:dyDescent="0.25">
      <c r="A886" s="1" t="s">
        <v>2626</v>
      </c>
      <c r="B886" t="s">
        <v>2627</v>
      </c>
      <c r="C886" t="s">
        <v>144</v>
      </c>
      <c r="D886" t="s">
        <v>36</v>
      </c>
      <c r="E886" t="s">
        <v>2628</v>
      </c>
      <c r="F886" t="s">
        <v>2629</v>
      </c>
      <c r="G886" t="str">
        <f>HYPERLINK("sem/10.1021_acsami.7b10348\supp_3.jpg","sem/10.1021_acsami.7b10348\supp_3.jpg")</f>
        <v>sem/10.1021_acsami.7b10348\supp_3.jpg</v>
      </c>
      <c r="H886" t="str">
        <f>HYPERLINK("sem/10.1021_acsami.7b10348\SEM","sem/10.1021_acsami.7b10348\SEM")</f>
        <v>sem/10.1021_acsami.7b10348\SEM</v>
      </c>
      <c r="I886" t="s">
        <v>4841</v>
      </c>
      <c r="J886">
        <v>-3.3</v>
      </c>
      <c r="K886" t="s">
        <v>2468</v>
      </c>
      <c r="L886" t="s">
        <v>2630</v>
      </c>
    </row>
    <row r="887" spans="1:15" x14ac:dyDescent="0.25">
      <c r="A887" s="1" t="s">
        <v>2626</v>
      </c>
      <c r="B887" t="s">
        <v>2627</v>
      </c>
      <c r="C887" t="s">
        <v>144</v>
      </c>
      <c r="D887" t="s">
        <v>42</v>
      </c>
      <c r="E887" t="s">
        <v>2628</v>
      </c>
      <c r="F887" t="s">
        <v>2629</v>
      </c>
      <c r="G887" t="str">
        <f>HYPERLINK("sem/10.1021_acsami.7b10348\supp_3.jpg","sem/10.1021_acsami.7b10348\supp_3.jpg")</f>
        <v>sem/10.1021_acsami.7b10348\supp_3.jpg</v>
      </c>
      <c r="H887" t="str">
        <f>HYPERLINK("sem/10.1021_acsami.7b10348\SEM","sem/10.1021_acsami.7b10348\SEM")</f>
        <v>sem/10.1021_acsami.7b10348\SEM</v>
      </c>
      <c r="I887" t="s">
        <v>4842</v>
      </c>
      <c r="J887">
        <v>-4.3</v>
      </c>
      <c r="K887" t="s">
        <v>2468</v>
      </c>
      <c r="L887" t="s">
        <v>2630</v>
      </c>
    </row>
    <row r="888" spans="1:15" x14ac:dyDescent="0.25">
      <c r="A888" s="1" t="s">
        <v>2631</v>
      </c>
      <c r="B888" t="s">
        <v>2632</v>
      </c>
      <c r="C888" t="s">
        <v>55</v>
      </c>
      <c r="D888" t="s">
        <v>42</v>
      </c>
      <c r="E888" t="s">
        <v>2633</v>
      </c>
      <c r="F888" t="s">
        <v>2634</v>
      </c>
      <c r="G888" t="str">
        <f>HYPERLINK("sem/10.1021_cm501095s\cm-2014-01095s_0007.jpeg","sem/10.1021_cm501095s\cm-2014-01095s_0007.jpeg")</f>
        <v>sem/10.1021_cm501095s\cm-2014-01095s_0007.jpeg</v>
      </c>
      <c r="H888" t="str">
        <f>HYPERLINK("sem/10.1021_cm501095s\SEM","sem/10.1021_cm501095s\SEM")</f>
        <v>sem/10.1021_cm501095s\SEM</v>
      </c>
      <c r="I888" t="s">
        <v>4843</v>
      </c>
      <c r="J888">
        <v>-4</v>
      </c>
      <c r="K888" t="s">
        <v>114</v>
      </c>
      <c r="L888" t="s">
        <v>2635</v>
      </c>
    </row>
    <row r="889" spans="1:15" x14ac:dyDescent="0.25">
      <c r="A889" s="1" t="s">
        <v>2631</v>
      </c>
      <c r="B889" t="s">
        <v>2632</v>
      </c>
      <c r="C889" t="s">
        <v>55</v>
      </c>
      <c r="D889" t="s">
        <v>42</v>
      </c>
      <c r="E889" t="s">
        <v>2633</v>
      </c>
      <c r="F889" t="s">
        <v>2634</v>
      </c>
      <c r="G889" t="str">
        <f>HYPERLINK("sem/10.1021_cm501095s\cm-2014-01095s_0007.jpeg","sem/10.1021_cm501095s\cm-2014-01095s_0007.jpeg")</f>
        <v>sem/10.1021_cm501095s\cm-2014-01095s_0007.jpeg</v>
      </c>
      <c r="H889" t="str">
        <f>HYPERLINK("sem/10.1021_cm501095s\SEM","sem/10.1021_cm501095s\SEM")</f>
        <v>sem/10.1021_cm501095s\SEM</v>
      </c>
      <c r="I889" t="s">
        <v>4844</v>
      </c>
      <c r="J889">
        <v>-3.6</v>
      </c>
      <c r="K889" t="s">
        <v>114</v>
      </c>
      <c r="L889" t="s">
        <v>2635</v>
      </c>
    </row>
    <row r="890" spans="1:15" x14ac:dyDescent="0.25">
      <c r="A890" s="1" t="s">
        <v>2636</v>
      </c>
      <c r="B890" t="s">
        <v>2637</v>
      </c>
      <c r="C890" t="s">
        <v>144</v>
      </c>
      <c r="D890" t="s">
        <v>17</v>
      </c>
      <c r="E890" t="s">
        <v>2638</v>
      </c>
      <c r="F890" t="s">
        <v>2639</v>
      </c>
      <c r="G890" t="str">
        <f>HYPERLINK("sem/10.1021_acsami.6b16195\am-2016-16195n_0002.jpeg","sem/10.1021_acsami.6b16195\am-2016-16195n_0002.jpeg")</f>
        <v>sem/10.1021_acsami.6b16195\am-2016-16195n_0002.jpeg</v>
      </c>
      <c r="H890" t="str">
        <f>HYPERLINK("sem/10.1021_acsami.6b16195\SEM","sem/10.1021_acsami.6b16195\SEM")</f>
        <v>sem/10.1021_acsami.6b16195\SEM</v>
      </c>
      <c r="I890" t="s">
        <v>4845</v>
      </c>
      <c r="J890">
        <v>-5</v>
      </c>
      <c r="K890" t="s">
        <v>114</v>
      </c>
      <c r="L890" t="s">
        <v>2640</v>
      </c>
      <c r="O890" t="s">
        <v>2641</v>
      </c>
    </row>
    <row r="891" spans="1:15" x14ac:dyDescent="0.25">
      <c r="A891" s="1" t="s">
        <v>2636</v>
      </c>
      <c r="B891" t="s">
        <v>2637</v>
      </c>
      <c r="C891" t="s">
        <v>144</v>
      </c>
      <c r="D891" t="s">
        <v>28</v>
      </c>
      <c r="E891" t="s">
        <v>2638</v>
      </c>
      <c r="F891" t="s">
        <v>2639</v>
      </c>
      <c r="G891" t="str">
        <f>HYPERLINK("sem/10.1021_acsami.6b16195\am-2016-16195n_0002.jpeg","sem/10.1021_acsami.6b16195\am-2016-16195n_0002.jpeg")</f>
        <v>sem/10.1021_acsami.6b16195\am-2016-16195n_0002.jpeg</v>
      </c>
      <c r="H891" t="str">
        <f>HYPERLINK("sem/10.1021_acsami.6b16195\SEM","sem/10.1021_acsami.6b16195\SEM")</f>
        <v>sem/10.1021_acsami.6b16195\SEM</v>
      </c>
      <c r="I891" t="s">
        <v>4846</v>
      </c>
      <c r="J891">
        <v>-4</v>
      </c>
      <c r="K891" t="s">
        <v>114</v>
      </c>
      <c r="L891" t="s">
        <v>2640</v>
      </c>
      <c r="O891" t="s">
        <v>2641</v>
      </c>
    </row>
    <row r="892" spans="1:15" x14ac:dyDescent="0.25">
      <c r="A892" t="s">
        <v>2636</v>
      </c>
      <c r="B892" t="s">
        <v>2637</v>
      </c>
      <c r="C892" t="s">
        <v>144</v>
      </c>
      <c r="D892" t="s">
        <v>36</v>
      </c>
      <c r="E892" t="s">
        <v>2642</v>
      </c>
      <c r="F892" t="s">
        <v>2643</v>
      </c>
      <c r="G892" t="str">
        <f>HYPERLINK("sem/10.1021_acsami.6b16195\am-2016-16195n_0002.jpeg","sem/10.1021_acsami.6b16195\am-2016-16195n_0002.jpeg")</f>
        <v>sem/10.1021_acsami.6b16195\am-2016-16195n_0002.jpeg</v>
      </c>
      <c r="H892" t="str">
        <f>HYPERLINK("sem/10.1021_acsami.6b16195\SEM","sem/10.1021_acsami.6b16195\SEM")</f>
        <v>sem/10.1021_acsami.6b16195\SEM</v>
      </c>
      <c r="I892" t="s">
        <v>4847</v>
      </c>
      <c r="J892">
        <v>-5</v>
      </c>
      <c r="K892" t="s">
        <v>114</v>
      </c>
      <c r="L892" t="s">
        <v>2644</v>
      </c>
      <c r="O892" t="s">
        <v>2641</v>
      </c>
    </row>
    <row r="893" spans="1:15" x14ac:dyDescent="0.25">
      <c r="A893" t="s">
        <v>2636</v>
      </c>
      <c r="B893" t="s">
        <v>2637</v>
      </c>
      <c r="C893" t="s">
        <v>144</v>
      </c>
      <c r="D893" t="s">
        <v>42</v>
      </c>
      <c r="E893" t="s">
        <v>2642</v>
      </c>
      <c r="F893" t="s">
        <v>2643</v>
      </c>
      <c r="G893" t="str">
        <f>HYPERLINK("sem/10.1021_acsami.6b16195\am-2016-16195n_0002.jpeg","sem/10.1021_acsami.6b16195\am-2016-16195n_0002.jpeg")</f>
        <v>sem/10.1021_acsami.6b16195\am-2016-16195n_0002.jpeg</v>
      </c>
      <c r="H893" t="str">
        <f>HYPERLINK("sem/10.1021_acsami.6b16195\SEM","sem/10.1021_acsami.6b16195\SEM")</f>
        <v>sem/10.1021_acsami.6b16195\SEM</v>
      </c>
      <c r="I893" t="s">
        <v>4848</v>
      </c>
      <c r="J893">
        <v>-4</v>
      </c>
      <c r="K893" t="s">
        <v>114</v>
      </c>
      <c r="L893" t="s">
        <v>2644</v>
      </c>
      <c r="O893" t="s">
        <v>2641</v>
      </c>
    </row>
    <row r="894" spans="1:15" x14ac:dyDescent="0.25">
      <c r="A894" s="1" t="s">
        <v>2645</v>
      </c>
      <c r="B894" t="s">
        <v>2646</v>
      </c>
      <c r="C894" t="s">
        <v>144</v>
      </c>
      <c r="D894" t="s">
        <v>17</v>
      </c>
      <c r="E894" t="s">
        <v>2647</v>
      </c>
      <c r="F894" t="s">
        <v>2648</v>
      </c>
      <c r="G894" t="str">
        <f>HYPERLINK("sem/10.1021_acsami.0c06641\am0c06641_0002.jpeg","sem/10.1021_acsami.0c06641\am0c06641_0002.jpeg")</f>
        <v>sem/10.1021_acsami.0c06641\am0c06641_0002.jpeg</v>
      </c>
      <c r="H894" t="str">
        <f>HYPERLINK("sem/10.1021_acsami.0c06641\SEM","sem/10.1021_acsami.0c06641\SEM")</f>
        <v>sem/10.1021_acsami.0c06641\SEM</v>
      </c>
      <c r="N894" t="s">
        <v>2649</v>
      </c>
    </row>
    <row r="895" spans="1:15" x14ac:dyDescent="0.25">
      <c r="A895" s="1" t="s">
        <v>2650</v>
      </c>
      <c r="B895" t="s">
        <v>2651</v>
      </c>
      <c r="C895" t="s">
        <v>16</v>
      </c>
      <c r="D895" t="s">
        <v>2652</v>
      </c>
      <c r="E895" t="s">
        <v>2653</v>
      </c>
      <c r="F895" t="s">
        <v>2654</v>
      </c>
      <c r="G895" t="str">
        <f>HYPERLINK("sem/10.1021_acsbiomaterials.0c00545\supp_3.jpg","sem/10.1021_acsbiomaterials.0c00545\supp_3.jpg")</f>
        <v>sem/10.1021_acsbiomaterials.0c00545\supp_3.jpg</v>
      </c>
      <c r="H895" t="str">
        <f>HYPERLINK("sem/10.1021_acsbiomaterials.0c00545\SEM","sem/10.1021_acsbiomaterials.0c00545\SEM")</f>
        <v>sem/10.1021_acsbiomaterials.0c00545\SEM</v>
      </c>
      <c r="N895" t="s">
        <v>2498</v>
      </c>
    </row>
    <row r="896" spans="1:15" x14ac:dyDescent="0.25">
      <c r="A896" s="1" t="s">
        <v>2655</v>
      </c>
      <c r="B896" t="s">
        <v>2656</v>
      </c>
      <c r="C896" t="s">
        <v>90</v>
      </c>
      <c r="D896" t="s">
        <v>91</v>
      </c>
      <c r="E896" t="s">
        <v>2657</v>
      </c>
      <c r="F896" t="s">
        <v>2658</v>
      </c>
      <c r="G896" t="str">
        <f>HYPERLINK("sem/10.1021_acsami.8b10668\am-2018-106683_0003.jpeg","sem/10.1021_acsami.8b10668\am-2018-106683_0003.jpeg")</f>
        <v>sem/10.1021_acsami.8b10668\am-2018-106683_0003.jpeg</v>
      </c>
      <c r="H896" t="str">
        <f t="shared" ref="H896:H904" si="80">HYPERLINK("sem/10.1021_acsami.8b10668\SEM","sem/10.1021_acsami.8b10668\SEM")</f>
        <v>sem/10.1021_acsami.8b10668\SEM</v>
      </c>
      <c r="N896" t="s">
        <v>2498</v>
      </c>
    </row>
    <row r="897" spans="1:14" x14ac:dyDescent="0.25">
      <c r="A897" t="s">
        <v>2655</v>
      </c>
      <c r="B897" t="s">
        <v>2656</v>
      </c>
      <c r="C897" t="s">
        <v>90</v>
      </c>
      <c r="D897" t="s">
        <v>94</v>
      </c>
      <c r="E897" t="s">
        <v>2659</v>
      </c>
      <c r="F897" t="s">
        <v>2660</v>
      </c>
      <c r="G897" t="str">
        <f>HYPERLINK("sem/10.1021_acsami.8b10668\am-2018-106683_0003.jpeg","sem/10.1021_acsami.8b10668\am-2018-106683_0003.jpeg")</f>
        <v>sem/10.1021_acsami.8b10668\am-2018-106683_0003.jpeg</v>
      </c>
      <c r="H897" t="str">
        <f t="shared" si="80"/>
        <v>sem/10.1021_acsami.8b10668\SEM</v>
      </c>
      <c r="N897" t="s">
        <v>2498</v>
      </c>
    </row>
    <row r="898" spans="1:14" x14ac:dyDescent="0.25">
      <c r="A898" t="s">
        <v>2655</v>
      </c>
      <c r="B898" t="s">
        <v>2656</v>
      </c>
      <c r="C898" t="s">
        <v>90</v>
      </c>
      <c r="D898" t="s">
        <v>96</v>
      </c>
      <c r="E898" t="s">
        <v>2661</v>
      </c>
      <c r="F898" t="s">
        <v>2662</v>
      </c>
      <c r="G898" t="str">
        <f>HYPERLINK("sem/10.1021_acsami.8b10668\am-2018-106683_0003.jpeg","sem/10.1021_acsami.8b10668\am-2018-106683_0003.jpeg")</f>
        <v>sem/10.1021_acsami.8b10668\am-2018-106683_0003.jpeg</v>
      </c>
      <c r="H898" t="str">
        <f t="shared" si="80"/>
        <v>sem/10.1021_acsami.8b10668\SEM</v>
      </c>
      <c r="N898" t="s">
        <v>2498</v>
      </c>
    </row>
    <row r="899" spans="1:14" x14ac:dyDescent="0.25">
      <c r="A899" t="s">
        <v>2655</v>
      </c>
      <c r="B899" t="s">
        <v>2656</v>
      </c>
      <c r="C899" t="s">
        <v>90</v>
      </c>
      <c r="D899" t="s">
        <v>99</v>
      </c>
      <c r="E899" t="s">
        <v>2663</v>
      </c>
      <c r="F899" t="s">
        <v>2664</v>
      </c>
      <c r="G899" t="str">
        <f>HYPERLINK("sem/10.1021_acsami.8b10668\am-2018-106683_0003.jpeg","sem/10.1021_acsami.8b10668\am-2018-106683_0003.jpeg")</f>
        <v>sem/10.1021_acsami.8b10668\am-2018-106683_0003.jpeg</v>
      </c>
      <c r="H899" t="str">
        <f t="shared" si="80"/>
        <v>sem/10.1021_acsami.8b10668\SEM</v>
      </c>
      <c r="N899" t="s">
        <v>2498</v>
      </c>
    </row>
    <row r="900" spans="1:14" x14ac:dyDescent="0.25">
      <c r="A900" t="s">
        <v>2655</v>
      </c>
      <c r="B900" t="s">
        <v>2656</v>
      </c>
      <c r="C900" t="s">
        <v>297</v>
      </c>
      <c r="D900" t="s">
        <v>91</v>
      </c>
      <c r="E900" t="s">
        <v>2663</v>
      </c>
      <c r="F900" t="s">
        <v>2665</v>
      </c>
      <c r="G900" t="str">
        <f>HYPERLINK("sem/10.1021_acsami.8b10668\am-2018-106683_0005.jpeg","sem/10.1021_acsami.8b10668\am-2018-106683_0005.jpeg")</f>
        <v>sem/10.1021_acsami.8b10668\am-2018-106683_0005.jpeg</v>
      </c>
      <c r="H900" t="str">
        <f t="shared" si="80"/>
        <v>sem/10.1021_acsami.8b10668\SEM</v>
      </c>
      <c r="N900" t="s">
        <v>2498</v>
      </c>
    </row>
    <row r="901" spans="1:14" x14ac:dyDescent="0.25">
      <c r="A901" t="s">
        <v>2655</v>
      </c>
      <c r="B901" t="s">
        <v>2656</v>
      </c>
      <c r="C901" t="s">
        <v>297</v>
      </c>
      <c r="D901" t="s">
        <v>94</v>
      </c>
      <c r="E901" t="s">
        <v>2663</v>
      </c>
      <c r="F901" t="s">
        <v>2666</v>
      </c>
      <c r="G901" t="str">
        <f>HYPERLINK("sem/10.1021_acsami.8b10668\am-2018-106683_0005.jpeg","sem/10.1021_acsami.8b10668\am-2018-106683_0005.jpeg")</f>
        <v>sem/10.1021_acsami.8b10668\am-2018-106683_0005.jpeg</v>
      </c>
      <c r="H901" t="str">
        <f t="shared" si="80"/>
        <v>sem/10.1021_acsami.8b10668\SEM</v>
      </c>
      <c r="N901" t="s">
        <v>2498</v>
      </c>
    </row>
    <row r="902" spans="1:14" x14ac:dyDescent="0.25">
      <c r="A902" t="s">
        <v>2655</v>
      </c>
      <c r="B902" t="s">
        <v>2656</v>
      </c>
      <c r="C902" t="s">
        <v>297</v>
      </c>
      <c r="D902" t="s">
        <v>96</v>
      </c>
      <c r="E902" t="s">
        <v>2667</v>
      </c>
      <c r="F902" t="s">
        <v>2668</v>
      </c>
      <c r="G902" t="str">
        <f>HYPERLINK("sem/10.1021_acsami.8b10668\am-2018-106683_0005.jpeg","sem/10.1021_acsami.8b10668\am-2018-106683_0005.jpeg")</f>
        <v>sem/10.1021_acsami.8b10668\am-2018-106683_0005.jpeg</v>
      </c>
      <c r="H902" t="str">
        <f t="shared" si="80"/>
        <v>sem/10.1021_acsami.8b10668\SEM</v>
      </c>
      <c r="N902" t="s">
        <v>2498</v>
      </c>
    </row>
    <row r="903" spans="1:14" x14ac:dyDescent="0.25">
      <c r="A903" t="s">
        <v>2655</v>
      </c>
      <c r="B903" t="s">
        <v>2656</v>
      </c>
      <c r="C903" t="s">
        <v>297</v>
      </c>
      <c r="D903" t="s">
        <v>99</v>
      </c>
      <c r="E903" t="s">
        <v>2669</v>
      </c>
      <c r="F903" t="s">
        <v>2670</v>
      </c>
      <c r="G903" t="str">
        <f>HYPERLINK("sem/10.1021_acsami.8b10668\am-2018-106683_0005.jpeg","sem/10.1021_acsami.8b10668\am-2018-106683_0005.jpeg")</f>
        <v>sem/10.1021_acsami.8b10668\am-2018-106683_0005.jpeg</v>
      </c>
      <c r="H903" t="str">
        <f t="shared" si="80"/>
        <v>sem/10.1021_acsami.8b10668\SEM</v>
      </c>
      <c r="N903" t="s">
        <v>2498</v>
      </c>
    </row>
    <row r="904" spans="1:14" x14ac:dyDescent="0.25">
      <c r="A904" t="s">
        <v>2655</v>
      </c>
      <c r="B904" t="s">
        <v>2656</v>
      </c>
      <c r="C904" t="s">
        <v>297</v>
      </c>
      <c r="D904" t="s">
        <v>102</v>
      </c>
      <c r="E904" t="s">
        <v>2671</v>
      </c>
      <c r="F904" t="s">
        <v>2672</v>
      </c>
      <c r="G904" t="str">
        <f>HYPERLINK("sem/10.1021_acsami.8b10668\am-2018-106683_0005.jpeg","sem/10.1021_acsami.8b10668\am-2018-106683_0005.jpeg")</f>
        <v>sem/10.1021_acsami.8b10668\am-2018-106683_0005.jpeg</v>
      </c>
      <c r="H904" t="str">
        <f t="shared" si="80"/>
        <v>sem/10.1021_acsami.8b10668\SEM</v>
      </c>
      <c r="N904" t="s">
        <v>2498</v>
      </c>
    </row>
    <row r="905" spans="1:14" x14ac:dyDescent="0.25">
      <c r="A905" s="1" t="s">
        <v>2673</v>
      </c>
      <c r="B905" t="s">
        <v>2674</v>
      </c>
      <c r="C905" s="7" t="s">
        <v>90</v>
      </c>
      <c r="D905" t="s">
        <v>17</v>
      </c>
      <c r="E905" t="s">
        <v>2675</v>
      </c>
      <c r="F905" t="s">
        <v>2676</v>
      </c>
      <c r="G905" t="str">
        <f>HYPERLINK("sem/10.1021_acs.iecr.9b06769\supp_2.jpg","sem/10.1021_acs.iecr.9b06769\supp_2.jpg")</f>
        <v>sem/10.1021_acs.iecr.9b06769\supp_2.jpg</v>
      </c>
      <c r="H905" t="str">
        <f>HYPERLINK("sem/10.1021_acs.iecr.9b06769\SEM","sem/10.1021_acs.iecr.9b06769\SEM")</f>
        <v>sem/10.1021_acs.iecr.9b06769\SEM</v>
      </c>
      <c r="I905" t="s">
        <v>4767</v>
      </c>
      <c r="J905">
        <f>LOG(500*10^-6)</f>
        <v>-3.3010299956639813</v>
      </c>
      <c r="K905" t="s">
        <v>2468</v>
      </c>
      <c r="L905" t="s">
        <v>2677</v>
      </c>
    </row>
    <row r="906" spans="1:14" x14ac:dyDescent="0.25">
      <c r="A906" s="1" t="s">
        <v>2678</v>
      </c>
      <c r="B906" t="s">
        <v>2674</v>
      </c>
      <c r="C906" s="7" t="s">
        <v>90</v>
      </c>
      <c r="D906" t="s">
        <v>28</v>
      </c>
      <c r="E906" t="s">
        <v>2679</v>
      </c>
      <c r="F906" t="s">
        <v>2676</v>
      </c>
      <c r="G906" t="str">
        <f t="shared" ref="G906:G909" si="81">HYPERLINK("sem/10.1021_acs.iecr.9b06769\supp_2.jpg","sem/10.1021_acs.iecr.9b06769\supp_2.jpg")</f>
        <v>sem/10.1021_acs.iecr.9b06769\supp_2.jpg</v>
      </c>
      <c r="H906" t="str">
        <f t="shared" ref="H906:H909" si="82">HYPERLINK("sem/10.1021_acs.iecr.9b06769\SEM","sem/10.1021_acs.iecr.9b06769\SEM")</f>
        <v>sem/10.1021_acs.iecr.9b06769\SEM</v>
      </c>
      <c r="I906" t="s">
        <v>4768</v>
      </c>
      <c r="J906">
        <f t="shared" ref="J906:J909" si="83">LOG(500*10^-6)</f>
        <v>-3.3010299956639813</v>
      </c>
      <c r="K906" t="s">
        <v>2468</v>
      </c>
      <c r="L906" t="s">
        <v>2680</v>
      </c>
    </row>
    <row r="907" spans="1:14" x14ac:dyDescent="0.25">
      <c r="A907" s="1" t="s">
        <v>2681</v>
      </c>
      <c r="B907" t="s">
        <v>2674</v>
      </c>
      <c r="C907" s="7" t="s">
        <v>90</v>
      </c>
      <c r="D907" t="s">
        <v>36</v>
      </c>
      <c r="E907" t="s">
        <v>2682</v>
      </c>
      <c r="F907" t="s">
        <v>2676</v>
      </c>
      <c r="G907" t="str">
        <f t="shared" si="81"/>
        <v>sem/10.1021_acs.iecr.9b06769\supp_2.jpg</v>
      </c>
      <c r="H907" t="str">
        <f t="shared" si="82"/>
        <v>sem/10.1021_acs.iecr.9b06769\SEM</v>
      </c>
      <c r="I907" t="s">
        <v>4769</v>
      </c>
      <c r="J907">
        <f t="shared" si="83"/>
        <v>-3.3010299956639813</v>
      </c>
      <c r="K907" t="s">
        <v>2468</v>
      </c>
      <c r="L907" t="s">
        <v>2683</v>
      </c>
    </row>
    <row r="908" spans="1:14" x14ac:dyDescent="0.25">
      <c r="A908" s="1" t="s">
        <v>2684</v>
      </c>
      <c r="B908" t="s">
        <v>2674</v>
      </c>
      <c r="C908" s="7" t="s">
        <v>90</v>
      </c>
      <c r="D908" t="s">
        <v>42</v>
      </c>
      <c r="E908" t="s">
        <v>2685</v>
      </c>
      <c r="F908" t="s">
        <v>2676</v>
      </c>
      <c r="G908" t="str">
        <f t="shared" si="81"/>
        <v>sem/10.1021_acs.iecr.9b06769\supp_2.jpg</v>
      </c>
      <c r="H908" t="str">
        <f t="shared" si="82"/>
        <v>sem/10.1021_acs.iecr.9b06769\SEM</v>
      </c>
      <c r="I908" t="s">
        <v>4770</v>
      </c>
      <c r="J908">
        <f t="shared" si="83"/>
        <v>-3.3010299956639813</v>
      </c>
      <c r="K908" t="s">
        <v>2468</v>
      </c>
      <c r="L908" t="s">
        <v>2686</v>
      </c>
    </row>
    <row r="909" spans="1:14" x14ac:dyDescent="0.25">
      <c r="A909" s="1" t="s">
        <v>2687</v>
      </c>
      <c r="B909" t="s">
        <v>2674</v>
      </c>
      <c r="C909" s="7" t="s">
        <v>90</v>
      </c>
      <c r="D909" t="s">
        <v>48</v>
      </c>
      <c r="E909" t="s">
        <v>2688</v>
      </c>
      <c r="F909" t="s">
        <v>2676</v>
      </c>
      <c r="G909" t="str">
        <f t="shared" si="81"/>
        <v>sem/10.1021_acs.iecr.9b06769\supp_2.jpg</v>
      </c>
      <c r="H909" t="str">
        <f t="shared" si="82"/>
        <v>sem/10.1021_acs.iecr.9b06769\SEM</v>
      </c>
      <c r="I909" t="s">
        <v>4771</v>
      </c>
      <c r="J909">
        <f t="shared" si="83"/>
        <v>-3.3010299956639813</v>
      </c>
      <c r="K909" t="s">
        <v>2468</v>
      </c>
      <c r="L909" t="s">
        <v>2689</v>
      </c>
    </row>
    <row r="910" spans="1:14" x14ac:dyDescent="0.25">
      <c r="A910" s="1" t="s">
        <v>2673</v>
      </c>
      <c r="B910" t="s">
        <v>2674</v>
      </c>
      <c r="C910" s="7" t="s">
        <v>90</v>
      </c>
      <c r="D910" t="s">
        <v>17</v>
      </c>
      <c r="E910" t="s">
        <v>2675</v>
      </c>
      <c r="F910" t="s">
        <v>2676</v>
      </c>
      <c r="G910" t="str">
        <f>HYPERLINK("sem/10.1021_acs.iecr.9b06769\supp_2.jpg","sem/10.1021_acs.iecr.9b06769\supp_2.jpg")</f>
        <v>sem/10.1021_acs.iecr.9b06769\supp_2.jpg</v>
      </c>
      <c r="H910" t="str">
        <f>HYPERLINK("sem/10.1021_acs.iecr.9b06769\SEM","sem/10.1021_acs.iecr.9b06769\SEM")</f>
        <v>sem/10.1021_acs.iecr.9b06769\SEM</v>
      </c>
      <c r="I910" t="s">
        <v>4849</v>
      </c>
      <c r="J910">
        <v>-2.6970000000000001</v>
      </c>
      <c r="K910" t="s">
        <v>2468</v>
      </c>
      <c r="L910" t="s">
        <v>2677</v>
      </c>
    </row>
    <row r="911" spans="1:14" x14ac:dyDescent="0.25">
      <c r="A911" s="1" t="s">
        <v>2678</v>
      </c>
      <c r="B911" t="s">
        <v>2674</v>
      </c>
      <c r="C911" s="7" t="s">
        <v>90</v>
      </c>
      <c r="D911" t="s">
        <v>28</v>
      </c>
      <c r="E911" t="s">
        <v>2679</v>
      </c>
      <c r="F911" t="s">
        <v>2676</v>
      </c>
      <c r="G911" t="str">
        <f t="shared" ref="G911:G914" si="84">HYPERLINK("sem/10.1021_acs.iecr.9b06769\supp_2.jpg","sem/10.1021_acs.iecr.9b06769\supp_2.jpg")</f>
        <v>sem/10.1021_acs.iecr.9b06769\supp_2.jpg</v>
      </c>
      <c r="H911" t="str">
        <f t="shared" ref="H911:H914" si="85">HYPERLINK("sem/10.1021_acs.iecr.9b06769\SEM","sem/10.1021_acs.iecr.9b06769\SEM")</f>
        <v>sem/10.1021_acs.iecr.9b06769\SEM</v>
      </c>
      <c r="I911" t="s">
        <v>4850</v>
      </c>
      <c r="J911">
        <v>-2.6970000000000001</v>
      </c>
      <c r="K911" t="s">
        <v>2468</v>
      </c>
      <c r="L911" t="s">
        <v>2680</v>
      </c>
    </row>
    <row r="912" spans="1:14" x14ac:dyDescent="0.25">
      <c r="A912" s="1" t="s">
        <v>2681</v>
      </c>
      <c r="B912" t="s">
        <v>2674</v>
      </c>
      <c r="C912" s="7" t="s">
        <v>90</v>
      </c>
      <c r="D912" t="s">
        <v>36</v>
      </c>
      <c r="E912" t="s">
        <v>2682</v>
      </c>
      <c r="F912" t="s">
        <v>2676</v>
      </c>
      <c r="G912" t="str">
        <f t="shared" si="84"/>
        <v>sem/10.1021_acs.iecr.9b06769\supp_2.jpg</v>
      </c>
      <c r="H912" t="str">
        <f t="shared" si="85"/>
        <v>sem/10.1021_acs.iecr.9b06769\SEM</v>
      </c>
      <c r="I912" t="s">
        <v>4851</v>
      </c>
      <c r="J912">
        <v>-2.6970000000000001</v>
      </c>
      <c r="K912" t="s">
        <v>2468</v>
      </c>
      <c r="L912" t="s">
        <v>2683</v>
      </c>
    </row>
    <row r="913" spans="1:14" x14ac:dyDescent="0.25">
      <c r="A913" s="1" t="s">
        <v>2684</v>
      </c>
      <c r="B913" t="s">
        <v>2674</v>
      </c>
      <c r="C913" s="7" t="s">
        <v>90</v>
      </c>
      <c r="D913" t="s">
        <v>42</v>
      </c>
      <c r="E913" t="s">
        <v>2685</v>
      </c>
      <c r="F913" t="s">
        <v>2676</v>
      </c>
      <c r="G913" t="str">
        <f t="shared" si="84"/>
        <v>sem/10.1021_acs.iecr.9b06769\supp_2.jpg</v>
      </c>
      <c r="H913" t="str">
        <f t="shared" si="85"/>
        <v>sem/10.1021_acs.iecr.9b06769\SEM</v>
      </c>
      <c r="I913" t="s">
        <v>4852</v>
      </c>
      <c r="J913">
        <v>-2.6970000000000001</v>
      </c>
      <c r="K913" t="s">
        <v>2468</v>
      </c>
      <c r="L913" t="s">
        <v>2686</v>
      </c>
    </row>
    <row r="914" spans="1:14" x14ac:dyDescent="0.25">
      <c r="A914" s="1" t="s">
        <v>2687</v>
      </c>
      <c r="B914" t="s">
        <v>2674</v>
      </c>
      <c r="C914" s="7" t="s">
        <v>90</v>
      </c>
      <c r="D914" t="s">
        <v>48</v>
      </c>
      <c r="E914" t="s">
        <v>2688</v>
      </c>
      <c r="F914" t="s">
        <v>2676</v>
      </c>
      <c r="G914" t="str">
        <f t="shared" si="84"/>
        <v>sem/10.1021_acs.iecr.9b06769\supp_2.jpg</v>
      </c>
      <c r="H914" t="str">
        <f t="shared" si="85"/>
        <v>sem/10.1021_acs.iecr.9b06769\SEM</v>
      </c>
      <c r="I914" t="s">
        <v>4853</v>
      </c>
      <c r="J914">
        <v>-2.6970000000000001</v>
      </c>
      <c r="K914" t="s">
        <v>2468</v>
      </c>
      <c r="L914" t="s">
        <v>2689</v>
      </c>
    </row>
    <row r="915" spans="1:14" x14ac:dyDescent="0.25">
      <c r="A915" s="1" t="s">
        <v>2690</v>
      </c>
      <c r="B915" t="s">
        <v>2691</v>
      </c>
      <c r="C915" t="s">
        <v>122</v>
      </c>
      <c r="D915" t="s">
        <v>96</v>
      </c>
      <c r="E915" t="s">
        <v>18</v>
      </c>
      <c r="F915" t="s">
        <v>2692</v>
      </c>
      <c r="G915" t="str">
        <f>HYPERLINK("sem/10.1021_acsabm.0c00153\mt0c00153_0004.jpeg","sem/10.1021_acsabm.0c00153\mt0c00153_0004.jpeg")</f>
        <v>sem/10.1021_acsabm.0c00153\mt0c00153_0004.jpeg</v>
      </c>
      <c r="H915" t="str">
        <f>HYPERLINK("sem/10.1021_acsabm.0c00153\SEM","sem/10.1021_acsabm.0c00153\SEM")</f>
        <v>sem/10.1021_acsabm.0c00153\SEM</v>
      </c>
      <c r="N915" t="s">
        <v>2693</v>
      </c>
    </row>
    <row r="916" spans="1:14" x14ac:dyDescent="0.25">
      <c r="A916" t="s">
        <v>2690</v>
      </c>
      <c r="B916" t="s">
        <v>2691</v>
      </c>
      <c r="C916" t="s">
        <v>297</v>
      </c>
      <c r="D916" t="s">
        <v>96</v>
      </c>
      <c r="E916" t="s">
        <v>18</v>
      </c>
      <c r="F916" t="s">
        <v>2694</v>
      </c>
      <c r="G916" t="str">
        <f>HYPERLINK("sem/10.1021_acsabm.0c00153\mt0c00153_0005.jpeg","sem/10.1021_acsabm.0c00153\mt0c00153_0005.jpeg")</f>
        <v>sem/10.1021_acsabm.0c00153\mt0c00153_0005.jpeg</v>
      </c>
      <c r="H916" t="str">
        <f>HYPERLINK("sem/10.1021_acsabm.0c00153\SEM","sem/10.1021_acsabm.0c00153\SEM")</f>
        <v>sem/10.1021_acsabm.0c00153\SEM</v>
      </c>
      <c r="N916" t="s">
        <v>2693</v>
      </c>
    </row>
    <row r="917" spans="1:14" x14ac:dyDescent="0.25">
      <c r="A917" s="1" t="s">
        <v>2695</v>
      </c>
      <c r="B917" t="s">
        <v>2696</v>
      </c>
      <c r="C917" t="s">
        <v>297</v>
      </c>
      <c r="D917" t="s">
        <v>2697</v>
      </c>
      <c r="E917" t="s">
        <v>2698</v>
      </c>
      <c r="F917" t="s">
        <v>2699</v>
      </c>
      <c r="G917" t="str">
        <f>HYPERLINK("sem/10.1021_acsami.7b01513\am-2017-015133_0005.jpeg","sem/10.1021_acsami.7b01513\am-2017-015133_0005.jpeg")</f>
        <v>sem/10.1021_acsami.7b01513\am-2017-015133_0005.jpeg</v>
      </c>
      <c r="H917" t="str">
        <f>HYPERLINK("sem/10.1021_acsami.7b01513\SEM","sem/10.1021_acsami.7b01513\SEM")</f>
        <v>sem/10.1021_acsami.7b01513\SEM</v>
      </c>
      <c r="N917" t="s">
        <v>2498</v>
      </c>
    </row>
    <row r="918" spans="1:14" x14ac:dyDescent="0.25">
      <c r="A918" t="s">
        <v>2695</v>
      </c>
      <c r="B918" t="s">
        <v>2696</v>
      </c>
      <c r="C918" t="s">
        <v>297</v>
      </c>
      <c r="D918" t="s">
        <v>1322</v>
      </c>
      <c r="E918" t="s">
        <v>2700</v>
      </c>
      <c r="F918" t="s">
        <v>2701</v>
      </c>
      <c r="G918" t="str">
        <f>HYPERLINK("sem/10.1021_acsami.7b01513\am-2017-015133_0005.jpeg","sem/10.1021_acsami.7b01513\am-2017-015133_0005.jpeg")</f>
        <v>sem/10.1021_acsami.7b01513\am-2017-015133_0005.jpeg</v>
      </c>
      <c r="H918" t="str">
        <f>HYPERLINK("sem/10.1021_acsami.7b01513\SEM","sem/10.1021_acsami.7b01513\SEM")</f>
        <v>sem/10.1021_acsami.7b01513\SEM</v>
      </c>
      <c r="N918" t="s">
        <v>2498</v>
      </c>
    </row>
    <row r="919" spans="1:14" x14ac:dyDescent="0.25">
      <c r="A919" t="s">
        <v>2695</v>
      </c>
      <c r="B919" t="s">
        <v>2696</v>
      </c>
      <c r="C919" t="s">
        <v>297</v>
      </c>
      <c r="D919" t="s">
        <v>2702</v>
      </c>
      <c r="E919" t="s">
        <v>2703</v>
      </c>
      <c r="F919" t="s">
        <v>2704</v>
      </c>
      <c r="G919" t="str">
        <f>HYPERLINK("sem/10.1021_acsami.7b01513\am-2017-015133_0005.jpeg","sem/10.1021_acsami.7b01513\am-2017-015133_0005.jpeg")</f>
        <v>sem/10.1021_acsami.7b01513\am-2017-015133_0005.jpeg</v>
      </c>
      <c r="H919" t="str">
        <f>HYPERLINK("sem/10.1021_acsami.7b01513\SEM","sem/10.1021_acsami.7b01513\SEM")</f>
        <v>sem/10.1021_acsami.7b01513\SEM</v>
      </c>
      <c r="N919" t="s">
        <v>2498</v>
      </c>
    </row>
    <row r="920" spans="1:14" x14ac:dyDescent="0.25">
      <c r="A920" s="1" t="s">
        <v>2705</v>
      </c>
      <c r="B920" t="s">
        <v>2706</v>
      </c>
      <c r="C920" t="s">
        <v>169</v>
      </c>
      <c r="D920" t="s">
        <v>91</v>
      </c>
      <c r="E920" t="s">
        <v>2707</v>
      </c>
      <c r="F920" t="s">
        <v>2708</v>
      </c>
      <c r="G920" t="str">
        <f>HYPERLINK("sem/10.1021_acssuschemeng.9b00147\sc-2019-00147d_0007.jpeg","sem/10.1021_acssuschemeng.9b00147\sc-2019-00147d_0007.jpeg")</f>
        <v>sem/10.1021_acssuschemeng.9b00147\sc-2019-00147d_0007.jpeg</v>
      </c>
      <c r="H920" t="str">
        <f>HYPERLINK("sem/10.1021_acssuschemeng.9b00147\SEM","sem/10.1021_acssuschemeng.9b00147\SEM")</f>
        <v>sem/10.1021_acssuschemeng.9b00147\SEM</v>
      </c>
      <c r="N920" t="s">
        <v>2498</v>
      </c>
    </row>
    <row r="921" spans="1:14" x14ac:dyDescent="0.25">
      <c r="A921" t="s">
        <v>2705</v>
      </c>
      <c r="B921" t="s">
        <v>2706</v>
      </c>
      <c r="C921" t="s">
        <v>169</v>
      </c>
      <c r="D921" t="s">
        <v>94</v>
      </c>
      <c r="E921" t="s">
        <v>2709</v>
      </c>
      <c r="F921" t="s">
        <v>2710</v>
      </c>
      <c r="G921" t="str">
        <f>HYPERLINK("sem/10.1021_acssuschemeng.9b00147\sc-2019-00147d_0007.jpeg","sem/10.1021_acssuschemeng.9b00147\sc-2019-00147d_0007.jpeg")</f>
        <v>sem/10.1021_acssuschemeng.9b00147\sc-2019-00147d_0007.jpeg</v>
      </c>
      <c r="H921" t="str">
        <f>HYPERLINK("sem/10.1021_acssuschemeng.9b00147\SEM","sem/10.1021_acssuschemeng.9b00147\SEM")</f>
        <v>sem/10.1021_acssuschemeng.9b00147\SEM</v>
      </c>
      <c r="N921" t="s">
        <v>2498</v>
      </c>
    </row>
    <row r="922" spans="1:14" x14ac:dyDescent="0.25">
      <c r="A922" t="s">
        <v>2705</v>
      </c>
      <c r="B922" t="s">
        <v>2706</v>
      </c>
      <c r="C922" t="s">
        <v>169</v>
      </c>
      <c r="D922" t="s">
        <v>96</v>
      </c>
      <c r="E922" t="s">
        <v>2709</v>
      </c>
      <c r="F922" t="s">
        <v>2711</v>
      </c>
      <c r="G922" t="str">
        <f>HYPERLINK("sem/10.1021_acssuschemeng.9b00147\sc-2019-00147d_0007.jpeg","sem/10.1021_acssuschemeng.9b00147\sc-2019-00147d_0007.jpeg")</f>
        <v>sem/10.1021_acssuschemeng.9b00147\sc-2019-00147d_0007.jpeg</v>
      </c>
      <c r="H922" t="str">
        <f>HYPERLINK("sem/10.1021_acssuschemeng.9b00147\SEM","sem/10.1021_acssuschemeng.9b00147\SEM")</f>
        <v>sem/10.1021_acssuschemeng.9b00147\SEM</v>
      </c>
      <c r="N922" t="s">
        <v>2498</v>
      </c>
    </row>
    <row r="923" spans="1:14" x14ac:dyDescent="0.25">
      <c r="A923" t="s">
        <v>2705</v>
      </c>
      <c r="B923" t="s">
        <v>2706</v>
      </c>
      <c r="C923" t="s">
        <v>169</v>
      </c>
      <c r="D923" t="s">
        <v>99</v>
      </c>
      <c r="E923" t="s">
        <v>2709</v>
      </c>
      <c r="F923" t="s">
        <v>2712</v>
      </c>
      <c r="G923" t="str">
        <f>HYPERLINK("sem/10.1021_acssuschemeng.9b00147\sc-2019-00147d_0007.jpeg","sem/10.1021_acssuschemeng.9b00147\sc-2019-00147d_0007.jpeg")</f>
        <v>sem/10.1021_acssuschemeng.9b00147\sc-2019-00147d_0007.jpeg</v>
      </c>
      <c r="H923" t="str">
        <f>HYPERLINK("sem/10.1021_acssuschemeng.9b00147\SEM","sem/10.1021_acssuschemeng.9b00147\SEM")</f>
        <v>sem/10.1021_acssuschemeng.9b00147\SEM</v>
      </c>
      <c r="N923" t="s">
        <v>2498</v>
      </c>
    </row>
    <row r="924" spans="1:14" x14ac:dyDescent="0.25">
      <c r="A924" t="s">
        <v>2705</v>
      </c>
      <c r="B924" t="s">
        <v>2706</v>
      </c>
      <c r="C924" t="s">
        <v>169</v>
      </c>
      <c r="D924" t="s">
        <v>102</v>
      </c>
      <c r="E924" t="s">
        <v>2713</v>
      </c>
      <c r="F924" t="s">
        <v>2714</v>
      </c>
      <c r="G924" t="str">
        <f>HYPERLINK("sem/10.1021_acssuschemeng.9b00147\sc-2019-00147d_0007.jpeg","sem/10.1021_acssuschemeng.9b00147\sc-2019-00147d_0007.jpeg")</f>
        <v>sem/10.1021_acssuschemeng.9b00147\sc-2019-00147d_0007.jpeg</v>
      </c>
      <c r="H924" t="str">
        <f>HYPERLINK("sem/10.1021_acssuschemeng.9b00147\SEM","sem/10.1021_acssuschemeng.9b00147\SEM")</f>
        <v>sem/10.1021_acssuschemeng.9b00147\SEM</v>
      </c>
      <c r="N924" t="s">
        <v>2498</v>
      </c>
    </row>
    <row r="925" spans="1:14" x14ac:dyDescent="0.25">
      <c r="A925" s="1" t="s">
        <v>2715</v>
      </c>
      <c r="B925" t="s">
        <v>2716</v>
      </c>
      <c r="C925" t="s">
        <v>235</v>
      </c>
      <c r="D925" t="s">
        <v>17</v>
      </c>
      <c r="E925" t="s">
        <v>2717</v>
      </c>
      <c r="F925" t="s">
        <v>2718</v>
      </c>
      <c r="G925" t="str">
        <f t="shared" ref="G925:G932" si="86">HYPERLINK("sem/10.1021_acs.biomac.5b00928\bm-2015-00928k_0011.jpeg","sem/10.1021_acs.biomac.5b00928\bm-2015-00928k_0011.jpeg")</f>
        <v>sem/10.1021_acs.biomac.5b00928\bm-2015-00928k_0011.jpeg</v>
      </c>
      <c r="H925" t="str">
        <f t="shared" ref="H925:H932" si="87">HYPERLINK("sem/10.1021_acs.biomac.5b00928\SEM","sem/10.1021_acs.biomac.5b00928\SEM")</f>
        <v>sem/10.1021_acs.biomac.5b00928\SEM</v>
      </c>
      <c r="I925" t="s">
        <v>4601</v>
      </c>
      <c r="J925">
        <v>-6</v>
      </c>
      <c r="K925" t="s">
        <v>2468</v>
      </c>
      <c r="L925" t="s">
        <v>2719</v>
      </c>
    </row>
    <row r="926" spans="1:14" x14ac:dyDescent="0.25">
      <c r="A926" s="1" t="s">
        <v>2715</v>
      </c>
      <c r="B926" t="s">
        <v>2716</v>
      </c>
      <c r="C926" t="s">
        <v>235</v>
      </c>
      <c r="D926" t="s">
        <v>28</v>
      </c>
      <c r="E926" t="s">
        <v>2717</v>
      </c>
      <c r="F926" t="s">
        <v>2718</v>
      </c>
      <c r="G926" t="str">
        <f t="shared" si="86"/>
        <v>sem/10.1021_acs.biomac.5b00928\bm-2015-00928k_0011.jpeg</v>
      </c>
      <c r="H926" t="str">
        <f t="shared" si="87"/>
        <v>sem/10.1021_acs.biomac.5b00928\SEM</v>
      </c>
      <c r="I926" t="s">
        <v>4602</v>
      </c>
      <c r="J926">
        <v>-6</v>
      </c>
      <c r="K926" t="s">
        <v>2468</v>
      </c>
      <c r="L926" t="s">
        <v>2719</v>
      </c>
    </row>
    <row r="927" spans="1:14" x14ac:dyDescent="0.25">
      <c r="A927" s="1" t="s">
        <v>2715</v>
      </c>
      <c r="B927" t="s">
        <v>2716</v>
      </c>
      <c r="C927" t="s">
        <v>235</v>
      </c>
      <c r="D927" t="s">
        <v>36</v>
      </c>
      <c r="E927" t="s">
        <v>2720</v>
      </c>
      <c r="F927" t="s">
        <v>2718</v>
      </c>
      <c r="G927" t="str">
        <f t="shared" si="86"/>
        <v>sem/10.1021_acs.biomac.5b00928\bm-2015-00928k_0011.jpeg</v>
      </c>
      <c r="H927" t="str">
        <f t="shared" si="87"/>
        <v>sem/10.1021_acs.biomac.5b00928\SEM</v>
      </c>
      <c r="I927" t="s">
        <v>4603</v>
      </c>
      <c r="J927">
        <v>-6</v>
      </c>
      <c r="K927" t="s">
        <v>2468</v>
      </c>
      <c r="L927" t="s">
        <v>2721</v>
      </c>
    </row>
    <row r="928" spans="1:14" x14ac:dyDescent="0.25">
      <c r="A928" s="1" t="s">
        <v>2715</v>
      </c>
      <c r="B928" t="s">
        <v>2716</v>
      </c>
      <c r="C928" t="s">
        <v>235</v>
      </c>
      <c r="D928" t="s">
        <v>42</v>
      </c>
      <c r="E928" t="s">
        <v>2720</v>
      </c>
      <c r="F928" t="s">
        <v>2718</v>
      </c>
      <c r="G928" t="str">
        <f t="shared" si="86"/>
        <v>sem/10.1021_acs.biomac.5b00928\bm-2015-00928k_0011.jpeg</v>
      </c>
      <c r="H928" t="str">
        <f t="shared" si="87"/>
        <v>sem/10.1021_acs.biomac.5b00928\SEM</v>
      </c>
      <c r="I928" t="s">
        <v>4604</v>
      </c>
      <c r="J928">
        <v>-6</v>
      </c>
      <c r="K928" t="s">
        <v>2468</v>
      </c>
      <c r="L928" t="s">
        <v>2721</v>
      </c>
    </row>
    <row r="929" spans="1:14" x14ac:dyDescent="0.25">
      <c r="A929" s="1" t="s">
        <v>2715</v>
      </c>
      <c r="B929" t="s">
        <v>2716</v>
      </c>
      <c r="C929" t="s">
        <v>235</v>
      </c>
      <c r="D929" t="s">
        <v>48</v>
      </c>
      <c r="E929" t="s">
        <v>2722</v>
      </c>
      <c r="F929" t="s">
        <v>2718</v>
      </c>
      <c r="G929" t="str">
        <f t="shared" si="86"/>
        <v>sem/10.1021_acs.biomac.5b00928\bm-2015-00928k_0011.jpeg</v>
      </c>
      <c r="H929" t="str">
        <f t="shared" si="87"/>
        <v>sem/10.1021_acs.biomac.5b00928\SEM</v>
      </c>
      <c r="I929" t="s">
        <v>4605</v>
      </c>
      <c r="J929">
        <v>-6</v>
      </c>
      <c r="K929" t="s">
        <v>2468</v>
      </c>
      <c r="L929" t="s">
        <v>2723</v>
      </c>
    </row>
    <row r="930" spans="1:14" x14ac:dyDescent="0.25">
      <c r="A930" s="1" t="s">
        <v>2715</v>
      </c>
      <c r="B930" t="s">
        <v>2716</v>
      </c>
      <c r="C930" t="s">
        <v>235</v>
      </c>
      <c r="D930" t="s">
        <v>254</v>
      </c>
      <c r="E930" t="s">
        <v>2722</v>
      </c>
      <c r="F930" t="s">
        <v>2718</v>
      </c>
      <c r="G930" t="str">
        <f t="shared" si="86"/>
        <v>sem/10.1021_acs.biomac.5b00928\bm-2015-00928k_0011.jpeg</v>
      </c>
      <c r="H930" t="str">
        <f t="shared" si="87"/>
        <v>sem/10.1021_acs.biomac.5b00928\SEM</v>
      </c>
      <c r="I930" t="s">
        <v>4606</v>
      </c>
      <c r="J930">
        <v>-6</v>
      </c>
      <c r="K930" t="s">
        <v>2468</v>
      </c>
      <c r="L930" t="s">
        <v>2723</v>
      </c>
    </row>
    <row r="931" spans="1:14" x14ac:dyDescent="0.25">
      <c r="A931" s="1" t="s">
        <v>2715</v>
      </c>
      <c r="B931" t="s">
        <v>2716</v>
      </c>
      <c r="C931" t="s">
        <v>235</v>
      </c>
      <c r="D931" t="s">
        <v>260</v>
      </c>
      <c r="E931" t="s">
        <v>2724</v>
      </c>
      <c r="F931" t="s">
        <v>2718</v>
      </c>
      <c r="G931" t="str">
        <f t="shared" si="86"/>
        <v>sem/10.1021_acs.biomac.5b00928\bm-2015-00928k_0011.jpeg</v>
      </c>
      <c r="H931" t="str">
        <f t="shared" si="87"/>
        <v>sem/10.1021_acs.biomac.5b00928\SEM</v>
      </c>
      <c r="I931" t="s">
        <v>4607</v>
      </c>
      <c r="J931">
        <v>-6</v>
      </c>
      <c r="K931" t="s">
        <v>2468</v>
      </c>
      <c r="L931" t="s">
        <v>2725</v>
      </c>
    </row>
    <row r="932" spans="1:14" x14ac:dyDescent="0.25">
      <c r="A932" t="s">
        <v>2715</v>
      </c>
      <c r="B932" t="s">
        <v>2716</v>
      </c>
      <c r="C932" t="s">
        <v>235</v>
      </c>
      <c r="D932" t="s">
        <v>265</v>
      </c>
      <c r="E932" t="s">
        <v>2724</v>
      </c>
      <c r="F932" t="s">
        <v>2726</v>
      </c>
      <c r="G932" t="str">
        <f t="shared" si="86"/>
        <v>sem/10.1021_acs.biomac.5b00928\bm-2015-00928k_0011.jpeg</v>
      </c>
      <c r="H932" t="str">
        <f t="shared" si="87"/>
        <v>sem/10.1021_acs.biomac.5b00928\SEM</v>
      </c>
      <c r="I932" t="s">
        <v>4608</v>
      </c>
      <c r="J932">
        <v>-6</v>
      </c>
      <c r="K932" t="s">
        <v>2468</v>
      </c>
      <c r="L932" t="s">
        <v>2725</v>
      </c>
    </row>
    <row r="933" spans="1:14" x14ac:dyDescent="0.25">
      <c r="A933" s="1" t="s">
        <v>2727</v>
      </c>
      <c r="B933" t="s">
        <v>2728</v>
      </c>
      <c r="C933" t="s">
        <v>55</v>
      </c>
      <c r="D933" t="s">
        <v>91</v>
      </c>
      <c r="E933" t="s">
        <v>2729</v>
      </c>
      <c r="F933" t="s">
        <v>2730</v>
      </c>
      <c r="G933" t="str">
        <f>HYPERLINK("sem/10.1021_acsbiomaterials.8b01009\ab-2018-01009u_0001.jpeg","sem/10.1021_acsbiomaterials.8b01009\ab-2018-01009u_0001.jpeg")</f>
        <v>sem/10.1021_acsbiomaterials.8b01009\ab-2018-01009u_0001.jpeg</v>
      </c>
      <c r="H933" t="str">
        <f>HYPERLINK("sem/10.1021_acsbiomaterials.8b01009\SEM","sem/10.1021_acsbiomaterials.8b01009\SEM")</f>
        <v>sem/10.1021_acsbiomaterials.8b01009\SEM</v>
      </c>
      <c r="N933" t="s">
        <v>2731</v>
      </c>
    </row>
    <row r="934" spans="1:14" x14ac:dyDescent="0.25">
      <c r="A934" s="1" t="s">
        <v>2732</v>
      </c>
      <c r="B934" t="s">
        <v>2733</v>
      </c>
      <c r="C934" t="s">
        <v>169</v>
      </c>
      <c r="D934" t="s">
        <v>260</v>
      </c>
      <c r="E934" t="s">
        <v>2734</v>
      </c>
      <c r="F934" t="s">
        <v>2735</v>
      </c>
      <c r="G934" t="str">
        <f>HYPERLINK("sem/10.1021_acsami.7b15712\am-2017-15712r_0007.jpeg","sem/10.1021_acsami.7b15712\am-2017-15712r_0007.jpeg")</f>
        <v>sem/10.1021_acsami.7b15712\am-2017-15712r_0007.jpeg</v>
      </c>
      <c r="H934" t="str">
        <f>HYPERLINK("sem/10.1021_acsami.7b15712\SEM","sem/10.1021_acsami.7b15712\SEM")</f>
        <v>sem/10.1021_acsami.7b15712\SEM</v>
      </c>
      <c r="I934" t="s">
        <v>4854</v>
      </c>
      <c r="J934">
        <v>-4.6970000000000001</v>
      </c>
      <c r="K934" t="s">
        <v>2468</v>
      </c>
      <c r="L934" t="s">
        <v>2736</v>
      </c>
    </row>
    <row r="935" spans="1:14" x14ac:dyDescent="0.25">
      <c r="A935" t="s">
        <v>2732</v>
      </c>
      <c r="B935" t="s">
        <v>2733</v>
      </c>
      <c r="C935" t="s">
        <v>1143</v>
      </c>
      <c r="D935" t="s">
        <v>17</v>
      </c>
      <c r="E935" t="s">
        <v>2734</v>
      </c>
      <c r="F935" t="s">
        <v>2737</v>
      </c>
      <c r="G935" t="str">
        <f>HYPERLINK("sem/10.1021_acsami.7b15712\supp_9.jpg","sem/10.1021_acsami.7b15712\supp_9.jpg")</f>
        <v>sem/10.1021_acsami.7b15712\supp_9.jpg</v>
      </c>
      <c r="H935" t="str">
        <f>HYPERLINK("sem/10.1021_acsami.7b15712\SEM","sem/10.1021_acsami.7b15712\SEM")</f>
        <v>sem/10.1021_acsami.7b15712\SEM</v>
      </c>
      <c r="N935" t="s">
        <v>2738</v>
      </c>
    </row>
    <row r="936" spans="1:14" x14ac:dyDescent="0.25">
      <c r="A936" s="1" t="s">
        <v>2739</v>
      </c>
      <c r="B936" t="s">
        <v>2740</v>
      </c>
      <c r="C936" t="s">
        <v>122</v>
      </c>
      <c r="D936" t="s">
        <v>28</v>
      </c>
      <c r="E936" t="s">
        <v>2741</v>
      </c>
      <c r="F936" t="s">
        <v>2742</v>
      </c>
      <c r="G936" t="str">
        <f>HYPERLINK("sem/10.1021_acs.macromol.7b01832\ma-2017-01832c_0003.jpeg","sem/10.1021_acs.macromol.7b01832\ma-2017-01832c_0003.jpeg")</f>
        <v>sem/10.1021_acs.macromol.7b01832\ma-2017-01832c_0003.jpeg</v>
      </c>
      <c r="H936" t="str">
        <f>HYPERLINK("sem/10.1021_acs.macromol.7b01832\SEM","sem/10.1021_acs.macromol.7b01832\SEM")</f>
        <v>sem/10.1021_acs.macromol.7b01832\SEM</v>
      </c>
      <c r="N936" t="s">
        <v>2454</v>
      </c>
    </row>
    <row r="937" spans="1:14" x14ac:dyDescent="0.25">
      <c r="A937" t="s">
        <v>2743</v>
      </c>
      <c r="B937" t="s">
        <v>2744</v>
      </c>
      <c r="C937" t="s">
        <v>144</v>
      </c>
      <c r="D937" t="s">
        <v>17</v>
      </c>
      <c r="E937" t="s">
        <v>2745</v>
      </c>
      <c r="F937" t="s">
        <v>2746</v>
      </c>
      <c r="G937" t="str">
        <f>HYPERLINK("sem/10.1021_acs.macromol.5b01536\ma-2015-01536z_0003.jpeg","sem/10.1021_acs.macromol.5b01536\ma-2015-01536z_0003.jpeg")</f>
        <v>sem/10.1021_acs.macromol.5b01536\ma-2015-01536z_0003.jpeg</v>
      </c>
      <c r="H937" t="str">
        <f>HYPERLINK("sem/10.1021_acs.macromol.5b01536\SEM","sem/10.1021_acs.macromol.5b01536\SEM")</f>
        <v>sem/10.1021_acs.macromol.5b01536\SEM</v>
      </c>
      <c r="N937" t="s">
        <v>2454</v>
      </c>
    </row>
    <row r="938" spans="1:14" x14ac:dyDescent="0.25">
      <c r="A938" t="s">
        <v>2743</v>
      </c>
      <c r="B938" t="s">
        <v>2744</v>
      </c>
      <c r="C938" t="s">
        <v>144</v>
      </c>
      <c r="D938" t="s">
        <v>28</v>
      </c>
      <c r="E938" t="s">
        <v>2747</v>
      </c>
      <c r="F938" t="s">
        <v>2748</v>
      </c>
      <c r="G938" t="str">
        <f>HYPERLINK("sem/10.1021_acs.macromol.5b01536\ma-2015-01536z_0003.jpeg","sem/10.1021_acs.macromol.5b01536\ma-2015-01536z_0003.jpeg")</f>
        <v>sem/10.1021_acs.macromol.5b01536\ma-2015-01536z_0003.jpeg</v>
      </c>
      <c r="H938" t="str">
        <f>HYPERLINK("sem/10.1021_acs.macromol.5b01536\SEM","sem/10.1021_acs.macromol.5b01536\SEM")</f>
        <v>sem/10.1021_acs.macromol.5b01536\SEM</v>
      </c>
      <c r="N938" t="s">
        <v>2454</v>
      </c>
    </row>
    <row r="939" spans="1:14" x14ac:dyDescent="0.25">
      <c r="A939" t="s">
        <v>2743</v>
      </c>
      <c r="B939" t="s">
        <v>2744</v>
      </c>
      <c r="C939" t="s">
        <v>144</v>
      </c>
      <c r="D939" t="s">
        <v>36</v>
      </c>
      <c r="E939" t="s">
        <v>2749</v>
      </c>
      <c r="F939" t="s">
        <v>2750</v>
      </c>
      <c r="G939" t="str">
        <f>HYPERLINK("sem/10.1021_acs.macromol.5b01536\ma-2015-01536z_0003.jpeg","sem/10.1021_acs.macromol.5b01536\ma-2015-01536z_0003.jpeg")</f>
        <v>sem/10.1021_acs.macromol.5b01536\ma-2015-01536z_0003.jpeg</v>
      </c>
      <c r="H939" t="str">
        <f>HYPERLINK("sem/10.1021_acs.macromol.5b01536\SEM","sem/10.1021_acs.macromol.5b01536\SEM")</f>
        <v>sem/10.1021_acs.macromol.5b01536\SEM</v>
      </c>
      <c r="N939" t="s">
        <v>2454</v>
      </c>
    </row>
    <row r="940" spans="1:14" x14ac:dyDescent="0.25">
      <c r="A940" t="s">
        <v>2743</v>
      </c>
      <c r="B940" t="s">
        <v>2744</v>
      </c>
      <c r="C940" t="s">
        <v>144</v>
      </c>
      <c r="D940" t="s">
        <v>42</v>
      </c>
      <c r="E940" t="s">
        <v>2751</v>
      </c>
      <c r="F940" t="s">
        <v>2752</v>
      </c>
      <c r="G940" t="str">
        <f>HYPERLINK("sem/10.1021_acs.macromol.5b01536\ma-2015-01536z_0003.jpeg","sem/10.1021_acs.macromol.5b01536\ma-2015-01536z_0003.jpeg")</f>
        <v>sem/10.1021_acs.macromol.5b01536\ma-2015-01536z_0003.jpeg</v>
      </c>
      <c r="H940" t="str">
        <f>HYPERLINK("sem/10.1021_acs.macromol.5b01536\SEM","sem/10.1021_acs.macromol.5b01536\SEM")</f>
        <v>sem/10.1021_acs.macromol.5b01536\SEM</v>
      </c>
      <c r="N940" t="s">
        <v>2454</v>
      </c>
    </row>
    <row r="941" spans="1:14" x14ac:dyDescent="0.25">
      <c r="A941" s="1" t="s">
        <v>2753</v>
      </c>
      <c r="B941" t="s">
        <v>2754</v>
      </c>
      <c r="C941" t="s">
        <v>55</v>
      </c>
      <c r="D941" t="s">
        <v>91</v>
      </c>
      <c r="E941" t="s">
        <v>2755</v>
      </c>
      <c r="F941" t="s">
        <v>2756</v>
      </c>
      <c r="G941" t="str">
        <f>HYPERLINK("sem/10.1021_acsami.9b08870\am9b08870_0001.jpeg","sem/10.1021_acsami.9b08870\am9b08870_0001.jpeg")</f>
        <v>sem/10.1021_acsami.9b08870\am9b08870_0001.jpeg</v>
      </c>
      <c r="H941" t="str">
        <f>HYPERLINK("sem/10.1021_acsami.9b08870\SEM","sem/10.1021_acsami.9b08870\SEM")</f>
        <v>sem/10.1021_acsami.9b08870\SEM</v>
      </c>
      <c r="I941" t="s">
        <v>4855</v>
      </c>
      <c r="J941">
        <v>-4</v>
      </c>
      <c r="K941" t="s">
        <v>114</v>
      </c>
      <c r="L941" t="s">
        <v>2757</v>
      </c>
    </row>
    <row r="942" spans="1:14" x14ac:dyDescent="0.25">
      <c r="A942" t="s">
        <v>2753</v>
      </c>
      <c r="B942" t="s">
        <v>2754</v>
      </c>
      <c r="C942" t="s">
        <v>55</v>
      </c>
      <c r="D942" t="s">
        <v>94</v>
      </c>
      <c r="E942" t="s">
        <v>2758</v>
      </c>
      <c r="F942" t="s">
        <v>2759</v>
      </c>
      <c r="G942" t="str">
        <f>HYPERLINK("sem/10.1021_acsami.9b08870\am9b08870_0001.jpeg","sem/10.1021_acsami.9b08870\am9b08870_0001.jpeg")</f>
        <v>sem/10.1021_acsami.9b08870\am9b08870_0001.jpeg</v>
      </c>
      <c r="H942" t="str">
        <f>HYPERLINK("sem/10.1021_acsami.9b08870\SEM","sem/10.1021_acsami.9b08870\SEM")</f>
        <v>sem/10.1021_acsami.9b08870\SEM</v>
      </c>
      <c r="I942" t="s">
        <v>4856</v>
      </c>
      <c r="J942">
        <v>-4.6970000000000001</v>
      </c>
      <c r="K942" t="s">
        <v>114</v>
      </c>
      <c r="L942" t="s">
        <v>1924</v>
      </c>
    </row>
    <row r="943" spans="1:14" x14ac:dyDescent="0.25">
      <c r="A943" t="s">
        <v>2753</v>
      </c>
      <c r="B943" t="s">
        <v>2754</v>
      </c>
      <c r="C943" t="s">
        <v>55</v>
      </c>
      <c r="D943" t="s">
        <v>102</v>
      </c>
      <c r="E943" t="s">
        <v>2758</v>
      </c>
      <c r="F943" t="s">
        <v>2759</v>
      </c>
      <c r="G943" t="str">
        <f>HYPERLINK("sem/10.1021_acsami.9b08870\am9b08870_0001.jpeg","sem/10.1021_acsami.9b08870\am9b08870_0001.jpeg")</f>
        <v>sem/10.1021_acsami.9b08870\am9b08870_0001.jpeg</v>
      </c>
      <c r="H943" t="str">
        <f>HYPERLINK("sem/10.1021_acsami.9b08870\SEM","sem/10.1021_acsami.9b08870\SEM")</f>
        <v>sem/10.1021_acsami.9b08870\SEM</v>
      </c>
      <c r="I943" t="s">
        <v>4857</v>
      </c>
      <c r="J943">
        <v>-5.3010000000000002</v>
      </c>
      <c r="K943" t="s">
        <v>114</v>
      </c>
      <c r="L943" t="s">
        <v>1924</v>
      </c>
    </row>
    <row r="944" spans="1:14" x14ac:dyDescent="0.25">
      <c r="A944" t="s">
        <v>2753</v>
      </c>
      <c r="B944" t="s">
        <v>2754</v>
      </c>
      <c r="C944" t="s">
        <v>55</v>
      </c>
      <c r="D944" t="s">
        <v>96</v>
      </c>
      <c r="E944" t="s">
        <v>2760</v>
      </c>
      <c r="F944" t="s">
        <v>2761</v>
      </c>
      <c r="G944" t="str">
        <f>HYPERLINK("sem/10.1021_acsami.9b08870\am9b08870_0001.jpeg","sem/10.1021_acsami.9b08870\am9b08870_0001.jpeg")</f>
        <v>sem/10.1021_acsami.9b08870\am9b08870_0001.jpeg</v>
      </c>
      <c r="H944" t="str">
        <f>HYPERLINK("sem/10.1021_acsami.9b08870\SEM","sem/10.1021_acsami.9b08870\SEM")</f>
        <v>sem/10.1021_acsami.9b08870\SEM</v>
      </c>
      <c r="I944" t="s">
        <v>4858</v>
      </c>
      <c r="J944">
        <v>-4.6970000000000001</v>
      </c>
      <c r="K944" t="s">
        <v>114</v>
      </c>
      <c r="L944" t="s">
        <v>1839</v>
      </c>
    </row>
    <row r="945" spans="1:14" x14ac:dyDescent="0.25">
      <c r="A945" t="s">
        <v>2753</v>
      </c>
      <c r="B945" t="s">
        <v>2754</v>
      </c>
      <c r="C945" t="s">
        <v>55</v>
      </c>
      <c r="D945" t="s">
        <v>103</v>
      </c>
      <c r="E945" t="s">
        <v>2760</v>
      </c>
      <c r="F945" t="s">
        <v>2761</v>
      </c>
      <c r="G945" t="str">
        <f>HYPERLINK("sem/10.1021_acsami.9b08870\am9b08870_0001.jpeg","sem/10.1021_acsami.9b08870\am9b08870_0001.jpeg")</f>
        <v>sem/10.1021_acsami.9b08870\am9b08870_0001.jpeg</v>
      </c>
      <c r="H945" t="str">
        <f>HYPERLINK("sem/10.1021_acsami.9b08870\SEM","sem/10.1021_acsami.9b08870\SEM")</f>
        <v>sem/10.1021_acsami.9b08870\SEM</v>
      </c>
      <c r="I945" t="s">
        <v>4859</v>
      </c>
      <c r="J945">
        <v>-5.3010000000000002</v>
      </c>
      <c r="K945" t="s">
        <v>114</v>
      </c>
      <c r="L945" t="s">
        <v>1839</v>
      </c>
    </row>
    <row r="946" spans="1:14" x14ac:dyDescent="0.25">
      <c r="A946" t="s">
        <v>2762</v>
      </c>
      <c r="B946" t="s">
        <v>2763</v>
      </c>
      <c r="C946" t="s">
        <v>90</v>
      </c>
      <c r="D946" t="s">
        <v>96</v>
      </c>
      <c r="E946" t="s">
        <v>2764</v>
      </c>
      <c r="F946" t="s">
        <v>2765</v>
      </c>
      <c r="G946" t="str">
        <f>HYPERLINK("sem/10.1021_acsami.7b08937\am-2017-089373_0003.jpeg","sem/10.1021_acsami.7b08937\am-2017-089373_0003.jpeg")</f>
        <v>sem/10.1021_acsami.7b08937\am-2017-089373_0003.jpeg</v>
      </c>
      <c r="H946" t="str">
        <f>HYPERLINK("sem/10.1021_acsami.7b08937\SEM","sem/10.1021_acsami.7b08937\SEM")</f>
        <v>sem/10.1021_acsami.7b08937\SEM</v>
      </c>
      <c r="N946" t="s">
        <v>2454</v>
      </c>
    </row>
    <row r="947" spans="1:14" x14ac:dyDescent="0.25">
      <c r="A947" t="s">
        <v>2766</v>
      </c>
      <c r="B947" t="s">
        <v>2767</v>
      </c>
      <c r="C947" t="s">
        <v>16</v>
      </c>
      <c r="D947" t="s">
        <v>1389</v>
      </c>
      <c r="E947" t="s">
        <v>2768</v>
      </c>
      <c r="F947" t="s">
        <v>2769</v>
      </c>
      <c r="G947" t="str">
        <f>HYPERLINK("sem/10.1021_acsapm.9b00590\supp_2.jpg","sem/10.1021_acsapm.9b00590\supp_2.jpg")</f>
        <v>sem/10.1021_acsapm.9b00590\supp_2.jpg</v>
      </c>
      <c r="H947" t="str">
        <f>HYPERLINK("sem/10.1021_acsapm.9b00590\SEM","sem/10.1021_acsapm.9b00590\SEM")</f>
        <v>sem/10.1021_acsapm.9b00590\SEM</v>
      </c>
      <c r="N947" t="s">
        <v>2770</v>
      </c>
    </row>
    <row r="948" spans="1:14" x14ac:dyDescent="0.25">
      <c r="A948" t="s">
        <v>2771</v>
      </c>
      <c r="B948" t="s">
        <v>2772</v>
      </c>
      <c r="C948" t="s">
        <v>2773</v>
      </c>
      <c r="D948" t="s">
        <v>17</v>
      </c>
      <c r="E948" t="s">
        <v>2774</v>
      </c>
      <c r="F948" t="s">
        <v>2775</v>
      </c>
      <c r="G948" t="str">
        <f>HYPERLINK("sem/10.1021_acsami.0c02495\am0c02495_0004.jpeg","sem/10.1021_acsami.0c02495\am0c02495_0004.jpeg")</f>
        <v>sem/10.1021_acsami.0c02495\am0c02495_0004.jpeg</v>
      </c>
      <c r="H948" t="str">
        <f>HYPERLINK("sem/10.1021_acsami.0c02495\SEM","sem/10.1021_acsami.0c02495\SEM")</f>
        <v>sem/10.1021_acsami.0c02495\SEM</v>
      </c>
      <c r="I948" t="s">
        <v>4896</v>
      </c>
      <c r="J948">
        <v>-4.3010000000000002</v>
      </c>
      <c r="K948" t="s">
        <v>114</v>
      </c>
      <c r="L948" t="s">
        <v>2776</v>
      </c>
    </row>
    <row r="949" spans="1:14" x14ac:dyDescent="0.25">
      <c r="A949" t="s">
        <v>2771</v>
      </c>
      <c r="B949" t="s">
        <v>2772</v>
      </c>
      <c r="C949" t="s">
        <v>2777</v>
      </c>
      <c r="D949" t="s">
        <v>2778</v>
      </c>
      <c r="E949" t="s">
        <v>2779</v>
      </c>
      <c r="F949" t="s">
        <v>2780</v>
      </c>
      <c r="G949" t="str">
        <f>HYPERLINK("sem/10.1021_acsami.0c02495\supp_3.jpg","sem/10.1021_acsami.0c02495\supp_3.jpg")</f>
        <v>sem/10.1021_acsami.0c02495\supp_3.jpg</v>
      </c>
      <c r="H949" t="str">
        <f>HYPERLINK("sem/10.1021_acsami.0c02495\SEM","sem/10.1021_acsami.0c02495\SEM")</f>
        <v>sem/10.1021_acsami.0c02495\SEM</v>
      </c>
      <c r="N949" t="s">
        <v>2781</v>
      </c>
    </row>
    <row r="950" spans="1:14" x14ac:dyDescent="0.25">
      <c r="A950" t="s">
        <v>2771</v>
      </c>
      <c r="B950" t="s">
        <v>2772</v>
      </c>
      <c r="C950" t="s">
        <v>2782</v>
      </c>
      <c r="D950" t="s">
        <v>17</v>
      </c>
      <c r="E950" t="s">
        <v>1364</v>
      </c>
      <c r="F950" t="s">
        <v>2783</v>
      </c>
      <c r="G950" t="str">
        <f>HYPERLINK("sem/10.1021_acsami.0c02495\supp_22.jpg","sem/10.1021_acsami.0c02495\supp_22.jpg")</f>
        <v>sem/10.1021_acsami.0c02495\supp_22.jpg</v>
      </c>
      <c r="H950" t="str">
        <f>HYPERLINK("sem/10.1021_acsami.0c02495\SEM","sem/10.1021_acsami.0c02495\SEM")</f>
        <v>sem/10.1021_acsami.0c02495\SEM</v>
      </c>
      <c r="N950" t="s">
        <v>2781</v>
      </c>
    </row>
    <row r="951" spans="1:14" x14ac:dyDescent="0.25">
      <c r="A951" t="s">
        <v>2771</v>
      </c>
      <c r="B951" t="s">
        <v>2772</v>
      </c>
      <c r="C951" t="s">
        <v>2782</v>
      </c>
      <c r="D951" t="s">
        <v>28</v>
      </c>
      <c r="E951" t="s">
        <v>2784</v>
      </c>
      <c r="F951" t="s">
        <v>2785</v>
      </c>
      <c r="G951" t="str">
        <f>HYPERLINK("sem/10.1021_acsami.0c02495\supp_22.jpg","sem/10.1021_acsami.0c02495\supp_22.jpg")</f>
        <v>sem/10.1021_acsami.0c02495\supp_22.jpg</v>
      </c>
      <c r="H951" t="str">
        <f>HYPERLINK("sem/10.1021_acsami.0c02495\SEM","sem/10.1021_acsami.0c02495\SEM")</f>
        <v>sem/10.1021_acsami.0c02495\SEM</v>
      </c>
      <c r="N951" t="s">
        <v>2781</v>
      </c>
    </row>
    <row r="952" spans="1:14" x14ac:dyDescent="0.25">
      <c r="A952" t="s">
        <v>2786</v>
      </c>
      <c r="B952" t="s">
        <v>2787</v>
      </c>
      <c r="C952" t="s">
        <v>2788</v>
      </c>
      <c r="D952" t="s">
        <v>2789</v>
      </c>
      <c r="E952" t="s">
        <v>2790</v>
      </c>
      <c r="F952" t="s">
        <v>2791</v>
      </c>
      <c r="G952" t="str">
        <f>HYPERLINK("sem/10.1021_acsami.5b03325\supp_4.jpg","sem/10.1021_acsami.5b03325\supp_4.jpg")</f>
        <v>sem/10.1021_acsami.5b03325\supp_4.jpg</v>
      </c>
      <c r="H952" t="str">
        <f>HYPERLINK("sem/10.1021_acsami.5b03325\SEM","sem/10.1021_acsami.5b03325\SEM")</f>
        <v>sem/10.1021_acsami.5b03325\SEM</v>
      </c>
      <c r="N952" t="s">
        <v>2454</v>
      </c>
    </row>
    <row r="953" spans="1:14" x14ac:dyDescent="0.25">
      <c r="A953" t="s">
        <v>2792</v>
      </c>
      <c r="B953" t="s">
        <v>2793</v>
      </c>
      <c r="C953" t="s">
        <v>55</v>
      </c>
      <c r="D953" t="s">
        <v>48</v>
      </c>
      <c r="E953" t="s">
        <v>2794</v>
      </c>
      <c r="F953" t="s">
        <v>2795</v>
      </c>
      <c r="G953" t="str">
        <f>HYPERLINK("sem/10.1021_acsbiomaterials.8b00408\ab-2018-00408v_0009.jpeg","sem/10.1021_acsbiomaterials.8b00408\ab-2018-00408v_0009.jpeg")</f>
        <v>sem/10.1021_acsbiomaterials.8b00408\ab-2018-00408v_0009.jpeg</v>
      </c>
      <c r="H953" t="str">
        <f t="shared" ref="H953:H960" si="88">HYPERLINK("sem/10.1021_acsbiomaterials.8b00408\SEM","sem/10.1021_acsbiomaterials.8b00408\SEM")</f>
        <v>sem/10.1021_acsbiomaterials.8b00408\SEM</v>
      </c>
      <c r="I953" t="s">
        <v>4743</v>
      </c>
      <c r="J953">
        <v>-4</v>
      </c>
      <c r="K953" t="s">
        <v>114</v>
      </c>
      <c r="L953" t="s">
        <v>2796</v>
      </c>
    </row>
    <row r="954" spans="1:14" x14ac:dyDescent="0.25">
      <c r="A954" t="s">
        <v>2792</v>
      </c>
      <c r="B954" t="s">
        <v>2793</v>
      </c>
      <c r="C954" t="s">
        <v>55</v>
      </c>
      <c r="D954" t="s">
        <v>48</v>
      </c>
      <c r="E954" t="s">
        <v>2794</v>
      </c>
      <c r="F954" t="s">
        <v>2795</v>
      </c>
      <c r="G954" t="str">
        <f>HYPERLINK("sem/10.1021_acsbiomaterials.8b00408\ab-2018-00408v_0009.jpeg","sem/10.1021_acsbiomaterials.8b00408\ab-2018-00408v_0009.jpeg")</f>
        <v>sem/10.1021_acsbiomaterials.8b00408\ab-2018-00408v_0009.jpeg</v>
      </c>
      <c r="H954" t="str">
        <f t="shared" si="88"/>
        <v>sem/10.1021_acsbiomaterials.8b00408\SEM</v>
      </c>
      <c r="I954" t="s">
        <v>4743</v>
      </c>
      <c r="J954">
        <v>-4</v>
      </c>
      <c r="K954" t="s">
        <v>2468</v>
      </c>
      <c r="L954" t="s">
        <v>425</v>
      </c>
    </row>
    <row r="955" spans="1:14" x14ac:dyDescent="0.25">
      <c r="A955" s="1" t="s">
        <v>2792</v>
      </c>
      <c r="B955" t="s">
        <v>2793</v>
      </c>
      <c r="C955" t="s">
        <v>297</v>
      </c>
      <c r="D955" t="s">
        <v>17</v>
      </c>
      <c r="E955" t="s">
        <v>2797</v>
      </c>
      <c r="F955" t="s">
        <v>2798</v>
      </c>
      <c r="G955" t="str">
        <f t="shared" ref="G955:G960" si="89">HYPERLINK("sem/10.1021_acsbiomaterials.8b00408\ab-2018-00408v_0004.jpeg","sem/10.1021_acsbiomaterials.8b00408\ab-2018-00408v_0004.jpeg")</f>
        <v>sem/10.1021_acsbiomaterials.8b00408\ab-2018-00408v_0004.jpeg</v>
      </c>
      <c r="H955" t="str">
        <f t="shared" si="88"/>
        <v>sem/10.1021_acsbiomaterials.8b00408\SEM</v>
      </c>
      <c r="I955" t="s">
        <v>4860</v>
      </c>
      <c r="J955">
        <v>-4.3</v>
      </c>
      <c r="K955" t="s">
        <v>114</v>
      </c>
      <c r="L955" t="s">
        <v>425</v>
      </c>
    </row>
    <row r="956" spans="1:14" x14ac:dyDescent="0.25">
      <c r="A956" s="1" t="s">
        <v>2792</v>
      </c>
      <c r="B956" t="s">
        <v>2793</v>
      </c>
      <c r="C956" t="s">
        <v>297</v>
      </c>
      <c r="D956" t="s">
        <v>17</v>
      </c>
      <c r="E956" t="s">
        <v>2797</v>
      </c>
      <c r="F956" t="s">
        <v>2798</v>
      </c>
      <c r="G956" t="str">
        <f t="shared" si="89"/>
        <v>sem/10.1021_acsbiomaterials.8b00408\ab-2018-00408v_0004.jpeg</v>
      </c>
      <c r="H956" t="str">
        <f t="shared" si="88"/>
        <v>sem/10.1021_acsbiomaterials.8b00408\SEM</v>
      </c>
      <c r="I956" t="s">
        <v>4860</v>
      </c>
      <c r="J956">
        <v>-4.3</v>
      </c>
      <c r="K956" t="s">
        <v>2468</v>
      </c>
      <c r="L956" t="s">
        <v>425</v>
      </c>
    </row>
    <row r="957" spans="1:14" x14ac:dyDescent="0.25">
      <c r="A957" s="1" t="s">
        <v>2792</v>
      </c>
      <c r="B957" t="s">
        <v>2793</v>
      </c>
      <c r="C957" t="s">
        <v>297</v>
      </c>
      <c r="D957" t="s">
        <v>28</v>
      </c>
      <c r="E957" t="s">
        <v>2799</v>
      </c>
      <c r="F957" t="s">
        <v>2798</v>
      </c>
      <c r="G957" t="str">
        <f t="shared" si="89"/>
        <v>sem/10.1021_acsbiomaterials.8b00408\ab-2018-00408v_0004.jpeg</v>
      </c>
      <c r="H957" t="str">
        <f t="shared" si="88"/>
        <v>sem/10.1021_acsbiomaterials.8b00408\SEM</v>
      </c>
      <c r="I957" t="s">
        <v>4861</v>
      </c>
      <c r="J957">
        <v>-4.3</v>
      </c>
      <c r="K957" t="s">
        <v>114</v>
      </c>
      <c r="L957" t="s">
        <v>365</v>
      </c>
    </row>
    <row r="958" spans="1:14" x14ac:dyDescent="0.25">
      <c r="A958" s="1" t="s">
        <v>2792</v>
      </c>
      <c r="B958" t="s">
        <v>2793</v>
      </c>
      <c r="C958" t="s">
        <v>297</v>
      </c>
      <c r="D958" t="s">
        <v>28</v>
      </c>
      <c r="E958" t="s">
        <v>2799</v>
      </c>
      <c r="F958" t="s">
        <v>2798</v>
      </c>
      <c r="G958" t="str">
        <f t="shared" si="89"/>
        <v>sem/10.1021_acsbiomaterials.8b00408\ab-2018-00408v_0004.jpeg</v>
      </c>
      <c r="H958" t="str">
        <f t="shared" si="88"/>
        <v>sem/10.1021_acsbiomaterials.8b00408\SEM</v>
      </c>
      <c r="I958" t="s">
        <v>4861</v>
      </c>
      <c r="J958">
        <v>-4.3</v>
      </c>
      <c r="K958" t="s">
        <v>2468</v>
      </c>
      <c r="L958" t="s">
        <v>2800</v>
      </c>
    </row>
    <row r="959" spans="1:14" x14ac:dyDescent="0.25">
      <c r="A959" s="1" t="s">
        <v>2792</v>
      </c>
      <c r="B959" t="s">
        <v>2793</v>
      </c>
      <c r="C959" t="s">
        <v>297</v>
      </c>
      <c r="D959" t="s">
        <v>36</v>
      </c>
      <c r="E959" t="s">
        <v>2801</v>
      </c>
      <c r="F959" t="s">
        <v>2798</v>
      </c>
      <c r="G959" t="str">
        <f t="shared" si="89"/>
        <v>sem/10.1021_acsbiomaterials.8b00408\ab-2018-00408v_0004.jpeg</v>
      </c>
      <c r="H959" t="str">
        <f t="shared" si="88"/>
        <v>sem/10.1021_acsbiomaterials.8b00408\SEM</v>
      </c>
      <c r="I959" t="s">
        <v>4862</v>
      </c>
      <c r="J959">
        <v>-4.3</v>
      </c>
      <c r="K959" t="s">
        <v>114</v>
      </c>
      <c r="L959" t="s">
        <v>2796</v>
      </c>
    </row>
    <row r="960" spans="1:14" x14ac:dyDescent="0.25">
      <c r="A960" s="1" t="s">
        <v>2792</v>
      </c>
      <c r="B960" t="s">
        <v>2793</v>
      </c>
      <c r="C960" t="s">
        <v>297</v>
      </c>
      <c r="D960" t="s">
        <v>36</v>
      </c>
      <c r="E960" t="s">
        <v>2801</v>
      </c>
      <c r="F960" t="s">
        <v>2798</v>
      </c>
      <c r="G960" t="str">
        <f t="shared" si="89"/>
        <v>sem/10.1021_acsbiomaterials.8b00408\ab-2018-00408v_0004.jpeg</v>
      </c>
      <c r="H960" t="str">
        <f t="shared" si="88"/>
        <v>sem/10.1021_acsbiomaterials.8b00408\SEM</v>
      </c>
      <c r="I960" t="s">
        <v>4862</v>
      </c>
      <c r="J960">
        <v>-4.3</v>
      </c>
      <c r="K960" t="s">
        <v>2468</v>
      </c>
      <c r="L960" t="s">
        <v>365</v>
      </c>
    </row>
    <row r="961" spans="1:14" x14ac:dyDescent="0.25">
      <c r="A961" t="s">
        <v>2802</v>
      </c>
      <c r="B961" t="s">
        <v>2803</v>
      </c>
      <c r="C961" t="s">
        <v>169</v>
      </c>
      <c r="D961" t="s">
        <v>17</v>
      </c>
      <c r="E961" t="s">
        <v>2804</v>
      </c>
      <c r="F961" t="s">
        <v>2805</v>
      </c>
      <c r="G961" t="str">
        <f>HYPERLINK("sem/10.1021_acsami.1c05394\am1c05394_0008.jpeg","sem/10.1021_acsami.1c05394\am1c05394_0008.jpeg")</f>
        <v>sem/10.1021_acsami.1c05394\am1c05394_0008.jpeg</v>
      </c>
      <c r="H961" t="str">
        <f t="shared" ref="H961:H968" si="90">HYPERLINK("sem/10.1021_acsami.1c05394\SEM","sem/10.1021_acsami.1c05394\SEM")</f>
        <v>sem/10.1021_acsami.1c05394\SEM</v>
      </c>
      <c r="I961" t="s">
        <v>4863</v>
      </c>
      <c r="J961">
        <v>-5.3010000000000002</v>
      </c>
      <c r="K961" t="s">
        <v>114</v>
      </c>
      <c r="L961" t="s">
        <v>2806</v>
      </c>
    </row>
    <row r="962" spans="1:14" x14ac:dyDescent="0.25">
      <c r="A962" t="s">
        <v>2802</v>
      </c>
      <c r="B962" t="s">
        <v>2803</v>
      </c>
      <c r="C962" t="s">
        <v>169</v>
      </c>
      <c r="D962" t="s">
        <v>28</v>
      </c>
      <c r="E962" t="s">
        <v>2807</v>
      </c>
      <c r="F962" t="s">
        <v>2808</v>
      </c>
      <c r="G962" t="str">
        <f>HYPERLINK("sem/10.1021_acsami.1c05394\am1c05394_0008.jpeg","sem/10.1021_acsami.1c05394\am1c05394_0008.jpeg")</f>
        <v>sem/10.1021_acsami.1c05394\am1c05394_0008.jpeg</v>
      </c>
      <c r="H962" t="str">
        <f t="shared" si="90"/>
        <v>sem/10.1021_acsami.1c05394\SEM</v>
      </c>
      <c r="I962" t="s">
        <v>4864</v>
      </c>
      <c r="J962">
        <v>-5.3010000000000002</v>
      </c>
      <c r="K962" t="s">
        <v>114</v>
      </c>
      <c r="L962" t="s">
        <v>2809</v>
      </c>
    </row>
    <row r="963" spans="1:14" x14ac:dyDescent="0.25">
      <c r="A963" t="s">
        <v>2802</v>
      </c>
      <c r="B963" t="s">
        <v>2803</v>
      </c>
      <c r="C963" t="s">
        <v>169</v>
      </c>
      <c r="D963" t="s">
        <v>36</v>
      </c>
      <c r="E963" t="s">
        <v>2810</v>
      </c>
      <c r="F963" t="s">
        <v>2811</v>
      </c>
      <c r="G963" t="str">
        <f>HYPERLINK("sem/10.1021_acsami.1c05394\am1c05394_0008.jpeg","sem/10.1021_acsami.1c05394\am1c05394_0008.jpeg")</f>
        <v>sem/10.1021_acsami.1c05394\am1c05394_0008.jpeg</v>
      </c>
      <c r="H963" t="str">
        <f t="shared" si="90"/>
        <v>sem/10.1021_acsami.1c05394\SEM</v>
      </c>
      <c r="I963" t="s">
        <v>4865</v>
      </c>
      <c r="J963">
        <v>-5.3010000000000002</v>
      </c>
      <c r="K963" t="s">
        <v>114</v>
      </c>
      <c r="L963" t="s">
        <v>2812</v>
      </c>
    </row>
    <row r="964" spans="1:14" x14ac:dyDescent="0.25">
      <c r="A964" t="s">
        <v>2802</v>
      </c>
      <c r="B964" t="s">
        <v>2803</v>
      </c>
      <c r="C964" t="s">
        <v>169</v>
      </c>
      <c r="D964" t="s">
        <v>42</v>
      </c>
      <c r="E964" t="s">
        <v>2813</v>
      </c>
      <c r="F964" t="s">
        <v>2814</v>
      </c>
      <c r="G964" t="str">
        <f>HYPERLINK("sem/10.1021_acsami.1c05394\am1c05394_0008.jpeg","sem/10.1021_acsami.1c05394\am1c05394_0008.jpeg")</f>
        <v>sem/10.1021_acsami.1c05394\am1c05394_0008.jpeg</v>
      </c>
      <c r="H964" t="str">
        <f t="shared" si="90"/>
        <v>sem/10.1021_acsami.1c05394\SEM</v>
      </c>
      <c r="I964" t="s">
        <v>4866</v>
      </c>
      <c r="J964">
        <v>-5.3010000000000002</v>
      </c>
      <c r="K964" t="s">
        <v>114</v>
      </c>
      <c r="L964" t="s">
        <v>2815</v>
      </c>
    </row>
    <row r="965" spans="1:14" x14ac:dyDescent="0.25">
      <c r="A965" t="s">
        <v>2802</v>
      </c>
      <c r="B965" t="s">
        <v>2803</v>
      </c>
      <c r="C965" t="s">
        <v>541</v>
      </c>
      <c r="D965" t="s">
        <v>17</v>
      </c>
      <c r="E965" t="s">
        <v>2804</v>
      </c>
      <c r="F965" t="s">
        <v>2805</v>
      </c>
      <c r="G965" t="str">
        <f>HYPERLINK("sem/10.1021_acsami.1c05394\am1c05394_0012.jpeg","sem/10.1021_acsami.1c05394\am1c05394_0012.jpeg")</f>
        <v>sem/10.1021_acsami.1c05394\am1c05394_0012.jpeg</v>
      </c>
      <c r="H965" t="str">
        <f t="shared" si="90"/>
        <v>sem/10.1021_acsami.1c05394\SEM</v>
      </c>
      <c r="I965" t="s">
        <v>4867</v>
      </c>
      <c r="J965">
        <v>-5.3010000000000002</v>
      </c>
      <c r="K965" t="s">
        <v>114</v>
      </c>
      <c r="L965" t="s">
        <v>2806</v>
      </c>
    </row>
    <row r="966" spans="1:14" x14ac:dyDescent="0.25">
      <c r="A966" t="s">
        <v>2802</v>
      </c>
      <c r="B966" t="s">
        <v>2803</v>
      </c>
      <c r="C966" t="s">
        <v>541</v>
      </c>
      <c r="D966" t="s">
        <v>28</v>
      </c>
      <c r="E966" t="s">
        <v>2807</v>
      </c>
      <c r="F966" t="s">
        <v>2808</v>
      </c>
      <c r="G966" t="str">
        <f>HYPERLINK("sem/10.1021_acsami.1c05394\am1c05394_0012.jpeg","sem/10.1021_acsami.1c05394\am1c05394_0012.jpeg")</f>
        <v>sem/10.1021_acsami.1c05394\am1c05394_0012.jpeg</v>
      </c>
      <c r="H966" t="str">
        <f t="shared" si="90"/>
        <v>sem/10.1021_acsami.1c05394\SEM</v>
      </c>
      <c r="I966" t="s">
        <v>4868</v>
      </c>
      <c r="J966">
        <v>-5.3010000000000002</v>
      </c>
      <c r="K966" t="s">
        <v>114</v>
      </c>
      <c r="L966" t="s">
        <v>2809</v>
      </c>
    </row>
    <row r="967" spans="1:14" x14ac:dyDescent="0.25">
      <c r="A967" t="s">
        <v>2802</v>
      </c>
      <c r="B967" t="s">
        <v>2803</v>
      </c>
      <c r="C967" t="s">
        <v>541</v>
      </c>
      <c r="D967" t="s">
        <v>36</v>
      </c>
      <c r="E967" t="s">
        <v>2810</v>
      </c>
      <c r="F967" t="s">
        <v>2811</v>
      </c>
      <c r="G967" t="str">
        <f>HYPERLINK("sem/10.1021_acsami.1c05394\am1c05394_0012.jpeg","sem/10.1021_acsami.1c05394\am1c05394_0012.jpeg")</f>
        <v>sem/10.1021_acsami.1c05394\am1c05394_0012.jpeg</v>
      </c>
      <c r="H967" t="str">
        <f t="shared" si="90"/>
        <v>sem/10.1021_acsami.1c05394\SEM</v>
      </c>
      <c r="I967" t="s">
        <v>4869</v>
      </c>
      <c r="J967">
        <v>-5.3010000000000002</v>
      </c>
      <c r="K967" t="s">
        <v>114</v>
      </c>
      <c r="L967" t="s">
        <v>2812</v>
      </c>
    </row>
    <row r="968" spans="1:14" x14ac:dyDescent="0.25">
      <c r="A968" t="s">
        <v>2802</v>
      </c>
      <c r="B968" t="s">
        <v>2803</v>
      </c>
      <c r="C968" t="s">
        <v>541</v>
      </c>
      <c r="D968" t="s">
        <v>42</v>
      </c>
      <c r="E968" t="s">
        <v>2813</v>
      </c>
      <c r="F968" t="s">
        <v>2814</v>
      </c>
      <c r="G968" t="str">
        <f>HYPERLINK("sem/10.1021_acsami.1c05394\am1c05394_0012.jpeg","sem/10.1021_acsami.1c05394\am1c05394_0012.jpeg")</f>
        <v>sem/10.1021_acsami.1c05394\am1c05394_0012.jpeg</v>
      </c>
      <c r="H968" t="str">
        <f t="shared" si="90"/>
        <v>sem/10.1021_acsami.1c05394\SEM</v>
      </c>
      <c r="I968" t="s">
        <v>4870</v>
      </c>
      <c r="J968">
        <v>-5.3010000000000002</v>
      </c>
      <c r="K968" t="s">
        <v>114</v>
      </c>
      <c r="L968" t="s">
        <v>2815</v>
      </c>
    </row>
    <row r="969" spans="1:14" x14ac:dyDescent="0.25">
      <c r="A969" t="s">
        <v>2816</v>
      </c>
      <c r="B969" t="s">
        <v>2817</v>
      </c>
      <c r="C969" t="s">
        <v>594</v>
      </c>
      <c r="D969" t="s">
        <v>2818</v>
      </c>
      <c r="E969" t="s">
        <v>2819</v>
      </c>
      <c r="F969" t="s">
        <v>2820</v>
      </c>
      <c r="G969" t="str">
        <f>HYPERLINK("sem/10.1021_jacs.9b11290\supp_10.jpg","sem/10.1021_jacs.9b11290\supp_10.jpg")</f>
        <v>sem/10.1021_jacs.9b11290\supp_10.jpg</v>
      </c>
      <c r="H969" t="str">
        <f>HYPERLINK("sem/10.1021_jacs.9b11290\SEM","sem/10.1021_jacs.9b11290\SEM")</f>
        <v>sem/10.1021_jacs.9b11290\SEM</v>
      </c>
      <c r="N969" t="s">
        <v>2454</v>
      </c>
    </row>
    <row r="970" spans="1:14" x14ac:dyDescent="0.25">
      <c r="A970" t="s">
        <v>2816</v>
      </c>
      <c r="B970" t="s">
        <v>2817</v>
      </c>
      <c r="C970" t="s">
        <v>594</v>
      </c>
      <c r="D970" t="s">
        <v>42</v>
      </c>
      <c r="E970" t="s">
        <v>2821</v>
      </c>
      <c r="F970" t="s">
        <v>2822</v>
      </c>
      <c r="G970" t="str">
        <f>HYPERLINK("sem/10.1021_jacs.9b11290\supp_10.jpg","sem/10.1021_jacs.9b11290\supp_10.jpg")</f>
        <v>sem/10.1021_jacs.9b11290\supp_10.jpg</v>
      </c>
      <c r="H970" t="str">
        <f>HYPERLINK("sem/10.1021_jacs.9b11290\SEM","sem/10.1021_jacs.9b11290\SEM")</f>
        <v>sem/10.1021_jacs.9b11290\SEM</v>
      </c>
      <c r="N970" t="s">
        <v>2454</v>
      </c>
    </row>
    <row r="971" spans="1:14" x14ac:dyDescent="0.25">
      <c r="A971" t="s">
        <v>2823</v>
      </c>
      <c r="B971" t="s">
        <v>2824</v>
      </c>
      <c r="C971" t="s">
        <v>169</v>
      </c>
      <c r="D971" t="s">
        <v>94</v>
      </c>
      <c r="E971" t="s">
        <v>2825</v>
      </c>
      <c r="F971" t="s">
        <v>2826</v>
      </c>
      <c r="G971" t="str">
        <f>HYPERLINK("sem/10.1021_bm700924n\bm-2007-00924n_0008.jpeg","sem/10.1021_bm700924n\bm-2007-00924n_0008.jpeg")</f>
        <v>sem/10.1021_bm700924n\bm-2007-00924n_0008.jpeg</v>
      </c>
      <c r="H971" t="str">
        <f>HYPERLINK("sem/10.1021_bm700924n\SEM","sem/10.1021_bm700924n\SEM")</f>
        <v>sem/10.1021_bm700924n\SEM</v>
      </c>
      <c r="I971" t="s">
        <v>4744</v>
      </c>
      <c r="J971">
        <v>-3</v>
      </c>
      <c r="K971" t="s">
        <v>2468</v>
      </c>
      <c r="L971" t="s">
        <v>225</v>
      </c>
    </row>
    <row r="972" spans="1:14" x14ac:dyDescent="0.25">
      <c r="A972" t="s">
        <v>2823</v>
      </c>
      <c r="B972" t="s">
        <v>2824</v>
      </c>
      <c r="C972" t="s">
        <v>169</v>
      </c>
      <c r="D972" t="s">
        <v>99</v>
      </c>
      <c r="E972" t="s">
        <v>2827</v>
      </c>
      <c r="F972" t="s">
        <v>2828</v>
      </c>
      <c r="G972" t="str">
        <f>HYPERLINK("sem/10.1021_bm700924n\bm-2007-00924n_0008.jpeg","sem/10.1021_bm700924n\bm-2007-00924n_0008.jpeg")</f>
        <v>sem/10.1021_bm700924n\bm-2007-00924n_0008.jpeg</v>
      </c>
      <c r="H972" t="str">
        <f>HYPERLINK("sem/10.1021_bm700924n\SEM","sem/10.1021_bm700924n\SEM")</f>
        <v>sem/10.1021_bm700924n\SEM</v>
      </c>
      <c r="I972" t="s">
        <v>4871</v>
      </c>
      <c r="J972">
        <v>-3</v>
      </c>
      <c r="K972" t="s">
        <v>2468</v>
      </c>
      <c r="L972" t="s">
        <v>1096</v>
      </c>
    </row>
    <row r="973" spans="1:14" x14ac:dyDescent="0.25">
      <c r="A973" t="s">
        <v>2829</v>
      </c>
      <c r="B973" t="s">
        <v>2830</v>
      </c>
      <c r="C973" t="s">
        <v>122</v>
      </c>
      <c r="D973" t="s">
        <v>2831</v>
      </c>
      <c r="E973" t="s">
        <v>2832</v>
      </c>
      <c r="F973" t="s">
        <v>2833</v>
      </c>
      <c r="G973" t="str">
        <f>HYPERLINK("sem/10.1021_acsbiomaterials.9b00941\ab-2019-00941d_0004.jpeg","sem/10.1021_acsbiomaterials.9b00941\ab-2019-00941d_0004.jpeg")</f>
        <v>sem/10.1021_acsbiomaterials.9b00941\ab-2019-00941d_0004.jpeg</v>
      </c>
      <c r="H973" t="str">
        <f>HYPERLINK("sem/10.1021_acsbiomaterials.9b00941\SEM","sem/10.1021_acsbiomaterials.9b00941\SEM")</f>
        <v>sem/10.1021_acsbiomaterials.9b00941\SEM</v>
      </c>
      <c r="N973" t="s">
        <v>2454</v>
      </c>
    </row>
    <row r="974" spans="1:14" x14ac:dyDescent="0.25">
      <c r="A974" t="s">
        <v>2829</v>
      </c>
      <c r="B974" t="s">
        <v>2830</v>
      </c>
      <c r="C974" t="s">
        <v>297</v>
      </c>
      <c r="D974" t="s">
        <v>2834</v>
      </c>
      <c r="E974" t="s">
        <v>2835</v>
      </c>
      <c r="F974" t="s">
        <v>2836</v>
      </c>
      <c r="G974" t="str">
        <f>HYPERLINK("sem/10.1021_acsbiomaterials.9b00941\ab-2019-00941d_0005.jpeg","sem/10.1021_acsbiomaterials.9b00941\ab-2019-00941d_0005.jpeg")</f>
        <v>sem/10.1021_acsbiomaterials.9b00941\ab-2019-00941d_0005.jpeg</v>
      </c>
      <c r="H974" t="str">
        <f>HYPERLINK("sem/10.1021_acsbiomaterials.9b00941\SEM","sem/10.1021_acsbiomaterials.9b00941\SEM")</f>
        <v>sem/10.1021_acsbiomaterials.9b00941\SEM</v>
      </c>
      <c r="N974" t="s">
        <v>2454</v>
      </c>
    </row>
    <row r="975" spans="1:14" x14ac:dyDescent="0.25">
      <c r="A975" t="s">
        <v>2829</v>
      </c>
      <c r="B975" t="s">
        <v>2830</v>
      </c>
      <c r="C975" t="s">
        <v>297</v>
      </c>
      <c r="D975" t="s">
        <v>91</v>
      </c>
      <c r="E975" t="s">
        <v>2837</v>
      </c>
      <c r="F975" t="s">
        <v>2838</v>
      </c>
      <c r="G975" t="str">
        <f>HYPERLINK("sem/10.1021_acsbiomaterials.9b00941\ab-2019-00941d_0005.jpeg","sem/10.1021_acsbiomaterials.9b00941\ab-2019-00941d_0005.jpeg")</f>
        <v>sem/10.1021_acsbiomaterials.9b00941\ab-2019-00941d_0005.jpeg</v>
      </c>
      <c r="H975" t="str">
        <f>HYPERLINK("sem/10.1021_acsbiomaterials.9b00941\SEM","sem/10.1021_acsbiomaterials.9b00941\SEM")</f>
        <v>sem/10.1021_acsbiomaterials.9b00941\SEM</v>
      </c>
      <c r="N975" t="s">
        <v>2454</v>
      </c>
    </row>
    <row r="976" spans="1:14" x14ac:dyDescent="0.25">
      <c r="A976" t="s">
        <v>2829</v>
      </c>
      <c r="B976" t="s">
        <v>2830</v>
      </c>
      <c r="C976" t="s">
        <v>297</v>
      </c>
      <c r="D976" t="s">
        <v>94</v>
      </c>
      <c r="E976" t="s">
        <v>2839</v>
      </c>
      <c r="F976" t="s">
        <v>2840</v>
      </c>
      <c r="G976" t="str">
        <f>HYPERLINK("sem/10.1021_acsbiomaterials.9b00941\ab-2019-00941d_0005.jpeg","sem/10.1021_acsbiomaterials.9b00941\ab-2019-00941d_0005.jpeg")</f>
        <v>sem/10.1021_acsbiomaterials.9b00941\ab-2019-00941d_0005.jpeg</v>
      </c>
      <c r="H976" t="str">
        <f>HYPERLINK("sem/10.1021_acsbiomaterials.9b00941\SEM","sem/10.1021_acsbiomaterials.9b00941\SEM")</f>
        <v>sem/10.1021_acsbiomaterials.9b00941\SEM</v>
      </c>
      <c r="N976" t="s">
        <v>2454</v>
      </c>
    </row>
    <row r="977" spans="1:14" x14ac:dyDescent="0.25">
      <c r="A977" t="s">
        <v>2829</v>
      </c>
      <c r="B977" t="s">
        <v>2830</v>
      </c>
      <c r="C977" t="s">
        <v>960</v>
      </c>
      <c r="D977" t="s">
        <v>91</v>
      </c>
      <c r="E977">
        <v>14</v>
      </c>
      <c r="F977" t="s">
        <v>2841</v>
      </c>
      <c r="G977" t="str">
        <f>HYPERLINK("sem/10.1021_acsbiomaterials.9b00941\supp_5.jpg","sem/10.1021_acsbiomaterials.9b00941\supp_5.jpg")</f>
        <v>sem/10.1021_acsbiomaterials.9b00941\supp_5.jpg</v>
      </c>
      <c r="H977" t="str">
        <f>HYPERLINK("sem/10.1021_acsbiomaterials.9b00941\SEM","sem/10.1021_acsbiomaterials.9b00941\SEM")</f>
        <v>sem/10.1021_acsbiomaterials.9b00941\SEM</v>
      </c>
      <c r="N977" t="s">
        <v>2454</v>
      </c>
    </row>
    <row r="978" spans="1:14" x14ac:dyDescent="0.25">
      <c r="A978" t="s">
        <v>2842</v>
      </c>
      <c r="B978" t="s">
        <v>2843</v>
      </c>
      <c r="C978" t="s">
        <v>2844</v>
      </c>
      <c r="D978" t="s">
        <v>1638</v>
      </c>
      <c r="E978" t="s">
        <v>2845</v>
      </c>
      <c r="F978" t="s">
        <v>2846</v>
      </c>
      <c r="G978" t="str">
        <f>HYPERLINK("sem/10.1021_acsbiomaterials.9b00967\supp_10.jpg","sem/10.1021_acsbiomaterials.9b00967\supp_10.jpg")</f>
        <v>sem/10.1021_acsbiomaterials.9b00967\supp_10.jpg</v>
      </c>
      <c r="H978" t="str">
        <f>HYPERLINK("sem/10.1021_acsbiomaterials.9b00967\SEM","sem/10.1021_acsbiomaterials.9b00967\SEM")</f>
        <v>sem/10.1021_acsbiomaterials.9b00967\SEM</v>
      </c>
      <c r="N978" t="s">
        <v>2454</v>
      </c>
    </row>
    <row r="979" spans="1:14" x14ac:dyDescent="0.25">
      <c r="A979" t="s">
        <v>2847</v>
      </c>
      <c r="B979" t="s">
        <v>2848</v>
      </c>
      <c r="C979" t="s">
        <v>2849</v>
      </c>
      <c r="D979" t="s">
        <v>1638</v>
      </c>
      <c r="E979" t="s">
        <v>1553</v>
      </c>
      <c r="F979" t="s">
        <v>2850</v>
      </c>
      <c r="G979" t="str">
        <f>HYPERLINK("sem/10.1021_acsami.9b14756\supp_1.jpg","sem/10.1021_acsami.9b14756\supp_1.jpg")</f>
        <v>sem/10.1021_acsami.9b14756\supp_1.jpg</v>
      </c>
      <c r="H979" t="str">
        <f>HYPERLINK("sem/10.1021_acsami.9b14756\SEM","sem/10.1021_acsami.9b14756\SEM")</f>
        <v>sem/10.1021_acsami.9b14756\SEM</v>
      </c>
      <c r="N979" t="s">
        <v>2851</v>
      </c>
    </row>
    <row r="980" spans="1:14" x14ac:dyDescent="0.25">
      <c r="A980" t="s">
        <v>2852</v>
      </c>
      <c r="B980" t="s">
        <v>2853</v>
      </c>
      <c r="C980" t="s">
        <v>297</v>
      </c>
      <c r="D980" t="s">
        <v>17</v>
      </c>
      <c r="E980" t="s">
        <v>2854</v>
      </c>
      <c r="F980" t="s">
        <v>2855</v>
      </c>
      <c r="G980" t="str">
        <f t="shared" ref="G980:G985" si="91">HYPERLINK("sem/10.1021_acsapm.0c00831\ap0c00831_0006.jpeg","sem/10.1021_acsapm.0c00831\ap0c00831_0006.jpeg")</f>
        <v>sem/10.1021_acsapm.0c00831\ap0c00831_0006.jpeg</v>
      </c>
      <c r="H980" t="str">
        <f t="shared" ref="H980:H985" si="92">HYPERLINK("sem/10.1021_acsapm.0c00831\SEM","sem/10.1021_acsapm.0c00831\SEM")</f>
        <v>sem/10.1021_acsapm.0c00831\SEM</v>
      </c>
      <c r="I980" t="s">
        <v>4872</v>
      </c>
      <c r="J980">
        <v>-4</v>
      </c>
      <c r="K980" t="s">
        <v>114</v>
      </c>
      <c r="L980" t="s">
        <v>2856</v>
      </c>
    </row>
    <row r="981" spans="1:14" x14ac:dyDescent="0.25">
      <c r="A981" t="s">
        <v>2852</v>
      </c>
      <c r="B981" t="s">
        <v>2853</v>
      </c>
      <c r="C981" t="s">
        <v>297</v>
      </c>
      <c r="D981" t="s">
        <v>28</v>
      </c>
      <c r="E981" t="s">
        <v>2857</v>
      </c>
      <c r="F981" t="s">
        <v>2858</v>
      </c>
      <c r="G981" t="str">
        <f t="shared" si="91"/>
        <v>sem/10.1021_acsapm.0c00831\ap0c00831_0006.jpeg</v>
      </c>
      <c r="H981" t="str">
        <f t="shared" si="92"/>
        <v>sem/10.1021_acsapm.0c00831\SEM</v>
      </c>
      <c r="I981" t="s">
        <v>4873</v>
      </c>
      <c r="J981">
        <v>-4</v>
      </c>
      <c r="K981" t="s">
        <v>114</v>
      </c>
      <c r="L981" t="s">
        <v>2625</v>
      </c>
    </row>
    <row r="982" spans="1:14" x14ac:dyDescent="0.25">
      <c r="A982" t="s">
        <v>2852</v>
      </c>
      <c r="B982" t="s">
        <v>2853</v>
      </c>
      <c r="C982" t="s">
        <v>297</v>
      </c>
      <c r="D982" t="s">
        <v>36</v>
      </c>
      <c r="E982" t="s">
        <v>2859</v>
      </c>
      <c r="F982" t="s">
        <v>2860</v>
      </c>
      <c r="G982" t="str">
        <f t="shared" si="91"/>
        <v>sem/10.1021_acsapm.0c00831\ap0c00831_0006.jpeg</v>
      </c>
      <c r="H982" t="str">
        <f t="shared" si="92"/>
        <v>sem/10.1021_acsapm.0c00831\SEM</v>
      </c>
      <c r="I982" t="s">
        <v>4874</v>
      </c>
      <c r="J982">
        <v>-4</v>
      </c>
      <c r="K982" t="s">
        <v>114</v>
      </c>
      <c r="L982" t="s">
        <v>1478</v>
      </c>
    </row>
    <row r="983" spans="1:14" x14ac:dyDescent="0.25">
      <c r="A983" t="s">
        <v>2852</v>
      </c>
      <c r="B983" t="s">
        <v>2853</v>
      </c>
      <c r="C983" t="s">
        <v>297</v>
      </c>
      <c r="D983" t="s">
        <v>42</v>
      </c>
      <c r="E983" t="s">
        <v>2854</v>
      </c>
      <c r="F983" t="s">
        <v>2855</v>
      </c>
      <c r="G983" t="str">
        <f t="shared" si="91"/>
        <v>sem/10.1021_acsapm.0c00831\ap0c00831_0006.jpeg</v>
      </c>
      <c r="H983" t="str">
        <f t="shared" si="92"/>
        <v>sem/10.1021_acsapm.0c00831\SEM</v>
      </c>
      <c r="I983" t="s">
        <v>4875</v>
      </c>
      <c r="J983">
        <v>-4</v>
      </c>
      <c r="K983" t="s">
        <v>114</v>
      </c>
      <c r="L983" t="s">
        <v>2856</v>
      </c>
    </row>
    <row r="984" spans="1:14" x14ac:dyDescent="0.25">
      <c r="A984" t="s">
        <v>2852</v>
      </c>
      <c r="B984" t="s">
        <v>2853</v>
      </c>
      <c r="C984" t="s">
        <v>297</v>
      </c>
      <c r="D984" t="s">
        <v>48</v>
      </c>
      <c r="E984" t="s">
        <v>2857</v>
      </c>
      <c r="F984" t="s">
        <v>2858</v>
      </c>
      <c r="G984" t="str">
        <f t="shared" si="91"/>
        <v>sem/10.1021_acsapm.0c00831\ap0c00831_0006.jpeg</v>
      </c>
      <c r="H984" t="str">
        <f t="shared" si="92"/>
        <v>sem/10.1021_acsapm.0c00831\SEM</v>
      </c>
      <c r="I984" t="s">
        <v>4876</v>
      </c>
      <c r="J984">
        <v>-4</v>
      </c>
      <c r="K984" t="s">
        <v>114</v>
      </c>
      <c r="L984" t="s">
        <v>2625</v>
      </c>
    </row>
    <row r="985" spans="1:14" x14ac:dyDescent="0.25">
      <c r="A985" t="s">
        <v>2852</v>
      </c>
      <c r="B985" t="s">
        <v>2853</v>
      </c>
      <c r="C985" t="s">
        <v>297</v>
      </c>
      <c r="D985" t="s">
        <v>254</v>
      </c>
      <c r="E985" t="s">
        <v>2859</v>
      </c>
      <c r="F985" t="s">
        <v>2860</v>
      </c>
      <c r="G985" t="str">
        <f t="shared" si="91"/>
        <v>sem/10.1021_acsapm.0c00831\ap0c00831_0006.jpeg</v>
      </c>
      <c r="H985" t="str">
        <f t="shared" si="92"/>
        <v>sem/10.1021_acsapm.0c00831\SEM</v>
      </c>
      <c r="I985" t="s">
        <v>4877</v>
      </c>
      <c r="J985">
        <v>-4</v>
      </c>
      <c r="K985" t="s">
        <v>114</v>
      </c>
      <c r="L985" t="s">
        <v>1478</v>
      </c>
    </row>
    <row r="986" spans="1:14" x14ac:dyDescent="0.25">
      <c r="A986" t="s">
        <v>2861</v>
      </c>
      <c r="B986" t="s">
        <v>2862</v>
      </c>
      <c r="C986" t="s">
        <v>122</v>
      </c>
      <c r="D986" t="s">
        <v>91</v>
      </c>
      <c r="E986" t="s">
        <v>2863</v>
      </c>
      <c r="F986" t="s">
        <v>2864</v>
      </c>
      <c r="G986" t="str">
        <f>HYPERLINK("sem/10.1021_ma501214k\ma-2014-01214k_0005.jpeg","sem/10.1021_ma501214k\ma-2014-01214k_0005.jpeg")</f>
        <v>sem/10.1021_ma501214k\ma-2014-01214k_0005.jpeg</v>
      </c>
      <c r="H986" t="str">
        <f>HYPERLINK("sem/10.1021_ma501214k\SEM","sem/10.1021_ma501214k\SEM")</f>
        <v>sem/10.1021_ma501214k\SEM</v>
      </c>
      <c r="N986" t="s">
        <v>2454</v>
      </c>
    </row>
    <row r="987" spans="1:14" x14ac:dyDescent="0.25">
      <c r="A987" t="s">
        <v>2865</v>
      </c>
      <c r="B987" t="s">
        <v>2866</v>
      </c>
      <c r="C987" t="s">
        <v>122</v>
      </c>
      <c r="D987" t="s">
        <v>17</v>
      </c>
      <c r="E987">
        <v>10</v>
      </c>
      <c r="F987" t="s">
        <v>2867</v>
      </c>
      <c r="G987" t="str">
        <f>HYPERLINK("sem/10.1021_acssuschemeng.0c06198\sc0c06198_0005.jpeg","sem/10.1021_acssuschemeng.0c06198\sc0c06198_0005.jpeg")</f>
        <v>sem/10.1021_acssuschemeng.0c06198\sc0c06198_0005.jpeg</v>
      </c>
      <c r="H987" t="str">
        <f>HYPERLINK("sem/10.1021_acssuschemeng.0c06198\SEM","sem/10.1021_acssuschemeng.0c06198\SEM")</f>
        <v>sem/10.1021_acssuschemeng.0c06198\SEM</v>
      </c>
      <c r="I987" t="s">
        <v>4878</v>
      </c>
      <c r="J987">
        <v>-6.3010000000000002</v>
      </c>
      <c r="K987" t="s">
        <v>114</v>
      </c>
      <c r="L987" t="s">
        <v>190</v>
      </c>
    </row>
    <row r="988" spans="1:14" x14ac:dyDescent="0.25">
      <c r="A988" t="s">
        <v>2865</v>
      </c>
      <c r="B988" t="s">
        <v>2866</v>
      </c>
      <c r="C988" t="s">
        <v>122</v>
      </c>
      <c r="D988" t="s">
        <v>28</v>
      </c>
      <c r="E988">
        <v>5</v>
      </c>
      <c r="F988" t="s">
        <v>2868</v>
      </c>
      <c r="G988" t="str">
        <f>HYPERLINK("sem/10.1021_acssuschemeng.0c06198\sc0c06198_0005.jpeg","sem/10.1021_acssuschemeng.0c06198\sc0c06198_0005.jpeg")</f>
        <v>sem/10.1021_acssuschemeng.0c06198\sc0c06198_0005.jpeg</v>
      </c>
      <c r="H988" t="str">
        <f>HYPERLINK("sem/10.1021_acssuschemeng.0c06198\SEM","sem/10.1021_acssuschemeng.0c06198\SEM")</f>
        <v>sem/10.1021_acssuschemeng.0c06198\SEM</v>
      </c>
      <c r="I988" t="s">
        <v>4879</v>
      </c>
      <c r="J988">
        <v>-6.3010000000000002</v>
      </c>
      <c r="K988" t="s">
        <v>114</v>
      </c>
      <c r="L988" t="s">
        <v>2869</v>
      </c>
    </row>
    <row r="989" spans="1:14" x14ac:dyDescent="0.25">
      <c r="A989" t="s">
        <v>2865</v>
      </c>
      <c r="B989" t="s">
        <v>2866</v>
      </c>
      <c r="C989" t="s">
        <v>122</v>
      </c>
      <c r="D989" t="s">
        <v>36</v>
      </c>
      <c r="E989">
        <v>2</v>
      </c>
      <c r="F989" t="s">
        <v>2867</v>
      </c>
      <c r="G989" t="str">
        <f>HYPERLINK("sem/10.1021_acssuschemeng.0c06198\sc0c06198_0005.jpeg","sem/10.1021_acssuschemeng.0c06198\sc0c06198_0005.jpeg")</f>
        <v>sem/10.1021_acssuschemeng.0c06198\sc0c06198_0005.jpeg</v>
      </c>
      <c r="H989" t="str">
        <f>HYPERLINK("sem/10.1021_acssuschemeng.0c06198\SEM","sem/10.1021_acssuschemeng.0c06198\SEM")</f>
        <v>sem/10.1021_acssuschemeng.0c06198\SEM</v>
      </c>
      <c r="I989" t="s">
        <v>4880</v>
      </c>
      <c r="J989">
        <v>-6.3010000000000002</v>
      </c>
      <c r="K989" t="s">
        <v>114</v>
      </c>
      <c r="L989" t="s">
        <v>2870</v>
      </c>
    </row>
    <row r="990" spans="1:14" x14ac:dyDescent="0.25">
      <c r="A990" t="s">
        <v>2871</v>
      </c>
      <c r="B990" t="s">
        <v>2872</v>
      </c>
      <c r="C990" t="s">
        <v>144</v>
      </c>
      <c r="D990" t="s">
        <v>28</v>
      </c>
      <c r="E990" t="s">
        <v>2873</v>
      </c>
      <c r="F990" t="s">
        <v>2874</v>
      </c>
      <c r="G990" t="str">
        <f>HYPERLINK("sem/10.1021_acsapm.9b00905\ap9b00905_0002.jpeg","sem/10.1021_acsapm.9b00905\ap9b00905_0002.jpeg")</f>
        <v>sem/10.1021_acsapm.9b00905\ap9b00905_0002.jpeg</v>
      </c>
      <c r="H990" t="str">
        <f>HYPERLINK("sem/10.1021_acsapm.9b00905\SEM","sem/10.1021_acsapm.9b00905\SEM")</f>
        <v>sem/10.1021_acsapm.9b00905\SEM</v>
      </c>
      <c r="N990" t="s">
        <v>2454</v>
      </c>
    </row>
    <row r="991" spans="1:14" x14ac:dyDescent="0.25">
      <c r="A991" t="s">
        <v>2875</v>
      </c>
      <c r="B991" t="s">
        <v>2876</v>
      </c>
      <c r="C991" t="s">
        <v>16</v>
      </c>
      <c r="D991" t="s">
        <v>94</v>
      </c>
      <c r="E991" t="s">
        <v>2877</v>
      </c>
      <c r="F991" t="s">
        <v>2878</v>
      </c>
      <c r="G991" t="str">
        <f>HYPERLINK("sem/10.1021_acsabm.0c00933\supp_2.jpg","sem/10.1021_acsabm.0c00933\supp_2.jpg")</f>
        <v>sem/10.1021_acsabm.0c00933\supp_2.jpg</v>
      </c>
      <c r="H991" t="str">
        <f>HYPERLINK("sem/10.1021_acsabm.0c00933\SEM","sem/10.1021_acsabm.0c00933\SEM")</f>
        <v>sem/10.1021_acsabm.0c00933\SEM</v>
      </c>
      <c r="N991" t="s">
        <v>2454</v>
      </c>
    </row>
    <row r="992" spans="1:14" x14ac:dyDescent="0.25">
      <c r="A992" t="s">
        <v>2879</v>
      </c>
      <c r="B992" t="s">
        <v>2880</v>
      </c>
      <c r="C992" t="s">
        <v>55</v>
      </c>
      <c r="D992" t="s">
        <v>2881</v>
      </c>
      <c r="E992" t="s">
        <v>2882</v>
      </c>
      <c r="F992" t="s">
        <v>2883</v>
      </c>
      <c r="G992" t="str">
        <f>HYPERLINK("sem/10.1021_acsami.5b07628\am-2015-07628m_0006.jpeg","sem/10.1021_acsami.5b07628\am-2015-07628m_0006.jpeg")</f>
        <v>sem/10.1021_acsami.5b07628\am-2015-07628m_0006.jpeg</v>
      </c>
      <c r="H992" t="str">
        <f>HYPERLINK("sem/10.1021_acsami.5b07628\SEM","sem/10.1021_acsami.5b07628\SEM")</f>
        <v>sem/10.1021_acsami.5b07628\SEM</v>
      </c>
      <c r="I992" t="s">
        <v>4881</v>
      </c>
      <c r="J992">
        <v>-4.6020000000000003</v>
      </c>
      <c r="K992" t="s">
        <v>114</v>
      </c>
      <c r="L992" t="s">
        <v>2884</v>
      </c>
    </row>
    <row r="993" spans="1:14" x14ac:dyDescent="0.25">
      <c r="A993" t="s">
        <v>2879</v>
      </c>
      <c r="B993" t="s">
        <v>2880</v>
      </c>
      <c r="C993" t="s">
        <v>55</v>
      </c>
      <c r="D993" t="s">
        <v>102</v>
      </c>
      <c r="E993" t="s">
        <v>2885</v>
      </c>
      <c r="F993" t="s">
        <v>2886</v>
      </c>
      <c r="G993" t="str">
        <f>HYPERLINK("sem/10.1021_acsami.5b07628\am-2015-07628m_0009.jpeg","sem/10.1021_acsami.5b07628\am-2015-07628m_0009.jpeg")</f>
        <v>sem/10.1021_acsami.5b07628\am-2015-07628m_0009.jpeg</v>
      </c>
      <c r="H993" t="str">
        <f>HYPERLINK("sem/10.1021_acsami.5b07628\SEM","sem/10.1021_acsami.5b07628\SEM")</f>
        <v>sem/10.1021_acsami.5b07628\SEM</v>
      </c>
      <c r="I993" t="s">
        <v>4882</v>
      </c>
      <c r="J993">
        <v>-6</v>
      </c>
      <c r="K993" t="s">
        <v>114</v>
      </c>
      <c r="L993" t="s">
        <v>2887</v>
      </c>
    </row>
    <row r="994" spans="1:14" x14ac:dyDescent="0.25">
      <c r="A994" t="s">
        <v>2879</v>
      </c>
      <c r="B994" t="s">
        <v>2880</v>
      </c>
      <c r="C994" t="s">
        <v>55</v>
      </c>
      <c r="D994" t="s">
        <v>103</v>
      </c>
      <c r="E994" t="s">
        <v>2885</v>
      </c>
      <c r="F994" t="s">
        <v>2886</v>
      </c>
      <c r="G994" t="str">
        <f>HYPERLINK("sem/10.1021_acsami.5b07628\am-2015-07628m_0009.jpeg","sem/10.1021_acsami.5b07628\am-2015-07628m_0009.jpeg")</f>
        <v>sem/10.1021_acsami.5b07628\am-2015-07628m_0009.jpeg</v>
      </c>
      <c r="H994" t="str">
        <f>HYPERLINK("sem/10.1021_acsami.5b07628\SEM","sem/10.1021_acsami.5b07628\SEM")</f>
        <v>sem/10.1021_acsami.5b07628\SEM</v>
      </c>
      <c r="I994" t="s">
        <v>4883</v>
      </c>
      <c r="J994">
        <v>-6</v>
      </c>
      <c r="K994" t="s">
        <v>114</v>
      </c>
      <c r="L994" t="s">
        <v>2884</v>
      </c>
    </row>
    <row r="995" spans="1:14" x14ac:dyDescent="0.25">
      <c r="A995" t="s">
        <v>2879</v>
      </c>
      <c r="B995" t="s">
        <v>2880</v>
      </c>
      <c r="C995" t="s">
        <v>55</v>
      </c>
      <c r="D995" t="s">
        <v>105</v>
      </c>
      <c r="E995" t="s">
        <v>2885</v>
      </c>
      <c r="F995" t="s">
        <v>2886</v>
      </c>
      <c r="G995" t="str">
        <f>HYPERLINK("sem/10.1021_acsami.5b07628\am-2015-07628m_0009.jpeg","sem/10.1021_acsami.5b07628\am-2015-07628m_0009.jpeg")</f>
        <v>sem/10.1021_acsami.5b07628\am-2015-07628m_0009.jpeg</v>
      </c>
      <c r="H995" t="str">
        <f>HYPERLINK("sem/10.1021_acsami.5b07628\SEM","sem/10.1021_acsami.5b07628\SEM")</f>
        <v>sem/10.1021_acsami.5b07628\SEM</v>
      </c>
      <c r="I995" t="s">
        <v>4884</v>
      </c>
      <c r="J995">
        <v>-6</v>
      </c>
      <c r="K995" t="s">
        <v>114</v>
      </c>
      <c r="L995" t="s">
        <v>2884</v>
      </c>
    </row>
    <row r="996" spans="1:14" x14ac:dyDescent="0.25">
      <c r="A996" t="s">
        <v>2888</v>
      </c>
      <c r="B996" t="s">
        <v>2889</v>
      </c>
      <c r="C996" t="s">
        <v>144</v>
      </c>
      <c r="D996" t="s">
        <v>17</v>
      </c>
      <c r="E996" t="s">
        <v>2890</v>
      </c>
      <c r="F996" t="s">
        <v>2891</v>
      </c>
      <c r="G996" t="str">
        <f>HYPERLINK("sem/10.1021_acs.langmuir.8b01388\la-2018-01388z_0002.jpeg","sem/10.1021_acs.langmuir.8b01388\la-2018-01388z_0002.jpeg")</f>
        <v>sem/10.1021_acs.langmuir.8b01388\la-2018-01388z_0002.jpeg</v>
      </c>
      <c r="H996" t="str">
        <f>HYPERLINK("sem/10.1021_acs.langmuir.8b01388\SEM","sem/10.1021_acs.langmuir.8b01388\SEM")</f>
        <v>sem/10.1021_acs.langmuir.8b01388\SEM</v>
      </c>
      <c r="I996" t="s">
        <v>4885</v>
      </c>
      <c r="J996">
        <v>-4.3010000000000002</v>
      </c>
      <c r="K996" t="s">
        <v>2468</v>
      </c>
      <c r="L996" t="s">
        <v>1065</v>
      </c>
    </row>
    <row r="997" spans="1:14" x14ac:dyDescent="0.25">
      <c r="A997" t="s">
        <v>2888</v>
      </c>
      <c r="B997" t="s">
        <v>2889</v>
      </c>
      <c r="C997" t="s">
        <v>144</v>
      </c>
      <c r="D997" t="s">
        <v>28</v>
      </c>
      <c r="E997" t="s">
        <v>2892</v>
      </c>
      <c r="F997" t="s">
        <v>2891</v>
      </c>
      <c r="G997" t="str">
        <f>HYPERLINK("sem/10.1021_acs.langmuir.8b01388\la-2018-01388z_0002.jpeg","sem/10.1021_acs.langmuir.8b01388\la-2018-01388z_0002.jpeg")</f>
        <v>sem/10.1021_acs.langmuir.8b01388\la-2018-01388z_0002.jpeg</v>
      </c>
      <c r="H997" t="str">
        <f>HYPERLINK("sem/10.1021_acs.langmuir.8b01388\SEM","sem/10.1021_acs.langmuir.8b01388\SEM")</f>
        <v>sem/10.1021_acs.langmuir.8b01388\SEM</v>
      </c>
      <c r="I997" t="s">
        <v>4886</v>
      </c>
      <c r="J997">
        <v>-4.3010000000000002</v>
      </c>
      <c r="K997" t="s">
        <v>2468</v>
      </c>
      <c r="L997" t="s">
        <v>2893</v>
      </c>
    </row>
    <row r="998" spans="1:14" x14ac:dyDescent="0.25">
      <c r="A998" t="s">
        <v>2888</v>
      </c>
      <c r="B998" t="s">
        <v>2889</v>
      </c>
      <c r="C998" t="s">
        <v>144</v>
      </c>
      <c r="D998" t="s">
        <v>36</v>
      </c>
      <c r="E998" t="s">
        <v>216</v>
      </c>
      <c r="F998" t="s">
        <v>2891</v>
      </c>
      <c r="G998" t="str">
        <f>HYPERLINK("sem/10.1021_acs.langmuir.8b01388\la-2018-01388z_0002.jpeg","sem/10.1021_acs.langmuir.8b01388\la-2018-01388z_0002.jpeg")</f>
        <v>sem/10.1021_acs.langmuir.8b01388\la-2018-01388z_0002.jpeg</v>
      </c>
      <c r="H998" t="str">
        <f>HYPERLINK("sem/10.1021_acs.langmuir.8b01388\SEM","sem/10.1021_acs.langmuir.8b01388\SEM")</f>
        <v>sem/10.1021_acs.langmuir.8b01388\SEM</v>
      </c>
      <c r="I998" t="s">
        <v>4887</v>
      </c>
      <c r="J998">
        <v>-4.3010000000000002</v>
      </c>
      <c r="K998" t="s">
        <v>2468</v>
      </c>
      <c r="L998" t="s">
        <v>2894</v>
      </c>
    </row>
    <row r="999" spans="1:14" x14ac:dyDescent="0.25">
      <c r="A999" t="s">
        <v>2888</v>
      </c>
      <c r="B999" t="s">
        <v>2889</v>
      </c>
      <c r="C999" t="s">
        <v>144</v>
      </c>
      <c r="D999" t="s">
        <v>42</v>
      </c>
      <c r="E999" t="s">
        <v>2895</v>
      </c>
      <c r="F999" t="s">
        <v>2896</v>
      </c>
      <c r="G999" t="str">
        <f>HYPERLINK("sem/10.1021_acs.langmuir.8b01388\la-2018-01388z_0002.jpeg","sem/10.1021_acs.langmuir.8b01388\la-2018-01388z_0002.jpeg")</f>
        <v>sem/10.1021_acs.langmuir.8b01388\la-2018-01388z_0002.jpeg</v>
      </c>
      <c r="H999" t="str">
        <f>HYPERLINK("sem/10.1021_acs.langmuir.8b01388\SEM","sem/10.1021_acs.langmuir.8b01388\SEM")</f>
        <v>sem/10.1021_acs.langmuir.8b01388\SEM</v>
      </c>
      <c r="I999" t="s">
        <v>4888</v>
      </c>
      <c r="J999">
        <v>-4.3010000000000002</v>
      </c>
      <c r="K999" t="s">
        <v>2468</v>
      </c>
      <c r="L999" t="s">
        <v>2036</v>
      </c>
    </row>
    <row r="1000" spans="1:14" x14ac:dyDescent="0.25">
      <c r="A1000" t="s">
        <v>2897</v>
      </c>
      <c r="B1000" t="s">
        <v>2898</v>
      </c>
      <c r="C1000" t="s">
        <v>144</v>
      </c>
      <c r="D1000" t="s">
        <v>28</v>
      </c>
      <c r="E1000" t="s">
        <v>2899</v>
      </c>
      <c r="F1000" t="s">
        <v>2900</v>
      </c>
      <c r="G1000" t="str">
        <f>HYPERLINK("sem/10.1021_acsami.9b15817\am9b15817_0002.jpeg","sem/10.1021_acsami.9b15817\am9b15817_0002.jpeg")</f>
        <v>sem/10.1021_acsami.9b15817\am9b15817_0002.jpeg</v>
      </c>
      <c r="H1000" t="str">
        <f>HYPERLINK("sem/10.1021_acsami.9b15817\SEM","sem/10.1021_acsami.9b15817\SEM")</f>
        <v>sem/10.1021_acsami.9b15817\SEM</v>
      </c>
      <c r="I1000" t="s">
        <v>4895</v>
      </c>
      <c r="J1000">
        <v>-4</v>
      </c>
      <c r="K1000" t="s">
        <v>114</v>
      </c>
      <c r="L1000" t="s">
        <v>1039</v>
      </c>
    </row>
    <row r="1001" spans="1:14" x14ac:dyDescent="0.25">
      <c r="A1001" t="s">
        <v>2901</v>
      </c>
      <c r="B1001" t="s">
        <v>2902</v>
      </c>
      <c r="C1001" t="s">
        <v>541</v>
      </c>
      <c r="D1001" t="s">
        <v>99</v>
      </c>
      <c r="E1001" t="s">
        <v>2903</v>
      </c>
      <c r="F1001" t="s">
        <v>2904</v>
      </c>
      <c r="G1001" t="str">
        <f>HYPERLINK("sem/10.1021_acs.macromol.7b02315\ma-2017-02315j_0007.jpeg","sem/10.1021_acs.macromol.7b02315\ma-2017-02315j_0007.jpeg")</f>
        <v>sem/10.1021_acs.macromol.7b02315\ma-2017-02315j_0007.jpeg</v>
      </c>
      <c r="H1001" t="str">
        <f>HYPERLINK("sem/10.1021_acs.macromol.7b02315\SEM","sem/10.1021_acs.macromol.7b02315\SEM")</f>
        <v>sem/10.1021_acs.macromol.7b02315\SEM</v>
      </c>
      <c r="I1001" t="s">
        <v>4889</v>
      </c>
      <c r="J1001">
        <v>-6.3010000000000002</v>
      </c>
      <c r="K1001" t="s">
        <v>114</v>
      </c>
      <c r="L1001" t="s">
        <v>2905</v>
      </c>
    </row>
    <row r="1002" spans="1:14" x14ac:dyDescent="0.25">
      <c r="A1002" t="s">
        <v>2906</v>
      </c>
      <c r="B1002" t="s">
        <v>2907</v>
      </c>
      <c r="C1002" t="s">
        <v>55</v>
      </c>
      <c r="D1002" t="s">
        <v>2697</v>
      </c>
      <c r="E1002" t="s">
        <v>2908</v>
      </c>
      <c r="F1002" t="s">
        <v>2909</v>
      </c>
      <c r="G1002" t="str">
        <f>HYPERLINK("sem/10.1021_acsabm.9b00727\mt9b00727_0001.jpeg","sem/10.1021_acsabm.9b00727\mt9b00727_0001.jpeg")</f>
        <v>sem/10.1021_acsabm.9b00727\mt9b00727_0001.jpeg</v>
      </c>
      <c r="H1002" t="str">
        <f>HYPERLINK("sem/10.1021_acsabm.9b00727\SEM","sem/10.1021_acsabm.9b00727\SEM")</f>
        <v>sem/10.1021_acsabm.9b00727\SEM</v>
      </c>
      <c r="N1002" t="s">
        <v>2454</v>
      </c>
    </row>
    <row r="1003" spans="1:14" x14ac:dyDescent="0.25">
      <c r="A1003" t="s">
        <v>2906</v>
      </c>
      <c r="B1003" t="s">
        <v>2907</v>
      </c>
      <c r="C1003" t="s">
        <v>55</v>
      </c>
      <c r="D1003" t="s">
        <v>99</v>
      </c>
      <c r="E1003" t="s">
        <v>2910</v>
      </c>
      <c r="F1003" t="s">
        <v>2911</v>
      </c>
      <c r="G1003" t="str">
        <f>HYPERLINK("sem/10.1021_acsabm.9b00727\mt9b00727_0001.jpeg","sem/10.1021_acsabm.9b00727\mt9b00727_0001.jpeg")</f>
        <v>sem/10.1021_acsabm.9b00727\mt9b00727_0001.jpeg</v>
      </c>
      <c r="H1003" t="str">
        <f>HYPERLINK("sem/10.1021_acsabm.9b00727\SEM","sem/10.1021_acsabm.9b00727\SEM")</f>
        <v>sem/10.1021_acsabm.9b00727\SEM</v>
      </c>
      <c r="N1003" t="s">
        <v>2454</v>
      </c>
    </row>
    <row r="1004" spans="1:14" x14ac:dyDescent="0.25">
      <c r="A1004" t="s">
        <v>2906</v>
      </c>
      <c r="B1004" t="s">
        <v>2907</v>
      </c>
      <c r="C1004" t="s">
        <v>90</v>
      </c>
      <c r="D1004" t="s">
        <v>103</v>
      </c>
      <c r="E1004" t="s">
        <v>2910</v>
      </c>
      <c r="F1004" t="s">
        <v>2912</v>
      </c>
      <c r="G1004" t="str">
        <f>HYPERLINK("sem/10.1021_acsabm.9b00727\mt9b00727_0003.jpeg","sem/10.1021_acsabm.9b00727\mt9b00727_0003.jpeg")</f>
        <v>sem/10.1021_acsabm.9b00727\mt9b00727_0003.jpeg</v>
      </c>
      <c r="H1004" t="str">
        <f>HYPERLINK("sem/10.1021_acsabm.9b00727\SEM","sem/10.1021_acsabm.9b00727\SEM")</f>
        <v>sem/10.1021_acsabm.9b00727\SEM</v>
      </c>
      <c r="N1004" t="s">
        <v>2454</v>
      </c>
    </row>
    <row r="1005" spans="1:14" x14ac:dyDescent="0.25">
      <c r="A1005" t="s">
        <v>2913</v>
      </c>
      <c r="B1005" t="s">
        <v>2914</v>
      </c>
      <c r="C1005" t="s">
        <v>122</v>
      </c>
      <c r="D1005" t="s">
        <v>2915</v>
      </c>
      <c r="E1005" t="s">
        <v>2916</v>
      </c>
      <c r="F1005" t="s">
        <v>2917</v>
      </c>
      <c r="G1005" t="str">
        <f>HYPERLINK("sem/10.1021_nn300082k\nn-2012-00082k_0004.jpeg","sem/10.1021_nn300082k\nn-2012-00082k_0004.jpeg")</f>
        <v>sem/10.1021_nn300082k\nn-2012-00082k_0004.jpeg</v>
      </c>
      <c r="H1005" t="str">
        <f>HYPERLINK("sem/10.1021_nn300082k\SEM","sem/10.1021_nn300082k\SEM")</f>
        <v>sem/10.1021_nn300082k\SEM</v>
      </c>
      <c r="N1005" t="s">
        <v>2454</v>
      </c>
    </row>
    <row r="1006" spans="1:14" x14ac:dyDescent="0.25">
      <c r="A1006" t="s">
        <v>2913</v>
      </c>
      <c r="B1006" t="s">
        <v>2914</v>
      </c>
      <c r="C1006" t="s">
        <v>297</v>
      </c>
      <c r="D1006" t="s">
        <v>36</v>
      </c>
      <c r="E1006" t="s">
        <v>2918</v>
      </c>
      <c r="F1006" t="s">
        <v>2919</v>
      </c>
      <c r="G1006" t="str">
        <f>HYPERLINK("sem/10.1021_nn300082k\nn-2012-00082k_0005.jpeg","sem/10.1021_nn300082k\nn-2012-00082k_0005.jpeg")</f>
        <v>sem/10.1021_nn300082k\nn-2012-00082k_0005.jpeg</v>
      </c>
      <c r="H1006" t="str">
        <f>HYPERLINK("sem/10.1021_nn300082k\SEM","sem/10.1021_nn300082k\SEM")</f>
        <v>sem/10.1021_nn300082k\SEM</v>
      </c>
      <c r="I1006" t="s">
        <v>4890</v>
      </c>
      <c r="J1006">
        <v>-5.6980000000000004</v>
      </c>
      <c r="K1006" t="s">
        <v>114</v>
      </c>
      <c r="L1006" t="s">
        <v>2920</v>
      </c>
    </row>
    <row r="1007" spans="1:14" x14ac:dyDescent="0.25">
      <c r="A1007" t="s">
        <v>2913</v>
      </c>
      <c r="B1007" t="s">
        <v>2914</v>
      </c>
      <c r="C1007" t="s">
        <v>960</v>
      </c>
      <c r="D1007" t="s">
        <v>36</v>
      </c>
      <c r="E1007" t="s">
        <v>2921</v>
      </c>
      <c r="F1007" t="s">
        <v>2922</v>
      </c>
      <c r="G1007" t="str">
        <f>HYPERLINK("sem/10.1021_nn300082k\supp_3.jpg","sem/10.1021_nn300082k\supp_3.jpg")</f>
        <v>sem/10.1021_nn300082k\supp_3.jpg</v>
      </c>
      <c r="H1007" t="str">
        <f>HYPERLINK("sem/10.1021_nn300082k\SEM","sem/10.1021_nn300082k\SEM")</f>
        <v>sem/10.1021_nn300082k\SEM</v>
      </c>
      <c r="N1007" t="s">
        <v>2454</v>
      </c>
    </row>
    <row r="1008" spans="1:14" x14ac:dyDescent="0.25">
      <c r="A1008" t="s">
        <v>2923</v>
      </c>
      <c r="B1008" t="s">
        <v>2924</v>
      </c>
      <c r="C1008" t="s">
        <v>235</v>
      </c>
      <c r="D1008" t="s">
        <v>91</v>
      </c>
      <c r="E1008" t="s">
        <v>2925</v>
      </c>
      <c r="F1008" t="s">
        <v>2926</v>
      </c>
      <c r="G1008" t="str">
        <f>HYPERLINK("sem/10.1021_acsomega.0c00727\ao0c00727_0006.jpeg","sem/10.1021_acsomega.0c00727\ao0c00727_0006.jpeg")</f>
        <v>sem/10.1021_acsomega.0c00727\ao0c00727_0006.jpeg</v>
      </c>
      <c r="H1008" t="str">
        <f>HYPERLINK("sem/10.1021_acsomega.0c00727\SEM","sem/10.1021_acsomega.0c00727\SEM")</f>
        <v>sem/10.1021_acsomega.0c00727\SEM</v>
      </c>
      <c r="N1008" t="s">
        <v>2454</v>
      </c>
    </row>
    <row r="1009" spans="1:14" x14ac:dyDescent="0.25">
      <c r="A1009" t="s">
        <v>2923</v>
      </c>
      <c r="B1009" t="s">
        <v>2924</v>
      </c>
      <c r="C1009" t="s">
        <v>235</v>
      </c>
      <c r="D1009" t="s">
        <v>94</v>
      </c>
      <c r="E1009" t="s">
        <v>2927</v>
      </c>
      <c r="F1009" t="s">
        <v>2928</v>
      </c>
      <c r="G1009" t="str">
        <f>HYPERLINK("sem/10.1021_acsomega.0c00727\ao0c00727_0006.jpeg","sem/10.1021_acsomega.0c00727\ao0c00727_0006.jpeg")</f>
        <v>sem/10.1021_acsomega.0c00727\ao0c00727_0006.jpeg</v>
      </c>
      <c r="H1009" t="str">
        <f>HYPERLINK("sem/10.1021_acsomega.0c00727\SEM","sem/10.1021_acsomega.0c00727\SEM")</f>
        <v>sem/10.1021_acsomega.0c00727\SEM</v>
      </c>
      <c r="N1009" t="s">
        <v>2454</v>
      </c>
    </row>
    <row r="1010" spans="1:14" x14ac:dyDescent="0.25">
      <c r="A1010" t="s">
        <v>2923</v>
      </c>
      <c r="B1010" t="s">
        <v>2924</v>
      </c>
      <c r="C1010" t="s">
        <v>235</v>
      </c>
      <c r="D1010" t="s">
        <v>96</v>
      </c>
      <c r="E1010" t="s">
        <v>2929</v>
      </c>
      <c r="F1010" t="s">
        <v>2930</v>
      </c>
      <c r="G1010" t="str">
        <f>HYPERLINK("sem/10.1021_acsomega.0c00727\ao0c00727_0006.jpeg","sem/10.1021_acsomega.0c00727\ao0c00727_0006.jpeg")</f>
        <v>sem/10.1021_acsomega.0c00727\ao0c00727_0006.jpeg</v>
      </c>
      <c r="H1010" t="str">
        <f>HYPERLINK("sem/10.1021_acsomega.0c00727\SEM","sem/10.1021_acsomega.0c00727\SEM")</f>
        <v>sem/10.1021_acsomega.0c00727\SEM</v>
      </c>
      <c r="N1010" t="s">
        <v>2454</v>
      </c>
    </row>
    <row r="1011" spans="1:14" x14ac:dyDescent="0.25">
      <c r="A1011" t="s">
        <v>2923</v>
      </c>
      <c r="B1011" t="s">
        <v>2924</v>
      </c>
      <c r="C1011" t="s">
        <v>235</v>
      </c>
      <c r="D1011" t="s">
        <v>99</v>
      </c>
      <c r="E1011" t="s">
        <v>2931</v>
      </c>
      <c r="F1011" t="s">
        <v>2932</v>
      </c>
      <c r="G1011" t="str">
        <f>HYPERLINK("sem/10.1021_acsomega.0c00727\ao0c00727_0006.jpeg","sem/10.1021_acsomega.0c00727\ao0c00727_0006.jpeg")</f>
        <v>sem/10.1021_acsomega.0c00727\ao0c00727_0006.jpeg</v>
      </c>
      <c r="H1011" t="str">
        <f>HYPERLINK("sem/10.1021_acsomega.0c00727\SEM","sem/10.1021_acsomega.0c00727\SEM")</f>
        <v>sem/10.1021_acsomega.0c00727\SEM</v>
      </c>
      <c r="N1011" t="s">
        <v>2454</v>
      </c>
    </row>
    <row r="1012" spans="1:14" x14ac:dyDescent="0.25">
      <c r="A1012" t="s">
        <v>2923</v>
      </c>
      <c r="B1012" t="s">
        <v>2924</v>
      </c>
      <c r="C1012" t="s">
        <v>235</v>
      </c>
      <c r="D1012" t="s">
        <v>102</v>
      </c>
      <c r="E1012" t="s">
        <v>2933</v>
      </c>
      <c r="F1012" t="s">
        <v>2934</v>
      </c>
      <c r="G1012" t="str">
        <f>HYPERLINK("sem/10.1021_acsomega.0c00727\ao0c00727_0006.jpeg","sem/10.1021_acsomega.0c00727\ao0c00727_0006.jpeg")</f>
        <v>sem/10.1021_acsomega.0c00727\ao0c00727_0006.jpeg</v>
      </c>
      <c r="H1012" t="str">
        <f>HYPERLINK("sem/10.1021_acsomega.0c00727\SEM","sem/10.1021_acsomega.0c00727\SEM")</f>
        <v>sem/10.1021_acsomega.0c00727\SEM</v>
      </c>
      <c r="N1012" t="s">
        <v>2454</v>
      </c>
    </row>
    <row r="1013" spans="1:14" x14ac:dyDescent="0.25">
      <c r="A1013" t="s">
        <v>2935</v>
      </c>
      <c r="B1013" t="s">
        <v>2936</v>
      </c>
      <c r="C1013" t="s">
        <v>90</v>
      </c>
      <c r="D1013" t="s">
        <v>36</v>
      </c>
      <c r="E1013">
        <v>300</v>
      </c>
      <c r="F1013" t="s">
        <v>2937</v>
      </c>
      <c r="G1013" t="str">
        <f>HYPERLINK("sem/10.1021_acsami.6b04911\am-2016-04911b_0004.jpeg","sem/10.1021_acsami.6b04911\am-2016-04911b_0004.jpeg")</f>
        <v>sem/10.1021_acsami.6b04911\am-2016-04911b_0004.jpeg</v>
      </c>
      <c r="H1013" t="str">
        <f>HYPERLINK("sem/10.1021_acsami.6b04911\SEM","sem/10.1021_acsami.6b04911\SEM")</f>
        <v>sem/10.1021_acsami.6b04911\SEM</v>
      </c>
      <c r="N1013" t="s">
        <v>2454</v>
      </c>
    </row>
    <row r="1014" spans="1:14" x14ac:dyDescent="0.25">
      <c r="A1014" t="s">
        <v>2938</v>
      </c>
      <c r="B1014" t="s">
        <v>2939</v>
      </c>
      <c r="C1014" t="s">
        <v>144</v>
      </c>
      <c r="D1014" t="s">
        <v>42</v>
      </c>
      <c r="E1014" t="s">
        <v>2940</v>
      </c>
      <c r="F1014" t="s">
        <v>2941</v>
      </c>
      <c r="G1014" t="str">
        <f>HYPERLINK("sem/10.1021_acsnano.1c02578\nn1c02578_0002.jpeg","sem/10.1021_acsnano.1c02578\nn1c02578_0002.jpeg")</f>
        <v>sem/10.1021_acsnano.1c02578\nn1c02578_0002.jpeg</v>
      </c>
      <c r="H1014" t="str">
        <f>HYPERLINK("sem/10.1021_acsnano.1c02578\SEM","sem/10.1021_acsnano.1c02578\SEM")</f>
        <v>sem/10.1021_acsnano.1c02578\SEM</v>
      </c>
      <c r="N1014" t="s">
        <v>2454</v>
      </c>
    </row>
    <row r="1015" spans="1:14" x14ac:dyDescent="0.25">
      <c r="A1015" t="s">
        <v>2938</v>
      </c>
      <c r="B1015" t="s">
        <v>2939</v>
      </c>
      <c r="C1015" t="s">
        <v>887</v>
      </c>
      <c r="D1015" t="s">
        <v>2942</v>
      </c>
      <c r="E1015" t="s">
        <v>2943</v>
      </c>
      <c r="F1015" t="s">
        <v>2944</v>
      </c>
      <c r="G1015" t="str">
        <f>HYPERLINK("sem/10.1021_acsnano.1c02578\supp_2.jpg","sem/10.1021_acsnano.1c02578\supp_2.jpg")</f>
        <v>sem/10.1021_acsnano.1c02578\supp_2.jpg</v>
      </c>
      <c r="H1015" t="str">
        <f>HYPERLINK("sem/10.1021_acsnano.1c02578\SEM","sem/10.1021_acsnano.1c02578\SEM")</f>
        <v>sem/10.1021_acsnano.1c02578\SEM</v>
      </c>
      <c r="N1015" t="s">
        <v>2454</v>
      </c>
    </row>
    <row r="1016" spans="1:14" x14ac:dyDescent="0.25">
      <c r="A1016" t="s">
        <v>2945</v>
      </c>
      <c r="B1016" t="s">
        <v>2946</v>
      </c>
      <c r="C1016" t="s">
        <v>122</v>
      </c>
      <c r="D1016" t="s">
        <v>2947</v>
      </c>
      <c r="E1016" t="s">
        <v>2948</v>
      </c>
      <c r="F1016" t="s">
        <v>2949</v>
      </c>
      <c r="G1016" t="str">
        <f>HYPERLINK("sem/10.1021_acsomega.8b01037\ao-2018-01037v_0004.jpeg","sem/10.1021_acsomega.8b01037\ao-2018-01037v_0004.jpeg")</f>
        <v>sem/10.1021_acsomega.8b01037\ao-2018-01037v_0004.jpeg</v>
      </c>
      <c r="H1016" t="str">
        <f t="shared" ref="H1016:H1023" si="93">HYPERLINK("sem/10.1021_acsomega.8b01037\SEM","sem/10.1021_acsomega.8b01037\SEM")</f>
        <v>sem/10.1021_acsomega.8b01037\SEM</v>
      </c>
      <c r="N1016" t="s">
        <v>2454</v>
      </c>
    </row>
    <row r="1017" spans="1:14" x14ac:dyDescent="0.25">
      <c r="A1017" t="s">
        <v>2945</v>
      </c>
      <c r="B1017" t="s">
        <v>2946</v>
      </c>
      <c r="C1017" t="s">
        <v>2950</v>
      </c>
      <c r="D1017" t="s">
        <v>2951</v>
      </c>
      <c r="E1017" t="s">
        <v>2952</v>
      </c>
      <c r="F1017" t="s">
        <v>2953</v>
      </c>
      <c r="G1017" t="str">
        <f t="shared" ref="G1017:G1023" si="94">HYPERLINK("sem/10.1021_acsomega.8b01037\supp_3.jpg","sem/10.1021_acsomega.8b01037\supp_3.jpg")</f>
        <v>sem/10.1021_acsomega.8b01037\supp_3.jpg</v>
      </c>
      <c r="H1017" t="str">
        <f t="shared" si="93"/>
        <v>sem/10.1021_acsomega.8b01037\SEM</v>
      </c>
      <c r="N1017" t="s">
        <v>2454</v>
      </c>
    </row>
    <row r="1018" spans="1:14" x14ac:dyDescent="0.25">
      <c r="A1018" t="s">
        <v>2945</v>
      </c>
      <c r="B1018" t="s">
        <v>2946</v>
      </c>
      <c r="C1018" t="s">
        <v>2950</v>
      </c>
      <c r="D1018" t="s">
        <v>2482</v>
      </c>
      <c r="E1018" t="s">
        <v>2954</v>
      </c>
      <c r="F1018" t="s">
        <v>2955</v>
      </c>
      <c r="G1018" t="str">
        <f t="shared" si="94"/>
        <v>sem/10.1021_acsomega.8b01037\supp_3.jpg</v>
      </c>
      <c r="H1018" t="str">
        <f t="shared" si="93"/>
        <v>sem/10.1021_acsomega.8b01037\SEM</v>
      </c>
      <c r="N1018" t="s">
        <v>2454</v>
      </c>
    </row>
    <row r="1019" spans="1:14" x14ac:dyDescent="0.25">
      <c r="A1019" t="s">
        <v>2945</v>
      </c>
      <c r="B1019" t="s">
        <v>2946</v>
      </c>
      <c r="C1019" t="s">
        <v>2950</v>
      </c>
      <c r="D1019" t="s">
        <v>2956</v>
      </c>
      <c r="E1019" t="s">
        <v>2957</v>
      </c>
      <c r="F1019" t="s">
        <v>2958</v>
      </c>
      <c r="G1019" t="str">
        <f t="shared" si="94"/>
        <v>sem/10.1021_acsomega.8b01037\supp_3.jpg</v>
      </c>
      <c r="H1019" t="str">
        <f t="shared" si="93"/>
        <v>sem/10.1021_acsomega.8b01037\SEM</v>
      </c>
      <c r="N1019" t="s">
        <v>2454</v>
      </c>
    </row>
    <row r="1020" spans="1:14" x14ac:dyDescent="0.25">
      <c r="A1020" t="s">
        <v>2945</v>
      </c>
      <c r="B1020" t="s">
        <v>2946</v>
      </c>
      <c r="C1020" t="s">
        <v>2950</v>
      </c>
      <c r="D1020" t="s">
        <v>2947</v>
      </c>
      <c r="E1020" t="s">
        <v>2959</v>
      </c>
      <c r="F1020" t="s">
        <v>2960</v>
      </c>
      <c r="G1020" t="str">
        <f t="shared" si="94"/>
        <v>sem/10.1021_acsomega.8b01037\supp_3.jpg</v>
      </c>
      <c r="H1020" t="str">
        <f t="shared" si="93"/>
        <v>sem/10.1021_acsomega.8b01037\SEM</v>
      </c>
      <c r="N1020" t="s">
        <v>2454</v>
      </c>
    </row>
    <row r="1021" spans="1:14" x14ac:dyDescent="0.25">
      <c r="A1021" t="s">
        <v>2945</v>
      </c>
      <c r="B1021" t="s">
        <v>2946</v>
      </c>
      <c r="C1021" t="s">
        <v>2950</v>
      </c>
      <c r="D1021" t="s">
        <v>2961</v>
      </c>
      <c r="E1021" t="s">
        <v>2962</v>
      </c>
      <c r="F1021" t="s">
        <v>2963</v>
      </c>
      <c r="G1021" t="str">
        <f t="shared" si="94"/>
        <v>sem/10.1021_acsomega.8b01037\supp_3.jpg</v>
      </c>
      <c r="H1021" t="str">
        <f t="shared" si="93"/>
        <v>sem/10.1021_acsomega.8b01037\SEM</v>
      </c>
      <c r="N1021" t="s">
        <v>2454</v>
      </c>
    </row>
    <row r="1022" spans="1:14" x14ac:dyDescent="0.25">
      <c r="A1022" t="s">
        <v>2945</v>
      </c>
      <c r="B1022" t="s">
        <v>2946</v>
      </c>
      <c r="C1022" t="s">
        <v>2950</v>
      </c>
      <c r="D1022" t="s">
        <v>2964</v>
      </c>
      <c r="E1022" t="s">
        <v>2965</v>
      </c>
      <c r="F1022" t="s">
        <v>2966</v>
      </c>
      <c r="G1022" t="str">
        <f t="shared" si="94"/>
        <v>sem/10.1021_acsomega.8b01037\supp_3.jpg</v>
      </c>
      <c r="H1022" t="str">
        <f t="shared" si="93"/>
        <v>sem/10.1021_acsomega.8b01037\SEM</v>
      </c>
      <c r="N1022" t="s">
        <v>2454</v>
      </c>
    </row>
    <row r="1023" spans="1:14" x14ac:dyDescent="0.25">
      <c r="A1023" t="s">
        <v>2945</v>
      </c>
      <c r="B1023" t="s">
        <v>2946</v>
      </c>
      <c r="C1023" t="s">
        <v>2950</v>
      </c>
      <c r="D1023" t="s">
        <v>2967</v>
      </c>
      <c r="E1023" t="s">
        <v>2968</v>
      </c>
      <c r="F1023" t="s">
        <v>2969</v>
      </c>
      <c r="G1023" t="str">
        <f t="shared" si="94"/>
        <v>sem/10.1021_acsomega.8b01037\supp_3.jpg</v>
      </c>
      <c r="H1023" t="str">
        <f t="shared" si="93"/>
        <v>sem/10.1021_acsomega.8b01037\SEM</v>
      </c>
      <c r="N1023" t="s">
        <v>2454</v>
      </c>
    </row>
    <row r="1024" spans="1:14" x14ac:dyDescent="0.25">
      <c r="A1024" t="s">
        <v>2970</v>
      </c>
      <c r="B1024" t="s">
        <v>2971</v>
      </c>
      <c r="C1024" t="s">
        <v>144</v>
      </c>
      <c r="D1024" t="s">
        <v>48</v>
      </c>
      <c r="E1024" t="s">
        <v>2972</v>
      </c>
      <c r="F1024" t="s">
        <v>2973</v>
      </c>
      <c r="G1024" t="str">
        <f>HYPERLINK("sem/10.1021_acs.biomac.0c01167\bm0c01167_0002.jpeg","sem/10.1021_acs.biomac.0c01167\bm0c01167_0002.jpeg")</f>
        <v>sem/10.1021_acs.biomac.0c01167\bm0c01167_0002.jpeg</v>
      </c>
      <c r="H1024" t="str">
        <f>HYPERLINK("sem/10.1021_acs.biomac.0c01167\SEM","sem/10.1021_acs.biomac.0c01167\SEM")</f>
        <v>sem/10.1021_acs.biomac.0c01167\SEM</v>
      </c>
      <c r="I1024" t="s">
        <v>4891</v>
      </c>
      <c r="J1024">
        <v>-3.222</v>
      </c>
      <c r="K1024" t="s">
        <v>114</v>
      </c>
      <c r="L1024" t="s">
        <v>179</v>
      </c>
    </row>
    <row r="1025" spans="1:14" x14ac:dyDescent="0.25">
      <c r="A1025" t="s">
        <v>2970</v>
      </c>
      <c r="B1025" t="s">
        <v>2971</v>
      </c>
      <c r="C1025" t="s">
        <v>55</v>
      </c>
      <c r="D1025" t="s">
        <v>36</v>
      </c>
      <c r="E1025" t="s">
        <v>2974</v>
      </c>
      <c r="F1025" t="s">
        <v>2975</v>
      </c>
      <c r="G1025" t="str">
        <f>HYPERLINK("sem/10.1021_acs.biomac.0c01167\bm0c01167_0002.jpeg","sem/10.1021_acs.biomac.0c01167\bm0c01167_0002.jpeg")</f>
        <v>sem/10.1021_acs.biomac.0c01167\bm0c01167_0002.jpeg</v>
      </c>
      <c r="H1025" t="str">
        <f>HYPERLINK("sem/10.1021_acs.biomac.0c01167\SEM","sem/10.1021_acs.biomac.0c01167\SEM")</f>
        <v>sem/10.1021_acs.biomac.0c01167\SEM</v>
      </c>
      <c r="N1025" t="s">
        <v>2454</v>
      </c>
    </row>
    <row r="1026" spans="1:14" x14ac:dyDescent="0.25">
      <c r="A1026" t="s">
        <v>2970</v>
      </c>
      <c r="B1026" t="s">
        <v>2971</v>
      </c>
      <c r="C1026" t="s">
        <v>55</v>
      </c>
      <c r="D1026" t="s">
        <v>42</v>
      </c>
      <c r="E1026" t="s">
        <v>2976</v>
      </c>
      <c r="F1026" t="s">
        <v>2977</v>
      </c>
      <c r="G1026" t="str">
        <f>HYPERLINK("sem/10.1021_acs.biomac.0c01167\bm0c01167_0002.jpeg","sem/10.1021_acs.biomac.0c01167\bm0c01167_0002.jpeg")</f>
        <v>sem/10.1021_acs.biomac.0c01167\bm0c01167_0002.jpeg</v>
      </c>
      <c r="H1026" t="str">
        <f>HYPERLINK("sem/10.1021_acs.biomac.0c01167\SEM","sem/10.1021_acs.biomac.0c01167\SEM")</f>
        <v>sem/10.1021_acs.biomac.0c01167\SEM</v>
      </c>
      <c r="N1026" t="s">
        <v>2454</v>
      </c>
    </row>
    <row r="1027" spans="1:14" x14ac:dyDescent="0.25">
      <c r="A1027" t="s">
        <v>2970</v>
      </c>
      <c r="B1027" t="s">
        <v>2971</v>
      </c>
      <c r="C1027" t="s">
        <v>55</v>
      </c>
      <c r="D1027" t="s">
        <v>48</v>
      </c>
      <c r="E1027" t="s">
        <v>2978</v>
      </c>
      <c r="F1027" t="s">
        <v>2979</v>
      </c>
      <c r="G1027" t="str">
        <f>HYPERLINK("sem/10.1021_acs.biomac.0c01167\bm0c01167_0002.jpeg","sem/10.1021_acs.biomac.0c01167\bm0c01167_0002.jpeg")</f>
        <v>sem/10.1021_acs.biomac.0c01167\bm0c01167_0002.jpeg</v>
      </c>
      <c r="H1027" t="str">
        <f>HYPERLINK("sem/10.1021_acs.biomac.0c01167\SEM","sem/10.1021_acs.biomac.0c01167\SEM")</f>
        <v>sem/10.1021_acs.biomac.0c01167\SEM</v>
      </c>
      <c r="N1027" t="s">
        <v>2454</v>
      </c>
    </row>
    <row r="1028" spans="1:14" x14ac:dyDescent="0.25">
      <c r="A1028" t="s">
        <v>2980</v>
      </c>
      <c r="B1028" t="s">
        <v>2981</v>
      </c>
      <c r="C1028" t="s">
        <v>2982</v>
      </c>
      <c r="D1028" t="s">
        <v>28</v>
      </c>
      <c r="E1028" t="s">
        <v>2983</v>
      </c>
      <c r="F1028" t="s">
        <v>2984</v>
      </c>
      <c r="G1028" t="str">
        <f>HYPERLINK("sem/10.1021_acsaem.0c01584\supp_2.jpg","sem/10.1021_acsaem.0c01584\supp_2.jpg")</f>
        <v>sem/10.1021_acsaem.0c01584\supp_2.jpg</v>
      </c>
      <c r="H1028" t="str">
        <f>HYPERLINK("sem/10.1021_acsaem.0c01584\SEM","sem/10.1021_acsaem.0c01584\SEM")</f>
        <v>sem/10.1021_acsaem.0c01584\SEM</v>
      </c>
      <c r="N1028" t="s">
        <v>60</v>
      </c>
    </row>
    <row r="1029" spans="1:14" x14ac:dyDescent="0.25">
      <c r="A1029" t="s">
        <v>2980</v>
      </c>
      <c r="B1029" t="s">
        <v>2981</v>
      </c>
      <c r="C1029" t="s">
        <v>2982</v>
      </c>
      <c r="D1029" t="s">
        <v>28</v>
      </c>
      <c r="E1029" t="s">
        <v>2983</v>
      </c>
      <c r="F1029" t="s">
        <v>2984</v>
      </c>
      <c r="G1029" t="str">
        <f>HYPERLINK("sem/10.1021_acsaem.0c01584\supp_12.jpg","sem/10.1021_acsaem.0c01584\supp_12.jpg")</f>
        <v>sem/10.1021_acsaem.0c01584\supp_12.jpg</v>
      </c>
      <c r="H1029" t="str">
        <f>HYPERLINK("sem/10.1021_acsaem.0c01584\SEM","sem/10.1021_acsaem.0c01584\SEM")</f>
        <v>sem/10.1021_acsaem.0c01584\SEM</v>
      </c>
      <c r="N1029" t="s">
        <v>60</v>
      </c>
    </row>
    <row r="1030" spans="1:14" x14ac:dyDescent="0.25">
      <c r="A1030" t="s">
        <v>2985</v>
      </c>
      <c r="B1030" t="s">
        <v>2986</v>
      </c>
      <c r="C1030" t="s">
        <v>55</v>
      </c>
      <c r="D1030" t="s">
        <v>2987</v>
      </c>
      <c r="E1030" t="s">
        <v>2988</v>
      </c>
      <c r="F1030" t="s">
        <v>2989</v>
      </c>
      <c r="G1030" t="str">
        <f>HYPERLINK("sem/10.1021_acs.langmuir.9b01101\la9b01101_0001.jpeg","sem/10.1021_acs.langmuir.9b01101\la9b01101_0001.jpeg")</f>
        <v>sem/10.1021_acs.langmuir.9b01101\la9b01101_0001.jpeg</v>
      </c>
      <c r="H1030" t="str">
        <f>HYPERLINK("sem/10.1021_acs.langmuir.9b01101\SEM","sem/10.1021_acs.langmuir.9b01101\SEM")</f>
        <v>sem/10.1021_acs.langmuir.9b01101\SEM</v>
      </c>
      <c r="N1030" t="s">
        <v>60</v>
      </c>
    </row>
    <row r="1031" spans="1:14" x14ac:dyDescent="0.25">
      <c r="A1031" t="s">
        <v>2985</v>
      </c>
      <c r="B1031" t="s">
        <v>2986</v>
      </c>
      <c r="C1031" t="s">
        <v>55</v>
      </c>
      <c r="D1031" t="s">
        <v>17</v>
      </c>
      <c r="E1031" t="s">
        <v>2990</v>
      </c>
      <c r="F1031" t="s">
        <v>2991</v>
      </c>
      <c r="G1031" t="str">
        <f>HYPERLINK("sem/10.1021_acs.langmuir.9b01101\la9b01101_0001.jpeg","sem/10.1021_acs.langmuir.9b01101\la9b01101_0001.jpeg")</f>
        <v>sem/10.1021_acs.langmuir.9b01101\la9b01101_0001.jpeg</v>
      </c>
      <c r="H1031" t="str">
        <f>HYPERLINK("sem/10.1021_acs.langmuir.9b01101\SEM","sem/10.1021_acs.langmuir.9b01101\SEM")</f>
        <v>sem/10.1021_acs.langmuir.9b01101\SEM</v>
      </c>
      <c r="N1031" t="s">
        <v>60</v>
      </c>
    </row>
    <row r="1032" spans="1:14" x14ac:dyDescent="0.25">
      <c r="A1032" t="s">
        <v>2985</v>
      </c>
      <c r="B1032" t="s">
        <v>2986</v>
      </c>
      <c r="C1032" t="s">
        <v>161</v>
      </c>
      <c r="D1032" t="s">
        <v>2992</v>
      </c>
      <c r="E1032" t="s">
        <v>2993</v>
      </c>
      <c r="F1032" t="s">
        <v>2994</v>
      </c>
      <c r="G1032" t="str">
        <f>HYPERLINK("sem/10.1021_acs.langmuir.9b01101\supp_3.jpg","sem/10.1021_acs.langmuir.9b01101\supp_3.jpg")</f>
        <v>sem/10.1021_acs.langmuir.9b01101\supp_3.jpg</v>
      </c>
      <c r="H1032" t="str">
        <f>HYPERLINK("sem/10.1021_acs.langmuir.9b01101\SEM","sem/10.1021_acs.langmuir.9b01101\SEM")</f>
        <v>sem/10.1021_acs.langmuir.9b01101\SEM</v>
      </c>
      <c r="N1032" t="s">
        <v>60</v>
      </c>
    </row>
    <row r="1033" spans="1:14" x14ac:dyDescent="0.25">
      <c r="A1033" t="s">
        <v>2995</v>
      </c>
      <c r="B1033" t="s">
        <v>2996</v>
      </c>
      <c r="C1033" t="s">
        <v>144</v>
      </c>
      <c r="D1033" t="s">
        <v>28</v>
      </c>
      <c r="E1033" t="s">
        <v>2997</v>
      </c>
      <c r="F1033" t="s">
        <v>2998</v>
      </c>
      <c r="G1033" t="str">
        <f>HYPERLINK("sem/10.1021_acsbiomaterials.7b00624\ab-2017-00624r_0007.jpeg","sem/10.1021_acsbiomaterials.7b00624\ab-2017-00624r_0007.jpeg")</f>
        <v>sem/10.1021_acsbiomaterials.7b00624\ab-2017-00624r_0007.jpeg</v>
      </c>
      <c r="H1033" t="str">
        <f>HYPERLINK("sem/10.1021_acsbiomaterials.7b00624\SEM","sem/10.1021_acsbiomaterials.7b00624\SEM")</f>
        <v>sem/10.1021_acsbiomaterials.7b00624\SEM</v>
      </c>
      <c r="N1033" t="s">
        <v>60</v>
      </c>
    </row>
    <row r="1034" spans="1:14" x14ac:dyDescent="0.25">
      <c r="A1034" t="s">
        <v>2999</v>
      </c>
      <c r="B1034" t="s">
        <v>3000</v>
      </c>
      <c r="C1034" t="s">
        <v>297</v>
      </c>
      <c r="D1034" t="s">
        <v>3001</v>
      </c>
      <c r="E1034" t="s">
        <v>3002</v>
      </c>
      <c r="F1034" t="s">
        <v>3003</v>
      </c>
      <c r="G1034" t="str">
        <f>HYPERLINK("sem/10.1021_ma500972y\ma-2014-00972y_0006.jpeg","sem/10.1021_ma500972y\ma-2014-00972y_0006.jpeg")</f>
        <v>sem/10.1021_ma500972y\ma-2014-00972y_0006.jpeg</v>
      </c>
      <c r="H1034" t="str">
        <f>HYPERLINK("sem/10.1021_ma500972y\SEM","sem/10.1021_ma500972y\SEM")</f>
        <v>sem/10.1021_ma500972y\SEM</v>
      </c>
      <c r="I1034" t="s">
        <v>3004</v>
      </c>
      <c r="J1034">
        <v>-5</v>
      </c>
      <c r="K1034" t="s">
        <v>114</v>
      </c>
      <c r="L1034" t="s">
        <v>3005</v>
      </c>
    </row>
    <row r="1035" spans="1:14" x14ac:dyDescent="0.25">
      <c r="A1035" t="s">
        <v>2999</v>
      </c>
      <c r="B1035" t="s">
        <v>3000</v>
      </c>
      <c r="C1035" t="s">
        <v>297</v>
      </c>
      <c r="D1035" t="s">
        <v>3001</v>
      </c>
      <c r="E1035" t="s">
        <v>3006</v>
      </c>
      <c r="F1035" t="s">
        <v>3003</v>
      </c>
      <c r="G1035" t="str">
        <f>HYPERLINK("sem/10.1021_ma500972y\ma-2014-00972y_0006.jpeg","sem/10.1021_ma500972y\ma-2014-00972y_0006.jpeg")</f>
        <v>sem/10.1021_ma500972y\ma-2014-00972y_0006.jpeg</v>
      </c>
      <c r="H1035" t="str">
        <f>HYPERLINK("sem/10.1021_ma500972y\SEM","sem/10.1021_ma500972y\SEM")</f>
        <v>sem/10.1021_ma500972y\SEM</v>
      </c>
      <c r="I1035" t="s">
        <v>3007</v>
      </c>
      <c r="J1035">
        <v>-5</v>
      </c>
      <c r="K1035" t="s">
        <v>114</v>
      </c>
      <c r="L1035" t="s">
        <v>3005</v>
      </c>
    </row>
    <row r="1036" spans="1:14" x14ac:dyDescent="0.25">
      <c r="A1036" t="s">
        <v>3008</v>
      </c>
      <c r="B1036" t="s">
        <v>3009</v>
      </c>
      <c r="C1036" t="s">
        <v>55</v>
      </c>
      <c r="D1036" t="s">
        <v>36</v>
      </c>
      <c r="E1036" t="s">
        <v>3010</v>
      </c>
      <c r="F1036" t="s">
        <v>3011</v>
      </c>
      <c r="G1036" t="str">
        <f>HYPERLINK("sem/10.1021_acsami.1c05514\am1c05514_0002.jpeg","sem/10.1021_acsami.1c05514\am1c05514_0002.jpeg")</f>
        <v>sem/10.1021_acsami.1c05514\am1c05514_0002.jpeg</v>
      </c>
      <c r="H1036" t="str">
        <f>HYPERLINK("sem/10.1021_acsami.1c05514\SEM","sem/10.1021_acsami.1c05514\SEM")</f>
        <v>sem/10.1021_acsami.1c05514\SEM</v>
      </c>
      <c r="I1036" t="s">
        <v>3012</v>
      </c>
      <c r="J1036">
        <v>-4</v>
      </c>
      <c r="K1036" t="s">
        <v>114</v>
      </c>
      <c r="L1036" t="s">
        <v>365</v>
      </c>
    </row>
    <row r="1037" spans="1:14" x14ac:dyDescent="0.25">
      <c r="A1037" t="s">
        <v>3008</v>
      </c>
      <c r="B1037" t="s">
        <v>3009</v>
      </c>
      <c r="C1037" t="s">
        <v>55</v>
      </c>
      <c r="D1037" t="s">
        <v>36</v>
      </c>
      <c r="E1037" t="s">
        <v>3010</v>
      </c>
      <c r="F1037" t="s">
        <v>3011</v>
      </c>
      <c r="G1037" t="str">
        <f>HYPERLINK("sem/10.1021_acsami.1c05514\am1c05514_0002.jpeg","sem/10.1021_acsami.1c05514\am1c05514_0002.jpeg")</f>
        <v>sem/10.1021_acsami.1c05514\am1c05514_0002.jpeg</v>
      </c>
      <c r="H1037" t="str">
        <f>HYPERLINK("sem/10.1021_acsami.1c05514\SEM","sem/10.1021_acsami.1c05514\SEM")</f>
        <v>sem/10.1021_acsami.1c05514\SEM</v>
      </c>
      <c r="I1037" t="s">
        <v>3012</v>
      </c>
      <c r="J1037">
        <v>-4</v>
      </c>
      <c r="K1037" t="s">
        <v>23</v>
      </c>
      <c r="L1037" t="s">
        <v>365</v>
      </c>
    </row>
    <row r="1038" spans="1:14" x14ac:dyDescent="0.25">
      <c r="A1038" t="s">
        <v>3013</v>
      </c>
      <c r="B1038" t="s">
        <v>3014</v>
      </c>
      <c r="C1038" t="s">
        <v>90</v>
      </c>
      <c r="D1038" t="s">
        <v>17</v>
      </c>
      <c r="E1038" t="s">
        <v>3015</v>
      </c>
      <c r="F1038" t="s">
        <v>3016</v>
      </c>
      <c r="G1038" t="str">
        <f>HYPERLINK("sem/10.1021_acs.biomac.1c00537\bm1c00537_0004.jpeg","sem/10.1021_acs.biomac.1c00537\bm1c00537_0004.jpeg")</f>
        <v>sem/10.1021_acs.biomac.1c00537\bm1c00537_0004.jpeg</v>
      </c>
      <c r="H1038" t="str">
        <f t="shared" ref="H1038:H1043" si="95">HYPERLINK("sem/10.1021_acs.biomac.1c00537\SEM","sem/10.1021_acs.biomac.1c00537\SEM")</f>
        <v>sem/10.1021_acs.biomac.1c00537\SEM</v>
      </c>
      <c r="N1038" t="s">
        <v>60</v>
      </c>
    </row>
    <row r="1039" spans="1:14" x14ac:dyDescent="0.25">
      <c r="A1039" t="s">
        <v>3013</v>
      </c>
      <c r="B1039" t="s">
        <v>3014</v>
      </c>
      <c r="C1039" t="s">
        <v>90</v>
      </c>
      <c r="D1039" t="s">
        <v>28</v>
      </c>
      <c r="E1039" t="s">
        <v>3017</v>
      </c>
      <c r="F1039" t="s">
        <v>3018</v>
      </c>
      <c r="G1039" t="str">
        <f>HYPERLINK("sem/10.1021_acs.biomac.1c00537\bm1c00537_0004.jpeg","sem/10.1021_acs.biomac.1c00537\bm1c00537_0004.jpeg")</f>
        <v>sem/10.1021_acs.biomac.1c00537\bm1c00537_0004.jpeg</v>
      </c>
      <c r="H1039" t="str">
        <f t="shared" si="95"/>
        <v>sem/10.1021_acs.biomac.1c00537\SEM</v>
      </c>
      <c r="N1039" t="s">
        <v>60</v>
      </c>
    </row>
    <row r="1040" spans="1:14" x14ac:dyDescent="0.25">
      <c r="A1040" t="s">
        <v>3013</v>
      </c>
      <c r="B1040" t="s">
        <v>3014</v>
      </c>
      <c r="C1040" t="s">
        <v>90</v>
      </c>
      <c r="D1040" t="s">
        <v>36</v>
      </c>
      <c r="E1040" t="s">
        <v>3019</v>
      </c>
      <c r="F1040" t="s">
        <v>3020</v>
      </c>
      <c r="G1040" t="str">
        <f>HYPERLINK("sem/10.1021_acs.biomac.1c00537\bm1c00537_0004.jpeg","sem/10.1021_acs.biomac.1c00537\bm1c00537_0004.jpeg")</f>
        <v>sem/10.1021_acs.biomac.1c00537\bm1c00537_0004.jpeg</v>
      </c>
      <c r="H1040" t="str">
        <f t="shared" si="95"/>
        <v>sem/10.1021_acs.biomac.1c00537\SEM</v>
      </c>
      <c r="N1040" t="s">
        <v>60</v>
      </c>
    </row>
    <row r="1041" spans="1:14" x14ac:dyDescent="0.25">
      <c r="A1041" t="s">
        <v>3013</v>
      </c>
      <c r="B1041" t="s">
        <v>3014</v>
      </c>
      <c r="C1041" t="s">
        <v>169</v>
      </c>
      <c r="D1041" t="s">
        <v>48</v>
      </c>
      <c r="E1041" t="s">
        <v>3021</v>
      </c>
      <c r="F1041" t="s">
        <v>3022</v>
      </c>
      <c r="G1041" t="str">
        <f>HYPERLINK("sem/10.1021_acs.biomac.1c00537\bm1c00537_0008.jpeg","sem/10.1021_acs.biomac.1c00537\bm1c00537_0008.jpeg")</f>
        <v>sem/10.1021_acs.biomac.1c00537\bm1c00537_0008.jpeg</v>
      </c>
      <c r="H1041" t="str">
        <f t="shared" si="95"/>
        <v>sem/10.1021_acs.biomac.1c00537\SEM</v>
      </c>
      <c r="N1041" t="s">
        <v>60</v>
      </c>
    </row>
    <row r="1042" spans="1:14" x14ac:dyDescent="0.25">
      <c r="A1042" t="s">
        <v>3013</v>
      </c>
      <c r="B1042" t="s">
        <v>3014</v>
      </c>
      <c r="C1042" t="s">
        <v>169</v>
      </c>
      <c r="D1042" t="s">
        <v>254</v>
      </c>
      <c r="E1042" t="s">
        <v>3023</v>
      </c>
      <c r="F1042" t="s">
        <v>3024</v>
      </c>
      <c r="G1042" t="str">
        <f>HYPERLINK("sem/10.1021_acs.biomac.1c00537\bm1c00537_0008.jpeg","sem/10.1021_acs.biomac.1c00537\bm1c00537_0008.jpeg")</f>
        <v>sem/10.1021_acs.biomac.1c00537\bm1c00537_0008.jpeg</v>
      </c>
      <c r="H1042" t="str">
        <f t="shared" si="95"/>
        <v>sem/10.1021_acs.biomac.1c00537\SEM</v>
      </c>
      <c r="N1042" t="s">
        <v>60</v>
      </c>
    </row>
    <row r="1043" spans="1:14" x14ac:dyDescent="0.25">
      <c r="A1043" t="s">
        <v>3013</v>
      </c>
      <c r="B1043" t="s">
        <v>3014</v>
      </c>
      <c r="C1043" t="s">
        <v>169</v>
      </c>
      <c r="D1043" t="s">
        <v>260</v>
      </c>
      <c r="E1043" t="s">
        <v>3025</v>
      </c>
      <c r="F1043" t="s">
        <v>3026</v>
      </c>
      <c r="G1043" t="str">
        <f>HYPERLINK("sem/10.1021_acs.biomac.1c00537\bm1c00537_0008.jpeg","sem/10.1021_acs.biomac.1c00537\bm1c00537_0008.jpeg")</f>
        <v>sem/10.1021_acs.biomac.1c00537\bm1c00537_0008.jpeg</v>
      </c>
      <c r="H1043" t="str">
        <f t="shared" si="95"/>
        <v>sem/10.1021_acs.biomac.1c00537\SEM</v>
      </c>
      <c r="N1043" t="s">
        <v>60</v>
      </c>
    </row>
    <row r="1044" spans="1:14" x14ac:dyDescent="0.25">
      <c r="A1044" t="s">
        <v>3027</v>
      </c>
      <c r="B1044" t="s">
        <v>3028</v>
      </c>
      <c r="C1044" t="s">
        <v>297</v>
      </c>
      <c r="D1044" t="s">
        <v>17</v>
      </c>
      <c r="E1044" t="s">
        <v>3029</v>
      </c>
      <c r="F1044" t="s">
        <v>3030</v>
      </c>
      <c r="G1044" t="str">
        <f>HYPERLINK("sem/10.1021_acs.biomac.6b01243\bm-2016-01243d_0006.jpeg","sem/10.1021_acs.biomac.6b01243\bm-2016-01243d_0006.jpeg")</f>
        <v>sem/10.1021_acs.biomac.6b01243\bm-2016-01243d_0006.jpeg</v>
      </c>
      <c r="H1044" t="str">
        <f>HYPERLINK("sem/10.1021_acs.biomac.6b01243\SEM","sem/10.1021_acs.biomac.6b01243\SEM")</f>
        <v>sem/10.1021_acs.biomac.6b01243\SEM</v>
      </c>
      <c r="I1044" t="s">
        <v>3031</v>
      </c>
      <c r="J1044">
        <v>-4</v>
      </c>
      <c r="K1044" t="s">
        <v>23</v>
      </c>
      <c r="L1044" t="s">
        <v>3032</v>
      </c>
    </row>
    <row r="1045" spans="1:14" x14ac:dyDescent="0.25">
      <c r="A1045" t="s">
        <v>3027</v>
      </c>
      <c r="B1045" t="s">
        <v>3028</v>
      </c>
      <c r="C1045" t="s">
        <v>297</v>
      </c>
      <c r="D1045" t="s">
        <v>28</v>
      </c>
      <c r="E1045" t="s">
        <v>3033</v>
      </c>
      <c r="F1045" t="s">
        <v>3030</v>
      </c>
      <c r="G1045" t="str">
        <f>HYPERLINK("sem/10.1021_acs.biomac.6b01243\bm-2016-01243d_0006.jpeg","sem/10.1021_acs.biomac.6b01243\bm-2016-01243d_0006.jpeg")</f>
        <v>sem/10.1021_acs.biomac.6b01243\bm-2016-01243d_0006.jpeg</v>
      </c>
      <c r="H1045" t="str">
        <f>HYPERLINK("sem/10.1021_acs.biomac.6b01243\SEM","sem/10.1021_acs.biomac.6b01243\SEM")</f>
        <v>sem/10.1021_acs.biomac.6b01243\SEM</v>
      </c>
      <c r="I1045" t="s">
        <v>3034</v>
      </c>
      <c r="J1045">
        <v>-4</v>
      </c>
      <c r="K1045" t="s">
        <v>23</v>
      </c>
      <c r="L1045" t="s">
        <v>3035</v>
      </c>
    </row>
    <row r="1046" spans="1:14" x14ac:dyDescent="0.25">
      <c r="A1046" t="s">
        <v>3027</v>
      </c>
      <c r="B1046" t="s">
        <v>3028</v>
      </c>
      <c r="C1046" t="s">
        <v>297</v>
      </c>
      <c r="D1046" t="s">
        <v>36</v>
      </c>
      <c r="E1046" t="s">
        <v>3036</v>
      </c>
      <c r="F1046" t="s">
        <v>3030</v>
      </c>
      <c r="G1046" t="str">
        <f>HYPERLINK("sem/10.1021_acs.biomac.6b01243\bm-2016-01243d_0006.jpeg","sem/10.1021_acs.biomac.6b01243\bm-2016-01243d_0006.jpeg")</f>
        <v>sem/10.1021_acs.biomac.6b01243\bm-2016-01243d_0006.jpeg</v>
      </c>
      <c r="H1046" t="str">
        <f>HYPERLINK("sem/10.1021_acs.biomac.6b01243\SEM","sem/10.1021_acs.biomac.6b01243\SEM")</f>
        <v>sem/10.1021_acs.biomac.6b01243\SEM</v>
      </c>
      <c r="I1046" t="s">
        <v>3037</v>
      </c>
      <c r="J1046">
        <v>-4</v>
      </c>
      <c r="K1046" t="s">
        <v>23</v>
      </c>
      <c r="L1046" t="s">
        <v>3035</v>
      </c>
    </row>
    <row r="1047" spans="1:14" x14ac:dyDescent="0.25">
      <c r="A1047" t="s">
        <v>3027</v>
      </c>
      <c r="B1047" t="s">
        <v>3028</v>
      </c>
      <c r="C1047" t="s">
        <v>297</v>
      </c>
      <c r="D1047" t="s">
        <v>42</v>
      </c>
      <c r="E1047" t="s">
        <v>3038</v>
      </c>
      <c r="F1047" t="s">
        <v>3030</v>
      </c>
      <c r="G1047" t="str">
        <f>HYPERLINK("sem/10.1021_acs.biomac.6b01243\bm-2016-01243d_0006.jpeg","sem/10.1021_acs.biomac.6b01243\bm-2016-01243d_0006.jpeg")</f>
        <v>sem/10.1021_acs.biomac.6b01243\bm-2016-01243d_0006.jpeg</v>
      </c>
      <c r="H1047" t="str">
        <f>HYPERLINK("sem/10.1021_acs.biomac.6b01243\SEM","sem/10.1021_acs.biomac.6b01243\SEM")</f>
        <v>sem/10.1021_acs.biomac.6b01243\SEM</v>
      </c>
      <c r="I1047" t="s">
        <v>3039</v>
      </c>
      <c r="J1047">
        <v>-4</v>
      </c>
      <c r="K1047" t="s">
        <v>23</v>
      </c>
      <c r="L1047" t="s">
        <v>3040</v>
      </c>
    </row>
    <row r="1048" spans="1:14" x14ac:dyDescent="0.25">
      <c r="A1048" t="s">
        <v>3027</v>
      </c>
      <c r="B1048" t="s">
        <v>3028</v>
      </c>
      <c r="C1048" t="s">
        <v>297</v>
      </c>
      <c r="D1048" t="s">
        <v>48</v>
      </c>
      <c r="E1048" t="s">
        <v>3033</v>
      </c>
      <c r="F1048" t="s">
        <v>3041</v>
      </c>
      <c r="G1048" t="str">
        <f>HYPERLINK("sem/10.1021_acs.biomac.6b01243\bm-2016-01243d_0006.jpeg","sem/10.1021_acs.biomac.6b01243\bm-2016-01243d_0006.jpeg")</f>
        <v>sem/10.1021_acs.biomac.6b01243\bm-2016-01243d_0006.jpeg</v>
      </c>
      <c r="H1048" t="str">
        <f>HYPERLINK("sem/10.1021_acs.biomac.6b01243\SEM","sem/10.1021_acs.biomac.6b01243\SEM")</f>
        <v>sem/10.1021_acs.biomac.6b01243\SEM</v>
      </c>
      <c r="N1048" t="s">
        <v>60</v>
      </c>
    </row>
    <row r="1049" spans="1:14" x14ac:dyDescent="0.25">
      <c r="A1049" t="s">
        <v>3042</v>
      </c>
      <c r="B1049" t="s">
        <v>3043</v>
      </c>
      <c r="C1049" t="s">
        <v>144</v>
      </c>
      <c r="D1049" t="s">
        <v>2818</v>
      </c>
      <c r="E1049" t="s">
        <v>3044</v>
      </c>
      <c r="F1049" t="s">
        <v>3045</v>
      </c>
      <c r="G1049" t="str">
        <f>HYPERLINK("sem/10.1021_acsabm.9b01138\mt9b01138_0002.jpeg","sem/10.1021_acsabm.9b01138\mt9b01138_0002.jpeg")</f>
        <v>sem/10.1021_acsabm.9b01138\mt9b01138_0002.jpeg</v>
      </c>
      <c r="H1049" t="str">
        <f>HYPERLINK("sem/10.1021_acsabm.9b01138\SEM","sem/10.1021_acsabm.9b01138\SEM")</f>
        <v>sem/10.1021_acsabm.9b01138\SEM</v>
      </c>
      <c r="N1049" t="s">
        <v>60</v>
      </c>
    </row>
    <row r="1050" spans="1:14" x14ac:dyDescent="0.25">
      <c r="A1050" t="s">
        <v>3042</v>
      </c>
      <c r="B1050" t="s">
        <v>3043</v>
      </c>
      <c r="C1050" t="s">
        <v>144</v>
      </c>
      <c r="D1050" t="s">
        <v>61</v>
      </c>
      <c r="E1050" t="s">
        <v>3046</v>
      </c>
      <c r="F1050" t="s">
        <v>3047</v>
      </c>
      <c r="G1050" t="str">
        <f>HYPERLINK("sem/10.1021_acsabm.9b01138\mt9b01138_0002.jpeg","sem/10.1021_acsabm.9b01138\mt9b01138_0002.jpeg")</f>
        <v>sem/10.1021_acsabm.9b01138\mt9b01138_0002.jpeg</v>
      </c>
      <c r="H1050" t="str">
        <f>HYPERLINK("sem/10.1021_acsabm.9b01138\SEM","sem/10.1021_acsabm.9b01138\SEM")</f>
        <v>sem/10.1021_acsabm.9b01138\SEM</v>
      </c>
      <c r="N1050" t="s">
        <v>60</v>
      </c>
    </row>
    <row r="1051" spans="1:14" x14ac:dyDescent="0.25">
      <c r="A1051" t="s">
        <v>3048</v>
      </c>
      <c r="B1051" t="s">
        <v>3049</v>
      </c>
      <c r="C1051" t="s">
        <v>3050</v>
      </c>
      <c r="D1051" t="s">
        <v>1994</v>
      </c>
      <c r="E1051" t="s">
        <v>3051</v>
      </c>
      <c r="F1051" t="s">
        <v>3052</v>
      </c>
      <c r="G1051" t="str">
        <f>HYPERLINK("sem/10.1021_acsabm.0c00807\mt0c00807_0016.jpeg","sem/10.1021_acsabm.0c00807\mt0c00807_0016.jpeg")</f>
        <v>sem/10.1021_acsabm.0c00807\mt0c00807_0016.jpeg</v>
      </c>
      <c r="H1051" t="str">
        <f>HYPERLINK("sem/10.1021_acsabm.0c00807\SEM","sem/10.1021_acsabm.0c00807\SEM")</f>
        <v>sem/10.1021_acsabm.0c00807\SEM</v>
      </c>
      <c r="N1051" t="s">
        <v>60</v>
      </c>
    </row>
    <row r="1052" spans="1:14" x14ac:dyDescent="0.25">
      <c r="A1052" t="s">
        <v>3048</v>
      </c>
      <c r="B1052" t="s">
        <v>3049</v>
      </c>
      <c r="C1052" t="s">
        <v>3050</v>
      </c>
      <c r="D1052" t="s">
        <v>3053</v>
      </c>
      <c r="E1052" t="s">
        <v>3054</v>
      </c>
      <c r="F1052" t="s">
        <v>3055</v>
      </c>
      <c r="G1052" t="str">
        <f>HYPERLINK("sem/10.1021_acsabm.0c00807\mt0c00807_0016.jpeg","sem/10.1021_acsabm.0c00807\mt0c00807_0016.jpeg")</f>
        <v>sem/10.1021_acsabm.0c00807\mt0c00807_0016.jpeg</v>
      </c>
      <c r="H1052" t="str">
        <f>HYPERLINK("sem/10.1021_acsabm.0c00807\SEM","sem/10.1021_acsabm.0c00807\SEM")</f>
        <v>sem/10.1021_acsabm.0c00807\SEM</v>
      </c>
      <c r="N1052" t="s">
        <v>60</v>
      </c>
    </row>
    <row r="1053" spans="1:14" x14ac:dyDescent="0.25">
      <c r="A1053" t="s">
        <v>3056</v>
      </c>
      <c r="B1053" t="s">
        <v>3057</v>
      </c>
      <c r="C1053" t="s">
        <v>297</v>
      </c>
      <c r="D1053" t="s">
        <v>17</v>
      </c>
      <c r="E1053" t="s">
        <v>3058</v>
      </c>
      <c r="F1053" t="s">
        <v>3059</v>
      </c>
      <c r="G1053" t="str">
        <f>HYPERLINK("sem/10.1021_acsbiomaterials.0c01767\ab0c01767_0005.jpeg","sem/10.1021_acsbiomaterials.0c01767\ab0c01767_0005.jpeg")</f>
        <v>sem/10.1021_acsbiomaterials.0c01767\ab0c01767_0005.jpeg</v>
      </c>
      <c r="H1053" t="str">
        <f>HYPERLINK("sem/10.1021_acsbiomaterials.0c01767\SEM","sem/10.1021_acsbiomaterials.0c01767\SEM")</f>
        <v>sem/10.1021_acsbiomaterials.0c01767\SEM</v>
      </c>
      <c r="N1053" t="s">
        <v>60</v>
      </c>
    </row>
    <row r="1054" spans="1:14" x14ac:dyDescent="0.25">
      <c r="A1054" t="s">
        <v>3060</v>
      </c>
      <c r="B1054" t="s">
        <v>3061</v>
      </c>
      <c r="C1054" t="s">
        <v>90</v>
      </c>
      <c r="D1054" t="s">
        <v>99</v>
      </c>
      <c r="E1054" t="s">
        <v>3062</v>
      </c>
      <c r="F1054" t="s">
        <v>3063</v>
      </c>
      <c r="G1054" t="str">
        <f>HYPERLINK("sem/10.1021_bm100465q\bm-2010-00465q_0001.jpeg","sem/10.1021_bm100465q\bm-2010-00465q_0001.jpeg")</f>
        <v>sem/10.1021_bm100465q\bm-2010-00465q_0001.jpeg</v>
      </c>
      <c r="H1054" t="str">
        <f>HYPERLINK("sem/10.1021_bm100465q\SEM","sem/10.1021_bm100465q\SEM")</f>
        <v>sem/10.1021_bm100465q\SEM</v>
      </c>
      <c r="N1054" t="s">
        <v>60</v>
      </c>
    </row>
    <row r="1055" spans="1:14" x14ac:dyDescent="0.25">
      <c r="A1055" t="s">
        <v>3060</v>
      </c>
      <c r="B1055" t="s">
        <v>3061</v>
      </c>
      <c r="C1055" t="s">
        <v>169</v>
      </c>
      <c r="D1055" t="s">
        <v>91</v>
      </c>
      <c r="E1055" t="s">
        <v>3064</v>
      </c>
      <c r="F1055" t="s">
        <v>3065</v>
      </c>
      <c r="G1055" t="str">
        <f>HYPERLINK("sem/10.1021_bm100465q\bm-2010-00465q_0005.jpeg","sem/10.1021_bm100465q\bm-2010-00465q_0005.jpeg")</f>
        <v>sem/10.1021_bm100465q\bm-2010-00465q_0005.jpeg</v>
      </c>
      <c r="H1055" t="str">
        <f>HYPERLINK("sem/10.1021_bm100465q\SEM","sem/10.1021_bm100465q\SEM")</f>
        <v>sem/10.1021_bm100465q\SEM</v>
      </c>
      <c r="N1055" t="s">
        <v>60</v>
      </c>
    </row>
    <row r="1056" spans="1:14" x14ac:dyDescent="0.25">
      <c r="A1056" s="1" t="s">
        <v>3066</v>
      </c>
      <c r="B1056" t="s">
        <v>3067</v>
      </c>
      <c r="C1056" t="s">
        <v>144</v>
      </c>
      <c r="D1056" t="s">
        <v>28</v>
      </c>
      <c r="E1056" t="s">
        <v>2076</v>
      </c>
      <c r="F1056" t="s">
        <v>3068</v>
      </c>
      <c r="G1056" t="str">
        <f>HYPERLINK("sem/10.1021_acs.iecr.0c00407\ie0c00407_0002.jpeg","sem/10.1021_acs.iecr.0c00407\ie0c00407_0002.jpeg")</f>
        <v>sem/10.1021_acs.iecr.0c00407\ie0c00407_0002.jpeg</v>
      </c>
      <c r="H1056" t="str">
        <f>HYPERLINK("sem/10.1021_acs.iecr.0c00407\SEM","sem/10.1021_acs.iecr.0c00407\SEM")</f>
        <v>sem/10.1021_acs.iecr.0c00407\SEM</v>
      </c>
      <c r="I1056" t="s">
        <v>3069</v>
      </c>
      <c r="J1056">
        <v>-4</v>
      </c>
      <c r="K1056" t="s">
        <v>23</v>
      </c>
      <c r="L1056" t="s">
        <v>190</v>
      </c>
    </row>
    <row r="1057" spans="1:14" x14ac:dyDescent="0.25">
      <c r="A1057" s="1" t="s">
        <v>3066</v>
      </c>
      <c r="B1057" t="s">
        <v>3067</v>
      </c>
      <c r="C1057" t="s">
        <v>144</v>
      </c>
      <c r="D1057" t="s">
        <v>36</v>
      </c>
      <c r="E1057" t="s">
        <v>3070</v>
      </c>
      <c r="F1057" t="s">
        <v>3068</v>
      </c>
      <c r="G1057" t="str">
        <f>HYPERLINK("sem/10.1021_acs.iecr.0c00407\ie0c00407_0002.jpeg","sem/10.1021_acs.iecr.0c00407\ie0c00407_0002.jpeg")</f>
        <v>sem/10.1021_acs.iecr.0c00407\ie0c00407_0002.jpeg</v>
      </c>
      <c r="H1057" t="str">
        <f>HYPERLINK("sem/10.1021_acs.iecr.0c00407\SEM","sem/10.1021_acs.iecr.0c00407\SEM")</f>
        <v>sem/10.1021_acs.iecr.0c00407\SEM</v>
      </c>
      <c r="I1057" t="s">
        <v>3071</v>
      </c>
      <c r="J1057">
        <v>-4</v>
      </c>
      <c r="K1057" t="s">
        <v>23</v>
      </c>
      <c r="L1057" t="s">
        <v>408</v>
      </c>
    </row>
    <row r="1058" spans="1:14" x14ac:dyDescent="0.25">
      <c r="A1058" s="1" t="s">
        <v>3066</v>
      </c>
      <c r="B1058" t="s">
        <v>3067</v>
      </c>
      <c r="C1058" t="s">
        <v>188</v>
      </c>
      <c r="D1058" t="s">
        <v>17</v>
      </c>
      <c r="E1058" t="s">
        <v>3070</v>
      </c>
      <c r="F1058" t="s">
        <v>3068</v>
      </c>
      <c r="G1058" t="str">
        <f>HYPERLINK("sem/10.1021_acs.iecr.0c00407\ie0c00407_0002.jpeg","sem/10.1021_acs.iecr.0c00407\ie0c00407_0002.jpeg")</f>
        <v>sem/10.1021_acs.iecr.0c00407\ie0c00407_0002.jpeg</v>
      </c>
      <c r="H1058" t="str">
        <f>HYPERLINK("sem/10.1021_acs.iecr.0c00407\SEM","sem/10.1021_acs.iecr.0c00407\SEM")</f>
        <v>sem/10.1021_acs.iecr.0c00407\SEM</v>
      </c>
      <c r="I1058" t="s">
        <v>643</v>
      </c>
      <c r="J1058">
        <v>-4</v>
      </c>
      <c r="K1058" t="s">
        <v>23</v>
      </c>
      <c r="L1058" t="s">
        <v>190</v>
      </c>
    </row>
    <row r="1059" spans="1:14" x14ac:dyDescent="0.25">
      <c r="A1059" s="1" t="s">
        <v>3066</v>
      </c>
      <c r="B1059" t="s">
        <v>3067</v>
      </c>
      <c r="C1059" t="s">
        <v>188</v>
      </c>
      <c r="D1059" t="s">
        <v>28</v>
      </c>
      <c r="E1059" t="s">
        <v>3070</v>
      </c>
      <c r="F1059" t="s">
        <v>3068</v>
      </c>
      <c r="G1059" t="str">
        <f>HYPERLINK("sem/10.1021_acs.iecr.0c00407\ie0c00407_0002.jpeg","sem/10.1021_acs.iecr.0c00407\ie0c00407_0002.jpeg")</f>
        <v>sem/10.1021_acs.iecr.0c00407\ie0c00407_0002.jpeg</v>
      </c>
      <c r="H1059" t="str">
        <f>HYPERLINK("sem/10.1021_acs.iecr.0c00407\SEM","sem/10.1021_acs.iecr.0c00407\SEM")</f>
        <v>sem/10.1021_acs.iecr.0c00407\SEM</v>
      </c>
      <c r="I1059" t="s">
        <v>646</v>
      </c>
      <c r="J1059">
        <v>-4</v>
      </c>
      <c r="K1059" t="s">
        <v>23</v>
      </c>
      <c r="L1059" t="s">
        <v>3072</v>
      </c>
    </row>
    <row r="1060" spans="1:14" x14ac:dyDescent="0.25">
      <c r="A1060" s="1" t="s">
        <v>3066</v>
      </c>
      <c r="B1060" t="s">
        <v>3067</v>
      </c>
      <c r="C1060" t="s">
        <v>188</v>
      </c>
      <c r="D1060" t="s">
        <v>36</v>
      </c>
      <c r="E1060" t="s">
        <v>3070</v>
      </c>
      <c r="F1060" t="s">
        <v>3068</v>
      </c>
      <c r="G1060" t="str">
        <f>HYPERLINK("sem/10.1021_acs.iecr.0c00407\ie0c00407_0002.jpeg","sem/10.1021_acs.iecr.0c00407\ie0c00407_0002.jpeg")</f>
        <v>sem/10.1021_acs.iecr.0c00407\ie0c00407_0002.jpeg</v>
      </c>
      <c r="H1060" t="str">
        <f>HYPERLINK("sem/10.1021_acs.iecr.0c00407\SEM","sem/10.1021_acs.iecr.0c00407\SEM")</f>
        <v>sem/10.1021_acs.iecr.0c00407\SEM</v>
      </c>
      <c r="I1060" t="s">
        <v>650</v>
      </c>
      <c r="J1060">
        <v>-4</v>
      </c>
      <c r="K1060" t="s">
        <v>23</v>
      </c>
      <c r="L1060" t="s">
        <v>1450</v>
      </c>
    </row>
    <row r="1061" spans="1:14" x14ac:dyDescent="0.25">
      <c r="A1061" t="s">
        <v>3073</v>
      </c>
      <c r="B1061" t="s">
        <v>3074</v>
      </c>
      <c r="C1061" t="s">
        <v>90</v>
      </c>
      <c r="D1061" t="s">
        <v>94</v>
      </c>
      <c r="E1061" t="s">
        <v>3075</v>
      </c>
      <c r="F1061" t="s">
        <v>3076</v>
      </c>
      <c r="G1061" t="str">
        <f>HYPERLINK("sem/10.1021_acssuschemeng.9b07051\sc9b07051_0003.jpeg","sem/10.1021_acssuschemeng.9b07051\sc9b07051_0003.jpeg")</f>
        <v>sem/10.1021_acssuschemeng.9b07051\sc9b07051_0003.jpeg</v>
      </c>
      <c r="H1061" t="str">
        <f>HYPERLINK("sem/10.1021_acssuschemeng.9b07051\SEM","sem/10.1021_acssuschemeng.9b07051\SEM")</f>
        <v>sem/10.1021_acssuschemeng.9b07051\SEM</v>
      </c>
      <c r="N1061" t="s">
        <v>60</v>
      </c>
    </row>
    <row r="1062" spans="1:14" x14ac:dyDescent="0.25">
      <c r="A1062" t="s">
        <v>3073</v>
      </c>
      <c r="B1062" t="s">
        <v>3074</v>
      </c>
      <c r="C1062" t="s">
        <v>90</v>
      </c>
      <c r="D1062" t="s">
        <v>102</v>
      </c>
      <c r="E1062" t="s">
        <v>3075</v>
      </c>
      <c r="F1062" t="s">
        <v>3077</v>
      </c>
      <c r="G1062" t="str">
        <f>HYPERLINK("sem/10.1021_acssuschemeng.9b07051\sc9b07051_0003.jpeg","sem/10.1021_acssuschemeng.9b07051\sc9b07051_0003.jpeg")</f>
        <v>sem/10.1021_acssuschemeng.9b07051\sc9b07051_0003.jpeg</v>
      </c>
      <c r="H1062" t="str">
        <f>HYPERLINK("sem/10.1021_acssuschemeng.9b07051\SEM","sem/10.1021_acssuschemeng.9b07051\SEM")</f>
        <v>sem/10.1021_acssuschemeng.9b07051\SEM</v>
      </c>
      <c r="N1062" t="s">
        <v>60</v>
      </c>
    </row>
    <row r="1063" spans="1:14" x14ac:dyDescent="0.25">
      <c r="A1063" t="s">
        <v>3073</v>
      </c>
      <c r="B1063" t="s">
        <v>3074</v>
      </c>
      <c r="C1063" t="s">
        <v>90</v>
      </c>
      <c r="D1063" t="s">
        <v>103</v>
      </c>
      <c r="E1063" t="s">
        <v>3075</v>
      </c>
      <c r="F1063" t="s">
        <v>3078</v>
      </c>
      <c r="G1063" t="str">
        <f>HYPERLINK("sem/10.1021_acssuschemeng.9b07051\sc9b07051_0003.jpeg","sem/10.1021_acssuschemeng.9b07051\sc9b07051_0003.jpeg")</f>
        <v>sem/10.1021_acssuschemeng.9b07051\sc9b07051_0003.jpeg</v>
      </c>
      <c r="H1063" t="str">
        <f>HYPERLINK("sem/10.1021_acssuschemeng.9b07051\SEM","sem/10.1021_acssuschemeng.9b07051\SEM")</f>
        <v>sem/10.1021_acssuschemeng.9b07051\SEM</v>
      </c>
      <c r="N1063" t="s">
        <v>60</v>
      </c>
    </row>
    <row r="1064" spans="1:14" x14ac:dyDescent="0.25">
      <c r="A1064" t="s">
        <v>3073</v>
      </c>
      <c r="B1064" t="s">
        <v>3074</v>
      </c>
      <c r="C1064" t="s">
        <v>90</v>
      </c>
      <c r="D1064" t="s">
        <v>105</v>
      </c>
      <c r="E1064" t="s">
        <v>3075</v>
      </c>
      <c r="F1064" t="s">
        <v>3079</v>
      </c>
      <c r="G1064" t="str">
        <f>HYPERLINK("sem/10.1021_acssuschemeng.9b07051\sc9b07051_0003.jpeg","sem/10.1021_acssuschemeng.9b07051\sc9b07051_0003.jpeg")</f>
        <v>sem/10.1021_acssuschemeng.9b07051\sc9b07051_0003.jpeg</v>
      </c>
      <c r="H1064" t="str">
        <f>HYPERLINK("sem/10.1021_acssuschemeng.9b07051\SEM","sem/10.1021_acssuschemeng.9b07051\SEM")</f>
        <v>sem/10.1021_acssuschemeng.9b07051\SEM</v>
      </c>
      <c r="N1064" t="s">
        <v>60</v>
      </c>
    </row>
    <row r="1065" spans="1:14" x14ac:dyDescent="0.25">
      <c r="A1065" t="s">
        <v>3080</v>
      </c>
      <c r="B1065" t="s">
        <v>4676</v>
      </c>
      <c r="C1065" t="s">
        <v>235</v>
      </c>
      <c r="D1065" t="s">
        <v>94</v>
      </c>
      <c r="E1065" t="s">
        <v>3081</v>
      </c>
      <c r="F1065" t="s">
        <v>3082</v>
      </c>
      <c r="G1065" t="str">
        <f>HYPERLINK("sem/10.1021_bm401364z\bm-2013-01364z_0007.jpeg","sem/10.1021_bm401364z\bm-2013-01364z_0007.jpeg")</f>
        <v>sem/10.1021_bm401364z\bm-2013-01364z_0007.jpeg</v>
      </c>
      <c r="H1065" t="str">
        <f>HYPERLINK("sem/10.1021_bm401364z\SEM","sem/10.1021_bm401364z\SEM")</f>
        <v>sem/10.1021_bm401364z\SEM</v>
      </c>
      <c r="N1065" t="s">
        <v>60</v>
      </c>
    </row>
    <row r="1066" spans="1:14" x14ac:dyDescent="0.25">
      <c r="A1066" t="s">
        <v>3080</v>
      </c>
      <c r="B1066" t="s">
        <v>4676</v>
      </c>
      <c r="C1066" t="s">
        <v>235</v>
      </c>
      <c r="D1066" t="s">
        <v>96</v>
      </c>
      <c r="E1066" t="s">
        <v>3083</v>
      </c>
      <c r="F1066" t="s">
        <v>3084</v>
      </c>
      <c r="G1066" t="str">
        <f>HYPERLINK("sem/10.1021_bm401364z\bm-2013-01364z_0007.jpeg","sem/10.1021_bm401364z\bm-2013-01364z_0007.jpeg")</f>
        <v>sem/10.1021_bm401364z\bm-2013-01364z_0007.jpeg</v>
      </c>
      <c r="H1066" t="str">
        <f>HYPERLINK("sem/10.1021_bm401364z\SEM","sem/10.1021_bm401364z\SEM")</f>
        <v>sem/10.1021_bm401364z\SEM</v>
      </c>
      <c r="N1066" t="s">
        <v>60</v>
      </c>
    </row>
    <row r="1067" spans="1:14" x14ac:dyDescent="0.25">
      <c r="A1067" t="s">
        <v>3085</v>
      </c>
      <c r="B1067" t="s">
        <v>4677</v>
      </c>
      <c r="C1067" t="s">
        <v>55</v>
      </c>
      <c r="D1067" t="s">
        <v>36</v>
      </c>
      <c r="E1067" t="s">
        <v>3086</v>
      </c>
      <c r="F1067" t="s">
        <v>3087</v>
      </c>
      <c r="G1067" t="str">
        <f>HYPERLINK("sem/10.1021_acs.biomac.0c01788\bm0c01788_0001.jpeg","sem/10.1021_acs.biomac.0c01788\bm0c01788_0001.jpeg")</f>
        <v>sem/10.1021_acs.biomac.0c01788\bm0c01788_0001.jpeg</v>
      </c>
      <c r="H1067" t="str">
        <f>HYPERLINK("sem/10.1021_acs.biomac.0c01788\SEM","sem/10.1021_acs.biomac.0c01788\SEM")</f>
        <v>sem/10.1021_acs.biomac.0c01788\SEM</v>
      </c>
      <c r="I1067" t="s">
        <v>4745</v>
      </c>
      <c r="J1067">
        <v>-5</v>
      </c>
      <c r="K1067" t="s">
        <v>23</v>
      </c>
      <c r="L1067" t="s">
        <v>1512</v>
      </c>
    </row>
    <row r="1068" spans="1:14" x14ac:dyDescent="0.25">
      <c r="A1068" t="s">
        <v>3085</v>
      </c>
      <c r="B1068" t="s">
        <v>4677</v>
      </c>
      <c r="C1068" t="s">
        <v>55</v>
      </c>
      <c r="D1068" t="s">
        <v>36</v>
      </c>
      <c r="E1068" t="s">
        <v>3088</v>
      </c>
      <c r="F1068" t="s">
        <v>3087</v>
      </c>
      <c r="G1068" t="str">
        <f>HYPERLINK("sem/10.1021_acs.biomac.0c01788\bm0c01788_0001.jpeg","sem/10.1021_acs.biomac.0c01788\bm0c01788_0001.jpeg")</f>
        <v>sem/10.1021_acs.biomac.0c01788\bm0c01788_0001.jpeg</v>
      </c>
      <c r="H1068" t="str">
        <f>HYPERLINK("sem/10.1021_acs.biomac.0c01788\SEM","sem/10.1021_acs.biomac.0c01788\SEM")</f>
        <v>sem/10.1021_acs.biomac.0c01788\SEM</v>
      </c>
      <c r="I1068" t="s">
        <v>4746</v>
      </c>
      <c r="J1068">
        <v>-5</v>
      </c>
      <c r="K1068" t="s">
        <v>23</v>
      </c>
      <c r="L1068" t="s">
        <v>3089</v>
      </c>
    </row>
    <row r="1069" spans="1:14" x14ac:dyDescent="0.25">
      <c r="A1069" t="s">
        <v>3085</v>
      </c>
      <c r="B1069" t="s">
        <v>4677</v>
      </c>
      <c r="C1069" t="s">
        <v>55</v>
      </c>
      <c r="D1069" t="s">
        <v>36</v>
      </c>
      <c r="E1069" t="s">
        <v>3090</v>
      </c>
      <c r="F1069" t="s">
        <v>3087</v>
      </c>
      <c r="G1069" t="str">
        <f>HYPERLINK("sem/10.1021_acs.biomac.0c01788\bm0c01788_0001.jpeg","sem/10.1021_acs.biomac.0c01788\bm0c01788_0001.jpeg")</f>
        <v>sem/10.1021_acs.biomac.0c01788\bm0c01788_0001.jpeg</v>
      </c>
      <c r="H1069" t="str">
        <f>HYPERLINK("sem/10.1021_acs.biomac.0c01788\SEM","sem/10.1021_acs.biomac.0c01788\SEM")</f>
        <v>sem/10.1021_acs.biomac.0c01788\SEM</v>
      </c>
      <c r="I1069" t="s">
        <v>4748</v>
      </c>
      <c r="J1069">
        <v>-5</v>
      </c>
      <c r="K1069" t="s">
        <v>23</v>
      </c>
      <c r="L1069" t="s">
        <v>3091</v>
      </c>
    </row>
    <row r="1070" spans="1:14" x14ac:dyDescent="0.25">
      <c r="A1070" t="s">
        <v>3085</v>
      </c>
      <c r="B1070" t="s">
        <v>4677</v>
      </c>
      <c r="C1070" t="s">
        <v>55</v>
      </c>
      <c r="D1070" t="s">
        <v>36</v>
      </c>
      <c r="E1070" t="s">
        <v>3092</v>
      </c>
      <c r="F1070" t="s">
        <v>3087</v>
      </c>
      <c r="G1070" t="str">
        <f>HYPERLINK("sem/10.1021_acs.biomac.0c01788\bm0c01788_0001.jpeg","sem/10.1021_acs.biomac.0c01788\bm0c01788_0001.jpeg")</f>
        <v>sem/10.1021_acs.biomac.0c01788\bm0c01788_0001.jpeg</v>
      </c>
      <c r="H1070" t="str">
        <f>HYPERLINK("sem/10.1021_acs.biomac.0c01788\SEM","sem/10.1021_acs.biomac.0c01788\SEM")</f>
        <v>sem/10.1021_acs.biomac.0c01788\SEM</v>
      </c>
      <c r="I1070" t="s">
        <v>4747</v>
      </c>
      <c r="J1070">
        <v>-5</v>
      </c>
      <c r="K1070" t="s">
        <v>23</v>
      </c>
      <c r="L1070" t="s">
        <v>3093</v>
      </c>
    </row>
    <row r="1071" spans="1:14" x14ac:dyDescent="0.25">
      <c r="A1071" t="s">
        <v>3094</v>
      </c>
      <c r="B1071" t="s">
        <v>3095</v>
      </c>
      <c r="C1071" t="s">
        <v>90</v>
      </c>
      <c r="D1071" t="s">
        <v>17</v>
      </c>
      <c r="E1071" t="s">
        <v>3096</v>
      </c>
      <c r="F1071" t="s">
        <v>3097</v>
      </c>
      <c r="G1071" t="str">
        <f>HYPERLINK("sem/10.1021_acssuschemeng.9b07250\sc9b07250_0003.jpeg","sem/10.1021_acssuschemeng.9b07250\sc9b07250_0003.jpeg")</f>
        <v>sem/10.1021_acssuschemeng.9b07250\sc9b07250_0003.jpeg</v>
      </c>
      <c r="H1071" t="str">
        <f>HYPERLINK("sem/10.1021_acssuschemeng.9b07250\SEM","sem/10.1021_acssuschemeng.9b07250\SEM")</f>
        <v>sem/10.1021_acssuschemeng.9b07250\SEM</v>
      </c>
      <c r="I1071" t="s">
        <v>3098</v>
      </c>
      <c r="J1071">
        <v>-4</v>
      </c>
      <c r="K1071" t="s">
        <v>114</v>
      </c>
      <c r="L1071" t="s">
        <v>3099</v>
      </c>
    </row>
    <row r="1072" spans="1:14" x14ac:dyDescent="0.25">
      <c r="A1072" t="s">
        <v>3094</v>
      </c>
      <c r="B1072" t="s">
        <v>3095</v>
      </c>
      <c r="C1072" t="s">
        <v>90</v>
      </c>
      <c r="D1072" t="s">
        <v>28</v>
      </c>
      <c r="E1072" t="s">
        <v>3096</v>
      </c>
      <c r="F1072" t="s">
        <v>3097</v>
      </c>
      <c r="G1072" t="str">
        <f>HYPERLINK("sem/10.1021_acssuschemeng.9b07250\sc9b07250_0003.jpeg","sem/10.1021_acssuschemeng.9b07250\sc9b07250_0003.jpeg")</f>
        <v>sem/10.1021_acssuschemeng.9b07250\sc9b07250_0003.jpeg</v>
      </c>
      <c r="H1072" t="str">
        <f>HYPERLINK("sem/10.1021_acssuschemeng.9b07250\SEM","sem/10.1021_acssuschemeng.9b07250\SEM")</f>
        <v>sem/10.1021_acssuschemeng.9b07250\SEM</v>
      </c>
      <c r="I1072" t="s">
        <v>3100</v>
      </c>
      <c r="J1072">
        <v>-4</v>
      </c>
      <c r="K1072" t="s">
        <v>114</v>
      </c>
      <c r="L1072" t="s">
        <v>3099</v>
      </c>
    </row>
    <row r="1073" spans="1:14" x14ac:dyDescent="0.25">
      <c r="A1073" t="s">
        <v>3094</v>
      </c>
      <c r="B1073" t="s">
        <v>3095</v>
      </c>
      <c r="C1073" t="s">
        <v>90</v>
      </c>
      <c r="D1073" t="s">
        <v>36</v>
      </c>
      <c r="E1073" t="s">
        <v>3101</v>
      </c>
      <c r="F1073" t="s">
        <v>3102</v>
      </c>
      <c r="G1073" t="str">
        <f>HYPERLINK("sem/10.1021_acssuschemeng.9b07250\sc9b07250_0003.jpeg","sem/10.1021_acssuschemeng.9b07250\sc9b07250_0003.jpeg")</f>
        <v>sem/10.1021_acssuschemeng.9b07250\sc9b07250_0003.jpeg</v>
      </c>
      <c r="H1073" t="str">
        <f>HYPERLINK("sem/10.1021_acssuschemeng.9b07250\SEM","sem/10.1021_acssuschemeng.9b07250\SEM")</f>
        <v>sem/10.1021_acssuschemeng.9b07250\SEM</v>
      </c>
      <c r="I1073" t="s">
        <v>3103</v>
      </c>
      <c r="J1073">
        <v>-4</v>
      </c>
      <c r="K1073" t="s">
        <v>114</v>
      </c>
      <c r="L1073" t="s">
        <v>3104</v>
      </c>
    </row>
    <row r="1074" spans="1:14" x14ac:dyDescent="0.25">
      <c r="A1074" t="s">
        <v>3094</v>
      </c>
      <c r="B1074" t="s">
        <v>3095</v>
      </c>
      <c r="C1074" t="s">
        <v>90</v>
      </c>
      <c r="D1074" t="s">
        <v>42</v>
      </c>
      <c r="E1074" t="s">
        <v>3101</v>
      </c>
      <c r="F1074" t="s">
        <v>3102</v>
      </c>
      <c r="G1074" t="str">
        <f>HYPERLINK("sem/10.1021_acssuschemeng.9b07250\sc9b07250_0003.jpeg","sem/10.1021_acssuschemeng.9b07250\sc9b07250_0003.jpeg")</f>
        <v>sem/10.1021_acssuschemeng.9b07250\sc9b07250_0003.jpeg</v>
      </c>
      <c r="H1074" t="str">
        <f>HYPERLINK("sem/10.1021_acssuschemeng.9b07250\SEM","sem/10.1021_acssuschemeng.9b07250\SEM")</f>
        <v>sem/10.1021_acssuschemeng.9b07250\SEM</v>
      </c>
      <c r="I1074" t="s">
        <v>3105</v>
      </c>
      <c r="J1074">
        <v>-4</v>
      </c>
      <c r="K1074" t="s">
        <v>114</v>
      </c>
      <c r="L1074" t="s">
        <v>3104</v>
      </c>
    </row>
    <row r="1075" spans="1:14" x14ac:dyDescent="0.25">
      <c r="A1075" t="s">
        <v>3106</v>
      </c>
      <c r="B1075" t="s">
        <v>3107</v>
      </c>
      <c r="C1075" t="s">
        <v>144</v>
      </c>
      <c r="D1075" t="s">
        <v>17</v>
      </c>
      <c r="E1075" t="s">
        <v>3108</v>
      </c>
      <c r="F1075" t="s">
        <v>3109</v>
      </c>
      <c r="G1075" t="str">
        <f t="shared" ref="G1075:G1083" si="96">HYPERLINK("sem/10.1021_bm801101e\bm-2008-01101e_0002.jpeg","sem/10.1021_bm801101e\bm-2008-01101e_0002.jpeg")</f>
        <v>sem/10.1021_bm801101e\bm-2008-01101e_0002.jpeg</v>
      </c>
      <c r="H1075" t="str">
        <f t="shared" ref="H1075:H1083" si="97">HYPERLINK("sem/10.1021_bm801101e\SEM","sem/10.1021_bm801101e\SEM")</f>
        <v>sem/10.1021_bm801101e\SEM</v>
      </c>
      <c r="I1075" t="s">
        <v>3110</v>
      </c>
      <c r="J1075">
        <v>-6</v>
      </c>
      <c r="K1075" t="s">
        <v>65</v>
      </c>
      <c r="L1075" t="s">
        <v>3111</v>
      </c>
    </row>
    <row r="1076" spans="1:14" x14ac:dyDescent="0.25">
      <c r="A1076" t="s">
        <v>3106</v>
      </c>
      <c r="B1076" t="s">
        <v>3107</v>
      </c>
      <c r="C1076" t="s">
        <v>144</v>
      </c>
      <c r="D1076" t="s">
        <v>42</v>
      </c>
      <c r="E1076" t="s">
        <v>3108</v>
      </c>
      <c r="F1076" t="s">
        <v>3109</v>
      </c>
      <c r="G1076" t="str">
        <f t="shared" si="96"/>
        <v>sem/10.1021_bm801101e\bm-2008-01101e_0002.jpeg</v>
      </c>
      <c r="H1076" t="str">
        <f t="shared" si="97"/>
        <v>sem/10.1021_bm801101e\SEM</v>
      </c>
      <c r="I1076" t="s">
        <v>3112</v>
      </c>
      <c r="J1076">
        <v>-6</v>
      </c>
      <c r="K1076" t="s">
        <v>65</v>
      </c>
      <c r="L1076" t="s">
        <v>3111</v>
      </c>
    </row>
    <row r="1077" spans="1:14" x14ac:dyDescent="0.25">
      <c r="A1077" t="s">
        <v>3106</v>
      </c>
      <c r="B1077" t="s">
        <v>3107</v>
      </c>
      <c r="C1077" t="s">
        <v>144</v>
      </c>
      <c r="D1077" t="s">
        <v>260</v>
      </c>
      <c r="E1077" t="s">
        <v>3108</v>
      </c>
      <c r="F1077" t="s">
        <v>3109</v>
      </c>
      <c r="G1077" t="str">
        <f t="shared" si="96"/>
        <v>sem/10.1021_bm801101e\bm-2008-01101e_0002.jpeg</v>
      </c>
      <c r="H1077" t="str">
        <f t="shared" si="97"/>
        <v>sem/10.1021_bm801101e\SEM</v>
      </c>
      <c r="I1077" t="s">
        <v>3113</v>
      </c>
      <c r="J1077">
        <v>-6</v>
      </c>
      <c r="K1077" t="s">
        <v>65</v>
      </c>
      <c r="L1077" t="s">
        <v>3111</v>
      </c>
    </row>
    <row r="1078" spans="1:14" x14ac:dyDescent="0.25">
      <c r="A1078" t="s">
        <v>3106</v>
      </c>
      <c r="B1078" t="s">
        <v>3107</v>
      </c>
      <c r="C1078" t="s">
        <v>144</v>
      </c>
      <c r="D1078" t="s">
        <v>28</v>
      </c>
      <c r="E1078" t="s">
        <v>3114</v>
      </c>
      <c r="F1078" t="s">
        <v>3115</v>
      </c>
      <c r="G1078" t="str">
        <f t="shared" si="96"/>
        <v>sem/10.1021_bm801101e\bm-2008-01101e_0002.jpeg</v>
      </c>
      <c r="H1078" t="str">
        <f t="shared" si="97"/>
        <v>sem/10.1021_bm801101e\SEM</v>
      </c>
      <c r="I1078" t="s">
        <v>3116</v>
      </c>
      <c r="J1078">
        <v>-6</v>
      </c>
      <c r="K1078" t="s">
        <v>65</v>
      </c>
      <c r="L1078" t="s">
        <v>3117</v>
      </c>
    </row>
    <row r="1079" spans="1:14" x14ac:dyDescent="0.25">
      <c r="A1079" t="s">
        <v>3106</v>
      </c>
      <c r="B1079" t="s">
        <v>3107</v>
      </c>
      <c r="C1079" t="s">
        <v>144</v>
      </c>
      <c r="D1079" t="s">
        <v>48</v>
      </c>
      <c r="E1079" t="s">
        <v>3114</v>
      </c>
      <c r="F1079" t="s">
        <v>3115</v>
      </c>
      <c r="G1079" t="str">
        <f t="shared" si="96"/>
        <v>sem/10.1021_bm801101e\bm-2008-01101e_0002.jpeg</v>
      </c>
      <c r="H1079" t="str">
        <f t="shared" si="97"/>
        <v>sem/10.1021_bm801101e\SEM</v>
      </c>
      <c r="I1079" t="s">
        <v>3118</v>
      </c>
      <c r="J1079">
        <v>-6</v>
      </c>
      <c r="K1079" t="s">
        <v>65</v>
      </c>
      <c r="L1079" t="s">
        <v>3117</v>
      </c>
    </row>
    <row r="1080" spans="1:14" x14ac:dyDescent="0.25">
      <c r="A1080" t="s">
        <v>3106</v>
      </c>
      <c r="B1080" t="s">
        <v>3107</v>
      </c>
      <c r="C1080" t="s">
        <v>144</v>
      </c>
      <c r="D1080" t="s">
        <v>265</v>
      </c>
      <c r="E1080" t="s">
        <v>3114</v>
      </c>
      <c r="F1080" t="s">
        <v>3115</v>
      </c>
      <c r="G1080" t="str">
        <f t="shared" si="96"/>
        <v>sem/10.1021_bm801101e\bm-2008-01101e_0002.jpeg</v>
      </c>
      <c r="H1080" t="str">
        <f t="shared" si="97"/>
        <v>sem/10.1021_bm801101e\SEM</v>
      </c>
      <c r="I1080" t="s">
        <v>3119</v>
      </c>
      <c r="J1080">
        <v>-6</v>
      </c>
      <c r="K1080" t="s">
        <v>65</v>
      </c>
      <c r="L1080" t="s">
        <v>3117</v>
      </c>
    </row>
    <row r="1081" spans="1:14" x14ac:dyDescent="0.25">
      <c r="A1081" t="s">
        <v>3106</v>
      </c>
      <c r="B1081" t="s">
        <v>3107</v>
      </c>
      <c r="C1081" t="s">
        <v>144</v>
      </c>
      <c r="D1081" t="s">
        <v>36</v>
      </c>
      <c r="E1081" t="s">
        <v>3120</v>
      </c>
      <c r="F1081" t="s">
        <v>3121</v>
      </c>
      <c r="G1081" t="str">
        <f t="shared" si="96"/>
        <v>sem/10.1021_bm801101e\bm-2008-01101e_0002.jpeg</v>
      </c>
      <c r="H1081" t="str">
        <f t="shared" si="97"/>
        <v>sem/10.1021_bm801101e\SEM</v>
      </c>
      <c r="I1081" t="s">
        <v>3122</v>
      </c>
      <c r="J1081">
        <v>-6</v>
      </c>
      <c r="K1081" t="s">
        <v>65</v>
      </c>
      <c r="L1081" t="s">
        <v>3123</v>
      </c>
    </row>
    <row r="1082" spans="1:14" x14ac:dyDescent="0.25">
      <c r="A1082" t="s">
        <v>3106</v>
      </c>
      <c r="B1082" t="s">
        <v>3107</v>
      </c>
      <c r="C1082" t="s">
        <v>144</v>
      </c>
      <c r="D1082" t="s">
        <v>254</v>
      </c>
      <c r="E1082" t="s">
        <v>3120</v>
      </c>
      <c r="F1082" t="s">
        <v>3121</v>
      </c>
      <c r="G1082" t="str">
        <f t="shared" si="96"/>
        <v>sem/10.1021_bm801101e\bm-2008-01101e_0002.jpeg</v>
      </c>
      <c r="H1082" t="str">
        <f t="shared" si="97"/>
        <v>sem/10.1021_bm801101e\SEM</v>
      </c>
      <c r="I1082" t="s">
        <v>3124</v>
      </c>
      <c r="J1082">
        <v>-6</v>
      </c>
      <c r="K1082" t="s">
        <v>65</v>
      </c>
      <c r="L1082" t="s">
        <v>3123</v>
      </c>
    </row>
    <row r="1083" spans="1:14" x14ac:dyDescent="0.25">
      <c r="A1083" t="s">
        <v>3106</v>
      </c>
      <c r="B1083" t="s">
        <v>3107</v>
      </c>
      <c r="C1083" t="s">
        <v>144</v>
      </c>
      <c r="D1083" t="s">
        <v>668</v>
      </c>
      <c r="E1083" t="s">
        <v>3120</v>
      </c>
      <c r="F1083" t="s">
        <v>3121</v>
      </c>
      <c r="G1083" t="str">
        <f t="shared" si="96"/>
        <v>sem/10.1021_bm801101e\bm-2008-01101e_0002.jpeg</v>
      </c>
      <c r="H1083" t="str">
        <f t="shared" si="97"/>
        <v>sem/10.1021_bm801101e\SEM</v>
      </c>
      <c r="I1083" t="s">
        <v>3125</v>
      </c>
      <c r="J1083">
        <v>-6</v>
      </c>
      <c r="K1083" t="s">
        <v>65</v>
      </c>
      <c r="L1083" t="s">
        <v>3123</v>
      </c>
    </row>
    <row r="1084" spans="1:14" x14ac:dyDescent="0.25">
      <c r="A1084" t="s">
        <v>3126</v>
      </c>
      <c r="B1084" t="s">
        <v>3127</v>
      </c>
      <c r="C1084" t="s">
        <v>90</v>
      </c>
      <c r="D1084" t="s">
        <v>3128</v>
      </c>
      <c r="E1084" t="s">
        <v>3129</v>
      </c>
      <c r="F1084" t="s">
        <v>3130</v>
      </c>
      <c r="G1084" t="str">
        <f>HYPERLINK("sem/10.1021_acsami.6b08285\am-2016-082857_0005.jpeg","sem/10.1021_acsami.6b08285\am-2016-082857_0005.jpeg")</f>
        <v>sem/10.1021_acsami.6b08285\am-2016-082857_0005.jpeg</v>
      </c>
      <c r="H1084" t="str">
        <f>HYPERLINK("sem/10.1021_acsami.6b08285\SEM","sem/10.1021_acsami.6b08285\SEM")</f>
        <v>sem/10.1021_acsami.6b08285\SEM</v>
      </c>
      <c r="N1084" t="s">
        <v>60</v>
      </c>
    </row>
    <row r="1085" spans="1:14" x14ac:dyDescent="0.25">
      <c r="A1085" t="s">
        <v>3131</v>
      </c>
      <c r="B1085" t="s">
        <v>3132</v>
      </c>
      <c r="C1085" t="s">
        <v>90</v>
      </c>
      <c r="D1085" t="s">
        <v>1638</v>
      </c>
      <c r="E1085" t="s">
        <v>3133</v>
      </c>
      <c r="F1085" t="s">
        <v>3134</v>
      </c>
      <c r="G1085" t="str">
        <f>HYPERLINK("sem/10.1021_acsbiomaterials.0c00026\ab0c00026_0003.jpeg","sem/10.1021_acsbiomaterials.0c00026\ab0c00026_0003.jpeg")</f>
        <v>sem/10.1021_acsbiomaterials.0c00026\ab0c00026_0003.jpeg</v>
      </c>
      <c r="H1085" t="str">
        <f>HYPERLINK("sem/10.1021_acsbiomaterials.0c00026\SEM","sem/10.1021_acsbiomaterials.0c00026\SEM")</f>
        <v>sem/10.1021_acsbiomaterials.0c00026\SEM</v>
      </c>
      <c r="N1085" t="s">
        <v>60</v>
      </c>
    </row>
    <row r="1086" spans="1:14" x14ac:dyDescent="0.25">
      <c r="A1086" t="s">
        <v>3131</v>
      </c>
      <c r="B1086" t="s">
        <v>3132</v>
      </c>
      <c r="C1086" t="s">
        <v>90</v>
      </c>
      <c r="D1086" t="s">
        <v>3135</v>
      </c>
      <c r="E1086" t="s">
        <v>3136</v>
      </c>
      <c r="F1086" t="s">
        <v>3137</v>
      </c>
      <c r="G1086" t="str">
        <f>HYPERLINK("sem/10.1021_acsbiomaterials.0c00026\ab0c00026_0003.jpeg","sem/10.1021_acsbiomaterials.0c00026\ab0c00026_0003.jpeg")</f>
        <v>sem/10.1021_acsbiomaterials.0c00026\ab0c00026_0003.jpeg</v>
      </c>
      <c r="H1086" t="str">
        <f>HYPERLINK("sem/10.1021_acsbiomaterials.0c00026\SEM","sem/10.1021_acsbiomaterials.0c00026\SEM")</f>
        <v>sem/10.1021_acsbiomaterials.0c00026\SEM</v>
      </c>
      <c r="N1086" t="s">
        <v>60</v>
      </c>
    </row>
    <row r="1087" spans="1:14" x14ac:dyDescent="0.25">
      <c r="A1087" t="s">
        <v>3131</v>
      </c>
      <c r="B1087" t="s">
        <v>3132</v>
      </c>
      <c r="C1087" t="s">
        <v>90</v>
      </c>
      <c r="D1087" t="s">
        <v>3138</v>
      </c>
      <c r="E1087" t="s">
        <v>3136</v>
      </c>
      <c r="F1087" t="s">
        <v>3139</v>
      </c>
      <c r="G1087" t="str">
        <f>HYPERLINK("sem/10.1021_acsbiomaterials.0c00026\ab0c00026_0003.jpeg","sem/10.1021_acsbiomaterials.0c00026\ab0c00026_0003.jpeg")</f>
        <v>sem/10.1021_acsbiomaterials.0c00026\ab0c00026_0003.jpeg</v>
      </c>
      <c r="H1087" t="str">
        <f>HYPERLINK("sem/10.1021_acsbiomaterials.0c00026\SEM","sem/10.1021_acsbiomaterials.0c00026\SEM")</f>
        <v>sem/10.1021_acsbiomaterials.0c00026\SEM</v>
      </c>
      <c r="N1087" t="s">
        <v>60</v>
      </c>
    </row>
    <row r="1088" spans="1:14" x14ac:dyDescent="0.25">
      <c r="A1088" t="s">
        <v>3131</v>
      </c>
      <c r="B1088" t="s">
        <v>3132</v>
      </c>
      <c r="C1088" t="s">
        <v>90</v>
      </c>
      <c r="D1088" t="s">
        <v>3140</v>
      </c>
      <c r="E1088" t="s">
        <v>3141</v>
      </c>
      <c r="F1088" t="s">
        <v>3142</v>
      </c>
      <c r="G1088" t="str">
        <f>HYPERLINK("sem/10.1021_acsbiomaterials.0c00026\ab0c00026_0003.jpeg","sem/10.1021_acsbiomaterials.0c00026\ab0c00026_0003.jpeg")</f>
        <v>sem/10.1021_acsbiomaterials.0c00026\ab0c00026_0003.jpeg</v>
      </c>
      <c r="H1088" t="str">
        <f>HYPERLINK("sem/10.1021_acsbiomaterials.0c00026\SEM","sem/10.1021_acsbiomaterials.0c00026\SEM")</f>
        <v>sem/10.1021_acsbiomaterials.0c00026\SEM</v>
      </c>
      <c r="N1088" t="s">
        <v>60</v>
      </c>
    </row>
    <row r="1089" spans="1:14" x14ac:dyDescent="0.25">
      <c r="A1089" t="s">
        <v>3143</v>
      </c>
      <c r="B1089" t="s">
        <v>3144</v>
      </c>
      <c r="C1089" t="s">
        <v>90</v>
      </c>
      <c r="D1089" t="s">
        <v>96</v>
      </c>
      <c r="E1089" t="s">
        <v>3145</v>
      </c>
      <c r="F1089" t="s">
        <v>3146</v>
      </c>
      <c r="G1089" t="str">
        <f>HYPERLINK("sem/10.1021_acsabm.9b00676\mt9b00676_0003.jpeg","sem/10.1021_acsabm.9b00676\mt9b00676_0003.jpeg")</f>
        <v>sem/10.1021_acsabm.9b00676\mt9b00676_0003.jpeg</v>
      </c>
      <c r="H1089" t="str">
        <f>HYPERLINK("sem/10.1021_acsabm.9b00676\SEM","sem/10.1021_acsabm.9b00676\SEM")</f>
        <v>sem/10.1021_acsabm.9b00676\SEM</v>
      </c>
      <c r="N1089" t="s">
        <v>60</v>
      </c>
    </row>
    <row r="1090" spans="1:14" x14ac:dyDescent="0.25">
      <c r="A1090" t="s">
        <v>3143</v>
      </c>
      <c r="B1090" t="s">
        <v>3144</v>
      </c>
      <c r="C1090" t="s">
        <v>90</v>
      </c>
      <c r="D1090" t="s">
        <v>99</v>
      </c>
      <c r="E1090" t="s">
        <v>3147</v>
      </c>
      <c r="F1090" t="s">
        <v>3148</v>
      </c>
      <c r="G1090" t="str">
        <f>HYPERLINK("sem/10.1021_acsabm.9b00676\mt9b00676_0003.jpeg","sem/10.1021_acsabm.9b00676\mt9b00676_0003.jpeg")</f>
        <v>sem/10.1021_acsabm.9b00676\mt9b00676_0003.jpeg</v>
      </c>
      <c r="H1090" t="str">
        <f>HYPERLINK("sem/10.1021_acsabm.9b00676\SEM","sem/10.1021_acsabm.9b00676\SEM")</f>
        <v>sem/10.1021_acsabm.9b00676\SEM</v>
      </c>
      <c r="N1090" t="s">
        <v>60</v>
      </c>
    </row>
    <row r="1091" spans="1:14" x14ac:dyDescent="0.25">
      <c r="A1091" t="s">
        <v>3149</v>
      </c>
      <c r="B1091" t="s">
        <v>3150</v>
      </c>
      <c r="C1091" t="s">
        <v>3151</v>
      </c>
      <c r="D1091" t="s">
        <v>3152</v>
      </c>
      <c r="E1091" t="s">
        <v>3153</v>
      </c>
      <c r="F1091" t="s">
        <v>3154</v>
      </c>
      <c r="G1091" t="str">
        <f>HYPERLINK("sem/10.1021_acsmacrolett.1c00276\supp_2.jpg","sem/10.1021_acsmacrolett.1c00276\supp_2.jpg")</f>
        <v>sem/10.1021_acsmacrolett.1c00276\supp_2.jpg</v>
      </c>
      <c r="H1091" t="str">
        <f>HYPERLINK("sem/10.1021_acsmacrolett.1c00276\SEM","sem/10.1021_acsmacrolett.1c00276\SEM")</f>
        <v>sem/10.1021_acsmacrolett.1c00276\SEM</v>
      </c>
      <c r="N1091" t="s">
        <v>60</v>
      </c>
    </row>
    <row r="1092" spans="1:14" x14ac:dyDescent="0.25">
      <c r="A1092" t="s">
        <v>3155</v>
      </c>
      <c r="B1092" t="s">
        <v>3156</v>
      </c>
      <c r="C1092" t="s">
        <v>523</v>
      </c>
      <c r="D1092" t="s">
        <v>17</v>
      </c>
      <c r="E1092" t="s">
        <v>3157</v>
      </c>
      <c r="F1092" t="s">
        <v>3158</v>
      </c>
      <c r="G1092" t="str">
        <f t="shared" ref="G1092:G1098" si="98">HYPERLINK("sem/10.1021_acs.jafc.9b00984\jf-2019-00984j_0008.jpeg","sem/10.1021_acs.jafc.9b00984\jf-2019-00984j_0008.jpeg")</f>
        <v>sem/10.1021_acs.jafc.9b00984\jf-2019-00984j_0008.jpeg</v>
      </c>
      <c r="H1092" t="str">
        <f t="shared" ref="H1092:H1098" si="99">HYPERLINK("sem/10.1021_acs.jafc.9b00984\SEM","sem/10.1021_acs.jafc.9b00984\SEM")</f>
        <v>sem/10.1021_acs.jafc.9b00984\SEM</v>
      </c>
      <c r="N1092" t="s">
        <v>60</v>
      </c>
    </row>
    <row r="1093" spans="1:14" x14ac:dyDescent="0.25">
      <c r="A1093" t="s">
        <v>3155</v>
      </c>
      <c r="B1093" t="s">
        <v>3156</v>
      </c>
      <c r="C1093" t="s">
        <v>523</v>
      </c>
      <c r="D1093" t="s">
        <v>28</v>
      </c>
      <c r="E1093" t="s">
        <v>3159</v>
      </c>
      <c r="F1093" t="s">
        <v>3160</v>
      </c>
      <c r="G1093" t="str">
        <f t="shared" si="98"/>
        <v>sem/10.1021_acs.jafc.9b00984\jf-2019-00984j_0008.jpeg</v>
      </c>
      <c r="H1093" t="str">
        <f t="shared" si="99"/>
        <v>sem/10.1021_acs.jafc.9b00984\SEM</v>
      </c>
      <c r="N1093" t="s">
        <v>60</v>
      </c>
    </row>
    <row r="1094" spans="1:14" x14ac:dyDescent="0.25">
      <c r="A1094" t="s">
        <v>3155</v>
      </c>
      <c r="B1094" t="s">
        <v>3156</v>
      </c>
      <c r="C1094" t="s">
        <v>523</v>
      </c>
      <c r="D1094" t="s">
        <v>36</v>
      </c>
      <c r="E1094" t="s">
        <v>3161</v>
      </c>
      <c r="F1094" t="s">
        <v>3162</v>
      </c>
      <c r="G1094" t="str">
        <f t="shared" si="98"/>
        <v>sem/10.1021_acs.jafc.9b00984\jf-2019-00984j_0008.jpeg</v>
      </c>
      <c r="H1094" t="str">
        <f t="shared" si="99"/>
        <v>sem/10.1021_acs.jafc.9b00984\SEM</v>
      </c>
      <c r="I1094" t="s">
        <v>3163</v>
      </c>
      <c r="J1094">
        <v>-7</v>
      </c>
      <c r="K1094" t="s">
        <v>114</v>
      </c>
      <c r="L1094" t="s">
        <v>3164</v>
      </c>
    </row>
    <row r="1095" spans="1:14" x14ac:dyDescent="0.25">
      <c r="A1095" t="s">
        <v>3155</v>
      </c>
      <c r="B1095" t="s">
        <v>3156</v>
      </c>
      <c r="C1095" t="s">
        <v>523</v>
      </c>
      <c r="D1095" t="s">
        <v>42</v>
      </c>
      <c r="E1095" t="s">
        <v>3161</v>
      </c>
      <c r="F1095" t="s">
        <v>3162</v>
      </c>
      <c r="G1095" t="str">
        <f t="shared" si="98"/>
        <v>sem/10.1021_acs.jafc.9b00984\jf-2019-00984j_0008.jpeg</v>
      </c>
      <c r="H1095" t="str">
        <f t="shared" si="99"/>
        <v>sem/10.1021_acs.jafc.9b00984\SEM</v>
      </c>
      <c r="I1095" t="s">
        <v>3165</v>
      </c>
      <c r="J1095">
        <v>-7</v>
      </c>
      <c r="K1095" t="s">
        <v>114</v>
      </c>
      <c r="L1095" t="s">
        <v>3164</v>
      </c>
    </row>
    <row r="1096" spans="1:14" x14ac:dyDescent="0.25">
      <c r="A1096" t="s">
        <v>3155</v>
      </c>
      <c r="B1096" t="s">
        <v>3156</v>
      </c>
      <c r="C1096" t="s">
        <v>523</v>
      </c>
      <c r="D1096" t="s">
        <v>48</v>
      </c>
      <c r="E1096" t="s">
        <v>3166</v>
      </c>
      <c r="F1096" t="s">
        <v>3167</v>
      </c>
      <c r="G1096" t="str">
        <f t="shared" si="98"/>
        <v>sem/10.1021_acs.jafc.9b00984\jf-2019-00984j_0008.jpeg</v>
      </c>
      <c r="H1096" t="str">
        <f t="shared" si="99"/>
        <v>sem/10.1021_acs.jafc.9b00984\SEM</v>
      </c>
      <c r="I1096" t="s">
        <v>3168</v>
      </c>
      <c r="J1096">
        <v>-7</v>
      </c>
      <c r="K1096" t="s">
        <v>114</v>
      </c>
      <c r="L1096" t="s">
        <v>3169</v>
      </c>
    </row>
    <row r="1097" spans="1:14" x14ac:dyDescent="0.25">
      <c r="A1097" t="s">
        <v>3155</v>
      </c>
      <c r="B1097" t="s">
        <v>3156</v>
      </c>
      <c r="C1097" t="s">
        <v>523</v>
      </c>
      <c r="D1097" t="s">
        <v>254</v>
      </c>
      <c r="E1097" t="s">
        <v>3170</v>
      </c>
      <c r="F1097" t="s">
        <v>3171</v>
      </c>
      <c r="G1097" t="str">
        <f t="shared" si="98"/>
        <v>sem/10.1021_acs.jafc.9b00984\jf-2019-00984j_0008.jpeg</v>
      </c>
      <c r="H1097" t="str">
        <f t="shared" si="99"/>
        <v>sem/10.1021_acs.jafc.9b00984\SEM</v>
      </c>
      <c r="I1097" t="s">
        <v>3172</v>
      </c>
      <c r="J1097">
        <v>-7</v>
      </c>
      <c r="K1097" t="s">
        <v>114</v>
      </c>
      <c r="L1097" t="s">
        <v>3173</v>
      </c>
    </row>
    <row r="1098" spans="1:14" x14ac:dyDescent="0.25">
      <c r="A1098" t="s">
        <v>3155</v>
      </c>
      <c r="B1098" t="s">
        <v>3156</v>
      </c>
      <c r="C1098" t="s">
        <v>523</v>
      </c>
      <c r="D1098" t="s">
        <v>260</v>
      </c>
      <c r="E1098" t="s">
        <v>3170</v>
      </c>
      <c r="F1098" t="s">
        <v>3171</v>
      </c>
      <c r="G1098" t="str">
        <f t="shared" si="98"/>
        <v>sem/10.1021_acs.jafc.9b00984\jf-2019-00984j_0008.jpeg</v>
      </c>
      <c r="H1098" t="str">
        <f t="shared" si="99"/>
        <v>sem/10.1021_acs.jafc.9b00984\SEM</v>
      </c>
      <c r="I1098" t="s">
        <v>3174</v>
      </c>
      <c r="J1098">
        <v>-7</v>
      </c>
      <c r="K1098" t="s">
        <v>114</v>
      </c>
      <c r="L1098" t="s">
        <v>3173</v>
      </c>
    </row>
    <row r="1099" spans="1:14" x14ac:dyDescent="0.25">
      <c r="A1099" t="s">
        <v>3175</v>
      </c>
      <c r="B1099" t="s">
        <v>3176</v>
      </c>
      <c r="C1099" t="s">
        <v>578</v>
      </c>
      <c r="D1099" t="s">
        <v>17</v>
      </c>
      <c r="E1099" t="s">
        <v>3053</v>
      </c>
      <c r="F1099" t="s">
        <v>3177</v>
      </c>
      <c r="G1099" t="str">
        <f>HYPERLINK("sem/10.1021_acssuschemeng.6b02254\supp_4.jpg","sem/10.1021_acssuschemeng.6b02254\supp_4.jpg")</f>
        <v>sem/10.1021_acssuschemeng.6b02254\supp_4.jpg</v>
      </c>
      <c r="H1099" t="str">
        <f>HYPERLINK("sem/10.1021_acssuschemeng.6b02254\SEM","sem/10.1021_acssuschemeng.6b02254\SEM")</f>
        <v>sem/10.1021_acssuschemeng.6b02254\SEM</v>
      </c>
      <c r="N1099" t="s">
        <v>60</v>
      </c>
    </row>
    <row r="1100" spans="1:14" x14ac:dyDescent="0.25">
      <c r="A1100" t="s">
        <v>3175</v>
      </c>
      <c r="B1100" t="s">
        <v>3176</v>
      </c>
      <c r="C1100" t="s">
        <v>578</v>
      </c>
      <c r="D1100" t="s">
        <v>28</v>
      </c>
      <c r="E1100" t="s">
        <v>3178</v>
      </c>
      <c r="F1100" t="s">
        <v>3179</v>
      </c>
      <c r="G1100" t="str">
        <f>HYPERLINK("sem/10.1021_acssuschemeng.6b02254\supp_4.jpg","sem/10.1021_acssuschemeng.6b02254\supp_4.jpg")</f>
        <v>sem/10.1021_acssuschemeng.6b02254\supp_4.jpg</v>
      </c>
      <c r="H1100" t="str">
        <f>HYPERLINK("sem/10.1021_acssuschemeng.6b02254\SEM","sem/10.1021_acssuschemeng.6b02254\SEM")</f>
        <v>sem/10.1021_acssuschemeng.6b02254\SEM</v>
      </c>
      <c r="N1100" t="s">
        <v>60</v>
      </c>
    </row>
    <row r="1101" spans="1:14" x14ac:dyDescent="0.25">
      <c r="A1101" t="s">
        <v>3175</v>
      </c>
      <c r="B1101" t="s">
        <v>3176</v>
      </c>
      <c r="C1101" t="s">
        <v>578</v>
      </c>
      <c r="D1101" t="s">
        <v>36</v>
      </c>
      <c r="E1101" t="s">
        <v>3180</v>
      </c>
      <c r="F1101" t="s">
        <v>3181</v>
      </c>
      <c r="G1101" t="str">
        <f>HYPERLINK("sem/10.1021_acssuschemeng.6b02254\supp_4.jpg","sem/10.1021_acssuschemeng.6b02254\supp_4.jpg")</f>
        <v>sem/10.1021_acssuschemeng.6b02254\supp_4.jpg</v>
      </c>
      <c r="H1101" t="str">
        <f>HYPERLINK("sem/10.1021_acssuschemeng.6b02254\SEM","sem/10.1021_acssuschemeng.6b02254\SEM")</f>
        <v>sem/10.1021_acssuschemeng.6b02254\SEM</v>
      </c>
      <c r="N1101" t="s">
        <v>60</v>
      </c>
    </row>
    <row r="1102" spans="1:14" x14ac:dyDescent="0.25">
      <c r="A1102" t="s">
        <v>3175</v>
      </c>
      <c r="B1102" t="s">
        <v>3176</v>
      </c>
      <c r="C1102" t="s">
        <v>578</v>
      </c>
      <c r="D1102" t="s">
        <v>42</v>
      </c>
      <c r="E1102" t="s">
        <v>3182</v>
      </c>
      <c r="F1102" t="s">
        <v>3183</v>
      </c>
      <c r="G1102" t="str">
        <f>HYPERLINK("sem/10.1021_acssuschemeng.6b02254\supp_4.jpg","sem/10.1021_acssuschemeng.6b02254\supp_4.jpg")</f>
        <v>sem/10.1021_acssuschemeng.6b02254\supp_4.jpg</v>
      </c>
      <c r="H1102" t="str">
        <f>HYPERLINK("sem/10.1021_acssuschemeng.6b02254\SEM","sem/10.1021_acssuschemeng.6b02254\SEM")</f>
        <v>sem/10.1021_acssuschemeng.6b02254\SEM</v>
      </c>
      <c r="N1102" t="s">
        <v>60</v>
      </c>
    </row>
    <row r="1103" spans="1:14" x14ac:dyDescent="0.25">
      <c r="A1103" t="s">
        <v>3184</v>
      </c>
      <c r="B1103" t="s">
        <v>3185</v>
      </c>
      <c r="C1103" t="s">
        <v>90</v>
      </c>
      <c r="D1103" t="s">
        <v>91</v>
      </c>
      <c r="E1103" t="s">
        <v>3186</v>
      </c>
      <c r="F1103" t="s">
        <v>3187</v>
      </c>
      <c r="G1103" t="str">
        <f>HYPERLINK("sem/10.1021_acs.jafc.8b02879\jf-2018-028795_0003.jpeg","sem/10.1021_acs.jafc.8b02879\jf-2018-028795_0003.jpeg")</f>
        <v>sem/10.1021_acs.jafc.8b02879\jf-2018-028795_0003.jpeg</v>
      </c>
      <c r="H1103" t="str">
        <f>HYPERLINK("sem/10.1021_acs.jafc.8b02879\SEM","sem/10.1021_acs.jafc.8b02879\SEM")</f>
        <v>sem/10.1021_acs.jafc.8b02879\SEM</v>
      </c>
      <c r="N1103" t="s">
        <v>60</v>
      </c>
    </row>
    <row r="1104" spans="1:14" x14ac:dyDescent="0.25">
      <c r="A1104" t="s">
        <v>3184</v>
      </c>
      <c r="B1104" t="s">
        <v>3185</v>
      </c>
      <c r="C1104" t="s">
        <v>90</v>
      </c>
      <c r="D1104" t="s">
        <v>94</v>
      </c>
      <c r="E1104" t="s">
        <v>3188</v>
      </c>
      <c r="F1104" t="s">
        <v>3189</v>
      </c>
      <c r="G1104" t="str">
        <f>HYPERLINK("sem/10.1021_acs.jafc.8b02879\jf-2018-028795_0003.jpeg","sem/10.1021_acs.jafc.8b02879\jf-2018-028795_0003.jpeg")</f>
        <v>sem/10.1021_acs.jafc.8b02879\jf-2018-028795_0003.jpeg</v>
      </c>
      <c r="H1104" t="str">
        <f>HYPERLINK("sem/10.1021_acs.jafc.8b02879\SEM","sem/10.1021_acs.jafc.8b02879\SEM")</f>
        <v>sem/10.1021_acs.jafc.8b02879\SEM</v>
      </c>
      <c r="N1104" t="s">
        <v>60</v>
      </c>
    </row>
    <row r="1105" spans="1:15" x14ac:dyDescent="0.25">
      <c r="A1105" t="s">
        <v>3184</v>
      </c>
      <c r="B1105" t="s">
        <v>3185</v>
      </c>
      <c r="C1105" t="s">
        <v>90</v>
      </c>
      <c r="D1105" t="s">
        <v>96</v>
      </c>
      <c r="E1105" t="s">
        <v>3190</v>
      </c>
      <c r="F1105" t="s">
        <v>3191</v>
      </c>
      <c r="G1105" t="str">
        <f>HYPERLINK("sem/10.1021_acs.jafc.8b02879\jf-2018-028795_0003.jpeg","sem/10.1021_acs.jafc.8b02879\jf-2018-028795_0003.jpeg")</f>
        <v>sem/10.1021_acs.jafc.8b02879\jf-2018-028795_0003.jpeg</v>
      </c>
      <c r="H1105" t="str">
        <f>HYPERLINK("sem/10.1021_acs.jafc.8b02879\SEM","sem/10.1021_acs.jafc.8b02879\SEM")</f>
        <v>sem/10.1021_acs.jafc.8b02879\SEM</v>
      </c>
      <c r="N1105" t="s">
        <v>60</v>
      </c>
    </row>
    <row r="1106" spans="1:15" x14ac:dyDescent="0.25">
      <c r="A1106" t="s">
        <v>3184</v>
      </c>
      <c r="B1106" t="s">
        <v>3185</v>
      </c>
      <c r="C1106" t="s">
        <v>90</v>
      </c>
      <c r="D1106" t="s">
        <v>99</v>
      </c>
      <c r="E1106" t="s">
        <v>3192</v>
      </c>
      <c r="F1106" t="s">
        <v>3193</v>
      </c>
      <c r="G1106" t="str">
        <f>HYPERLINK("sem/10.1021_acs.jafc.8b02879\jf-2018-028795_0003.jpeg","sem/10.1021_acs.jafc.8b02879\jf-2018-028795_0003.jpeg")</f>
        <v>sem/10.1021_acs.jafc.8b02879\jf-2018-028795_0003.jpeg</v>
      </c>
      <c r="H1106" t="str">
        <f>HYPERLINK("sem/10.1021_acs.jafc.8b02879\SEM","sem/10.1021_acs.jafc.8b02879\SEM")</f>
        <v>sem/10.1021_acs.jafc.8b02879\SEM</v>
      </c>
      <c r="N1106" t="s">
        <v>60</v>
      </c>
    </row>
    <row r="1107" spans="1:15" x14ac:dyDescent="0.25">
      <c r="A1107" t="s">
        <v>3184</v>
      </c>
      <c r="B1107" t="s">
        <v>3185</v>
      </c>
      <c r="C1107" t="s">
        <v>90</v>
      </c>
      <c r="D1107" t="s">
        <v>102</v>
      </c>
      <c r="E1107" t="s">
        <v>3194</v>
      </c>
      <c r="F1107" t="s">
        <v>3195</v>
      </c>
      <c r="G1107" t="str">
        <f>HYPERLINK("sem/10.1021_acs.jafc.8b02879\jf-2018-028795_0003.jpeg","sem/10.1021_acs.jafc.8b02879\jf-2018-028795_0003.jpeg")</f>
        <v>sem/10.1021_acs.jafc.8b02879\jf-2018-028795_0003.jpeg</v>
      </c>
      <c r="H1107" t="str">
        <f>HYPERLINK("sem/10.1021_acs.jafc.8b02879\SEM","sem/10.1021_acs.jafc.8b02879\SEM")</f>
        <v>sem/10.1021_acs.jafc.8b02879\SEM</v>
      </c>
      <c r="N1107" t="s">
        <v>60</v>
      </c>
    </row>
    <row r="1108" spans="1:15" x14ac:dyDescent="0.25">
      <c r="A1108" t="s">
        <v>3196</v>
      </c>
      <c r="B1108" t="s">
        <v>3197</v>
      </c>
      <c r="C1108" t="s">
        <v>144</v>
      </c>
      <c r="D1108" t="s">
        <v>17</v>
      </c>
      <c r="E1108" t="s">
        <v>3198</v>
      </c>
      <c r="F1108" t="s">
        <v>3199</v>
      </c>
      <c r="G1108" t="str">
        <f>HYPERLINK("sem/10.1021_acsami.0c06091\am0c06091_0002.jpeg","sem/10.1021_acsami.0c06091\am0c06091_0002.jpeg")</f>
        <v>sem/10.1021_acsami.0c06091\am0c06091_0002.jpeg</v>
      </c>
      <c r="H1108" t="str">
        <f t="shared" ref="H1108:H1114" si="100">HYPERLINK("sem/10.1021_acsami.0c06091\SEM","sem/10.1021_acsami.0c06091\SEM")</f>
        <v>sem/10.1021_acsami.0c06091\SEM</v>
      </c>
      <c r="I1108" t="s">
        <v>3200</v>
      </c>
      <c r="J1108">
        <v>-5</v>
      </c>
      <c r="K1108" t="s">
        <v>114</v>
      </c>
      <c r="L1108" t="s">
        <v>3201</v>
      </c>
    </row>
    <row r="1109" spans="1:15" x14ac:dyDescent="0.25">
      <c r="A1109" t="s">
        <v>3196</v>
      </c>
      <c r="B1109" t="s">
        <v>3197</v>
      </c>
      <c r="C1109" t="s">
        <v>144</v>
      </c>
      <c r="D1109" t="s">
        <v>28</v>
      </c>
      <c r="E1109" t="s">
        <v>3202</v>
      </c>
      <c r="F1109" t="s">
        <v>3203</v>
      </c>
      <c r="G1109" t="str">
        <f>HYPERLINK("sem/10.1021_acsami.0c06091\am0c06091_0002.jpeg","sem/10.1021_acsami.0c06091\am0c06091_0002.jpeg")</f>
        <v>sem/10.1021_acsami.0c06091\am0c06091_0002.jpeg</v>
      </c>
      <c r="H1109" t="str">
        <f t="shared" si="100"/>
        <v>sem/10.1021_acsami.0c06091\SEM</v>
      </c>
      <c r="I1109" t="s">
        <v>3204</v>
      </c>
      <c r="J1109">
        <v>-4</v>
      </c>
      <c r="K1109" t="s">
        <v>114</v>
      </c>
      <c r="L1109" t="s">
        <v>2099</v>
      </c>
    </row>
    <row r="1110" spans="1:15" x14ac:dyDescent="0.25">
      <c r="A1110" t="s">
        <v>3196</v>
      </c>
      <c r="B1110" t="s">
        <v>3197</v>
      </c>
      <c r="C1110" t="s">
        <v>144</v>
      </c>
      <c r="D1110" t="s">
        <v>36</v>
      </c>
      <c r="E1110" t="s">
        <v>3202</v>
      </c>
      <c r="F1110" t="s">
        <v>3203</v>
      </c>
      <c r="G1110" t="str">
        <f>HYPERLINK("sem/10.1021_acsami.0c06091\am0c06091_0002.jpeg","sem/10.1021_acsami.0c06091\am0c06091_0002.jpeg")</f>
        <v>sem/10.1021_acsami.0c06091\am0c06091_0002.jpeg</v>
      </c>
      <c r="H1110" t="str">
        <f t="shared" si="100"/>
        <v>sem/10.1021_acsami.0c06091\SEM</v>
      </c>
      <c r="I1110" t="s">
        <v>3205</v>
      </c>
      <c r="J1110">
        <v>-5</v>
      </c>
      <c r="K1110" t="s">
        <v>114</v>
      </c>
      <c r="L1110" t="s">
        <v>2099</v>
      </c>
    </row>
    <row r="1111" spans="1:15" x14ac:dyDescent="0.25">
      <c r="A1111" t="s">
        <v>3196</v>
      </c>
      <c r="B1111" t="s">
        <v>3197</v>
      </c>
      <c r="C1111" t="s">
        <v>144</v>
      </c>
      <c r="D1111" t="s">
        <v>42</v>
      </c>
      <c r="E1111" t="s">
        <v>3202</v>
      </c>
      <c r="F1111" t="s">
        <v>3203</v>
      </c>
      <c r="G1111" t="str">
        <f>HYPERLINK("sem/10.1021_acsami.0c06091\am0c06091_0002.jpeg","sem/10.1021_acsami.0c06091\am0c06091_0002.jpeg")</f>
        <v>sem/10.1021_acsami.0c06091\am0c06091_0002.jpeg</v>
      </c>
      <c r="H1111" t="str">
        <f t="shared" si="100"/>
        <v>sem/10.1021_acsami.0c06091\SEM</v>
      </c>
      <c r="I1111" t="s">
        <v>3206</v>
      </c>
      <c r="J1111">
        <v>-6</v>
      </c>
      <c r="K1111" t="s">
        <v>114</v>
      </c>
      <c r="L1111" t="s">
        <v>2099</v>
      </c>
    </row>
    <row r="1112" spans="1:15" x14ac:dyDescent="0.25">
      <c r="A1112" t="s">
        <v>3196</v>
      </c>
      <c r="B1112" t="s">
        <v>3197</v>
      </c>
      <c r="C1112" t="s">
        <v>235</v>
      </c>
      <c r="D1112" t="s">
        <v>28</v>
      </c>
      <c r="E1112" t="s">
        <v>3202</v>
      </c>
      <c r="F1112" t="s">
        <v>3207</v>
      </c>
      <c r="G1112" t="str">
        <f>HYPERLINK("sem/10.1021_acsami.0c06091\am0c06091_0006.jpeg","sem/10.1021_acsami.0c06091\am0c06091_0006.jpeg")</f>
        <v>sem/10.1021_acsami.0c06091\am0c06091_0006.jpeg</v>
      </c>
      <c r="H1112" t="str">
        <f t="shared" si="100"/>
        <v>sem/10.1021_acsami.0c06091\SEM</v>
      </c>
      <c r="I1112" t="s">
        <v>3208</v>
      </c>
      <c r="J1112">
        <v>-5</v>
      </c>
      <c r="K1112" t="s">
        <v>114</v>
      </c>
      <c r="L1112" t="s">
        <v>2099</v>
      </c>
    </row>
    <row r="1113" spans="1:15" x14ac:dyDescent="0.25">
      <c r="A1113" t="s">
        <v>3196</v>
      </c>
      <c r="B1113" t="s">
        <v>3197</v>
      </c>
      <c r="C1113" t="s">
        <v>235</v>
      </c>
      <c r="D1113" t="s">
        <v>36</v>
      </c>
      <c r="E1113" t="s">
        <v>3202</v>
      </c>
      <c r="F1113" t="s">
        <v>3209</v>
      </c>
      <c r="G1113" t="str">
        <f>HYPERLINK("sem/10.1021_acsami.0c06091\am0c06091_0006.jpeg","sem/10.1021_acsami.0c06091\am0c06091_0006.jpeg")</f>
        <v>sem/10.1021_acsami.0c06091\am0c06091_0006.jpeg</v>
      </c>
      <c r="H1113" t="str">
        <f t="shared" si="100"/>
        <v>sem/10.1021_acsami.0c06091\SEM</v>
      </c>
      <c r="I1113" t="s">
        <v>3210</v>
      </c>
      <c r="J1113">
        <v>-5</v>
      </c>
      <c r="K1113" t="s">
        <v>114</v>
      </c>
      <c r="L1113" t="s">
        <v>2099</v>
      </c>
      <c r="O1113" t="s">
        <v>4609</v>
      </c>
    </row>
    <row r="1114" spans="1:15" x14ac:dyDescent="0.25">
      <c r="A1114" t="s">
        <v>3196</v>
      </c>
      <c r="B1114" t="s">
        <v>3197</v>
      </c>
      <c r="C1114" t="s">
        <v>3211</v>
      </c>
      <c r="D1114" t="s">
        <v>17</v>
      </c>
      <c r="E1114" t="s">
        <v>3202</v>
      </c>
      <c r="F1114" t="s">
        <v>3209</v>
      </c>
      <c r="G1114" t="str">
        <f>HYPERLINK("sem/10.1021_acsami.0c06091\am0c06091_0006.jpeg","sem/10.1021_acsami.0c06091\am0c06091_0006.jpeg")</f>
        <v>sem/10.1021_acsami.0c06091\am0c06091_0006.jpeg</v>
      </c>
      <c r="H1114" t="str">
        <f t="shared" si="100"/>
        <v>sem/10.1021_acsami.0c06091\SEM</v>
      </c>
      <c r="I1114" t="s">
        <v>646</v>
      </c>
      <c r="J1114">
        <v>-5</v>
      </c>
      <c r="K1114" t="s">
        <v>114</v>
      </c>
      <c r="L1114" t="s">
        <v>2099</v>
      </c>
    </row>
    <row r="1115" spans="1:15" x14ac:dyDescent="0.25">
      <c r="A1115" t="s">
        <v>3212</v>
      </c>
      <c r="B1115" t="s">
        <v>3213</v>
      </c>
      <c r="C1115" t="s">
        <v>3214</v>
      </c>
      <c r="D1115" t="s">
        <v>3215</v>
      </c>
      <c r="E1115" t="s">
        <v>3216</v>
      </c>
      <c r="F1115" t="s">
        <v>3217</v>
      </c>
      <c r="G1115" t="str">
        <f>HYPERLINK("sem/10.1021_acsomega.8b02979\supp_1.jpg","sem/10.1021_acsomega.8b02979\supp_1.jpg")</f>
        <v>sem/10.1021_acsomega.8b02979\supp_1.jpg</v>
      </c>
      <c r="H1115" t="str">
        <f>HYPERLINK("sem/10.1021_acsomega.8b02979\SEM","sem/10.1021_acsomega.8b02979\SEM")</f>
        <v>sem/10.1021_acsomega.8b02979\SEM</v>
      </c>
      <c r="N1115" t="s">
        <v>60</v>
      </c>
      <c r="O1115" t="s">
        <v>3218</v>
      </c>
    </row>
    <row r="1116" spans="1:15" x14ac:dyDescent="0.25">
      <c r="A1116" t="s">
        <v>3219</v>
      </c>
      <c r="B1116" t="s">
        <v>3220</v>
      </c>
      <c r="C1116" t="s">
        <v>90</v>
      </c>
      <c r="D1116" t="s">
        <v>3221</v>
      </c>
      <c r="E1116" t="s">
        <v>3222</v>
      </c>
      <c r="F1116" t="s">
        <v>3223</v>
      </c>
      <c r="G1116" t="str">
        <f>HYPERLINK("sem/10.1021_acsami.9b21325\am9b21325_0006.jpeg","sem/10.1021_acsami.9b21325\am9b21325_0006.jpeg")</f>
        <v>sem/10.1021_acsami.9b21325\am9b21325_0006.jpeg</v>
      </c>
      <c r="H1116" t="str">
        <f>HYPERLINK("sem/10.1021_acsami.9b21325\SEM","sem/10.1021_acsami.9b21325\SEM")</f>
        <v>sem/10.1021_acsami.9b21325\SEM</v>
      </c>
      <c r="N1116" t="s">
        <v>60</v>
      </c>
    </row>
    <row r="1117" spans="1:15" x14ac:dyDescent="0.25">
      <c r="A1117" t="s">
        <v>3224</v>
      </c>
      <c r="B1117" t="s">
        <v>3225</v>
      </c>
      <c r="C1117" t="s">
        <v>169</v>
      </c>
      <c r="D1117" t="s">
        <v>102</v>
      </c>
      <c r="E1117" t="s">
        <v>3226</v>
      </c>
      <c r="F1117" t="s">
        <v>3227</v>
      </c>
      <c r="G1117" t="str">
        <f>HYPERLINK("sem/10.1021_acsabm.0c01673\mt0c01673_0008.jpeg","sem/10.1021_acsabm.0c01673\mt0c01673_0008.jpeg")</f>
        <v>sem/10.1021_acsabm.0c01673\mt0c01673_0008.jpeg</v>
      </c>
      <c r="H1117" t="str">
        <f>HYPERLINK("sem/10.1021_acsabm.0c01673\SEM","sem/10.1021_acsabm.0c01673\SEM")</f>
        <v>sem/10.1021_acsabm.0c01673\SEM</v>
      </c>
      <c r="N1117" t="s">
        <v>60</v>
      </c>
    </row>
    <row r="1118" spans="1:15" x14ac:dyDescent="0.25">
      <c r="A1118" s="1" t="s">
        <v>3228</v>
      </c>
      <c r="B1118" t="s">
        <v>3229</v>
      </c>
      <c r="C1118" t="s">
        <v>144</v>
      </c>
      <c r="D1118" t="s">
        <v>17</v>
      </c>
      <c r="E1118" t="s">
        <v>602</v>
      </c>
      <c r="F1118" t="s">
        <v>3230</v>
      </c>
      <c r="G1118" t="str">
        <f>HYPERLINK("sem/10.1021_acsami.8b20937\am-2018-20937m_0002.jpeg","sem/10.1021_acsami.8b20937\am-2018-20937m_0002.jpeg")</f>
        <v>sem/10.1021_acsami.8b20937\am-2018-20937m_0002.jpeg</v>
      </c>
      <c r="H1118" t="str">
        <f>HYPERLINK("sem/10.1021_acsami.8b20937\SEM","sem/10.1021_acsami.8b20937\SEM")</f>
        <v>sem/10.1021_acsami.8b20937\SEM</v>
      </c>
      <c r="N1118" t="s">
        <v>60</v>
      </c>
      <c r="O1118" t="s">
        <v>3231</v>
      </c>
    </row>
    <row r="1119" spans="1:15" x14ac:dyDescent="0.25">
      <c r="A1119" t="s">
        <v>3228</v>
      </c>
      <c r="B1119" t="s">
        <v>3229</v>
      </c>
      <c r="C1119" t="s">
        <v>144</v>
      </c>
      <c r="D1119" t="s">
        <v>28</v>
      </c>
      <c r="E1119" t="s">
        <v>602</v>
      </c>
      <c r="F1119" t="s">
        <v>3232</v>
      </c>
      <c r="G1119" t="str">
        <f>HYPERLINK("sem/10.1021_acsami.8b20937\am-2018-20937m_0002.jpeg","sem/10.1021_acsami.8b20937\am-2018-20937m_0002.jpeg")</f>
        <v>sem/10.1021_acsami.8b20937\am-2018-20937m_0002.jpeg</v>
      </c>
      <c r="H1119" t="str">
        <f>HYPERLINK("sem/10.1021_acsami.8b20937\SEM","sem/10.1021_acsami.8b20937\SEM")</f>
        <v>sem/10.1021_acsami.8b20937\SEM</v>
      </c>
      <c r="N1119" t="s">
        <v>60</v>
      </c>
    </row>
    <row r="1120" spans="1:15" x14ac:dyDescent="0.25">
      <c r="A1120" t="s">
        <v>3233</v>
      </c>
      <c r="B1120" t="s">
        <v>3234</v>
      </c>
      <c r="C1120" t="s">
        <v>297</v>
      </c>
      <c r="D1120" t="s">
        <v>17</v>
      </c>
      <c r="E1120" t="s">
        <v>3235</v>
      </c>
      <c r="F1120" t="s">
        <v>3236</v>
      </c>
      <c r="G1120" t="str">
        <f t="shared" ref="G1120:G1127" si="101">HYPERLINK("sem/10.1021_acsabm.8b00348\mt-2018-00348j_0005.jpeg","sem/10.1021_acsabm.8b00348\mt-2018-00348j_0005.jpeg")</f>
        <v>sem/10.1021_acsabm.8b00348\mt-2018-00348j_0005.jpeg</v>
      </c>
      <c r="H1120" t="str">
        <f t="shared" ref="H1120:H1127" si="102">HYPERLINK("sem/10.1021_acsabm.8b00348\SEM","sem/10.1021_acsabm.8b00348\SEM")</f>
        <v>sem/10.1021_acsabm.8b00348\SEM</v>
      </c>
      <c r="I1120" t="s">
        <v>3237</v>
      </c>
      <c r="J1120">
        <v>-4</v>
      </c>
      <c r="K1120" t="s">
        <v>23</v>
      </c>
      <c r="L1120" t="s">
        <v>1275</v>
      </c>
    </row>
    <row r="1121" spans="1:15" x14ac:dyDescent="0.25">
      <c r="A1121" t="s">
        <v>3233</v>
      </c>
      <c r="B1121" t="s">
        <v>3234</v>
      </c>
      <c r="C1121" t="s">
        <v>297</v>
      </c>
      <c r="D1121" t="s">
        <v>28</v>
      </c>
      <c r="E1121" t="s">
        <v>3238</v>
      </c>
      <c r="F1121" t="s">
        <v>3239</v>
      </c>
      <c r="G1121" t="str">
        <f t="shared" si="101"/>
        <v>sem/10.1021_acsabm.8b00348\mt-2018-00348j_0005.jpeg</v>
      </c>
      <c r="H1121" t="str">
        <f t="shared" si="102"/>
        <v>sem/10.1021_acsabm.8b00348\SEM</v>
      </c>
      <c r="I1121" t="s">
        <v>3240</v>
      </c>
      <c r="J1121">
        <v>-4</v>
      </c>
      <c r="K1121" t="s">
        <v>23</v>
      </c>
      <c r="L1121" t="s">
        <v>193</v>
      </c>
    </row>
    <row r="1122" spans="1:15" x14ac:dyDescent="0.25">
      <c r="A1122" t="s">
        <v>3233</v>
      </c>
      <c r="B1122" t="s">
        <v>3234</v>
      </c>
      <c r="C1122" t="s">
        <v>297</v>
      </c>
      <c r="D1122" t="s">
        <v>36</v>
      </c>
      <c r="E1122" t="s">
        <v>3241</v>
      </c>
      <c r="F1122" t="s">
        <v>3242</v>
      </c>
      <c r="G1122" t="str">
        <f t="shared" si="101"/>
        <v>sem/10.1021_acsabm.8b00348\mt-2018-00348j_0005.jpeg</v>
      </c>
      <c r="H1122" t="str">
        <f t="shared" si="102"/>
        <v>sem/10.1021_acsabm.8b00348\SEM</v>
      </c>
      <c r="I1122" t="s">
        <v>3243</v>
      </c>
      <c r="J1122">
        <v>-4</v>
      </c>
      <c r="K1122" t="s">
        <v>23</v>
      </c>
      <c r="L1122" t="s">
        <v>195</v>
      </c>
    </row>
    <row r="1123" spans="1:15" x14ac:dyDescent="0.25">
      <c r="A1123" t="s">
        <v>3233</v>
      </c>
      <c r="B1123" t="s">
        <v>3234</v>
      </c>
      <c r="C1123" t="s">
        <v>297</v>
      </c>
      <c r="D1123" t="s">
        <v>42</v>
      </c>
      <c r="E1123" t="s">
        <v>3244</v>
      </c>
      <c r="F1123" t="s">
        <v>3245</v>
      </c>
      <c r="G1123" t="str">
        <f t="shared" si="101"/>
        <v>sem/10.1021_acsabm.8b00348\mt-2018-00348j_0005.jpeg</v>
      </c>
      <c r="H1123" t="str">
        <f t="shared" si="102"/>
        <v>sem/10.1021_acsabm.8b00348\SEM</v>
      </c>
      <c r="I1123" t="s">
        <v>3246</v>
      </c>
      <c r="J1123">
        <v>-4</v>
      </c>
      <c r="K1123" t="s">
        <v>23</v>
      </c>
      <c r="L1123" t="s">
        <v>193</v>
      </c>
    </row>
    <row r="1124" spans="1:15" x14ac:dyDescent="0.25">
      <c r="A1124" t="s">
        <v>3233</v>
      </c>
      <c r="B1124" t="s">
        <v>3234</v>
      </c>
      <c r="C1124" t="s">
        <v>297</v>
      </c>
      <c r="D1124" t="s">
        <v>48</v>
      </c>
      <c r="E1124" t="s">
        <v>1098</v>
      </c>
      <c r="F1124" t="s">
        <v>3245</v>
      </c>
      <c r="G1124" t="str">
        <f t="shared" si="101"/>
        <v>sem/10.1021_acsabm.8b00348\mt-2018-00348j_0005.jpeg</v>
      </c>
      <c r="H1124" t="str">
        <f t="shared" si="102"/>
        <v>sem/10.1021_acsabm.8b00348\SEM</v>
      </c>
      <c r="I1124" t="s">
        <v>3247</v>
      </c>
      <c r="J1124">
        <v>-4</v>
      </c>
      <c r="K1124" t="s">
        <v>23</v>
      </c>
      <c r="L1124" t="s">
        <v>2178</v>
      </c>
    </row>
    <row r="1125" spans="1:15" x14ac:dyDescent="0.25">
      <c r="A1125" t="s">
        <v>3233</v>
      </c>
      <c r="B1125" t="s">
        <v>3234</v>
      </c>
      <c r="C1125" t="s">
        <v>297</v>
      </c>
      <c r="D1125" t="s">
        <v>254</v>
      </c>
      <c r="E1125" t="s">
        <v>3248</v>
      </c>
      <c r="F1125" t="s">
        <v>3245</v>
      </c>
      <c r="G1125" t="str">
        <f t="shared" si="101"/>
        <v>sem/10.1021_acsabm.8b00348\mt-2018-00348j_0005.jpeg</v>
      </c>
      <c r="H1125" t="str">
        <f t="shared" si="102"/>
        <v>sem/10.1021_acsabm.8b00348\SEM</v>
      </c>
      <c r="I1125" t="s">
        <v>3249</v>
      </c>
      <c r="J1125">
        <v>-4</v>
      </c>
      <c r="K1125" t="s">
        <v>23</v>
      </c>
      <c r="L1125" t="s">
        <v>2178</v>
      </c>
    </row>
    <row r="1126" spans="1:15" x14ac:dyDescent="0.25">
      <c r="A1126" t="s">
        <v>3233</v>
      </c>
      <c r="B1126" t="s">
        <v>3234</v>
      </c>
      <c r="C1126" t="s">
        <v>297</v>
      </c>
      <c r="D1126" t="s">
        <v>260</v>
      </c>
      <c r="E1126" t="s">
        <v>3250</v>
      </c>
      <c r="F1126" t="s">
        <v>3245</v>
      </c>
      <c r="G1126" t="str">
        <f t="shared" si="101"/>
        <v>sem/10.1021_acsabm.8b00348\mt-2018-00348j_0005.jpeg</v>
      </c>
      <c r="H1126" t="str">
        <f t="shared" si="102"/>
        <v>sem/10.1021_acsabm.8b00348\SEM</v>
      </c>
      <c r="I1126" t="s">
        <v>3251</v>
      </c>
      <c r="J1126">
        <v>-4</v>
      </c>
      <c r="K1126" t="s">
        <v>23</v>
      </c>
      <c r="L1126" t="s">
        <v>1379</v>
      </c>
    </row>
    <row r="1127" spans="1:15" x14ac:dyDescent="0.25">
      <c r="A1127" t="s">
        <v>3233</v>
      </c>
      <c r="B1127" t="s">
        <v>3234</v>
      </c>
      <c r="C1127" t="s">
        <v>297</v>
      </c>
      <c r="D1127" t="s">
        <v>265</v>
      </c>
      <c r="E1127" t="s">
        <v>3252</v>
      </c>
      <c r="F1127" t="s">
        <v>3245</v>
      </c>
      <c r="G1127" t="str">
        <f t="shared" si="101"/>
        <v>sem/10.1021_acsabm.8b00348\mt-2018-00348j_0005.jpeg</v>
      </c>
      <c r="H1127" t="str">
        <f t="shared" si="102"/>
        <v>sem/10.1021_acsabm.8b00348\SEM</v>
      </c>
      <c r="I1127" t="s">
        <v>3253</v>
      </c>
      <c r="J1127">
        <v>-4</v>
      </c>
      <c r="K1127" t="s">
        <v>23</v>
      </c>
      <c r="L1127" t="s">
        <v>3254</v>
      </c>
    </row>
    <row r="1128" spans="1:15" x14ac:dyDescent="0.25">
      <c r="A1128" t="s">
        <v>3255</v>
      </c>
      <c r="B1128" t="s">
        <v>3256</v>
      </c>
      <c r="C1128" t="s">
        <v>144</v>
      </c>
      <c r="D1128" t="s">
        <v>3257</v>
      </c>
      <c r="E1128" t="s">
        <v>3258</v>
      </c>
      <c r="F1128" t="s">
        <v>3259</v>
      </c>
      <c r="G1128" t="str">
        <f>HYPERLINK("sem/10.1021_acsomega.1c00824\ao1c00824_0003.jpeg","sem/10.1021_acsomega.1c00824\ao1c00824_0003.jpeg")</f>
        <v>sem/10.1021_acsomega.1c00824\ao1c00824_0003.jpeg</v>
      </c>
      <c r="H1128" t="str">
        <f>HYPERLINK("sem/10.1021_acsomega.1c00824\SEM","sem/10.1021_acsomega.1c00824\SEM")</f>
        <v>sem/10.1021_acsomega.1c00824\SEM</v>
      </c>
      <c r="N1128" t="s">
        <v>60</v>
      </c>
    </row>
    <row r="1129" spans="1:15" x14ac:dyDescent="0.25">
      <c r="A1129" t="s">
        <v>3255</v>
      </c>
      <c r="B1129" t="s">
        <v>3256</v>
      </c>
      <c r="C1129" t="s">
        <v>161</v>
      </c>
      <c r="D1129" t="s">
        <v>17</v>
      </c>
      <c r="E1129" t="s">
        <v>3260</v>
      </c>
      <c r="F1129" t="s">
        <v>3261</v>
      </c>
      <c r="G1129" t="str">
        <f>HYPERLINK("sem/10.1021_acsomega.1c00824\supp_1.jpg","sem/10.1021_acsomega.1c00824\supp_1.jpg")</f>
        <v>sem/10.1021_acsomega.1c00824\supp_1.jpg</v>
      </c>
      <c r="H1129" t="str">
        <f>HYPERLINK("sem/10.1021_acsomega.1c00824\SEM","sem/10.1021_acsomega.1c00824\SEM")</f>
        <v>sem/10.1021_acsomega.1c00824\SEM</v>
      </c>
      <c r="N1129" t="s">
        <v>60</v>
      </c>
    </row>
    <row r="1130" spans="1:15" x14ac:dyDescent="0.25">
      <c r="A1130" t="s">
        <v>3262</v>
      </c>
      <c r="B1130" t="s">
        <v>3263</v>
      </c>
      <c r="C1130" t="s">
        <v>3264</v>
      </c>
      <c r="D1130" t="s">
        <v>3265</v>
      </c>
      <c r="E1130" t="s">
        <v>3266</v>
      </c>
      <c r="F1130" t="s">
        <v>3267</v>
      </c>
      <c r="G1130" t="str">
        <f>HYPERLINK("sem/10.1021_acsmaterialslett.1c00203\supp_1.jpg","sem/10.1021_acsmaterialslett.1c00203\supp_1.jpg")</f>
        <v>sem/10.1021_acsmaterialslett.1c00203\supp_1.jpg</v>
      </c>
      <c r="H1130" t="str">
        <f>HYPERLINK("sem/10.1021_acsmaterialslett.1c00203\SEM","sem/10.1021_acsmaterialslett.1c00203\SEM")</f>
        <v>sem/10.1021_acsmaterialslett.1c00203\SEM</v>
      </c>
      <c r="N1130" t="s">
        <v>60</v>
      </c>
    </row>
    <row r="1131" spans="1:15" x14ac:dyDescent="0.25">
      <c r="A1131" t="s">
        <v>3268</v>
      </c>
      <c r="B1131" t="s">
        <v>3269</v>
      </c>
      <c r="C1131" t="s">
        <v>122</v>
      </c>
      <c r="D1131" t="s">
        <v>94</v>
      </c>
      <c r="E1131" t="s">
        <v>3270</v>
      </c>
      <c r="F1131" t="s">
        <v>3271</v>
      </c>
      <c r="G1131" t="str">
        <f>HYPERLINK("sem/10.1021_acsami.6b08292\am-2016-082923_0004.jpeg","sem/10.1021_acsami.6b08292\am-2016-082923_0004.jpeg")</f>
        <v>sem/10.1021_acsami.6b08292\am-2016-082923_0004.jpeg</v>
      </c>
      <c r="H1131" t="str">
        <f>HYPERLINK("sem/10.1021_acsami.6b08292\SEM","sem/10.1021_acsami.6b08292\SEM")</f>
        <v>sem/10.1021_acsami.6b08292\SEM</v>
      </c>
      <c r="N1131" t="s">
        <v>60</v>
      </c>
      <c r="O1131" t="s">
        <v>1886</v>
      </c>
    </row>
    <row r="1132" spans="1:15" x14ac:dyDescent="0.25">
      <c r="A1132" t="s">
        <v>3272</v>
      </c>
      <c r="B1132" t="s">
        <v>3273</v>
      </c>
      <c r="C1132" t="s">
        <v>90</v>
      </c>
      <c r="D1132" t="s">
        <v>28</v>
      </c>
      <c r="E1132" t="s">
        <v>3274</v>
      </c>
      <c r="F1132" t="s">
        <v>3275</v>
      </c>
      <c r="G1132" t="str">
        <f>HYPERLINK("sem/10.1021_acsmacrolett.6b00674\mz-2016-006742_0004.jpeg","sem/10.1021_acsmacrolett.6b00674\mz-2016-006742_0004.jpeg")</f>
        <v>sem/10.1021_acsmacrolett.6b00674\mz-2016-006742_0004.jpeg</v>
      </c>
      <c r="H1132" t="str">
        <f>HYPERLINK("sem/10.1021_acsmacrolett.6b00674\SEM","sem/10.1021_acsmacrolett.6b00674\SEM")</f>
        <v>sem/10.1021_acsmacrolett.6b00674\SEM</v>
      </c>
      <c r="N1132" t="s">
        <v>60</v>
      </c>
      <c r="O1132" t="s">
        <v>3276</v>
      </c>
    </row>
    <row r="1133" spans="1:15" x14ac:dyDescent="0.25">
      <c r="A1133" s="1" t="s">
        <v>3272</v>
      </c>
      <c r="B1133" t="s">
        <v>3273</v>
      </c>
      <c r="C1133" t="s">
        <v>90</v>
      </c>
      <c r="D1133" t="s">
        <v>42</v>
      </c>
      <c r="E1133" t="s">
        <v>3274</v>
      </c>
      <c r="F1133" t="s">
        <v>3277</v>
      </c>
      <c r="G1133" t="str">
        <f>HYPERLINK("sem/10.1021_acsmacrolett.6b00674\mz-2016-006742_0004.jpeg","sem/10.1021_acsmacrolett.6b00674\mz-2016-006742_0004.jpeg")</f>
        <v>sem/10.1021_acsmacrolett.6b00674\mz-2016-006742_0004.jpeg</v>
      </c>
      <c r="H1133" t="str">
        <f>HYPERLINK("sem/10.1021_acsmacrolett.6b00674\SEM","sem/10.1021_acsmacrolett.6b00674\SEM")</f>
        <v>sem/10.1021_acsmacrolett.6b00674\SEM</v>
      </c>
      <c r="N1133" t="s">
        <v>60</v>
      </c>
    </row>
    <row r="1134" spans="1:15" x14ac:dyDescent="0.25">
      <c r="A1134" t="s">
        <v>3278</v>
      </c>
      <c r="B1134" t="s">
        <v>3279</v>
      </c>
      <c r="C1134" t="s">
        <v>122</v>
      </c>
      <c r="D1134" t="s">
        <v>28</v>
      </c>
      <c r="E1134" t="s">
        <v>3280</v>
      </c>
      <c r="F1134" t="s">
        <v>3281</v>
      </c>
      <c r="G1134" t="str">
        <f>HYPERLINK("sem/10.1021_acsami.7b09923\am-2017-09923u_0004.jpeg","sem/10.1021_acsami.7b09923\am-2017-09923u_0004.jpeg")</f>
        <v>sem/10.1021_acsami.7b09923\am-2017-09923u_0004.jpeg</v>
      </c>
      <c r="H1134" t="str">
        <f>HYPERLINK("sem/10.1021_acsami.7b09923\SEM","sem/10.1021_acsami.7b09923\SEM")</f>
        <v>sem/10.1021_acsami.7b09923\SEM</v>
      </c>
      <c r="N1134" t="s">
        <v>60</v>
      </c>
    </row>
    <row r="1135" spans="1:15" x14ac:dyDescent="0.25">
      <c r="A1135" t="s">
        <v>3278</v>
      </c>
      <c r="B1135" t="s">
        <v>3279</v>
      </c>
      <c r="C1135" t="s">
        <v>122</v>
      </c>
      <c r="D1135" t="s">
        <v>36</v>
      </c>
      <c r="E1135" t="s">
        <v>3282</v>
      </c>
      <c r="F1135" t="s">
        <v>3283</v>
      </c>
      <c r="G1135" t="str">
        <f>HYPERLINK("sem/10.1021_acsami.7b09923\am-2017-09923u_0004.jpeg","sem/10.1021_acsami.7b09923\am-2017-09923u_0004.jpeg")</f>
        <v>sem/10.1021_acsami.7b09923\am-2017-09923u_0004.jpeg</v>
      </c>
      <c r="H1135" t="str">
        <f>HYPERLINK("sem/10.1021_acsami.7b09923\SEM","sem/10.1021_acsami.7b09923\SEM")</f>
        <v>sem/10.1021_acsami.7b09923\SEM</v>
      </c>
      <c r="N1135" t="s">
        <v>60</v>
      </c>
    </row>
    <row r="1136" spans="1:15" x14ac:dyDescent="0.25">
      <c r="A1136" t="s">
        <v>3278</v>
      </c>
      <c r="B1136" t="s">
        <v>3279</v>
      </c>
      <c r="C1136" t="s">
        <v>122</v>
      </c>
      <c r="D1136" t="s">
        <v>42</v>
      </c>
      <c r="E1136" t="s">
        <v>3284</v>
      </c>
      <c r="F1136" t="s">
        <v>3285</v>
      </c>
      <c r="G1136" t="str">
        <f>HYPERLINK("sem/10.1021_acsami.7b09923\am-2017-09923u_0004.jpeg","sem/10.1021_acsami.7b09923\am-2017-09923u_0004.jpeg")</f>
        <v>sem/10.1021_acsami.7b09923\am-2017-09923u_0004.jpeg</v>
      </c>
      <c r="H1136" t="str">
        <f>HYPERLINK("sem/10.1021_acsami.7b09923\SEM","sem/10.1021_acsami.7b09923\SEM")</f>
        <v>sem/10.1021_acsami.7b09923\SEM</v>
      </c>
      <c r="N1136" t="s">
        <v>60</v>
      </c>
    </row>
    <row r="1137" spans="1:14" x14ac:dyDescent="0.25">
      <c r="A1137" t="s">
        <v>3286</v>
      </c>
      <c r="B1137" t="s">
        <v>3287</v>
      </c>
      <c r="C1137" t="s">
        <v>1388</v>
      </c>
      <c r="D1137" t="s">
        <v>36</v>
      </c>
      <c r="E1137">
        <v>3</v>
      </c>
      <c r="F1137" t="s">
        <v>3288</v>
      </c>
      <c r="G1137" t="str">
        <f>HYPERLINK("sem/10.1021_acs.biomac.7b00057\bm-2017-00057u_0011.jpeg","sem/10.1021_acs.biomac.7b00057\bm-2017-00057u_0011.jpeg")</f>
        <v>sem/10.1021_acs.biomac.7b00057\bm-2017-00057u_0011.jpeg</v>
      </c>
      <c r="H1137" t="str">
        <f>HYPERLINK("sem/10.1021_acs.biomac.7b00057\SEM","sem/10.1021_acs.biomac.7b00057\SEM")</f>
        <v>sem/10.1021_acs.biomac.7b00057\SEM</v>
      </c>
      <c r="N1137" t="s">
        <v>60</v>
      </c>
    </row>
    <row r="1138" spans="1:14" x14ac:dyDescent="0.25">
      <c r="A1138" t="s">
        <v>3289</v>
      </c>
      <c r="B1138" t="s">
        <v>3290</v>
      </c>
      <c r="C1138" t="s">
        <v>90</v>
      </c>
      <c r="D1138" t="s">
        <v>94</v>
      </c>
      <c r="E1138">
        <v>1</v>
      </c>
      <c r="F1138" t="s">
        <v>3291</v>
      </c>
      <c r="G1138" t="str">
        <f>HYPERLINK("sem/10.1021_acsmacrolett.8b00434\mz-2018-00434k_0003.jpeg","sem/10.1021_acsmacrolett.8b00434\mz-2018-00434k_0003.jpeg")</f>
        <v>sem/10.1021_acsmacrolett.8b00434\mz-2018-00434k_0003.jpeg</v>
      </c>
      <c r="H1138" t="str">
        <f>HYPERLINK("sem/10.1021_acsmacrolett.8b00434\SEM","sem/10.1021_acsmacrolett.8b00434\SEM")</f>
        <v>sem/10.1021_acsmacrolett.8b00434\SEM</v>
      </c>
      <c r="N1138" t="s">
        <v>60</v>
      </c>
    </row>
    <row r="1139" spans="1:14" x14ac:dyDescent="0.25">
      <c r="A1139" t="s">
        <v>3292</v>
      </c>
      <c r="B1139" t="s">
        <v>3293</v>
      </c>
      <c r="C1139" t="s">
        <v>144</v>
      </c>
      <c r="D1139" t="s">
        <v>28</v>
      </c>
      <c r="E1139" t="s">
        <v>3294</v>
      </c>
      <c r="F1139" t="s">
        <v>3295</v>
      </c>
      <c r="G1139" t="str">
        <f>HYPERLINK("sem/10.1021_acsabm.1c00525\mt1c00525_0003.jpeg","sem/10.1021_acsabm.1c00525\mt1c00525_0003.jpeg")</f>
        <v>sem/10.1021_acsabm.1c00525\mt1c00525_0003.jpeg</v>
      </c>
      <c r="H1139" t="str">
        <f>HYPERLINK("sem/10.1021_acsabm.1c00525\SEM","sem/10.1021_acsabm.1c00525\SEM")</f>
        <v>sem/10.1021_acsabm.1c00525\SEM</v>
      </c>
      <c r="N1139" t="s">
        <v>60</v>
      </c>
    </row>
    <row r="1140" spans="1:14" x14ac:dyDescent="0.25">
      <c r="A1140" t="s">
        <v>3292</v>
      </c>
      <c r="B1140" t="s">
        <v>3293</v>
      </c>
      <c r="C1140" t="s">
        <v>144</v>
      </c>
      <c r="D1140" t="s">
        <v>36</v>
      </c>
      <c r="E1140" t="s">
        <v>3294</v>
      </c>
      <c r="F1140" t="s">
        <v>3296</v>
      </c>
      <c r="G1140" t="str">
        <f>HYPERLINK("sem/10.1021_acsabm.1c00525\mt1c00525_0003.jpeg","sem/10.1021_acsabm.1c00525\mt1c00525_0003.jpeg")</f>
        <v>sem/10.1021_acsabm.1c00525\mt1c00525_0003.jpeg</v>
      </c>
      <c r="H1140" t="str">
        <f>HYPERLINK("sem/10.1021_acsabm.1c00525\SEM","sem/10.1021_acsabm.1c00525\SEM")</f>
        <v>sem/10.1021_acsabm.1c00525\SEM</v>
      </c>
      <c r="N1140" t="s">
        <v>60</v>
      </c>
    </row>
    <row r="1141" spans="1:14" x14ac:dyDescent="0.25">
      <c r="A1141" t="s">
        <v>3292</v>
      </c>
      <c r="B1141" t="s">
        <v>3293</v>
      </c>
      <c r="C1141" t="s">
        <v>144</v>
      </c>
      <c r="D1141" t="s">
        <v>42</v>
      </c>
      <c r="E1141" t="s">
        <v>3294</v>
      </c>
      <c r="F1141" t="s">
        <v>3297</v>
      </c>
      <c r="G1141" t="str">
        <f>HYPERLINK("sem/10.1021_acsabm.1c00525\mt1c00525_0003.jpeg","sem/10.1021_acsabm.1c00525\mt1c00525_0003.jpeg")</f>
        <v>sem/10.1021_acsabm.1c00525\mt1c00525_0003.jpeg</v>
      </c>
      <c r="H1141" t="str">
        <f>HYPERLINK("sem/10.1021_acsabm.1c00525\SEM","sem/10.1021_acsabm.1c00525\SEM")</f>
        <v>sem/10.1021_acsabm.1c00525\SEM</v>
      </c>
      <c r="N1141" t="s">
        <v>60</v>
      </c>
    </row>
    <row r="1142" spans="1:14" x14ac:dyDescent="0.25">
      <c r="A1142" t="s">
        <v>3298</v>
      </c>
      <c r="B1142" t="s">
        <v>3299</v>
      </c>
      <c r="C1142" t="s">
        <v>161</v>
      </c>
      <c r="D1142" t="s">
        <v>1638</v>
      </c>
      <c r="E1142" t="s">
        <v>3300</v>
      </c>
      <c r="F1142" t="s">
        <v>3301</v>
      </c>
      <c r="G1142" t="str">
        <f>HYPERLINK("sem/10.1021_acsami.0c03038\supp_1.jpg","sem/10.1021_acsami.0c03038\supp_1.jpg")</f>
        <v>sem/10.1021_acsami.0c03038\supp_1.jpg</v>
      </c>
      <c r="H1142" t="str">
        <f>HYPERLINK("sem/10.1021_acsami.0c03038\SEM","sem/10.1021_acsami.0c03038\SEM")</f>
        <v>sem/10.1021_acsami.0c03038\SEM</v>
      </c>
      <c r="N1142" t="s">
        <v>60</v>
      </c>
    </row>
    <row r="1143" spans="1:14" x14ac:dyDescent="0.25">
      <c r="A1143" t="s">
        <v>3298</v>
      </c>
      <c r="B1143" t="s">
        <v>3299</v>
      </c>
      <c r="C1143" t="s">
        <v>887</v>
      </c>
      <c r="D1143" t="s">
        <v>91</v>
      </c>
      <c r="E1143" t="s">
        <v>1986</v>
      </c>
      <c r="F1143" t="s">
        <v>3302</v>
      </c>
      <c r="G1143" t="str">
        <f>HYPERLINK("sem/10.1021_acsami.0c03038\supp_2.jpg","sem/10.1021_acsami.0c03038\supp_2.jpg")</f>
        <v>sem/10.1021_acsami.0c03038\supp_2.jpg</v>
      </c>
      <c r="H1143" t="str">
        <f>HYPERLINK("sem/10.1021_acsami.0c03038\SEM","sem/10.1021_acsami.0c03038\SEM")</f>
        <v>sem/10.1021_acsami.0c03038\SEM</v>
      </c>
      <c r="N1143" t="s">
        <v>60</v>
      </c>
    </row>
    <row r="1144" spans="1:14" x14ac:dyDescent="0.25">
      <c r="A1144" t="s">
        <v>3303</v>
      </c>
      <c r="B1144" t="s">
        <v>3304</v>
      </c>
      <c r="C1144" t="s">
        <v>676</v>
      </c>
      <c r="D1144" t="s">
        <v>3305</v>
      </c>
      <c r="E1144" t="s">
        <v>3306</v>
      </c>
      <c r="F1144" t="s">
        <v>3307</v>
      </c>
      <c r="G1144" t="str">
        <f>HYPERLINK("sem/10.1021_acsbiomaterials.1c00902\supp_11.jpg","sem/10.1021_acsbiomaterials.1c00902\supp_11.jpg")</f>
        <v>sem/10.1021_acsbiomaterials.1c00902\supp_11.jpg</v>
      </c>
      <c r="H1144" t="str">
        <f>HYPERLINK("sem/10.1021_acsbiomaterials.1c00902\SEM","sem/10.1021_acsbiomaterials.1c00902\SEM")</f>
        <v>sem/10.1021_acsbiomaterials.1c00902\SEM</v>
      </c>
      <c r="N1144" t="s">
        <v>60</v>
      </c>
    </row>
    <row r="1145" spans="1:14" x14ac:dyDescent="0.25">
      <c r="A1145" t="s">
        <v>3308</v>
      </c>
      <c r="B1145" t="s">
        <v>3309</v>
      </c>
      <c r="C1145" t="s">
        <v>144</v>
      </c>
      <c r="D1145" t="s">
        <v>17</v>
      </c>
      <c r="E1145" t="s">
        <v>3310</v>
      </c>
      <c r="F1145" t="s">
        <v>3311</v>
      </c>
      <c r="G1145" t="str">
        <f>HYPERLINK("sem/10.1021_bm1000179\bm-2010-000179_0002.jpeg","sem/10.1021_bm1000179\bm-2010-000179_0002.jpeg")</f>
        <v>sem/10.1021_bm1000179\bm-2010-000179_0002.jpeg</v>
      </c>
      <c r="H1145" t="str">
        <f>HYPERLINK("sem/10.1021_bm1000179\SEM","sem/10.1021_bm1000179\SEM")</f>
        <v>sem/10.1021_bm1000179\SEM</v>
      </c>
      <c r="N1145" t="s">
        <v>60</v>
      </c>
    </row>
    <row r="1146" spans="1:14" x14ac:dyDescent="0.25">
      <c r="A1146" t="s">
        <v>3308</v>
      </c>
      <c r="B1146" t="s">
        <v>3309</v>
      </c>
      <c r="C1146" t="s">
        <v>144</v>
      </c>
      <c r="D1146" t="s">
        <v>28</v>
      </c>
      <c r="E1146" t="s">
        <v>3312</v>
      </c>
      <c r="F1146" t="s">
        <v>3313</v>
      </c>
      <c r="G1146" t="str">
        <f>HYPERLINK("sem/10.1021_bm1000179\bm-2010-000179_0002.jpeg","sem/10.1021_bm1000179\bm-2010-000179_0002.jpeg")</f>
        <v>sem/10.1021_bm1000179\bm-2010-000179_0002.jpeg</v>
      </c>
      <c r="H1146" t="str">
        <f>HYPERLINK("sem/10.1021_bm1000179\SEM","sem/10.1021_bm1000179\SEM")</f>
        <v>sem/10.1021_bm1000179\SEM</v>
      </c>
      <c r="N1146" t="s">
        <v>60</v>
      </c>
    </row>
    <row r="1147" spans="1:14" x14ac:dyDescent="0.25">
      <c r="A1147" t="s">
        <v>3314</v>
      </c>
      <c r="B1147" t="s">
        <v>3315</v>
      </c>
      <c r="C1147" t="s">
        <v>1566</v>
      </c>
      <c r="D1147" t="s">
        <v>3316</v>
      </c>
      <c r="E1147" t="s">
        <v>3317</v>
      </c>
      <c r="F1147" t="s">
        <v>3318</v>
      </c>
      <c r="G1147" t="str">
        <f>HYPERLINK("sem/10.1021_acs.biomac.0c01420\bm0c01420_0010.jpeg","sem/10.1021_acs.biomac.0c01420\bm0c01420_0010.jpeg")</f>
        <v>sem/10.1021_acs.biomac.0c01420\bm0c01420_0010.jpeg</v>
      </c>
      <c r="H1147" t="str">
        <f>HYPERLINK("sem/10.1021_acs.biomac.0c01420\SEM","sem/10.1021_acs.biomac.0c01420\SEM")</f>
        <v>sem/10.1021_acs.biomac.0c01420\SEM</v>
      </c>
      <c r="N1147" t="s">
        <v>60</v>
      </c>
    </row>
    <row r="1148" spans="1:14" x14ac:dyDescent="0.25">
      <c r="A1148" t="s">
        <v>3314</v>
      </c>
      <c r="B1148" t="s">
        <v>3315</v>
      </c>
      <c r="C1148" t="s">
        <v>1566</v>
      </c>
      <c r="D1148" t="s">
        <v>91</v>
      </c>
      <c r="E1148">
        <v>1</v>
      </c>
      <c r="F1148" t="s">
        <v>3319</v>
      </c>
      <c r="G1148" t="str">
        <f>HYPERLINK("sem/10.1021_acs.biomac.0c01420\bm0c01420_0010.jpeg","sem/10.1021_acs.biomac.0c01420\bm0c01420_0010.jpeg")</f>
        <v>sem/10.1021_acs.biomac.0c01420\bm0c01420_0010.jpeg</v>
      </c>
      <c r="H1148" t="str">
        <f>HYPERLINK("sem/10.1021_acs.biomac.0c01420\SEM","sem/10.1021_acs.biomac.0c01420\SEM")</f>
        <v>sem/10.1021_acs.biomac.0c01420\SEM</v>
      </c>
      <c r="N1148" t="s">
        <v>60</v>
      </c>
    </row>
    <row r="1149" spans="1:14" x14ac:dyDescent="0.25">
      <c r="A1149" t="s">
        <v>3314</v>
      </c>
      <c r="B1149" t="s">
        <v>3315</v>
      </c>
      <c r="C1149" t="s">
        <v>1566</v>
      </c>
      <c r="D1149" t="s">
        <v>94</v>
      </c>
      <c r="E1149" t="s">
        <v>3320</v>
      </c>
      <c r="F1149" t="s">
        <v>3321</v>
      </c>
      <c r="G1149" t="str">
        <f>HYPERLINK("sem/10.1021_acs.biomac.0c01420\bm0c01420_0010.jpeg","sem/10.1021_acs.biomac.0c01420\bm0c01420_0010.jpeg")</f>
        <v>sem/10.1021_acs.biomac.0c01420\bm0c01420_0010.jpeg</v>
      </c>
      <c r="H1149" t="str">
        <f>HYPERLINK("sem/10.1021_acs.biomac.0c01420\SEM","sem/10.1021_acs.biomac.0c01420\SEM")</f>
        <v>sem/10.1021_acs.biomac.0c01420\SEM</v>
      </c>
      <c r="N1149" t="s">
        <v>60</v>
      </c>
    </row>
    <row r="1150" spans="1:14" x14ac:dyDescent="0.25">
      <c r="A1150" t="s">
        <v>3322</v>
      </c>
      <c r="B1150" t="s">
        <v>3323</v>
      </c>
      <c r="C1150" t="s">
        <v>833</v>
      </c>
      <c r="D1150" t="s">
        <v>17</v>
      </c>
      <c r="E1150" t="s">
        <v>3324</v>
      </c>
      <c r="F1150" t="s">
        <v>3325</v>
      </c>
      <c r="G1150" t="str">
        <f>HYPERLINK("sem/10.1021_acs.macromol.1c00295\supp_15.jpg","sem/10.1021_acs.macromol.1c00295\supp_15.jpg")</f>
        <v>sem/10.1021_acs.macromol.1c00295\supp_15.jpg</v>
      </c>
      <c r="H1150" t="str">
        <f>HYPERLINK("sem/10.1021_acs.macromol.1c00295\SEM","sem/10.1021_acs.macromol.1c00295\SEM")</f>
        <v>sem/10.1021_acs.macromol.1c00295\SEM</v>
      </c>
      <c r="N1150" t="s">
        <v>60</v>
      </c>
    </row>
    <row r="1151" spans="1:14" x14ac:dyDescent="0.25">
      <c r="A1151" t="s">
        <v>3326</v>
      </c>
      <c r="B1151" t="s">
        <v>3327</v>
      </c>
      <c r="C1151" t="s">
        <v>144</v>
      </c>
      <c r="D1151" t="s">
        <v>28</v>
      </c>
      <c r="E1151" t="s">
        <v>3328</v>
      </c>
      <c r="F1151" t="s">
        <v>3329</v>
      </c>
      <c r="G1151" t="str">
        <f>HYPERLINK("sem/10.1021_acssuschemeng.9b07467\sc9b07467_0002.jpeg","sem/10.1021_acssuschemeng.9b07467\sc9b07467_0002.jpeg")</f>
        <v>sem/10.1021_acssuschemeng.9b07467\sc9b07467_0002.jpeg</v>
      </c>
      <c r="H1151" t="str">
        <f t="shared" ref="H1151:H1162" si="103">HYPERLINK("sem/10.1021_acssuschemeng.9b07467\SEM","sem/10.1021_acssuschemeng.9b07467\SEM")</f>
        <v>sem/10.1021_acssuschemeng.9b07467\SEM</v>
      </c>
      <c r="I1151" t="s">
        <v>3330</v>
      </c>
      <c r="J1151">
        <v>-5</v>
      </c>
      <c r="K1151" t="s">
        <v>114</v>
      </c>
      <c r="L1151" t="s">
        <v>2463</v>
      </c>
    </row>
    <row r="1152" spans="1:14" x14ac:dyDescent="0.25">
      <c r="A1152" t="s">
        <v>3326</v>
      </c>
      <c r="B1152" t="s">
        <v>3327</v>
      </c>
      <c r="C1152" t="s">
        <v>144</v>
      </c>
      <c r="D1152" t="s">
        <v>36</v>
      </c>
      <c r="E1152" t="s">
        <v>3331</v>
      </c>
      <c r="F1152" t="s">
        <v>3332</v>
      </c>
      <c r="G1152" t="str">
        <f>HYPERLINK("sem/10.1021_acssuschemeng.9b07467\sc9b07467_0002.jpeg","sem/10.1021_acssuschemeng.9b07467\sc9b07467_0002.jpeg")</f>
        <v>sem/10.1021_acssuschemeng.9b07467\sc9b07467_0002.jpeg</v>
      </c>
      <c r="H1152" t="str">
        <f t="shared" si="103"/>
        <v>sem/10.1021_acssuschemeng.9b07467\SEM</v>
      </c>
      <c r="I1152" t="s">
        <v>3333</v>
      </c>
      <c r="J1152">
        <v>-5</v>
      </c>
      <c r="K1152" t="s">
        <v>114</v>
      </c>
      <c r="L1152" t="s">
        <v>587</v>
      </c>
    </row>
    <row r="1153" spans="1:14" x14ac:dyDescent="0.25">
      <c r="A1153" t="s">
        <v>3326</v>
      </c>
      <c r="B1153" t="s">
        <v>3327</v>
      </c>
      <c r="C1153" t="s">
        <v>144</v>
      </c>
      <c r="D1153" t="s">
        <v>42</v>
      </c>
      <c r="E1153" t="s">
        <v>3334</v>
      </c>
      <c r="F1153" t="s">
        <v>3335</v>
      </c>
      <c r="G1153" t="str">
        <f>HYPERLINK("sem/10.1021_acssuschemeng.9b07467\sc9b07467_0002.jpeg","sem/10.1021_acssuschemeng.9b07467\sc9b07467_0002.jpeg")</f>
        <v>sem/10.1021_acssuschemeng.9b07467\sc9b07467_0002.jpeg</v>
      </c>
      <c r="H1153" t="str">
        <f t="shared" si="103"/>
        <v>sem/10.1021_acssuschemeng.9b07467\SEM</v>
      </c>
      <c r="I1153" t="s">
        <v>3336</v>
      </c>
      <c r="J1153">
        <v>-5</v>
      </c>
      <c r="K1153" t="s">
        <v>114</v>
      </c>
      <c r="L1153" t="s">
        <v>587</v>
      </c>
    </row>
    <row r="1154" spans="1:14" x14ac:dyDescent="0.25">
      <c r="A1154" t="s">
        <v>3326</v>
      </c>
      <c r="B1154" t="s">
        <v>3327</v>
      </c>
      <c r="C1154" t="s">
        <v>3337</v>
      </c>
      <c r="D1154" t="s">
        <v>3338</v>
      </c>
      <c r="E1154" t="s">
        <v>3339</v>
      </c>
      <c r="F1154" t="s">
        <v>3340</v>
      </c>
      <c r="G1154" t="str">
        <f>HYPERLINK("sem/10.1021_acssuschemeng.9b07467\supp_1.jpg","sem/10.1021_acssuschemeng.9b07467\supp_1.jpg")</f>
        <v>sem/10.1021_acssuschemeng.9b07467\supp_1.jpg</v>
      </c>
      <c r="H1154" t="str">
        <f t="shared" si="103"/>
        <v>sem/10.1021_acssuschemeng.9b07467\SEM</v>
      </c>
      <c r="N1154" t="s">
        <v>60</v>
      </c>
    </row>
    <row r="1155" spans="1:14" x14ac:dyDescent="0.25">
      <c r="A1155" t="s">
        <v>3326</v>
      </c>
      <c r="B1155" t="s">
        <v>3327</v>
      </c>
      <c r="C1155" t="s">
        <v>833</v>
      </c>
      <c r="D1155" t="s">
        <v>17</v>
      </c>
      <c r="E1155" t="s">
        <v>3341</v>
      </c>
      <c r="F1155" t="s">
        <v>3342</v>
      </c>
      <c r="G1155" t="str">
        <f t="shared" ref="G1155:G1162" si="104">HYPERLINK("sem/10.1021_acssuschemeng.9b07467\supp_8.jpg","sem/10.1021_acssuschemeng.9b07467\supp_8.jpg")</f>
        <v>sem/10.1021_acssuschemeng.9b07467\supp_8.jpg</v>
      </c>
      <c r="H1155" t="str">
        <f t="shared" si="103"/>
        <v>sem/10.1021_acssuschemeng.9b07467\SEM</v>
      </c>
      <c r="I1155" t="s">
        <v>1281</v>
      </c>
      <c r="J1155">
        <v>-6</v>
      </c>
      <c r="K1155" t="s">
        <v>114</v>
      </c>
      <c r="L1155" t="s">
        <v>587</v>
      </c>
    </row>
    <row r="1156" spans="1:14" x14ac:dyDescent="0.25">
      <c r="A1156" t="s">
        <v>3326</v>
      </c>
      <c r="B1156" t="s">
        <v>3327</v>
      </c>
      <c r="C1156" t="s">
        <v>833</v>
      </c>
      <c r="D1156" t="s">
        <v>42</v>
      </c>
      <c r="E1156" t="s">
        <v>3343</v>
      </c>
      <c r="F1156" t="s">
        <v>3344</v>
      </c>
      <c r="G1156" t="str">
        <f t="shared" si="104"/>
        <v>sem/10.1021_acssuschemeng.9b07467\supp_8.jpg</v>
      </c>
      <c r="H1156" t="str">
        <f t="shared" si="103"/>
        <v>sem/10.1021_acssuschemeng.9b07467\SEM</v>
      </c>
      <c r="N1156" t="s">
        <v>60</v>
      </c>
    </row>
    <row r="1157" spans="1:14" x14ac:dyDescent="0.25">
      <c r="A1157" t="s">
        <v>3326</v>
      </c>
      <c r="B1157" t="s">
        <v>3327</v>
      </c>
      <c r="C1157" t="s">
        <v>676</v>
      </c>
      <c r="D1157" t="s">
        <v>17</v>
      </c>
      <c r="E1157" t="s">
        <v>3345</v>
      </c>
      <c r="F1157" t="s">
        <v>3344</v>
      </c>
      <c r="G1157" t="str">
        <f t="shared" si="104"/>
        <v>sem/10.1021_acssuschemeng.9b07467\supp_8.jpg</v>
      </c>
      <c r="H1157" t="str">
        <f t="shared" si="103"/>
        <v>sem/10.1021_acssuschemeng.9b07467\SEM</v>
      </c>
      <c r="I1157" t="s">
        <v>38</v>
      </c>
      <c r="J1157">
        <v>-5</v>
      </c>
      <c r="K1157" t="s">
        <v>114</v>
      </c>
      <c r="L1157" t="s">
        <v>2463</v>
      </c>
    </row>
    <row r="1158" spans="1:14" x14ac:dyDescent="0.25">
      <c r="A1158" t="s">
        <v>3326</v>
      </c>
      <c r="B1158" t="s">
        <v>3327</v>
      </c>
      <c r="C1158" t="s">
        <v>676</v>
      </c>
      <c r="D1158" t="s">
        <v>28</v>
      </c>
      <c r="E1158" t="s">
        <v>3328</v>
      </c>
      <c r="F1158" t="s">
        <v>3344</v>
      </c>
      <c r="G1158" t="str">
        <f t="shared" si="104"/>
        <v>sem/10.1021_acssuschemeng.9b07467\supp_8.jpg</v>
      </c>
      <c r="H1158" t="str">
        <f t="shared" si="103"/>
        <v>sem/10.1021_acssuschemeng.9b07467\SEM</v>
      </c>
      <c r="I1158" t="s">
        <v>22</v>
      </c>
      <c r="J1158">
        <v>-5</v>
      </c>
      <c r="K1158" t="s">
        <v>114</v>
      </c>
      <c r="L1158" t="s">
        <v>2463</v>
      </c>
    </row>
    <row r="1159" spans="1:14" x14ac:dyDescent="0.25">
      <c r="A1159" t="s">
        <v>3326</v>
      </c>
      <c r="B1159" t="s">
        <v>3327</v>
      </c>
      <c r="C1159" t="s">
        <v>676</v>
      </c>
      <c r="D1159" t="s">
        <v>36</v>
      </c>
      <c r="E1159" t="s">
        <v>3346</v>
      </c>
      <c r="F1159" t="s">
        <v>3344</v>
      </c>
      <c r="G1159" t="str">
        <f t="shared" si="104"/>
        <v>sem/10.1021_acssuschemeng.9b07467\supp_8.jpg</v>
      </c>
      <c r="H1159" t="str">
        <f t="shared" si="103"/>
        <v>sem/10.1021_acssuschemeng.9b07467\SEM</v>
      </c>
      <c r="I1159" t="s">
        <v>52</v>
      </c>
      <c r="J1159">
        <v>-5</v>
      </c>
      <c r="K1159" t="s">
        <v>114</v>
      </c>
      <c r="L1159" t="s">
        <v>1379</v>
      </c>
    </row>
    <row r="1160" spans="1:14" x14ac:dyDescent="0.25">
      <c r="A1160" t="s">
        <v>3326</v>
      </c>
      <c r="B1160" t="s">
        <v>3327</v>
      </c>
      <c r="C1160" t="s">
        <v>676</v>
      </c>
      <c r="D1160" t="s">
        <v>42</v>
      </c>
      <c r="E1160" t="s">
        <v>3347</v>
      </c>
      <c r="F1160" t="s">
        <v>3344</v>
      </c>
      <c r="G1160" t="str">
        <f t="shared" si="104"/>
        <v>sem/10.1021_acssuschemeng.9b07467\supp_8.jpg</v>
      </c>
      <c r="H1160" t="str">
        <f t="shared" si="103"/>
        <v>sem/10.1021_acssuschemeng.9b07467\SEM</v>
      </c>
      <c r="I1160" t="s">
        <v>26</v>
      </c>
      <c r="J1160">
        <v>-5</v>
      </c>
      <c r="K1160" t="s">
        <v>114</v>
      </c>
      <c r="L1160" t="s">
        <v>587</v>
      </c>
    </row>
    <row r="1161" spans="1:14" x14ac:dyDescent="0.25">
      <c r="A1161" t="s">
        <v>3326</v>
      </c>
      <c r="B1161" t="s">
        <v>3327</v>
      </c>
      <c r="C1161" t="s">
        <v>676</v>
      </c>
      <c r="D1161" t="s">
        <v>48</v>
      </c>
      <c r="E1161" t="s">
        <v>3331</v>
      </c>
      <c r="F1161" t="s">
        <v>3344</v>
      </c>
      <c r="G1161" t="str">
        <f t="shared" si="104"/>
        <v>sem/10.1021_acssuschemeng.9b07467\supp_8.jpg</v>
      </c>
      <c r="H1161" t="str">
        <f t="shared" si="103"/>
        <v>sem/10.1021_acssuschemeng.9b07467\SEM</v>
      </c>
      <c r="I1161" t="s">
        <v>3348</v>
      </c>
      <c r="J1161">
        <v>-5</v>
      </c>
      <c r="K1161" t="s">
        <v>114</v>
      </c>
      <c r="L1161" t="s">
        <v>587</v>
      </c>
    </row>
    <row r="1162" spans="1:14" x14ac:dyDescent="0.25">
      <c r="A1162" t="s">
        <v>3326</v>
      </c>
      <c r="B1162" t="s">
        <v>3327</v>
      </c>
      <c r="C1162" t="s">
        <v>676</v>
      </c>
      <c r="D1162" t="s">
        <v>254</v>
      </c>
      <c r="E1162" t="s">
        <v>3349</v>
      </c>
      <c r="F1162" t="s">
        <v>3344</v>
      </c>
      <c r="G1162" t="str">
        <f t="shared" si="104"/>
        <v>sem/10.1021_acssuschemeng.9b07467\supp_8.jpg</v>
      </c>
      <c r="H1162" t="str">
        <f t="shared" si="103"/>
        <v>sem/10.1021_acssuschemeng.9b07467\SEM</v>
      </c>
      <c r="I1162" t="s">
        <v>50</v>
      </c>
      <c r="J1162">
        <v>-5</v>
      </c>
      <c r="K1162" t="s">
        <v>114</v>
      </c>
      <c r="L1162" t="s">
        <v>587</v>
      </c>
    </row>
    <row r="1163" spans="1:14" x14ac:dyDescent="0.25">
      <c r="A1163" t="s">
        <v>3350</v>
      </c>
      <c r="B1163" t="s">
        <v>3351</v>
      </c>
      <c r="C1163" t="s">
        <v>122</v>
      </c>
      <c r="D1163" t="s">
        <v>28</v>
      </c>
      <c r="E1163" t="s">
        <v>18</v>
      </c>
      <c r="F1163" t="s">
        <v>3352</v>
      </c>
      <c r="G1163" t="str">
        <f t="shared" ref="G1163:G1168" si="105">HYPERLINK("sem/10.1021_acssuschemeng.0c06258\sc0c06258_0005.jpeg","sem/10.1021_acssuschemeng.0c06258\sc0c06258_0005.jpeg")</f>
        <v>sem/10.1021_acssuschemeng.0c06258\sc0c06258_0005.jpeg</v>
      </c>
      <c r="H1163" t="str">
        <f t="shared" ref="H1163:H1168" si="106">HYPERLINK("sem/10.1021_acssuschemeng.0c06258\SEM","sem/10.1021_acssuschemeng.0c06258\SEM")</f>
        <v>sem/10.1021_acssuschemeng.0c06258\SEM</v>
      </c>
      <c r="N1163" t="s">
        <v>60</v>
      </c>
    </row>
    <row r="1164" spans="1:14" x14ac:dyDescent="0.25">
      <c r="A1164" t="s">
        <v>3350</v>
      </c>
      <c r="B1164" t="s">
        <v>3351</v>
      </c>
      <c r="C1164" t="s">
        <v>122</v>
      </c>
      <c r="D1164" t="s">
        <v>36</v>
      </c>
      <c r="E1164" t="s">
        <v>3353</v>
      </c>
      <c r="F1164" t="s">
        <v>3354</v>
      </c>
      <c r="G1164" t="str">
        <f t="shared" si="105"/>
        <v>sem/10.1021_acssuschemeng.0c06258\sc0c06258_0005.jpeg</v>
      </c>
      <c r="H1164" t="str">
        <f t="shared" si="106"/>
        <v>sem/10.1021_acssuschemeng.0c06258\SEM</v>
      </c>
      <c r="I1164" t="s">
        <v>3355</v>
      </c>
      <c r="J1164">
        <v>-5</v>
      </c>
      <c r="K1164" t="s">
        <v>114</v>
      </c>
      <c r="L1164" t="s">
        <v>3356</v>
      </c>
    </row>
    <row r="1165" spans="1:14" x14ac:dyDescent="0.25">
      <c r="A1165" s="1" t="s">
        <v>3350</v>
      </c>
      <c r="B1165" t="s">
        <v>3351</v>
      </c>
      <c r="C1165" t="s">
        <v>16</v>
      </c>
      <c r="E1165" t="s">
        <v>3357</v>
      </c>
      <c r="F1165" t="s">
        <v>3354</v>
      </c>
      <c r="G1165" t="str">
        <f t="shared" si="105"/>
        <v>sem/10.1021_acssuschemeng.0c06258\sc0c06258_0005.jpeg</v>
      </c>
      <c r="H1165" t="str">
        <f t="shared" si="106"/>
        <v>sem/10.1021_acssuschemeng.0c06258\SEM</v>
      </c>
      <c r="I1165" t="s">
        <v>1187</v>
      </c>
      <c r="J1165">
        <v>-6</v>
      </c>
      <c r="K1165" t="s">
        <v>114</v>
      </c>
      <c r="L1165" t="s">
        <v>2178</v>
      </c>
    </row>
    <row r="1166" spans="1:14" x14ac:dyDescent="0.25">
      <c r="A1166" s="1" t="s">
        <v>3350</v>
      </c>
      <c r="B1166" t="s">
        <v>3351</v>
      </c>
      <c r="C1166" t="s">
        <v>16</v>
      </c>
      <c r="E1166" t="s">
        <v>3358</v>
      </c>
      <c r="F1166" t="s">
        <v>3354</v>
      </c>
      <c r="G1166" t="str">
        <f t="shared" si="105"/>
        <v>sem/10.1021_acssuschemeng.0c06258\sc0c06258_0005.jpeg</v>
      </c>
      <c r="H1166" t="str">
        <f t="shared" si="106"/>
        <v>sem/10.1021_acssuschemeng.0c06258\SEM</v>
      </c>
      <c r="I1166" t="s">
        <v>1179</v>
      </c>
      <c r="J1166">
        <v>-5</v>
      </c>
      <c r="K1166" t="s">
        <v>114</v>
      </c>
      <c r="L1166" t="s">
        <v>3359</v>
      </c>
    </row>
    <row r="1167" spans="1:14" x14ac:dyDescent="0.25">
      <c r="A1167" s="1" t="s">
        <v>3350</v>
      </c>
      <c r="B1167" t="s">
        <v>3351</v>
      </c>
      <c r="C1167" t="s">
        <v>16</v>
      </c>
      <c r="E1167" t="s">
        <v>3360</v>
      </c>
      <c r="F1167" t="s">
        <v>3354</v>
      </c>
      <c r="G1167" t="str">
        <f t="shared" si="105"/>
        <v>sem/10.1021_acssuschemeng.0c06258\sc0c06258_0005.jpeg</v>
      </c>
      <c r="H1167" t="str">
        <f t="shared" si="106"/>
        <v>sem/10.1021_acssuschemeng.0c06258\SEM</v>
      </c>
      <c r="I1167" t="s">
        <v>1844</v>
      </c>
      <c r="J1167">
        <v>-6</v>
      </c>
      <c r="K1167" t="s">
        <v>114</v>
      </c>
      <c r="L1167" t="s">
        <v>3361</v>
      </c>
    </row>
    <row r="1168" spans="1:14" x14ac:dyDescent="0.25">
      <c r="A1168" s="1" t="s">
        <v>3350</v>
      </c>
      <c r="B1168" t="s">
        <v>3351</v>
      </c>
      <c r="C1168" t="s">
        <v>16</v>
      </c>
      <c r="E1168" t="s">
        <v>3362</v>
      </c>
      <c r="F1168" t="s">
        <v>3354</v>
      </c>
      <c r="G1168" t="str">
        <f t="shared" si="105"/>
        <v>sem/10.1021_acssuschemeng.0c06258\sc0c06258_0005.jpeg</v>
      </c>
      <c r="H1168" t="str">
        <f t="shared" si="106"/>
        <v>sem/10.1021_acssuschemeng.0c06258\SEM</v>
      </c>
      <c r="I1168" t="s">
        <v>1849</v>
      </c>
      <c r="J1168">
        <v>-5</v>
      </c>
      <c r="K1168" t="s">
        <v>114</v>
      </c>
      <c r="L1168" t="s">
        <v>3356</v>
      </c>
    </row>
    <row r="1169" spans="1:15" x14ac:dyDescent="0.25">
      <c r="A1169" t="s">
        <v>3363</v>
      </c>
      <c r="B1169" t="s">
        <v>3364</v>
      </c>
      <c r="C1169" t="s">
        <v>235</v>
      </c>
      <c r="D1169" t="s">
        <v>91</v>
      </c>
      <c r="E1169" t="s">
        <v>3365</v>
      </c>
      <c r="F1169" t="s">
        <v>3366</v>
      </c>
      <c r="G1169" t="str">
        <f>HYPERLINK("sem/10.1021_acsabm.9b00668\mt9b00668_0006.jpeg","sem/10.1021_acsabm.9b00668\mt9b00668_0006.jpeg")</f>
        <v>sem/10.1021_acsabm.9b00668\mt9b00668_0006.jpeg</v>
      </c>
      <c r="H1169" t="str">
        <f>HYPERLINK("sem/10.1021_acsabm.9b00668\SEM","sem/10.1021_acsabm.9b00668\SEM")</f>
        <v>sem/10.1021_acsabm.9b00668\SEM</v>
      </c>
      <c r="N1169" t="s">
        <v>60</v>
      </c>
    </row>
    <row r="1170" spans="1:15" x14ac:dyDescent="0.25">
      <c r="A1170" t="s">
        <v>3363</v>
      </c>
      <c r="B1170" t="s">
        <v>3364</v>
      </c>
      <c r="C1170" t="s">
        <v>235</v>
      </c>
      <c r="D1170" t="s">
        <v>94</v>
      </c>
      <c r="E1170" t="s">
        <v>3367</v>
      </c>
      <c r="F1170" t="s">
        <v>3368</v>
      </c>
      <c r="G1170" t="str">
        <f>HYPERLINK("sem/10.1021_acsabm.9b00668\mt9b00668_0006.jpeg","sem/10.1021_acsabm.9b00668\mt9b00668_0006.jpeg")</f>
        <v>sem/10.1021_acsabm.9b00668\mt9b00668_0006.jpeg</v>
      </c>
      <c r="H1170" t="str">
        <f>HYPERLINK("sem/10.1021_acsabm.9b00668\SEM","sem/10.1021_acsabm.9b00668\SEM")</f>
        <v>sem/10.1021_acsabm.9b00668\SEM</v>
      </c>
      <c r="N1170" t="s">
        <v>60</v>
      </c>
    </row>
    <row r="1171" spans="1:15" x14ac:dyDescent="0.25">
      <c r="A1171" t="s">
        <v>3369</v>
      </c>
      <c r="B1171" t="s">
        <v>3370</v>
      </c>
      <c r="C1171" t="s">
        <v>55</v>
      </c>
      <c r="D1171" t="s">
        <v>3371</v>
      </c>
      <c r="E1171" t="s">
        <v>3372</v>
      </c>
      <c r="F1171" t="s">
        <v>3373</v>
      </c>
      <c r="G1171" t="str">
        <f>HYPERLINK("sem/10.1021_acsami.0c06853\am0c06853_0001.jpeg","sem/10.1021_acsami.0c06853\am0c06853_0001.jpeg")</f>
        <v>sem/10.1021_acsami.0c06853\am0c06853_0001.jpeg</v>
      </c>
      <c r="H1171" t="str">
        <f t="shared" ref="H1171:H1176" si="107">HYPERLINK("sem/10.1021_acsami.0c06853\SEM","sem/10.1021_acsami.0c06853\SEM")</f>
        <v>sem/10.1021_acsami.0c06853\SEM</v>
      </c>
      <c r="N1171" t="s">
        <v>60</v>
      </c>
    </row>
    <row r="1172" spans="1:15" x14ac:dyDescent="0.25">
      <c r="A1172" t="s">
        <v>3369</v>
      </c>
      <c r="B1172" t="s">
        <v>3370</v>
      </c>
      <c r="C1172" t="s">
        <v>55</v>
      </c>
      <c r="D1172" t="s">
        <v>28</v>
      </c>
      <c r="E1172" t="s">
        <v>3374</v>
      </c>
      <c r="F1172" t="s">
        <v>3375</v>
      </c>
      <c r="G1172" t="str">
        <f>HYPERLINK("sem/10.1021_acsami.0c06853\am0c06853_0001.jpeg","sem/10.1021_acsami.0c06853\am0c06853_0001.jpeg")</f>
        <v>sem/10.1021_acsami.0c06853\am0c06853_0001.jpeg</v>
      </c>
      <c r="H1172" t="str">
        <f t="shared" si="107"/>
        <v>sem/10.1021_acsami.0c06853\SEM</v>
      </c>
      <c r="I1172" t="s">
        <v>3376</v>
      </c>
      <c r="J1172">
        <v>-6</v>
      </c>
      <c r="K1172" t="s">
        <v>23</v>
      </c>
      <c r="L1172" t="s">
        <v>3201</v>
      </c>
    </row>
    <row r="1173" spans="1:15" x14ac:dyDescent="0.25">
      <c r="A1173" t="s">
        <v>3369</v>
      </c>
      <c r="B1173" t="s">
        <v>3370</v>
      </c>
      <c r="C1173" t="s">
        <v>55</v>
      </c>
      <c r="D1173" t="s">
        <v>36</v>
      </c>
      <c r="E1173" t="s">
        <v>3377</v>
      </c>
      <c r="F1173" t="s">
        <v>3378</v>
      </c>
      <c r="G1173" t="str">
        <f>HYPERLINK("sem/10.1021_acsami.0c06853\am0c06853_0001.jpeg","sem/10.1021_acsami.0c06853\am0c06853_0001.jpeg")</f>
        <v>sem/10.1021_acsami.0c06853\am0c06853_0001.jpeg</v>
      </c>
      <c r="H1173" t="str">
        <f t="shared" si="107"/>
        <v>sem/10.1021_acsami.0c06853\SEM</v>
      </c>
      <c r="I1173" t="s">
        <v>3379</v>
      </c>
      <c r="J1173">
        <v>-6</v>
      </c>
      <c r="K1173" t="s">
        <v>23</v>
      </c>
      <c r="L1173" t="s">
        <v>3380</v>
      </c>
    </row>
    <row r="1174" spans="1:15" x14ac:dyDescent="0.25">
      <c r="A1174" t="s">
        <v>3369</v>
      </c>
      <c r="B1174" t="s">
        <v>3370</v>
      </c>
      <c r="C1174" t="s">
        <v>55</v>
      </c>
      <c r="D1174" t="s">
        <v>42</v>
      </c>
      <c r="E1174" t="s">
        <v>3381</v>
      </c>
      <c r="F1174" t="s">
        <v>3382</v>
      </c>
      <c r="G1174" t="str">
        <f>HYPERLINK("sem/10.1021_acsami.0c06853\am0c06853_0001.jpeg","sem/10.1021_acsami.0c06853\am0c06853_0001.jpeg")</f>
        <v>sem/10.1021_acsami.0c06853\am0c06853_0001.jpeg</v>
      </c>
      <c r="H1174" t="str">
        <f t="shared" si="107"/>
        <v>sem/10.1021_acsami.0c06853\SEM</v>
      </c>
      <c r="I1174" t="s">
        <v>3383</v>
      </c>
      <c r="J1174">
        <v>-6</v>
      </c>
      <c r="K1174" t="s">
        <v>23</v>
      </c>
      <c r="L1174" t="s">
        <v>692</v>
      </c>
    </row>
    <row r="1175" spans="1:15" x14ac:dyDescent="0.25">
      <c r="A1175" s="1" t="s">
        <v>3369</v>
      </c>
      <c r="B1175" t="s">
        <v>3370</v>
      </c>
      <c r="C1175" t="s">
        <v>55</v>
      </c>
      <c r="D1175" t="s">
        <v>48</v>
      </c>
      <c r="E1175" t="s">
        <v>3384</v>
      </c>
      <c r="F1175" t="s">
        <v>3385</v>
      </c>
      <c r="G1175" t="str">
        <f>HYPERLINK("sem/10.1021_acsami.0c06853\am0c06853_0001.jpeg","sem/10.1021_acsami.0c06853\am0c06853_0001.jpeg")</f>
        <v>sem/10.1021_acsami.0c06853\am0c06853_0001.jpeg</v>
      </c>
      <c r="H1175" t="str">
        <f t="shared" si="107"/>
        <v>sem/10.1021_acsami.0c06853\SEM</v>
      </c>
      <c r="I1175" t="s">
        <v>3386</v>
      </c>
      <c r="J1175">
        <v>-6</v>
      </c>
      <c r="K1175" t="s">
        <v>23</v>
      </c>
      <c r="L1175" t="s">
        <v>692</v>
      </c>
    </row>
    <row r="1176" spans="1:15" x14ac:dyDescent="0.25">
      <c r="A1176" t="s">
        <v>3369</v>
      </c>
      <c r="B1176" t="s">
        <v>3370</v>
      </c>
      <c r="C1176" t="s">
        <v>122</v>
      </c>
      <c r="D1176" t="s">
        <v>547</v>
      </c>
      <c r="E1176" t="s">
        <v>3387</v>
      </c>
      <c r="F1176" t="s">
        <v>3388</v>
      </c>
      <c r="G1176" t="str">
        <f>HYPERLINK("sem/10.1021_acsami.0c06853\am0c06853_0004.jpeg","sem/10.1021_acsami.0c06853\am0c06853_0004.jpeg")</f>
        <v>sem/10.1021_acsami.0c06853\am0c06853_0004.jpeg</v>
      </c>
      <c r="H1176" t="str">
        <f t="shared" si="107"/>
        <v>sem/10.1021_acsami.0c06853\SEM</v>
      </c>
      <c r="N1176" t="s">
        <v>60</v>
      </c>
    </row>
    <row r="1177" spans="1:15" x14ac:dyDescent="0.25">
      <c r="A1177" s="1" t="s">
        <v>3389</v>
      </c>
      <c r="B1177" t="s">
        <v>3390</v>
      </c>
      <c r="C1177" t="s">
        <v>90</v>
      </c>
      <c r="D1177" t="s">
        <v>3391</v>
      </c>
      <c r="E1177" t="s">
        <v>18</v>
      </c>
      <c r="F1177" t="s">
        <v>3392</v>
      </c>
      <c r="G1177" t="str">
        <f>HYPERLINK("sem/10.1021_acssuschemeng.7b04172\sc-2017-04172r_0003.jpeg","sem/10.1021_acssuschemeng.7b04172\sc-2017-04172r_0003.jpeg")</f>
        <v>sem/10.1021_acssuschemeng.7b04172\sc-2017-04172r_0003.jpeg</v>
      </c>
      <c r="H1177" t="str">
        <f>HYPERLINK("sem/10.1021_acssuschemeng.7b04172\SEM","sem/10.1021_acssuschemeng.7b04172\SEM")</f>
        <v>sem/10.1021_acssuschemeng.7b04172\SEM</v>
      </c>
      <c r="N1177" t="s">
        <v>60</v>
      </c>
      <c r="O1177" t="s">
        <v>3393</v>
      </c>
    </row>
    <row r="1178" spans="1:15" x14ac:dyDescent="0.25">
      <c r="A1178" t="s">
        <v>3389</v>
      </c>
      <c r="B1178" t="s">
        <v>3390</v>
      </c>
      <c r="C1178" t="s">
        <v>90</v>
      </c>
      <c r="D1178" t="s">
        <v>3394</v>
      </c>
      <c r="E1178" t="s">
        <v>18</v>
      </c>
      <c r="F1178" t="s">
        <v>3395</v>
      </c>
      <c r="G1178" t="str">
        <f>HYPERLINK("sem/10.1021_acssuschemeng.7b04172\sc-2017-04172r_0003.jpeg","sem/10.1021_acssuschemeng.7b04172\sc-2017-04172r_0003.jpeg")</f>
        <v>sem/10.1021_acssuschemeng.7b04172\sc-2017-04172r_0003.jpeg</v>
      </c>
      <c r="H1178" t="str">
        <f>HYPERLINK("sem/10.1021_acssuschemeng.7b04172\SEM","sem/10.1021_acssuschemeng.7b04172\SEM")</f>
        <v>sem/10.1021_acssuschemeng.7b04172\SEM</v>
      </c>
      <c r="N1178" t="s">
        <v>60</v>
      </c>
    </row>
    <row r="1179" spans="1:15" x14ac:dyDescent="0.25">
      <c r="A1179" t="s">
        <v>3389</v>
      </c>
      <c r="B1179" t="s">
        <v>3390</v>
      </c>
      <c r="C1179" t="s">
        <v>90</v>
      </c>
      <c r="D1179" t="s">
        <v>3396</v>
      </c>
      <c r="E1179" t="s">
        <v>3397</v>
      </c>
      <c r="F1179" t="s">
        <v>3398</v>
      </c>
      <c r="G1179" t="str">
        <f>HYPERLINK("sem/10.1021_acssuschemeng.7b04172\sc-2017-04172r_0003.jpeg","sem/10.1021_acssuschemeng.7b04172\sc-2017-04172r_0003.jpeg")</f>
        <v>sem/10.1021_acssuschemeng.7b04172\sc-2017-04172r_0003.jpeg</v>
      </c>
      <c r="H1179" t="str">
        <f>HYPERLINK("sem/10.1021_acssuschemeng.7b04172\SEM","sem/10.1021_acssuschemeng.7b04172\SEM")</f>
        <v>sem/10.1021_acssuschemeng.7b04172\SEM</v>
      </c>
      <c r="N1179" t="s">
        <v>60</v>
      </c>
    </row>
    <row r="1180" spans="1:15" x14ac:dyDescent="0.25">
      <c r="A1180" t="s">
        <v>3389</v>
      </c>
      <c r="B1180" t="s">
        <v>3390</v>
      </c>
      <c r="C1180" t="s">
        <v>90</v>
      </c>
      <c r="D1180" t="s">
        <v>3399</v>
      </c>
      <c r="E1180" t="s">
        <v>3400</v>
      </c>
      <c r="F1180" t="s">
        <v>3401</v>
      </c>
      <c r="G1180" t="str">
        <f>HYPERLINK("sem/10.1021_acssuschemeng.7b04172\sc-2017-04172r_0003.jpeg","sem/10.1021_acssuschemeng.7b04172\sc-2017-04172r_0003.jpeg")</f>
        <v>sem/10.1021_acssuschemeng.7b04172\sc-2017-04172r_0003.jpeg</v>
      </c>
      <c r="H1180" t="str">
        <f>HYPERLINK("sem/10.1021_acssuschemeng.7b04172\SEM","sem/10.1021_acssuschemeng.7b04172\SEM")</f>
        <v>sem/10.1021_acssuschemeng.7b04172\SEM</v>
      </c>
      <c r="N1180" t="s">
        <v>60</v>
      </c>
    </row>
    <row r="1181" spans="1:15" x14ac:dyDescent="0.25">
      <c r="A1181" t="s">
        <v>3389</v>
      </c>
      <c r="B1181" t="s">
        <v>3390</v>
      </c>
      <c r="C1181" t="s">
        <v>90</v>
      </c>
      <c r="D1181" t="s">
        <v>3402</v>
      </c>
      <c r="E1181" t="s">
        <v>3403</v>
      </c>
      <c r="F1181" t="s">
        <v>3401</v>
      </c>
      <c r="G1181" t="str">
        <f>HYPERLINK("sem/10.1021_acssuschemeng.7b04172\sc-2017-04172r_0003.jpeg","sem/10.1021_acssuschemeng.7b04172\sc-2017-04172r_0003.jpeg")</f>
        <v>sem/10.1021_acssuschemeng.7b04172\sc-2017-04172r_0003.jpeg</v>
      </c>
      <c r="H1181" t="str">
        <f>HYPERLINK("sem/10.1021_acssuschemeng.7b04172\SEM","sem/10.1021_acssuschemeng.7b04172\SEM")</f>
        <v>sem/10.1021_acssuschemeng.7b04172\SEM</v>
      </c>
      <c r="N1181" t="s">
        <v>60</v>
      </c>
    </row>
    <row r="1182" spans="1:15" x14ac:dyDescent="0.25">
      <c r="A1182" t="s">
        <v>3404</v>
      </c>
      <c r="B1182" t="s">
        <v>3405</v>
      </c>
      <c r="C1182" t="s">
        <v>122</v>
      </c>
      <c r="D1182" t="s">
        <v>3406</v>
      </c>
      <c r="E1182" t="s">
        <v>3407</v>
      </c>
      <c r="F1182" t="s">
        <v>3408</v>
      </c>
      <c r="G1182" t="str">
        <f>HYPERLINK("sem/10.1021_bm101192b\bm-2010-01192b_0005.jpeg","sem/10.1021_bm101192b\bm-2010-01192b_0005.jpeg")</f>
        <v>sem/10.1021_bm101192b\bm-2010-01192b_0005.jpeg</v>
      </c>
      <c r="H1182" t="str">
        <f>HYPERLINK("sem/10.1021_bm101192b\SEM","sem/10.1021_bm101192b\SEM")</f>
        <v>sem/10.1021_bm101192b\SEM</v>
      </c>
      <c r="N1182" t="s">
        <v>60</v>
      </c>
    </row>
    <row r="1183" spans="1:15" x14ac:dyDescent="0.25">
      <c r="A1183" t="s">
        <v>3409</v>
      </c>
      <c r="B1183" t="s">
        <v>3410</v>
      </c>
      <c r="C1183" t="s">
        <v>122</v>
      </c>
      <c r="D1183" t="s">
        <v>94</v>
      </c>
      <c r="E1183" t="s">
        <v>3411</v>
      </c>
      <c r="F1183" t="s">
        <v>3412</v>
      </c>
      <c r="G1183" t="str">
        <f>HYPERLINK("sem/10.1021_acsami.8b14528\am-2018-14528g_0004.jpeg","sem/10.1021_acsami.8b14528\am-2018-14528g_0004.jpeg")</f>
        <v>sem/10.1021_acsami.8b14528\am-2018-14528g_0004.jpeg</v>
      </c>
      <c r="H1183" t="str">
        <f>HYPERLINK("sem/10.1021_acsami.8b14528\SEM","sem/10.1021_acsami.8b14528\SEM")</f>
        <v>sem/10.1021_acsami.8b14528\SEM</v>
      </c>
      <c r="I1183" t="s">
        <v>3413</v>
      </c>
      <c r="J1183">
        <v>-5</v>
      </c>
      <c r="K1183" t="s">
        <v>65</v>
      </c>
      <c r="L1183" t="s">
        <v>3414</v>
      </c>
    </row>
    <row r="1184" spans="1:15" x14ac:dyDescent="0.25">
      <c r="A1184" t="s">
        <v>3409</v>
      </c>
      <c r="B1184" t="s">
        <v>3410</v>
      </c>
      <c r="C1184" t="s">
        <v>122</v>
      </c>
      <c r="D1184" t="s">
        <v>94</v>
      </c>
      <c r="E1184" t="s">
        <v>3415</v>
      </c>
      <c r="F1184" t="s">
        <v>3412</v>
      </c>
      <c r="G1184" t="str">
        <f>HYPERLINK("sem/10.1021_acsami.8b14528\am-2018-14528g_0004.jpeg","sem/10.1021_acsami.8b14528\am-2018-14528g_0004.jpeg")</f>
        <v>sem/10.1021_acsami.8b14528\am-2018-14528g_0004.jpeg</v>
      </c>
      <c r="H1184" t="str">
        <f>HYPERLINK("sem/10.1021_acsami.8b14528\SEM","sem/10.1021_acsami.8b14528\SEM")</f>
        <v>sem/10.1021_acsami.8b14528\SEM</v>
      </c>
      <c r="I1184" t="s">
        <v>3416</v>
      </c>
      <c r="J1184">
        <v>-5</v>
      </c>
      <c r="K1184" t="s">
        <v>65</v>
      </c>
      <c r="L1184" t="s">
        <v>3417</v>
      </c>
    </row>
    <row r="1185" spans="1:15" x14ac:dyDescent="0.25">
      <c r="A1185" t="s">
        <v>3409</v>
      </c>
      <c r="B1185" t="s">
        <v>3410</v>
      </c>
      <c r="C1185" t="s">
        <v>3418</v>
      </c>
      <c r="D1185" t="s">
        <v>3419</v>
      </c>
      <c r="E1185" t="s">
        <v>3420</v>
      </c>
      <c r="F1185" t="s">
        <v>3421</v>
      </c>
      <c r="G1185" t="str">
        <f>HYPERLINK("sem/10.1021_acsami.8b14528\supp_2.jpg","sem/10.1021_acsami.8b14528\supp_2.jpg")</f>
        <v>sem/10.1021_acsami.8b14528\supp_2.jpg</v>
      </c>
      <c r="H1185" t="str">
        <f>HYPERLINK("sem/10.1021_acsami.8b14528\SEM","sem/10.1021_acsami.8b14528\SEM")</f>
        <v>sem/10.1021_acsami.8b14528\SEM</v>
      </c>
      <c r="N1185" t="s">
        <v>60</v>
      </c>
    </row>
    <row r="1186" spans="1:15" x14ac:dyDescent="0.25">
      <c r="A1186" t="s">
        <v>3409</v>
      </c>
      <c r="B1186" t="s">
        <v>3410</v>
      </c>
      <c r="C1186" t="s">
        <v>16</v>
      </c>
      <c r="D1186" t="s">
        <v>91</v>
      </c>
      <c r="E1186" t="s">
        <v>3411</v>
      </c>
      <c r="F1186" t="s">
        <v>3422</v>
      </c>
      <c r="G1186" t="str">
        <f>HYPERLINK("sem/10.1021_acsami.8b14528\supp_9.jpg","sem/10.1021_acsami.8b14528\supp_9.jpg")</f>
        <v>sem/10.1021_acsami.8b14528\supp_9.jpg</v>
      </c>
      <c r="H1186" t="str">
        <f>HYPERLINK("sem/10.1021_acsami.8b14528\SEM","sem/10.1021_acsami.8b14528\SEM")</f>
        <v>sem/10.1021_acsami.8b14528\SEM</v>
      </c>
      <c r="I1186" t="s">
        <v>3423</v>
      </c>
      <c r="J1186">
        <v>-5</v>
      </c>
      <c r="K1186" t="s">
        <v>65</v>
      </c>
      <c r="L1186" t="s">
        <v>3414</v>
      </c>
    </row>
    <row r="1187" spans="1:15" x14ac:dyDescent="0.25">
      <c r="A1187" t="s">
        <v>3409</v>
      </c>
      <c r="B1187" t="s">
        <v>3410</v>
      </c>
      <c r="C1187" t="s">
        <v>16</v>
      </c>
      <c r="D1187" t="s">
        <v>94</v>
      </c>
      <c r="E1187" t="s">
        <v>3415</v>
      </c>
      <c r="F1187" t="s">
        <v>3422</v>
      </c>
      <c r="G1187" t="str">
        <f>HYPERLINK("sem/10.1021_acsami.8b14528\supp_9.jpg","sem/10.1021_acsami.8b14528\supp_9.jpg")</f>
        <v>sem/10.1021_acsami.8b14528\supp_9.jpg</v>
      </c>
      <c r="H1187" t="str">
        <f>HYPERLINK("sem/10.1021_acsami.8b14528\SEM","sem/10.1021_acsami.8b14528\SEM")</f>
        <v>sem/10.1021_acsami.8b14528\SEM</v>
      </c>
      <c r="I1187" t="s">
        <v>3424</v>
      </c>
      <c r="J1187">
        <v>-5</v>
      </c>
      <c r="K1187" t="s">
        <v>65</v>
      </c>
      <c r="L1187" t="s">
        <v>3417</v>
      </c>
    </row>
    <row r="1188" spans="1:15" x14ac:dyDescent="0.25">
      <c r="A1188" t="s">
        <v>3425</v>
      </c>
      <c r="B1188" t="s">
        <v>3426</v>
      </c>
      <c r="C1188" t="s">
        <v>90</v>
      </c>
      <c r="D1188" t="s">
        <v>3427</v>
      </c>
      <c r="E1188" t="s">
        <v>3428</v>
      </c>
      <c r="F1188" t="s">
        <v>3429</v>
      </c>
      <c r="G1188" t="s">
        <v>3430</v>
      </c>
      <c r="H1188" t="s">
        <v>3431</v>
      </c>
      <c r="N1188" t="s">
        <v>60</v>
      </c>
      <c r="O1188" t="s">
        <v>3432</v>
      </c>
    </row>
    <row r="1189" spans="1:15" x14ac:dyDescent="0.25">
      <c r="A1189" t="s">
        <v>3425</v>
      </c>
      <c r="B1189" t="s">
        <v>3426</v>
      </c>
      <c r="C1189" t="s">
        <v>90</v>
      </c>
      <c r="D1189" t="s">
        <v>103</v>
      </c>
      <c r="E1189" t="s">
        <v>3428</v>
      </c>
      <c r="F1189" t="s">
        <v>3433</v>
      </c>
      <c r="G1189" t="s">
        <v>3430</v>
      </c>
      <c r="H1189" t="s">
        <v>3431</v>
      </c>
      <c r="N1189" t="s">
        <v>60</v>
      </c>
    </row>
    <row r="1190" spans="1:15" x14ac:dyDescent="0.25">
      <c r="A1190" t="s">
        <v>3434</v>
      </c>
      <c r="B1190" t="s">
        <v>3435</v>
      </c>
      <c r="C1190" t="s">
        <v>144</v>
      </c>
      <c r="D1190" t="s">
        <v>36</v>
      </c>
      <c r="E1190">
        <v>8</v>
      </c>
      <c r="F1190" t="s">
        <v>3436</v>
      </c>
      <c r="G1190" t="s">
        <v>3437</v>
      </c>
      <c r="H1190" t="s">
        <v>3438</v>
      </c>
      <c r="N1190" t="s">
        <v>60</v>
      </c>
    </row>
    <row r="1191" spans="1:15" x14ac:dyDescent="0.25">
      <c r="A1191" t="s">
        <v>3434</v>
      </c>
      <c r="B1191" t="s">
        <v>3435</v>
      </c>
      <c r="C1191" t="s">
        <v>144</v>
      </c>
      <c r="D1191" t="s">
        <v>42</v>
      </c>
      <c r="E1191">
        <v>10</v>
      </c>
      <c r="F1191" t="s">
        <v>3439</v>
      </c>
      <c r="G1191" t="s">
        <v>3437</v>
      </c>
      <c r="H1191" t="s">
        <v>3438</v>
      </c>
      <c r="N1191" t="s">
        <v>60</v>
      </c>
    </row>
    <row r="1192" spans="1:15" x14ac:dyDescent="0.25">
      <c r="A1192" t="s">
        <v>3434</v>
      </c>
      <c r="B1192" t="s">
        <v>3435</v>
      </c>
      <c r="C1192" t="s">
        <v>144</v>
      </c>
      <c r="D1192" t="s">
        <v>48</v>
      </c>
      <c r="E1192">
        <v>12</v>
      </c>
      <c r="F1192" t="s">
        <v>3440</v>
      </c>
      <c r="G1192" t="s">
        <v>3437</v>
      </c>
      <c r="H1192" t="s">
        <v>3438</v>
      </c>
      <c r="N1192" t="s">
        <v>60</v>
      </c>
    </row>
    <row r="1193" spans="1:15" x14ac:dyDescent="0.25">
      <c r="A1193" t="s">
        <v>3441</v>
      </c>
      <c r="B1193" t="s">
        <v>3442</v>
      </c>
      <c r="C1193" t="s">
        <v>144</v>
      </c>
      <c r="D1193" t="s">
        <v>91</v>
      </c>
      <c r="E1193" t="s">
        <v>3443</v>
      </c>
      <c r="F1193" t="s">
        <v>3444</v>
      </c>
      <c r="G1193" t="s">
        <v>3445</v>
      </c>
      <c r="H1193" t="s">
        <v>3446</v>
      </c>
      <c r="I1193" t="s">
        <v>3447</v>
      </c>
      <c r="J1193">
        <v>-5</v>
      </c>
      <c r="K1193" t="s">
        <v>23</v>
      </c>
      <c r="L1193" t="s">
        <v>2283</v>
      </c>
    </row>
    <row r="1194" spans="1:15" x14ac:dyDescent="0.25">
      <c r="A1194" t="s">
        <v>3441</v>
      </c>
      <c r="B1194" t="s">
        <v>3442</v>
      </c>
      <c r="C1194" t="s">
        <v>144</v>
      </c>
      <c r="D1194" t="s">
        <v>94</v>
      </c>
      <c r="E1194" t="s">
        <v>3448</v>
      </c>
      <c r="F1194" t="s">
        <v>3449</v>
      </c>
      <c r="G1194" t="s">
        <v>3445</v>
      </c>
      <c r="H1194" t="s">
        <v>3446</v>
      </c>
      <c r="I1194" t="s">
        <v>3450</v>
      </c>
      <c r="J1194">
        <v>-5</v>
      </c>
      <c r="K1194" t="s">
        <v>23</v>
      </c>
      <c r="L1194" t="s">
        <v>3451</v>
      </c>
    </row>
    <row r="1195" spans="1:15" x14ac:dyDescent="0.25">
      <c r="A1195" t="s">
        <v>3441</v>
      </c>
      <c r="B1195" t="s">
        <v>3442</v>
      </c>
      <c r="C1195" t="s">
        <v>144</v>
      </c>
      <c r="D1195" t="s">
        <v>96</v>
      </c>
      <c r="E1195" t="s">
        <v>3452</v>
      </c>
      <c r="F1195" t="s">
        <v>3453</v>
      </c>
      <c r="G1195" t="s">
        <v>3445</v>
      </c>
      <c r="H1195" t="s">
        <v>3446</v>
      </c>
      <c r="I1195" t="s">
        <v>3454</v>
      </c>
      <c r="J1195">
        <v>-5</v>
      </c>
      <c r="K1195" t="s">
        <v>23</v>
      </c>
      <c r="L1195" t="s">
        <v>3455</v>
      </c>
    </row>
    <row r="1196" spans="1:15" x14ac:dyDescent="0.25">
      <c r="A1196" t="s">
        <v>3441</v>
      </c>
      <c r="B1196" t="s">
        <v>3442</v>
      </c>
      <c r="C1196" t="s">
        <v>144</v>
      </c>
      <c r="D1196" t="s">
        <v>99</v>
      </c>
      <c r="E1196" t="s">
        <v>3456</v>
      </c>
      <c r="F1196" t="s">
        <v>3457</v>
      </c>
      <c r="G1196" t="s">
        <v>3445</v>
      </c>
      <c r="H1196" t="s">
        <v>3446</v>
      </c>
      <c r="N1196" t="s">
        <v>60</v>
      </c>
    </row>
    <row r="1197" spans="1:15" x14ac:dyDescent="0.25">
      <c r="A1197" t="s">
        <v>3458</v>
      </c>
      <c r="B1197" t="s">
        <v>3459</v>
      </c>
      <c r="C1197" t="s">
        <v>90</v>
      </c>
      <c r="D1197" t="s">
        <v>94</v>
      </c>
      <c r="E1197" t="s">
        <v>3460</v>
      </c>
      <c r="F1197" t="s">
        <v>3461</v>
      </c>
      <c r="G1197" t="s">
        <v>3462</v>
      </c>
      <c r="H1197" t="s">
        <v>3463</v>
      </c>
      <c r="N1197" t="s">
        <v>60</v>
      </c>
      <c r="O1197" t="s">
        <v>1911</v>
      </c>
    </row>
    <row r="1198" spans="1:15" x14ac:dyDescent="0.25">
      <c r="A1198" t="s">
        <v>3464</v>
      </c>
      <c r="B1198" t="s">
        <v>3465</v>
      </c>
      <c r="C1198" t="s">
        <v>144</v>
      </c>
      <c r="D1198" t="s">
        <v>48</v>
      </c>
      <c r="E1198" t="s">
        <v>3466</v>
      </c>
      <c r="F1198" t="s">
        <v>3467</v>
      </c>
      <c r="G1198" t="s">
        <v>3468</v>
      </c>
      <c r="H1198" t="s">
        <v>3469</v>
      </c>
      <c r="N1198" t="s">
        <v>60</v>
      </c>
    </row>
    <row r="1199" spans="1:15" x14ac:dyDescent="0.25">
      <c r="A1199" t="s">
        <v>3464</v>
      </c>
      <c r="B1199" t="s">
        <v>3465</v>
      </c>
      <c r="C1199" t="s">
        <v>144</v>
      </c>
      <c r="D1199" t="s">
        <v>254</v>
      </c>
      <c r="E1199" t="s">
        <v>3470</v>
      </c>
      <c r="F1199" t="s">
        <v>3471</v>
      </c>
      <c r="G1199" t="s">
        <v>3468</v>
      </c>
      <c r="H1199" t="s">
        <v>3469</v>
      </c>
      <c r="N1199" t="s">
        <v>60</v>
      </c>
    </row>
    <row r="1200" spans="1:15" x14ac:dyDescent="0.25">
      <c r="A1200" t="s">
        <v>3464</v>
      </c>
      <c r="B1200" t="s">
        <v>3465</v>
      </c>
      <c r="C1200" t="s">
        <v>16</v>
      </c>
      <c r="D1200" t="s">
        <v>17</v>
      </c>
      <c r="E1200" t="s">
        <v>3472</v>
      </c>
      <c r="F1200" t="s">
        <v>3473</v>
      </c>
      <c r="G1200" t="s">
        <v>3474</v>
      </c>
      <c r="H1200" t="s">
        <v>3469</v>
      </c>
      <c r="N1200" t="s">
        <v>60</v>
      </c>
    </row>
    <row r="1201" spans="1:15" x14ac:dyDescent="0.25">
      <c r="A1201" t="s">
        <v>3464</v>
      </c>
      <c r="B1201" t="s">
        <v>3465</v>
      </c>
      <c r="C1201" t="s">
        <v>16</v>
      </c>
      <c r="D1201" t="s">
        <v>28</v>
      </c>
      <c r="E1201" t="s">
        <v>3475</v>
      </c>
      <c r="F1201" t="s">
        <v>3476</v>
      </c>
      <c r="G1201" t="s">
        <v>3474</v>
      </c>
      <c r="H1201" t="s">
        <v>3469</v>
      </c>
      <c r="N1201" t="s">
        <v>60</v>
      </c>
    </row>
    <row r="1202" spans="1:15" x14ac:dyDescent="0.25">
      <c r="A1202" t="s">
        <v>3477</v>
      </c>
      <c r="B1202" t="s">
        <v>3478</v>
      </c>
      <c r="C1202" t="s">
        <v>55</v>
      </c>
      <c r="D1202" t="s">
        <v>17</v>
      </c>
      <c r="E1202" t="s">
        <v>584</v>
      </c>
      <c r="F1202" t="s">
        <v>3479</v>
      </c>
      <c r="G1202" t="s">
        <v>3480</v>
      </c>
      <c r="H1202" t="s">
        <v>3481</v>
      </c>
      <c r="I1202" t="s">
        <v>3482</v>
      </c>
      <c r="J1202">
        <v>-5</v>
      </c>
      <c r="K1202" t="s">
        <v>114</v>
      </c>
      <c r="L1202" t="s">
        <v>2757</v>
      </c>
    </row>
    <row r="1203" spans="1:15" x14ac:dyDescent="0.25">
      <c r="A1203" t="s">
        <v>3477</v>
      </c>
      <c r="B1203" t="s">
        <v>3478</v>
      </c>
      <c r="C1203" t="s">
        <v>55</v>
      </c>
      <c r="D1203" t="s">
        <v>28</v>
      </c>
      <c r="E1203" t="s">
        <v>3483</v>
      </c>
      <c r="F1203" t="s">
        <v>3484</v>
      </c>
      <c r="G1203" t="s">
        <v>3480</v>
      </c>
      <c r="H1203" t="s">
        <v>3481</v>
      </c>
      <c r="I1203" t="s">
        <v>3485</v>
      </c>
      <c r="J1203">
        <v>-5</v>
      </c>
      <c r="K1203" t="s">
        <v>114</v>
      </c>
      <c r="L1203" t="s">
        <v>3486</v>
      </c>
    </row>
    <row r="1204" spans="1:15" x14ac:dyDescent="0.25">
      <c r="A1204" t="s">
        <v>3477</v>
      </c>
      <c r="B1204" t="s">
        <v>3478</v>
      </c>
      <c r="C1204" t="s">
        <v>235</v>
      </c>
      <c r="D1204" t="s">
        <v>17</v>
      </c>
      <c r="E1204" t="s">
        <v>3483</v>
      </c>
      <c r="F1204" t="s">
        <v>3487</v>
      </c>
      <c r="G1204" t="s">
        <v>3488</v>
      </c>
      <c r="H1204" t="s">
        <v>3481</v>
      </c>
      <c r="N1204" t="s">
        <v>60</v>
      </c>
    </row>
    <row r="1205" spans="1:15" x14ac:dyDescent="0.25">
      <c r="A1205" t="s">
        <v>3489</v>
      </c>
      <c r="B1205" t="s">
        <v>3490</v>
      </c>
      <c r="C1205" t="s">
        <v>55</v>
      </c>
      <c r="D1205" t="s">
        <v>3491</v>
      </c>
      <c r="E1205" t="s">
        <v>3492</v>
      </c>
      <c r="F1205" t="s">
        <v>3493</v>
      </c>
      <c r="G1205" t="s">
        <v>3494</v>
      </c>
      <c r="H1205" t="s">
        <v>3495</v>
      </c>
      <c r="N1205" t="s">
        <v>60</v>
      </c>
    </row>
    <row r="1206" spans="1:15" x14ac:dyDescent="0.25">
      <c r="A1206" t="s">
        <v>3496</v>
      </c>
      <c r="B1206" t="s">
        <v>3497</v>
      </c>
      <c r="C1206" t="s">
        <v>90</v>
      </c>
      <c r="D1206" t="s">
        <v>42</v>
      </c>
      <c r="E1206" t="s">
        <v>3498</v>
      </c>
      <c r="F1206" t="s">
        <v>3499</v>
      </c>
      <c r="G1206" t="s">
        <v>3500</v>
      </c>
      <c r="H1206" t="s">
        <v>3501</v>
      </c>
      <c r="N1206" t="s">
        <v>60</v>
      </c>
    </row>
    <row r="1207" spans="1:15" x14ac:dyDescent="0.25">
      <c r="A1207" t="s">
        <v>3502</v>
      </c>
      <c r="B1207" t="s">
        <v>3503</v>
      </c>
      <c r="C1207" t="s">
        <v>144</v>
      </c>
      <c r="D1207" t="s">
        <v>94</v>
      </c>
      <c r="E1207" t="s">
        <v>3504</v>
      </c>
      <c r="F1207" t="s">
        <v>3505</v>
      </c>
      <c r="G1207" t="s">
        <v>3506</v>
      </c>
      <c r="H1207" t="s">
        <v>3507</v>
      </c>
      <c r="N1207" t="s">
        <v>60</v>
      </c>
    </row>
    <row r="1208" spans="1:15" x14ac:dyDescent="0.25">
      <c r="A1208" t="s">
        <v>3502</v>
      </c>
      <c r="B1208" t="s">
        <v>3503</v>
      </c>
      <c r="C1208" t="s">
        <v>144</v>
      </c>
      <c r="D1208" t="s">
        <v>96</v>
      </c>
      <c r="E1208" t="s">
        <v>3508</v>
      </c>
      <c r="F1208" t="s">
        <v>3509</v>
      </c>
      <c r="G1208" t="s">
        <v>3506</v>
      </c>
      <c r="H1208" t="s">
        <v>3507</v>
      </c>
      <c r="N1208" t="s">
        <v>60</v>
      </c>
    </row>
    <row r="1209" spans="1:15" x14ac:dyDescent="0.25">
      <c r="A1209" t="s">
        <v>3502</v>
      </c>
      <c r="B1209" t="s">
        <v>3503</v>
      </c>
      <c r="C1209" t="s">
        <v>144</v>
      </c>
      <c r="D1209" t="s">
        <v>105</v>
      </c>
      <c r="E1209" t="s">
        <v>3510</v>
      </c>
      <c r="F1209" t="s">
        <v>3511</v>
      </c>
      <c r="G1209" t="s">
        <v>3506</v>
      </c>
      <c r="H1209" t="s">
        <v>3507</v>
      </c>
      <c r="N1209" t="s">
        <v>60</v>
      </c>
    </row>
    <row r="1210" spans="1:15" x14ac:dyDescent="0.25">
      <c r="A1210" t="s">
        <v>3502</v>
      </c>
      <c r="B1210" t="s">
        <v>3503</v>
      </c>
      <c r="C1210" t="s">
        <v>144</v>
      </c>
      <c r="D1210" t="s">
        <v>3512</v>
      </c>
      <c r="E1210" t="s">
        <v>3513</v>
      </c>
      <c r="F1210" t="s">
        <v>3514</v>
      </c>
      <c r="G1210" t="s">
        <v>3506</v>
      </c>
      <c r="H1210" t="s">
        <v>3507</v>
      </c>
      <c r="N1210" t="s">
        <v>60</v>
      </c>
    </row>
    <row r="1211" spans="1:15" x14ac:dyDescent="0.25">
      <c r="A1211" t="s">
        <v>3515</v>
      </c>
      <c r="B1211" t="s">
        <v>3516</v>
      </c>
      <c r="C1211" t="s">
        <v>55</v>
      </c>
      <c r="D1211" t="s">
        <v>28</v>
      </c>
      <c r="E1211" t="s">
        <v>3517</v>
      </c>
      <c r="F1211" t="s">
        <v>3518</v>
      </c>
      <c r="G1211" t="s">
        <v>3519</v>
      </c>
      <c r="H1211" t="s">
        <v>3520</v>
      </c>
      <c r="N1211" t="s">
        <v>60</v>
      </c>
    </row>
    <row r="1212" spans="1:15" x14ac:dyDescent="0.25">
      <c r="A1212" t="s">
        <v>3515</v>
      </c>
      <c r="B1212" t="s">
        <v>3516</v>
      </c>
      <c r="C1212" t="s">
        <v>55</v>
      </c>
      <c r="D1212" t="s">
        <v>3521</v>
      </c>
      <c r="E1212" t="s">
        <v>3517</v>
      </c>
      <c r="F1212" t="s">
        <v>3522</v>
      </c>
      <c r="G1212" t="s">
        <v>3519</v>
      </c>
      <c r="H1212" t="s">
        <v>3520</v>
      </c>
      <c r="N1212" t="s">
        <v>60</v>
      </c>
    </row>
    <row r="1213" spans="1:15" x14ac:dyDescent="0.25">
      <c r="A1213" t="s">
        <v>3523</v>
      </c>
      <c r="B1213" t="s">
        <v>3524</v>
      </c>
      <c r="C1213" t="s">
        <v>1566</v>
      </c>
      <c r="D1213" t="s">
        <v>17</v>
      </c>
      <c r="E1213" t="s">
        <v>602</v>
      </c>
      <c r="F1213" t="s">
        <v>3525</v>
      </c>
      <c r="G1213" t="s">
        <v>3526</v>
      </c>
      <c r="H1213" t="s">
        <v>3527</v>
      </c>
      <c r="I1213" t="s">
        <v>3528</v>
      </c>
      <c r="J1213">
        <v>-5</v>
      </c>
      <c r="K1213" t="s">
        <v>65</v>
      </c>
      <c r="L1213" t="s">
        <v>3529</v>
      </c>
    </row>
    <row r="1214" spans="1:15" x14ac:dyDescent="0.25">
      <c r="A1214" t="s">
        <v>3523</v>
      </c>
      <c r="B1214" t="s">
        <v>3524</v>
      </c>
      <c r="C1214" t="s">
        <v>1566</v>
      </c>
      <c r="D1214" t="s">
        <v>36</v>
      </c>
      <c r="E1214" t="s">
        <v>602</v>
      </c>
      <c r="F1214" t="s">
        <v>3530</v>
      </c>
      <c r="G1214" t="s">
        <v>3526</v>
      </c>
      <c r="H1214" t="s">
        <v>3527</v>
      </c>
      <c r="I1214" t="s">
        <v>3531</v>
      </c>
      <c r="J1214">
        <v>-5</v>
      </c>
      <c r="K1214" t="s">
        <v>65</v>
      </c>
      <c r="L1214" t="s">
        <v>3532</v>
      </c>
    </row>
    <row r="1215" spans="1:15" x14ac:dyDescent="0.25">
      <c r="A1215" t="s">
        <v>3523</v>
      </c>
      <c r="B1215" t="s">
        <v>3524</v>
      </c>
      <c r="C1215" t="s">
        <v>1566</v>
      </c>
      <c r="D1215" t="s">
        <v>42</v>
      </c>
      <c r="E1215" t="s">
        <v>3533</v>
      </c>
      <c r="F1215" t="s">
        <v>3534</v>
      </c>
      <c r="G1215" t="s">
        <v>3526</v>
      </c>
      <c r="H1215" t="s">
        <v>3527</v>
      </c>
      <c r="N1215" t="s">
        <v>60</v>
      </c>
    </row>
    <row r="1216" spans="1:15" x14ac:dyDescent="0.25">
      <c r="A1216" t="s">
        <v>3535</v>
      </c>
      <c r="B1216" t="s">
        <v>3536</v>
      </c>
      <c r="C1216" t="s">
        <v>55</v>
      </c>
      <c r="D1216" t="s">
        <v>668</v>
      </c>
      <c r="E1216" t="s">
        <v>3537</v>
      </c>
      <c r="F1216" t="s">
        <v>3538</v>
      </c>
      <c r="G1216" t="s">
        <v>3539</v>
      </c>
      <c r="H1216" t="s">
        <v>3540</v>
      </c>
      <c r="N1216" t="s">
        <v>60</v>
      </c>
      <c r="O1216" t="s">
        <v>1911</v>
      </c>
    </row>
    <row r="1217" spans="1:14" x14ac:dyDescent="0.25">
      <c r="A1217" t="s">
        <v>3535</v>
      </c>
      <c r="B1217" t="s">
        <v>3536</v>
      </c>
      <c r="C1217" t="s">
        <v>55</v>
      </c>
      <c r="D1217" t="s">
        <v>775</v>
      </c>
      <c r="E1217" t="s">
        <v>3541</v>
      </c>
      <c r="F1217" t="s">
        <v>3542</v>
      </c>
      <c r="G1217" t="s">
        <v>3539</v>
      </c>
      <c r="H1217" t="s">
        <v>3540</v>
      </c>
      <c r="N1217" t="s">
        <v>60</v>
      </c>
    </row>
    <row r="1218" spans="1:14" x14ac:dyDescent="0.25">
      <c r="A1218" t="s">
        <v>3543</v>
      </c>
      <c r="B1218" t="s">
        <v>3544</v>
      </c>
      <c r="C1218" t="s">
        <v>144</v>
      </c>
      <c r="D1218" t="s">
        <v>17</v>
      </c>
      <c r="E1218" t="s">
        <v>3545</v>
      </c>
      <c r="F1218" t="s">
        <v>3546</v>
      </c>
      <c r="G1218" t="s">
        <v>3547</v>
      </c>
      <c r="H1218" t="s">
        <v>3548</v>
      </c>
      <c r="N1218" t="s">
        <v>60</v>
      </c>
    </row>
    <row r="1219" spans="1:14" x14ac:dyDescent="0.25">
      <c r="A1219" t="s">
        <v>3543</v>
      </c>
      <c r="B1219" t="s">
        <v>3544</v>
      </c>
      <c r="C1219" t="s">
        <v>144</v>
      </c>
      <c r="D1219" t="s">
        <v>36</v>
      </c>
      <c r="E1219" t="s">
        <v>3549</v>
      </c>
      <c r="F1219" t="s">
        <v>3550</v>
      </c>
      <c r="G1219" t="s">
        <v>3547</v>
      </c>
      <c r="H1219" t="s">
        <v>3548</v>
      </c>
      <c r="N1219" t="s">
        <v>60</v>
      </c>
    </row>
    <row r="1220" spans="1:14" x14ac:dyDescent="0.25">
      <c r="A1220" t="s">
        <v>3551</v>
      </c>
      <c r="B1220" t="s">
        <v>3552</v>
      </c>
      <c r="C1220" t="s">
        <v>90</v>
      </c>
      <c r="D1220" t="s">
        <v>48</v>
      </c>
      <c r="E1220" t="s">
        <v>3553</v>
      </c>
      <c r="F1220" t="s">
        <v>3554</v>
      </c>
      <c r="G1220" t="s">
        <v>3555</v>
      </c>
      <c r="H1220" t="s">
        <v>3556</v>
      </c>
      <c r="I1220" t="s">
        <v>3557</v>
      </c>
      <c r="J1220">
        <v>-5</v>
      </c>
      <c r="K1220" t="s">
        <v>114</v>
      </c>
      <c r="L1220" t="s">
        <v>944</v>
      </c>
    </row>
    <row r="1221" spans="1:14" x14ac:dyDescent="0.25">
      <c r="A1221" t="s">
        <v>3551</v>
      </c>
      <c r="B1221" t="s">
        <v>3552</v>
      </c>
      <c r="C1221" t="s">
        <v>90</v>
      </c>
      <c r="D1221" t="s">
        <v>254</v>
      </c>
      <c r="E1221" t="s">
        <v>3558</v>
      </c>
      <c r="F1221" t="s">
        <v>3559</v>
      </c>
      <c r="G1221" t="s">
        <v>3555</v>
      </c>
      <c r="H1221" t="s">
        <v>3556</v>
      </c>
      <c r="I1221" t="s">
        <v>3560</v>
      </c>
      <c r="J1221">
        <v>-5</v>
      </c>
      <c r="K1221" t="s">
        <v>114</v>
      </c>
      <c r="L1221" t="s">
        <v>3561</v>
      </c>
    </row>
    <row r="1222" spans="1:14" x14ac:dyDescent="0.25">
      <c r="A1222" t="s">
        <v>3551</v>
      </c>
      <c r="B1222" t="s">
        <v>3552</v>
      </c>
      <c r="C1222" t="s">
        <v>578</v>
      </c>
      <c r="D1222" t="s">
        <v>17</v>
      </c>
      <c r="E1222" t="s">
        <v>3562</v>
      </c>
      <c r="F1222" t="s">
        <v>3563</v>
      </c>
      <c r="G1222" t="s">
        <v>3564</v>
      </c>
      <c r="H1222" t="s">
        <v>3556</v>
      </c>
      <c r="I1222" t="s">
        <v>270</v>
      </c>
      <c r="J1222">
        <v>-4</v>
      </c>
      <c r="K1222" t="s">
        <v>114</v>
      </c>
      <c r="L1222" t="s">
        <v>944</v>
      </c>
    </row>
    <row r="1223" spans="1:14" x14ac:dyDescent="0.25">
      <c r="A1223" t="s">
        <v>3551</v>
      </c>
      <c r="B1223" t="s">
        <v>3552</v>
      </c>
      <c r="C1223" t="s">
        <v>578</v>
      </c>
      <c r="D1223" t="s">
        <v>36</v>
      </c>
      <c r="E1223" t="s">
        <v>3558</v>
      </c>
      <c r="F1223" t="s">
        <v>3565</v>
      </c>
      <c r="G1223" t="s">
        <v>3564</v>
      </c>
      <c r="H1223" t="s">
        <v>3556</v>
      </c>
      <c r="I1223" t="s">
        <v>280</v>
      </c>
      <c r="J1223">
        <v>-4</v>
      </c>
      <c r="K1223" t="s">
        <v>114</v>
      </c>
      <c r="L1223" t="s">
        <v>3561</v>
      </c>
    </row>
    <row r="1224" spans="1:14" x14ac:dyDescent="0.25">
      <c r="A1224" t="s">
        <v>3551</v>
      </c>
      <c r="B1224" t="s">
        <v>3552</v>
      </c>
      <c r="C1224" t="s">
        <v>578</v>
      </c>
      <c r="D1224" t="s">
        <v>28</v>
      </c>
      <c r="E1224" t="s">
        <v>3562</v>
      </c>
      <c r="F1224" t="s">
        <v>3563</v>
      </c>
      <c r="G1224" t="s">
        <v>3564</v>
      </c>
      <c r="H1224" t="s">
        <v>3556</v>
      </c>
      <c r="N1224" t="s">
        <v>60</v>
      </c>
    </row>
    <row r="1225" spans="1:14" x14ac:dyDescent="0.25">
      <c r="A1225" t="s">
        <v>3551</v>
      </c>
      <c r="B1225" t="s">
        <v>3552</v>
      </c>
      <c r="C1225" t="s">
        <v>578</v>
      </c>
      <c r="D1225" t="s">
        <v>42</v>
      </c>
      <c r="E1225" t="s">
        <v>3558</v>
      </c>
      <c r="F1225" t="s">
        <v>3566</v>
      </c>
      <c r="G1225" t="s">
        <v>3564</v>
      </c>
      <c r="H1225" t="s">
        <v>3556</v>
      </c>
      <c r="N1225" t="s">
        <v>60</v>
      </c>
    </row>
    <row r="1226" spans="1:14" x14ac:dyDescent="0.25">
      <c r="A1226" t="s">
        <v>3567</v>
      </c>
      <c r="B1226" t="s">
        <v>3568</v>
      </c>
      <c r="C1226" t="s">
        <v>55</v>
      </c>
      <c r="D1226" t="s">
        <v>668</v>
      </c>
      <c r="E1226" t="s">
        <v>2314</v>
      </c>
      <c r="F1226" t="s">
        <v>3569</v>
      </c>
      <c r="G1226" t="s">
        <v>3570</v>
      </c>
      <c r="H1226" t="s">
        <v>3571</v>
      </c>
      <c r="N1226" t="s">
        <v>60</v>
      </c>
    </row>
    <row r="1227" spans="1:14" x14ac:dyDescent="0.25">
      <c r="A1227" t="s">
        <v>3567</v>
      </c>
      <c r="B1227" t="s">
        <v>3568</v>
      </c>
      <c r="C1227" t="s">
        <v>55</v>
      </c>
      <c r="D1227" t="s">
        <v>775</v>
      </c>
      <c r="E1227" t="s">
        <v>3572</v>
      </c>
      <c r="F1227" t="s">
        <v>3573</v>
      </c>
      <c r="G1227" t="s">
        <v>3570</v>
      </c>
      <c r="H1227" t="s">
        <v>3571</v>
      </c>
      <c r="N1227" t="s">
        <v>60</v>
      </c>
    </row>
    <row r="1228" spans="1:14" x14ac:dyDescent="0.25">
      <c r="A1228" t="s">
        <v>3567</v>
      </c>
      <c r="B1228" t="s">
        <v>3568</v>
      </c>
      <c r="C1228" t="s">
        <v>3574</v>
      </c>
      <c r="D1228" t="s">
        <v>3575</v>
      </c>
      <c r="E1228" t="s">
        <v>3576</v>
      </c>
      <c r="F1228" t="s">
        <v>3577</v>
      </c>
      <c r="G1228" t="s">
        <v>3578</v>
      </c>
      <c r="H1228" t="s">
        <v>3571</v>
      </c>
      <c r="N1228" t="s">
        <v>60</v>
      </c>
    </row>
    <row r="1229" spans="1:14" x14ac:dyDescent="0.25">
      <c r="A1229" t="s">
        <v>3567</v>
      </c>
      <c r="B1229" t="s">
        <v>3568</v>
      </c>
      <c r="C1229" t="s">
        <v>3579</v>
      </c>
      <c r="D1229" t="s">
        <v>42</v>
      </c>
      <c r="E1229" t="s">
        <v>3580</v>
      </c>
      <c r="F1229" t="s">
        <v>3581</v>
      </c>
      <c r="G1229" t="s">
        <v>3578</v>
      </c>
      <c r="H1229" t="s">
        <v>3571</v>
      </c>
      <c r="I1229" t="s">
        <v>3582</v>
      </c>
      <c r="J1229">
        <v>-5</v>
      </c>
      <c r="K1229" t="s">
        <v>23</v>
      </c>
      <c r="L1229" t="s">
        <v>3583</v>
      </c>
    </row>
    <row r="1230" spans="1:14" x14ac:dyDescent="0.25">
      <c r="A1230" t="s">
        <v>3567</v>
      </c>
      <c r="B1230" t="s">
        <v>3568</v>
      </c>
      <c r="C1230" t="s">
        <v>3579</v>
      </c>
      <c r="D1230" t="s">
        <v>48</v>
      </c>
      <c r="E1230" t="s">
        <v>3580</v>
      </c>
      <c r="F1230" t="s">
        <v>3584</v>
      </c>
      <c r="G1230" t="s">
        <v>3578</v>
      </c>
      <c r="H1230" t="s">
        <v>3571</v>
      </c>
      <c r="I1230" t="s">
        <v>3585</v>
      </c>
      <c r="J1230">
        <v>-6</v>
      </c>
      <c r="K1230" t="s">
        <v>23</v>
      </c>
      <c r="L1230" t="s">
        <v>3583</v>
      </c>
    </row>
    <row r="1231" spans="1:14" x14ac:dyDescent="0.25">
      <c r="A1231" t="s">
        <v>3567</v>
      </c>
      <c r="B1231" t="s">
        <v>3568</v>
      </c>
      <c r="C1231" t="s">
        <v>3579</v>
      </c>
      <c r="D1231" t="s">
        <v>254</v>
      </c>
      <c r="E1231" t="s">
        <v>3580</v>
      </c>
      <c r="F1231" t="s">
        <v>3586</v>
      </c>
      <c r="G1231" t="s">
        <v>3578</v>
      </c>
      <c r="H1231" t="s">
        <v>3571</v>
      </c>
      <c r="I1231" t="s">
        <v>3587</v>
      </c>
      <c r="J1231">
        <v>-6</v>
      </c>
      <c r="K1231" t="s">
        <v>23</v>
      </c>
      <c r="L1231" t="s">
        <v>3583</v>
      </c>
    </row>
    <row r="1232" spans="1:14" x14ac:dyDescent="0.25">
      <c r="A1232" t="s">
        <v>3567</v>
      </c>
      <c r="B1232" t="s">
        <v>3568</v>
      </c>
      <c r="C1232" t="s">
        <v>3579</v>
      </c>
      <c r="D1232" t="s">
        <v>260</v>
      </c>
      <c r="E1232" t="s">
        <v>3576</v>
      </c>
      <c r="F1232" t="s">
        <v>3588</v>
      </c>
      <c r="G1232" t="s">
        <v>3578</v>
      </c>
      <c r="H1232" t="s">
        <v>3571</v>
      </c>
      <c r="I1232" t="s">
        <v>3589</v>
      </c>
      <c r="J1232">
        <v>-5</v>
      </c>
      <c r="K1232" t="s">
        <v>23</v>
      </c>
      <c r="L1232" t="s">
        <v>365</v>
      </c>
    </row>
    <row r="1233" spans="1:14" x14ac:dyDescent="0.25">
      <c r="A1233" t="s">
        <v>3567</v>
      </c>
      <c r="B1233" t="s">
        <v>3568</v>
      </c>
      <c r="C1233" t="s">
        <v>3579</v>
      </c>
      <c r="D1233" t="s">
        <v>265</v>
      </c>
      <c r="E1233" t="s">
        <v>3576</v>
      </c>
      <c r="F1233" t="s">
        <v>3588</v>
      </c>
      <c r="G1233" t="s">
        <v>3578</v>
      </c>
      <c r="H1233" t="s">
        <v>3571</v>
      </c>
      <c r="I1233" t="s">
        <v>4772</v>
      </c>
      <c r="J1233">
        <v>-6</v>
      </c>
      <c r="K1233" t="s">
        <v>23</v>
      </c>
      <c r="L1233" t="s">
        <v>365</v>
      </c>
    </row>
    <row r="1234" spans="1:14" x14ac:dyDescent="0.25">
      <c r="A1234" t="s">
        <v>3567</v>
      </c>
      <c r="B1234" t="s">
        <v>3568</v>
      </c>
      <c r="C1234" t="s">
        <v>3579</v>
      </c>
      <c r="D1234" t="s">
        <v>668</v>
      </c>
      <c r="E1234" t="s">
        <v>3576</v>
      </c>
      <c r="F1234" t="s">
        <v>3590</v>
      </c>
      <c r="G1234" t="s">
        <v>3578</v>
      </c>
      <c r="H1234" t="s">
        <v>3571</v>
      </c>
      <c r="I1234" t="s">
        <v>4773</v>
      </c>
      <c r="J1234">
        <v>-6</v>
      </c>
      <c r="K1234" t="s">
        <v>23</v>
      </c>
      <c r="L1234" t="s">
        <v>365</v>
      </c>
    </row>
    <row r="1235" spans="1:14" x14ac:dyDescent="0.25">
      <c r="A1235" s="1" t="s">
        <v>3591</v>
      </c>
      <c r="B1235" t="s">
        <v>3592</v>
      </c>
      <c r="C1235" t="s">
        <v>90</v>
      </c>
      <c r="D1235" t="s">
        <v>28</v>
      </c>
      <c r="E1235" t="s">
        <v>3593</v>
      </c>
      <c r="F1235" t="s">
        <v>3594</v>
      </c>
      <c r="G1235" t="s">
        <v>3595</v>
      </c>
      <c r="H1235" t="s">
        <v>3596</v>
      </c>
      <c r="I1235" t="s">
        <v>3597</v>
      </c>
      <c r="J1235">
        <v>-4</v>
      </c>
      <c r="K1235" t="s">
        <v>114</v>
      </c>
      <c r="L1235" t="s">
        <v>717</v>
      </c>
    </row>
    <row r="1236" spans="1:14" x14ac:dyDescent="0.25">
      <c r="A1236" s="1" t="s">
        <v>3591</v>
      </c>
      <c r="B1236" t="s">
        <v>3592</v>
      </c>
      <c r="C1236" t="s">
        <v>90</v>
      </c>
      <c r="D1236" t="s">
        <v>28</v>
      </c>
      <c r="E1236" t="s">
        <v>3593</v>
      </c>
      <c r="F1236" t="s">
        <v>3594</v>
      </c>
      <c r="G1236" t="s">
        <v>3595</v>
      </c>
      <c r="H1236" t="s">
        <v>3596</v>
      </c>
      <c r="I1236" t="s">
        <v>3598</v>
      </c>
      <c r="J1236">
        <v>-5</v>
      </c>
      <c r="K1236" t="s">
        <v>114</v>
      </c>
      <c r="L1236" t="s">
        <v>717</v>
      </c>
    </row>
    <row r="1237" spans="1:14" x14ac:dyDescent="0.25">
      <c r="A1237" t="s">
        <v>3591</v>
      </c>
      <c r="B1237" t="s">
        <v>3592</v>
      </c>
      <c r="C1237" t="s">
        <v>90</v>
      </c>
      <c r="D1237" t="s">
        <v>36</v>
      </c>
      <c r="E1237" t="s">
        <v>3599</v>
      </c>
      <c r="F1237" t="s">
        <v>3600</v>
      </c>
      <c r="G1237" t="s">
        <v>3595</v>
      </c>
      <c r="H1237" t="s">
        <v>3596</v>
      </c>
      <c r="N1237" t="s">
        <v>60</v>
      </c>
    </row>
    <row r="1238" spans="1:14" x14ac:dyDescent="0.25">
      <c r="A1238" t="s">
        <v>3591</v>
      </c>
      <c r="B1238" t="s">
        <v>3592</v>
      </c>
      <c r="C1238" t="s">
        <v>90</v>
      </c>
      <c r="D1238" t="s">
        <v>36</v>
      </c>
      <c r="E1238" t="s">
        <v>3599</v>
      </c>
      <c r="F1238" t="s">
        <v>3600</v>
      </c>
      <c r="G1238" t="s">
        <v>3595</v>
      </c>
      <c r="H1238" t="s">
        <v>3596</v>
      </c>
      <c r="N1238" t="s">
        <v>60</v>
      </c>
    </row>
    <row r="1239" spans="1:14" x14ac:dyDescent="0.25">
      <c r="A1239" t="s">
        <v>3591</v>
      </c>
      <c r="B1239" t="s">
        <v>3592</v>
      </c>
      <c r="C1239" t="s">
        <v>90</v>
      </c>
      <c r="D1239" t="s">
        <v>42</v>
      </c>
      <c r="E1239" t="s">
        <v>3601</v>
      </c>
      <c r="F1239" t="s">
        <v>3600</v>
      </c>
      <c r="G1239" t="s">
        <v>3595</v>
      </c>
      <c r="H1239" t="s">
        <v>3596</v>
      </c>
      <c r="N1239" t="s">
        <v>60</v>
      </c>
    </row>
    <row r="1240" spans="1:14" x14ac:dyDescent="0.25">
      <c r="A1240" t="s">
        <v>3591</v>
      </c>
      <c r="B1240" t="s">
        <v>3592</v>
      </c>
      <c r="C1240" t="s">
        <v>90</v>
      </c>
      <c r="D1240" t="s">
        <v>42</v>
      </c>
      <c r="E1240" t="s">
        <v>3601</v>
      </c>
      <c r="F1240" t="s">
        <v>3600</v>
      </c>
      <c r="G1240" t="s">
        <v>3595</v>
      </c>
      <c r="H1240" t="s">
        <v>3596</v>
      </c>
      <c r="N1240" t="s">
        <v>60</v>
      </c>
    </row>
    <row r="1241" spans="1:14" x14ac:dyDescent="0.25">
      <c r="A1241" t="s">
        <v>3591</v>
      </c>
      <c r="B1241" t="s">
        <v>3592</v>
      </c>
      <c r="C1241" t="s">
        <v>90</v>
      </c>
      <c r="D1241" t="s">
        <v>48</v>
      </c>
      <c r="E1241" t="s">
        <v>3602</v>
      </c>
      <c r="F1241" t="s">
        <v>3603</v>
      </c>
      <c r="G1241" t="s">
        <v>3595</v>
      </c>
      <c r="H1241" t="s">
        <v>3596</v>
      </c>
      <c r="N1241" t="s">
        <v>60</v>
      </c>
    </row>
    <row r="1242" spans="1:14" x14ac:dyDescent="0.25">
      <c r="A1242" t="s">
        <v>3591</v>
      </c>
      <c r="B1242" t="s">
        <v>3592</v>
      </c>
      <c r="C1242" t="s">
        <v>90</v>
      </c>
      <c r="D1242" t="s">
        <v>48</v>
      </c>
      <c r="E1242" t="s">
        <v>3602</v>
      </c>
      <c r="F1242" t="s">
        <v>3603</v>
      </c>
      <c r="G1242" t="s">
        <v>3595</v>
      </c>
      <c r="H1242" t="s">
        <v>3596</v>
      </c>
      <c r="N1242" t="s">
        <v>60</v>
      </c>
    </row>
    <row r="1243" spans="1:14" x14ac:dyDescent="0.25">
      <c r="A1243" t="s">
        <v>3591</v>
      </c>
      <c r="B1243" t="s">
        <v>3592</v>
      </c>
      <c r="C1243" t="s">
        <v>90</v>
      </c>
      <c r="D1243" t="s">
        <v>254</v>
      </c>
      <c r="E1243" t="s">
        <v>3604</v>
      </c>
      <c r="F1243" t="s">
        <v>3605</v>
      </c>
      <c r="G1243" t="s">
        <v>3595</v>
      </c>
      <c r="H1243" t="s">
        <v>3596</v>
      </c>
      <c r="N1243" t="s">
        <v>60</v>
      </c>
    </row>
    <row r="1244" spans="1:14" x14ac:dyDescent="0.25">
      <c r="A1244" t="s">
        <v>3591</v>
      </c>
      <c r="B1244" t="s">
        <v>3592</v>
      </c>
      <c r="C1244" t="s">
        <v>90</v>
      </c>
      <c r="D1244" t="s">
        <v>260</v>
      </c>
      <c r="E1244" t="s">
        <v>3606</v>
      </c>
      <c r="F1244" t="s">
        <v>3607</v>
      </c>
      <c r="G1244" t="s">
        <v>3595</v>
      </c>
      <c r="H1244" t="s">
        <v>3596</v>
      </c>
      <c r="N1244" t="s">
        <v>60</v>
      </c>
    </row>
    <row r="1245" spans="1:14" x14ac:dyDescent="0.25">
      <c r="A1245" t="s">
        <v>3608</v>
      </c>
      <c r="B1245" t="s">
        <v>3609</v>
      </c>
      <c r="C1245" t="s">
        <v>960</v>
      </c>
      <c r="D1245" t="s">
        <v>3610</v>
      </c>
      <c r="E1245" t="s">
        <v>783</v>
      </c>
      <c r="F1245" t="s">
        <v>3611</v>
      </c>
      <c r="G1245" t="s">
        <v>3612</v>
      </c>
      <c r="H1245" t="s">
        <v>3613</v>
      </c>
      <c r="N1245" t="s">
        <v>60</v>
      </c>
    </row>
    <row r="1246" spans="1:14" x14ac:dyDescent="0.25">
      <c r="A1246" t="s">
        <v>3608</v>
      </c>
      <c r="B1246" t="s">
        <v>3609</v>
      </c>
      <c r="C1246" t="s">
        <v>960</v>
      </c>
      <c r="D1246" t="s">
        <v>668</v>
      </c>
      <c r="E1246" t="s">
        <v>3614</v>
      </c>
      <c r="F1246" t="s">
        <v>3615</v>
      </c>
      <c r="G1246" t="s">
        <v>3612</v>
      </c>
      <c r="H1246" t="s">
        <v>3613</v>
      </c>
      <c r="N1246" t="s">
        <v>60</v>
      </c>
    </row>
    <row r="1247" spans="1:14" x14ac:dyDescent="0.25">
      <c r="A1247" t="s">
        <v>3608</v>
      </c>
      <c r="B1247" t="s">
        <v>3609</v>
      </c>
      <c r="C1247" t="s">
        <v>960</v>
      </c>
      <c r="D1247" t="s">
        <v>28</v>
      </c>
      <c r="E1247" t="s">
        <v>3616</v>
      </c>
      <c r="F1247" t="s">
        <v>3617</v>
      </c>
      <c r="G1247" t="s">
        <v>3612</v>
      </c>
      <c r="H1247" t="s">
        <v>3613</v>
      </c>
      <c r="N1247" t="s">
        <v>60</v>
      </c>
    </row>
    <row r="1248" spans="1:14" x14ac:dyDescent="0.25">
      <c r="A1248" t="s">
        <v>3608</v>
      </c>
      <c r="B1248" t="s">
        <v>3609</v>
      </c>
      <c r="C1248" t="s">
        <v>960</v>
      </c>
      <c r="D1248" t="s">
        <v>36</v>
      </c>
      <c r="E1248" t="s">
        <v>3618</v>
      </c>
      <c r="F1248" t="s">
        <v>3619</v>
      </c>
      <c r="G1248" t="s">
        <v>3612</v>
      </c>
      <c r="H1248" t="s">
        <v>3613</v>
      </c>
      <c r="N1248" t="s">
        <v>60</v>
      </c>
    </row>
    <row r="1249" spans="1:14" x14ac:dyDescent="0.25">
      <c r="A1249" t="s">
        <v>3620</v>
      </c>
      <c r="B1249" t="s">
        <v>3621</v>
      </c>
      <c r="C1249" t="s">
        <v>235</v>
      </c>
      <c r="D1249" t="s">
        <v>28</v>
      </c>
      <c r="E1249" t="s">
        <v>3622</v>
      </c>
      <c r="F1249" t="s">
        <v>3623</v>
      </c>
      <c r="G1249" t="s">
        <v>3624</v>
      </c>
      <c r="H1249" t="s">
        <v>3625</v>
      </c>
      <c r="N1249" t="s">
        <v>60</v>
      </c>
    </row>
    <row r="1250" spans="1:14" x14ac:dyDescent="0.25">
      <c r="A1250" t="s">
        <v>3620</v>
      </c>
      <c r="B1250" t="s">
        <v>3621</v>
      </c>
      <c r="C1250" t="s">
        <v>235</v>
      </c>
      <c r="D1250" t="s">
        <v>36</v>
      </c>
      <c r="E1250" t="s">
        <v>3622</v>
      </c>
      <c r="F1250" t="s">
        <v>3626</v>
      </c>
      <c r="G1250" t="s">
        <v>3624</v>
      </c>
      <c r="H1250" t="s">
        <v>3625</v>
      </c>
      <c r="N1250" t="s">
        <v>60</v>
      </c>
    </row>
    <row r="1251" spans="1:14" x14ac:dyDescent="0.25">
      <c r="A1251" t="s">
        <v>3627</v>
      </c>
      <c r="B1251" t="s">
        <v>3628</v>
      </c>
      <c r="C1251" t="s">
        <v>90</v>
      </c>
      <c r="D1251" t="s">
        <v>94</v>
      </c>
      <c r="E1251" t="s">
        <v>3629</v>
      </c>
      <c r="F1251" t="s">
        <v>3630</v>
      </c>
      <c r="G1251" t="s">
        <v>3631</v>
      </c>
      <c r="H1251" t="s">
        <v>3632</v>
      </c>
      <c r="N1251" t="s">
        <v>60</v>
      </c>
    </row>
    <row r="1252" spans="1:14" x14ac:dyDescent="0.25">
      <c r="A1252" t="s">
        <v>3633</v>
      </c>
      <c r="B1252" t="s">
        <v>3634</v>
      </c>
      <c r="C1252" t="s">
        <v>122</v>
      </c>
      <c r="D1252" t="s">
        <v>17</v>
      </c>
      <c r="E1252" t="s">
        <v>3635</v>
      </c>
      <c r="F1252" t="s">
        <v>3636</v>
      </c>
      <c r="G1252" t="s">
        <v>3637</v>
      </c>
      <c r="H1252" t="s">
        <v>3638</v>
      </c>
      <c r="N1252" t="s">
        <v>60</v>
      </c>
    </row>
    <row r="1253" spans="1:14" x14ac:dyDescent="0.25">
      <c r="A1253" t="s">
        <v>3633</v>
      </c>
      <c r="B1253" t="s">
        <v>3634</v>
      </c>
      <c r="C1253" t="s">
        <v>122</v>
      </c>
      <c r="D1253" t="s">
        <v>42</v>
      </c>
      <c r="E1253" t="s">
        <v>3639</v>
      </c>
      <c r="F1253" t="s">
        <v>3640</v>
      </c>
      <c r="G1253" t="s">
        <v>3637</v>
      </c>
      <c r="H1253" t="s">
        <v>3638</v>
      </c>
      <c r="N1253" t="s">
        <v>60</v>
      </c>
    </row>
    <row r="1254" spans="1:14" x14ac:dyDescent="0.25">
      <c r="A1254" s="1" t="s">
        <v>3633</v>
      </c>
      <c r="B1254" t="s">
        <v>3634</v>
      </c>
      <c r="C1254" t="s">
        <v>90</v>
      </c>
      <c r="D1254" t="s">
        <v>17</v>
      </c>
      <c r="E1254" t="s">
        <v>841</v>
      </c>
      <c r="F1254" t="s">
        <v>3641</v>
      </c>
      <c r="G1254" t="s">
        <v>3637</v>
      </c>
      <c r="H1254" t="s">
        <v>3638</v>
      </c>
      <c r="I1254" t="s">
        <v>3642</v>
      </c>
      <c r="J1254">
        <v>-5</v>
      </c>
      <c r="K1254" t="s">
        <v>114</v>
      </c>
      <c r="L1254" t="s">
        <v>408</v>
      </c>
    </row>
    <row r="1255" spans="1:14" x14ac:dyDescent="0.25">
      <c r="A1255" s="1" t="s">
        <v>3633</v>
      </c>
      <c r="B1255" t="s">
        <v>3634</v>
      </c>
      <c r="C1255" t="s">
        <v>90</v>
      </c>
      <c r="D1255" t="s">
        <v>42</v>
      </c>
      <c r="E1255" t="s">
        <v>841</v>
      </c>
      <c r="F1255" t="s">
        <v>3641</v>
      </c>
      <c r="G1255" t="s">
        <v>3637</v>
      </c>
      <c r="H1255" t="s">
        <v>3638</v>
      </c>
      <c r="I1255" t="s">
        <v>3643</v>
      </c>
      <c r="J1255">
        <v>-5</v>
      </c>
      <c r="K1255" t="s">
        <v>114</v>
      </c>
      <c r="L1255" t="s">
        <v>408</v>
      </c>
    </row>
    <row r="1256" spans="1:14" x14ac:dyDescent="0.25">
      <c r="A1256" s="1" t="s">
        <v>3633</v>
      </c>
      <c r="B1256" t="s">
        <v>3634</v>
      </c>
      <c r="C1256" t="s">
        <v>90</v>
      </c>
      <c r="D1256" t="s">
        <v>36</v>
      </c>
      <c r="E1256" t="s">
        <v>3644</v>
      </c>
      <c r="F1256" t="s">
        <v>3641</v>
      </c>
      <c r="G1256" t="s">
        <v>3637</v>
      </c>
      <c r="H1256" t="s">
        <v>3638</v>
      </c>
      <c r="I1256" t="s">
        <v>3645</v>
      </c>
      <c r="J1256">
        <v>-5</v>
      </c>
      <c r="K1256" t="s">
        <v>114</v>
      </c>
      <c r="L1256" t="s">
        <v>193</v>
      </c>
    </row>
    <row r="1257" spans="1:14" x14ac:dyDescent="0.25">
      <c r="A1257" s="1" t="s">
        <v>3633</v>
      </c>
      <c r="B1257" t="s">
        <v>3634</v>
      </c>
      <c r="C1257" t="s">
        <v>90</v>
      </c>
      <c r="D1257" t="s">
        <v>254</v>
      </c>
      <c r="E1257" t="s">
        <v>3644</v>
      </c>
      <c r="F1257" t="s">
        <v>3641</v>
      </c>
      <c r="G1257" t="s">
        <v>3637</v>
      </c>
      <c r="H1257" t="s">
        <v>3638</v>
      </c>
      <c r="I1257" t="s">
        <v>3646</v>
      </c>
      <c r="J1257">
        <v>-5</v>
      </c>
      <c r="K1257" t="s">
        <v>114</v>
      </c>
      <c r="L1257" t="s">
        <v>193</v>
      </c>
    </row>
    <row r="1258" spans="1:14" x14ac:dyDescent="0.25">
      <c r="A1258" t="s">
        <v>3647</v>
      </c>
      <c r="B1258" t="s">
        <v>3648</v>
      </c>
      <c r="C1258" t="s">
        <v>55</v>
      </c>
      <c r="D1258" t="s">
        <v>17</v>
      </c>
      <c r="E1258" t="s">
        <v>3649</v>
      </c>
      <c r="F1258" t="s">
        <v>3650</v>
      </c>
      <c r="G1258" t="s">
        <v>3651</v>
      </c>
      <c r="H1258" t="s">
        <v>3652</v>
      </c>
      <c r="N1258" t="s">
        <v>60</v>
      </c>
    </row>
    <row r="1259" spans="1:14" x14ac:dyDescent="0.25">
      <c r="A1259" t="s">
        <v>3647</v>
      </c>
      <c r="B1259" t="s">
        <v>3648</v>
      </c>
      <c r="C1259" t="s">
        <v>55</v>
      </c>
      <c r="D1259" t="s">
        <v>28</v>
      </c>
      <c r="E1259" t="s">
        <v>3653</v>
      </c>
      <c r="F1259" t="s">
        <v>3654</v>
      </c>
      <c r="G1259" t="s">
        <v>3651</v>
      </c>
      <c r="H1259" t="s">
        <v>3652</v>
      </c>
      <c r="N1259" t="s">
        <v>60</v>
      </c>
    </row>
    <row r="1260" spans="1:14" x14ac:dyDescent="0.25">
      <c r="A1260" t="s">
        <v>3647</v>
      </c>
      <c r="B1260" t="s">
        <v>3648</v>
      </c>
      <c r="C1260" t="s">
        <v>55</v>
      </c>
      <c r="D1260" t="s">
        <v>36</v>
      </c>
      <c r="E1260" t="s">
        <v>3655</v>
      </c>
      <c r="F1260" t="s">
        <v>3656</v>
      </c>
      <c r="G1260" t="s">
        <v>3651</v>
      </c>
      <c r="H1260" t="s">
        <v>3652</v>
      </c>
      <c r="N1260" t="s">
        <v>60</v>
      </c>
    </row>
    <row r="1261" spans="1:14" x14ac:dyDescent="0.25">
      <c r="A1261" t="s">
        <v>3647</v>
      </c>
      <c r="B1261" t="s">
        <v>3648</v>
      </c>
      <c r="C1261" t="s">
        <v>55</v>
      </c>
      <c r="D1261" t="s">
        <v>42</v>
      </c>
      <c r="E1261" t="s">
        <v>3657</v>
      </c>
      <c r="F1261" t="s">
        <v>3658</v>
      </c>
      <c r="G1261" t="s">
        <v>3651</v>
      </c>
      <c r="H1261" t="s">
        <v>3652</v>
      </c>
      <c r="N1261" t="s">
        <v>60</v>
      </c>
    </row>
    <row r="1262" spans="1:14" x14ac:dyDescent="0.25">
      <c r="A1262" t="s">
        <v>3647</v>
      </c>
      <c r="B1262" t="s">
        <v>3648</v>
      </c>
      <c r="C1262" t="s">
        <v>55</v>
      </c>
      <c r="D1262" t="s">
        <v>48</v>
      </c>
      <c r="E1262" t="s">
        <v>3659</v>
      </c>
      <c r="F1262" t="s">
        <v>3660</v>
      </c>
      <c r="G1262" t="s">
        <v>3651</v>
      </c>
      <c r="H1262" t="s">
        <v>3652</v>
      </c>
      <c r="N1262" t="s">
        <v>60</v>
      </c>
    </row>
    <row r="1263" spans="1:14" x14ac:dyDescent="0.25">
      <c r="A1263" t="s">
        <v>3661</v>
      </c>
      <c r="B1263" t="s">
        <v>3662</v>
      </c>
      <c r="C1263" t="s">
        <v>90</v>
      </c>
      <c r="D1263" t="s">
        <v>17</v>
      </c>
      <c r="E1263" t="s">
        <v>1527</v>
      </c>
      <c r="F1263" t="s">
        <v>3663</v>
      </c>
      <c r="G1263" t="s">
        <v>3664</v>
      </c>
      <c r="H1263" t="s">
        <v>3665</v>
      </c>
      <c r="N1263" t="s">
        <v>60</v>
      </c>
    </row>
    <row r="1264" spans="1:14" x14ac:dyDescent="0.25">
      <c r="A1264" t="s">
        <v>3661</v>
      </c>
      <c r="B1264" t="s">
        <v>3662</v>
      </c>
      <c r="C1264" t="s">
        <v>90</v>
      </c>
      <c r="D1264" t="s">
        <v>28</v>
      </c>
      <c r="E1264">
        <v>14</v>
      </c>
      <c r="F1264" t="s">
        <v>3666</v>
      </c>
      <c r="G1264" t="s">
        <v>3664</v>
      </c>
      <c r="H1264" t="s">
        <v>3665</v>
      </c>
      <c r="N1264" t="s">
        <v>60</v>
      </c>
    </row>
    <row r="1265" spans="1:15" x14ac:dyDescent="0.25">
      <c r="A1265" t="s">
        <v>3661</v>
      </c>
      <c r="B1265" t="s">
        <v>3662</v>
      </c>
      <c r="C1265" t="s">
        <v>90</v>
      </c>
      <c r="D1265" t="s">
        <v>36</v>
      </c>
      <c r="E1265">
        <v>21</v>
      </c>
      <c r="F1265" t="s">
        <v>3667</v>
      </c>
      <c r="G1265" t="s">
        <v>3664</v>
      </c>
      <c r="H1265" t="s">
        <v>3665</v>
      </c>
      <c r="N1265" t="s">
        <v>60</v>
      </c>
    </row>
    <row r="1266" spans="1:15" x14ac:dyDescent="0.25">
      <c r="A1266" s="1" t="s">
        <v>3668</v>
      </c>
      <c r="B1266" t="s">
        <v>3669</v>
      </c>
      <c r="C1266" t="s">
        <v>144</v>
      </c>
      <c r="D1266" t="s">
        <v>17</v>
      </c>
      <c r="E1266" t="s">
        <v>1649</v>
      </c>
      <c r="F1266" t="s">
        <v>3670</v>
      </c>
      <c r="G1266" t="s">
        <v>3671</v>
      </c>
      <c r="H1266" t="s">
        <v>3672</v>
      </c>
      <c r="I1266" t="s">
        <v>3673</v>
      </c>
      <c r="J1266">
        <v>-4</v>
      </c>
      <c r="K1266" t="s">
        <v>23</v>
      </c>
      <c r="L1266" t="s">
        <v>3674</v>
      </c>
    </row>
    <row r="1267" spans="1:15" x14ac:dyDescent="0.25">
      <c r="A1267" s="1" t="s">
        <v>3668</v>
      </c>
      <c r="B1267" t="s">
        <v>3669</v>
      </c>
      <c r="C1267" t="s">
        <v>144</v>
      </c>
      <c r="D1267" t="s">
        <v>28</v>
      </c>
      <c r="E1267" t="s">
        <v>3675</v>
      </c>
      <c r="F1267" t="s">
        <v>3670</v>
      </c>
      <c r="G1267" t="s">
        <v>3671</v>
      </c>
      <c r="H1267" t="s">
        <v>3672</v>
      </c>
      <c r="I1267" t="s">
        <v>3676</v>
      </c>
      <c r="J1267">
        <v>-4</v>
      </c>
      <c r="K1267" t="s">
        <v>23</v>
      </c>
      <c r="L1267" t="s">
        <v>1372</v>
      </c>
    </row>
    <row r="1268" spans="1:15" x14ac:dyDescent="0.25">
      <c r="A1268" s="1" t="s">
        <v>3668</v>
      </c>
      <c r="B1268" t="s">
        <v>3669</v>
      </c>
      <c r="C1268" t="s">
        <v>144</v>
      </c>
      <c r="D1268" t="s">
        <v>48</v>
      </c>
      <c r="E1268" t="s">
        <v>3677</v>
      </c>
      <c r="F1268" t="s">
        <v>3670</v>
      </c>
      <c r="G1268" t="s">
        <v>3671</v>
      </c>
      <c r="H1268" t="s">
        <v>3672</v>
      </c>
      <c r="I1268" t="s">
        <v>3678</v>
      </c>
      <c r="J1268">
        <v>-5</v>
      </c>
      <c r="K1268" t="s">
        <v>23</v>
      </c>
      <c r="L1268" t="s">
        <v>1372</v>
      </c>
    </row>
    <row r="1269" spans="1:15" x14ac:dyDescent="0.25">
      <c r="A1269" s="8" t="s">
        <v>3668</v>
      </c>
      <c r="B1269" s="4" t="s">
        <v>3669</v>
      </c>
      <c r="C1269" s="4" t="s">
        <v>144</v>
      </c>
      <c r="D1269" s="4" t="s">
        <v>3679</v>
      </c>
      <c r="E1269" s="4" t="s">
        <v>3680</v>
      </c>
      <c r="F1269" s="4" t="s">
        <v>3681</v>
      </c>
      <c r="G1269" s="4" t="s">
        <v>3671</v>
      </c>
      <c r="H1269" s="4" t="s">
        <v>3672</v>
      </c>
      <c r="I1269" s="4" t="s">
        <v>3678</v>
      </c>
      <c r="J1269" s="4">
        <v>-5</v>
      </c>
      <c r="K1269" s="4" t="s">
        <v>1164</v>
      </c>
      <c r="L1269" s="4" t="s">
        <v>408</v>
      </c>
      <c r="M1269" s="4"/>
      <c r="N1269" s="4"/>
      <c r="O1269" s="4"/>
    </row>
    <row r="1270" spans="1:15" x14ac:dyDescent="0.25">
      <c r="A1270" s="1" t="s">
        <v>3682</v>
      </c>
      <c r="B1270" t="s">
        <v>3683</v>
      </c>
      <c r="C1270" t="s">
        <v>90</v>
      </c>
      <c r="D1270" t="s">
        <v>17</v>
      </c>
      <c r="E1270" t="s">
        <v>3684</v>
      </c>
      <c r="F1270" t="s">
        <v>3685</v>
      </c>
      <c r="G1270" t="str">
        <f t="shared" ref="G1270:G1275" si="108">HYPERLINK("sem/10.1021_acssuschemeng.0c01118\sc0c01118_0003.jpeg","sem/10.1021_acssuschemeng.0c01118\sc0c01118_0003.jpeg")</f>
        <v>sem/10.1021_acssuschemeng.0c01118\sc0c01118_0003.jpeg</v>
      </c>
      <c r="H1270" t="str">
        <f t="shared" ref="H1270:H1275" si="109">HYPERLINK("sem/10.1021_acssuschemeng.0c01118\SEM","sem/10.1021_acssuschemeng.0c01118\SEM")</f>
        <v>sem/10.1021_acssuschemeng.0c01118\SEM</v>
      </c>
      <c r="I1270" t="s">
        <v>3686</v>
      </c>
      <c r="J1270">
        <v>-6</v>
      </c>
      <c r="K1270" t="s">
        <v>114</v>
      </c>
      <c r="L1270" t="s">
        <v>3687</v>
      </c>
    </row>
    <row r="1271" spans="1:15" x14ac:dyDescent="0.25">
      <c r="A1271" s="1" t="s">
        <v>3682</v>
      </c>
      <c r="B1271" t="s">
        <v>3683</v>
      </c>
      <c r="C1271" t="s">
        <v>90</v>
      </c>
      <c r="D1271" t="s">
        <v>28</v>
      </c>
      <c r="E1271" t="s">
        <v>3684</v>
      </c>
      <c r="F1271" t="s">
        <v>3685</v>
      </c>
      <c r="G1271" t="str">
        <f t="shared" si="108"/>
        <v>sem/10.1021_acssuschemeng.0c01118\sc0c01118_0003.jpeg</v>
      </c>
      <c r="H1271" t="str">
        <f t="shared" si="109"/>
        <v>sem/10.1021_acssuschemeng.0c01118\SEM</v>
      </c>
      <c r="I1271" t="s">
        <v>3688</v>
      </c>
      <c r="J1271">
        <v>-7</v>
      </c>
      <c r="K1271" t="s">
        <v>114</v>
      </c>
      <c r="L1271" t="s">
        <v>3687</v>
      </c>
    </row>
    <row r="1272" spans="1:15" x14ac:dyDescent="0.25">
      <c r="A1272" t="s">
        <v>3682</v>
      </c>
      <c r="B1272" t="s">
        <v>3683</v>
      </c>
      <c r="C1272" t="s">
        <v>90</v>
      </c>
      <c r="D1272" t="s">
        <v>36</v>
      </c>
      <c r="E1272" t="s">
        <v>3689</v>
      </c>
      <c r="F1272" t="s">
        <v>3690</v>
      </c>
      <c r="G1272" t="str">
        <f t="shared" si="108"/>
        <v>sem/10.1021_acssuschemeng.0c01118\sc0c01118_0003.jpeg</v>
      </c>
      <c r="H1272" t="str">
        <f t="shared" si="109"/>
        <v>sem/10.1021_acssuschemeng.0c01118\SEM</v>
      </c>
      <c r="I1272" t="s">
        <v>3691</v>
      </c>
      <c r="J1272">
        <v>-6</v>
      </c>
      <c r="K1272" t="s">
        <v>114</v>
      </c>
      <c r="L1272" t="s">
        <v>498</v>
      </c>
    </row>
    <row r="1273" spans="1:15" x14ac:dyDescent="0.25">
      <c r="A1273" t="s">
        <v>3682</v>
      </c>
      <c r="B1273" t="s">
        <v>3683</v>
      </c>
      <c r="C1273" t="s">
        <v>90</v>
      </c>
      <c r="D1273" t="s">
        <v>42</v>
      </c>
      <c r="E1273" t="s">
        <v>3689</v>
      </c>
      <c r="F1273" t="s">
        <v>3690</v>
      </c>
      <c r="G1273" t="str">
        <f t="shared" si="108"/>
        <v>sem/10.1021_acssuschemeng.0c01118\sc0c01118_0003.jpeg</v>
      </c>
      <c r="H1273" t="str">
        <f t="shared" si="109"/>
        <v>sem/10.1021_acssuschemeng.0c01118\SEM</v>
      </c>
      <c r="I1273" t="s">
        <v>3692</v>
      </c>
      <c r="J1273">
        <v>-7</v>
      </c>
      <c r="K1273" t="s">
        <v>114</v>
      </c>
      <c r="L1273" t="s">
        <v>498</v>
      </c>
    </row>
    <row r="1274" spans="1:15" x14ac:dyDescent="0.25">
      <c r="A1274" t="s">
        <v>3682</v>
      </c>
      <c r="B1274" t="s">
        <v>3683</v>
      </c>
      <c r="C1274" t="s">
        <v>90</v>
      </c>
      <c r="D1274" t="s">
        <v>260</v>
      </c>
      <c r="E1274" t="s">
        <v>3684</v>
      </c>
      <c r="F1274" t="s">
        <v>3685</v>
      </c>
      <c r="G1274" t="str">
        <f t="shared" si="108"/>
        <v>sem/10.1021_acssuschemeng.0c01118\sc0c01118_0003.jpeg</v>
      </c>
      <c r="H1274" t="str">
        <f t="shared" si="109"/>
        <v>sem/10.1021_acssuschemeng.0c01118\SEM</v>
      </c>
      <c r="I1274" t="s">
        <v>3693</v>
      </c>
      <c r="J1274">
        <v>-7</v>
      </c>
      <c r="K1274" t="s">
        <v>114</v>
      </c>
      <c r="L1274" t="s">
        <v>3687</v>
      </c>
    </row>
    <row r="1275" spans="1:15" x14ac:dyDescent="0.25">
      <c r="A1275" t="s">
        <v>3682</v>
      </c>
      <c r="B1275" t="s">
        <v>3683</v>
      </c>
      <c r="C1275" t="s">
        <v>90</v>
      </c>
      <c r="D1275" t="s">
        <v>265</v>
      </c>
      <c r="E1275" t="s">
        <v>3689</v>
      </c>
      <c r="F1275" t="s">
        <v>3690</v>
      </c>
      <c r="G1275" t="str">
        <f t="shared" si="108"/>
        <v>sem/10.1021_acssuschemeng.0c01118\sc0c01118_0003.jpeg</v>
      </c>
      <c r="H1275" t="str">
        <f t="shared" si="109"/>
        <v>sem/10.1021_acssuschemeng.0c01118\SEM</v>
      </c>
      <c r="I1275" t="s">
        <v>3694</v>
      </c>
      <c r="J1275">
        <v>-7</v>
      </c>
      <c r="K1275" t="s">
        <v>114</v>
      </c>
      <c r="L1275" t="s">
        <v>3687</v>
      </c>
    </row>
    <row r="1276" spans="1:15" x14ac:dyDescent="0.25">
      <c r="A1276" s="1" t="s">
        <v>3695</v>
      </c>
      <c r="B1276" t="s">
        <v>3696</v>
      </c>
      <c r="C1276" t="s">
        <v>235</v>
      </c>
      <c r="D1276" t="s">
        <v>94</v>
      </c>
      <c r="E1276" t="s">
        <v>3697</v>
      </c>
      <c r="F1276" t="s">
        <v>3698</v>
      </c>
      <c r="G1276" t="str">
        <f>HYPERLINK("sem/10.1021_acs.biomac.5b00425\bm-2015-004253_0007.jpeg","sem/10.1021_acs.biomac.5b00425\bm-2015-004253_0007.jpeg")</f>
        <v>sem/10.1021_acs.biomac.5b00425\bm-2015-004253_0007.jpeg</v>
      </c>
      <c r="H1276" t="str">
        <f>HYPERLINK("sem/10.1021_acs.biomac.5b00425\SEM","sem/10.1021_acs.biomac.5b00425\SEM")</f>
        <v>sem/10.1021_acs.biomac.5b00425\SEM</v>
      </c>
      <c r="N1276">
        <v>1</v>
      </c>
    </row>
    <row r="1277" spans="1:15" x14ac:dyDescent="0.25">
      <c r="A1277" s="1" t="s">
        <v>3699</v>
      </c>
      <c r="B1277" t="s">
        <v>3700</v>
      </c>
      <c r="C1277" t="s">
        <v>90</v>
      </c>
      <c r="D1277" t="s">
        <v>91</v>
      </c>
      <c r="E1277" t="s">
        <v>3701</v>
      </c>
      <c r="F1277" t="s">
        <v>3702</v>
      </c>
      <c r="G1277" t="str">
        <f>HYPERLINK("sem/10.1021_acs.iecr.9b03359\ie9b03359_0003.jpeg","sem/10.1021_acs.iecr.9b03359\ie9b03359_0003.jpeg")</f>
        <v>sem/10.1021_acs.iecr.9b03359\ie9b03359_0003.jpeg</v>
      </c>
      <c r="H1277" t="str">
        <f>HYPERLINK("sem/10.1021_acs.iecr.9b03359\SEM","sem/10.1021_acs.iecr.9b03359\SEM")</f>
        <v>sem/10.1021_acs.iecr.9b03359\SEM</v>
      </c>
      <c r="I1277" t="s">
        <v>3703</v>
      </c>
      <c r="J1277">
        <v>-6</v>
      </c>
      <c r="K1277" t="s">
        <v>114</v>
      </c>
      <c r="L1277" t="s">
        <v>3704</v>
      </c>
    </row>
    <row r="1278" spans="1:15" x14ac:dyDescent="0.25">
      <c r="A1278" t="s">
        <v>3699</v>
      </c>
      <c r="B1278" t="s">
        <v>3700</v>
      </c>
      <c r="C1278" t="s">
        <v>90</v>
      </c>
      <c r="D1278" t="s">
        <v>94</v>
      </c>
      <c r="E1278">
        <v>0.2</v>
      </c>
      <c r="F1278" t="s">
        <v>3705</v>
      </c>
      <c r="G1278" t="str">
        <f>HYPERLINK("sem/10.1021_acs.iecr.9b03359\ie9b03359_0003.jpeg","sem/10.1021_acs.iecr.9b03359\ie9b03359_0003.jpeg")</f>
        <v>sem/10.1021_acs.iecr.9b03359\ie9b03359_0003.jpeg</v>
      </c>
      <c r="H1278" t="str">
        <f>HYPERLINK("sem/10.1021_acs.iecr.9b03359\SEM","sem/10.1021_acs.iecr.9b03359\SEM")</f>
        <v>sem/10.1021_acs.iecr.9b03359\SEM</v>
      </c>
      <c r="I1278" t="s">
        <v>3706</v>
      </c>
      <c r="J1278">
        <v>-6</v>
      </c>
      <c r="K1278" t="s">
        <v>114</v>
      </c>
      <c r="L1278" t="s">
        <v>3707</v>
      </c>
    </row>
    <row r="1279" spans="1:15" x14ac:dyDescent="0.25">
      <c r="A1279" t="s">
        <v>3699</v>
      </c>
      <c r="B1279" t="s">
        <v>3700</v>
      </c>
      <c r="C1279" t="s">
        <v>90</v>
      </c>
      <c r="D1279" t="s">
        <v>96</v>
      </c>
      <c r="E1279">
        <v>0.4</v>
      </c>
      <c r="F1279" t="s">
        <v>3708</v>
      </c>
      <c r="G1279" t="str">
        <f>HYPERLINK("sem/10.1021_acs.iecr.9b03359\ie9b03359_0003.jpeg","sem/10.1021_acs.iecr.9b03359\ie9b03359_0003.jpeg")</f>
        <v>sem/10.1021_acs.iecr.9b03359\ie9b03359_0003.jpeg</v>
      </c>
      <c r="H1279" t="str">
        <f>HYPERLINK("sem/10.1021_acs.iecr.9b03359\SEM","sem/10.1021_acs.iecr.9b03359\SEM")</f>
        <v>sem/10.1021_acs.iecr.9b03359\SEM</v>
      </c>
      <c r="I1279" t="s">
        <v>3709</v>
      </c>
      <c r="J1279">
        <v>-6</v>
      </c>
      <c r="K1279" t="s">
        <v>114</v>
      </c>
      <c r="L1279" t="s">
        <v>225</v>
      </c>
    </row>
    <row r="1280" spans="1:15" x14ac:dyDescent="0.25">
      <c r="A1280" t="s">
        <v>3699</v>
      </c>
      <c r="B1280" t="s">
        <v>3700</v>
      </c>
      <c r="C1280" t="s">
        <v>90</v>
      </c>
      <c r="D1280" t="s">
        <v>99</v>
      </c>
      <c r="E1280" t="s">
        <v>3710</v>
      </c>
      <c r="F1280" t="s">
        <v>3711</v>
      </c>
      <c r="G1280" t="str">
        <f>HYPERLINK("sem/10.1021_acs.iecr.9b03359\ie9b03359_0003.jpeg","sem/10.1021_acs.iecr.9b03359\ie9b03359_0003.jpeg")</f>
        <v>sem/10.1021_acs.iecr.9b03359\ie9b03359_0003.jpeg</v>
      </c>
      <c r="H1280" t="str">
        <f>HYPERLINK("sem/10.1021_acs.iecr.9b03359\SEM","sem/10.1021_acs.iecr.9b03359\SEM")</f>
        <v>sem/10.1021_acs.iecr.9b03359\SEM</v>
      </c>
      <c r="I1280" t="s">
        <v>3712</v>
      </c>
      <c r="J1280">
        <v>-6</v>
      </c>
      <c r="K1280" t="s">
        <v>114</v>
      </c>
      <c r="L1280" t="s">
        <v>3713</v>
      </c>
    </row>
    <row r="1281" spans="1:15" s="4" customFormat="1" x14ac:dyDescent="0.25">
      <c r="A1281" s="8" t="s">
        <v>3714</v>
      </c>
      <c r="B1281" s="4" t="s">
        <v>3715</v>
      </c>
      <c r="C1281" s="4" t="s">
        <v>620</v>
      </c>
      <c r="D1281" s="4" t="s">
        <v>3716</v>
      </c>
      <c r="E1281" s="4" t="s">
        <v>3717</v>
      </c>
      <c r="F1281" s="4" t="s">
        <v>3718</v>
      </c>
      <c r="G1281" s="4" t="str">
        <f>HYPERLINK("sem/10.1021_acs.macromol.8b02410\supp_7.jpg","sem/10.1021_acs.macromol.8b02410\supp_7.jpg")</f>
        <v>sem/10.1021_acs.macromol.8b02410\supp_7.jpg</v>
      </c>
      <c r="H1281" s="4" t="str">
        <f>HYPERLINK("sem/10.1021_acs.macromol.8b02410\SEM","sem/10.1021_acs.macromol.8b02410\SEM")</f>
        <v>sem/10.1021_acs.macromol.8b02410\SEM</v>
      </c>
      <c r="I1281" s="4" t="s">
        <v>44</v>
      </c>
      <c r="J1281" s="4">
        <v>-5</v>
      </c>
      <c r="K1281" s="4" t="s">
        <v>114</v>
      </c>
      <c r="L1281" s="4" t="s">
        <v>3719</v>
      </c>
    </row>
    <row r="1282" spans="1:15" s="4" customFormat="1" x14ac:dyDescent="0.25">
      <c r="A1282" s="8" t="s">
        <v>3714</v>
      </c>
      <c r="B1282" s="4" t="s">
        <v>3715</v>
      </c>
      <c r="C1282" s="4" t="s">
        <v>620</v>
      </c>
      <c r="D1282" s="4" t="s">
        <v>3716</v>
      </c>
      <c r="E1282" s="4" t="s">
        <v>3720</v>
      </c>
      <c r="F1282" s="4" t="s">
        <v>3718</v>
      </c>
      <c r="G1282" s="4" t="str">
        <f>HYPERLINK("sem/10.1021_acs.macromol.8b02410\supp_7.jpg","sem/10.1021_acs.macromol.8b02410\supp_7.jpg")</f>
        <v>sem/10.1021_acs.macromol.8b02410\supp_7.jpg</v>
      </c>
      <c r="H1282" s="4" t="str">
        <f>HYPERLINK("sem/10.1021_acs.macromol.8b02410\SEM","sem/10.1021_acs.macromol.8b02410\SEM")</f>
        <v>sem/10.1021_acs.macromol.8b02410\SEM</v>
      </c>
      <c r="I1282" s="4" t="s">
        <v>34</v>
      </c>
      <c r="J1282" s="4">
        <v>-5</v>
      </c>
      <c r="K1282" s="4" t="s">
        <v>114</v>
      </c>
      <c r="L1282" s="4" t="s">
        <v>3721</v>
      </c>
    </row>
    <row r="1283" spans="1:15" s="4" customFormat="1" x14ac:dyDescent="0.25">
      <c r="A1283" s="8" t="s">
        <v>3714</v>
      </c>
      <c r="B1283" s="4" t="s">
        <v>3715</v>
      </c>
      <c r="C1283" s="4" t="s">
        <v>620</v>
      </c>
      <c r="D1283" s="4" t="s">
        <v>3716</v>
      </c>
      <c r="E1283" s="4" t="s">
        <v>3722</v>
      </c>
      <c r="F1283" s="4" t="s">
        <v>3718</v>
      </c>
      <c r="G1283" s="4" t="str">
        <f>HYPERLINK("sem/10.1021_acs.macromol.8b02410\supp_7.jpg","sem/10.1021_acs.macromol.8b02410\supp_7.jpg")</f>
        <v>sem/10.1021_acs.macromol.8b02410\supp_7.jpg</v>
      </c>
      <c r="H1283" s="4" t="str">
        <f>HYPERLINK("sem/10.1021_acs.macromol.8b02410\SEM","sem/10.1021_acs.macromol.8b02410\SEM")</f>
        <v>sem/10.1021_acs.macromol.8b02410\SEM</v>
      </c>
      <c r="I1283" s="4" t="s">
        <v>31</v>
      </c>
      <c r="J1283" s="4">
        <v>-5</v>
      </c>
      <c r="K1283" s="4" t="s">
        <v>114</v>
      </c>
      <c r="L1283" s="4" t="s">
        <v>3723</v>
      </c>
    </row>
    <row r="1284" spans="1:15" s="4" customFormat="1" x14ac:dyDescent="0.25">
      <c r="A1284" s="8" t="s">
        <v>3714</v>
      </c>
      <c r="B1284" s="4" t="s">
        <v>3715</v>
      </c>
      <c r="C1284" s="4" t="s">
        <v>620</v>
      </c>
      <c r="D1284" s="4" t="s">
        <v>3716</v>
      </c>
      <c r="E1284" s="4" t="s">
        <v>3724</v>
      </c>
      <c r="F1284" s="4" t="s">
        <v>3718</v>
      </c>
      <c r="G1284" s="4" t="str">
        <f>HYPERLINK("sem/10.1021_acs.macromol.8b02410\supp_7.jpg","sem/10.1021_acs.macromol.8b02410\supp_7.jpg")</f>
        <v>sem/10.1021_acs.macromol.8b02410\supp_7.jpg</v>
      </c>
      <c r="H1284" s="4" t="str">
        <f>HYPERLINK("sem/10.1021_acs.macromol.8b02410\SEM","sem/10.1021_acs.macromol.8b02410\SEM")</f>
        <v>sem/10.1021_acs.macromol.8b02410\SEM</v>
      </c>
      <c r="I1284" s="4" t="s">
        <v>22</v>
      </c>
      <c r="J1284" s="4">
        <v>-5</v>
      </c>
      <c r="K1284" s="4" t="s">
        <v>114</v>
      </c>
      <c r="L1284" s="4" t="s">
        <v>1275</v>
      </c>
    </row>
    <row r="1285" spans="1:15" x14ac:dyDescent="0.25">
      <c r="A1285" t="s">
        <v>3714</v>
      </c>
      <c r="B1285" t="s">
        <v>3715</v>
      </c>
      <c r="C1285" t="s">
        <v>1080</v>
      </c>
      <c r="D1285" t="s">
        <v>36</v>
      </c>
      <c r="E1285" t="s">
        <v>3725</v>
      </c>
      <c r="F1285" t="s">
        <v>3726</v>
      </c>
      <c r="G1285" t="str">
        <f>HYPERLINK("sem/10.1021_acs.macromol.8b02410\supp_8.jpg","sem/10.1021_acs.macromol.8b02410\supp_8.jpg")</f>
        <v>sem/10.1021_acs.macromol.8b02410\supp_8.jpg</v>
      </c>
      <c r="H1285" t="str">
        <f>HYPERLINK("sem/10.1021_acs.macromol.8b02410\SEM","sem/10.1021_acs.macromol.8b02410\SEM")</f>
        <v>sem/10.1021_acs.macromol.8b02410\SEM</v>
      </c>
      <c r="I1285" t="s">
        <v>1281</v>
      </c>
      <c r="J1285">
        <v>-6</v>
      </c>
      <c r="K1285" t="s">
        <v>114</v>
      </c>
      <c r="L1285" t="s">
        <v>3727</v>
      </c>
    </row>
    <row r="1286" spans="1:15" x14ac:dyDescent="0.25">
      <c r="A1286" s="1" t="s">
        <v>3728</v>
      </c>
      <c r="B1286" t="s">
        <v>3729</v>
      </c>
      <c r="C1286" t="s">
        <v>90</v>
      </c>
      <c r="D1286" t="s">
        <v>94</v>
      </c>
      <c r="E1286" t="s">
        <v>3730</v>
      </c>
      <c r="F1286" t="s">
        <v>3731</v>
      </c>
      <c r="G1286" t="str">
        <f>HYPERLINK("sem/10.1021_acsabm.0c01533\mt0c01533_0004.jpeg","sem/10.1021_acsabm.0c01533\mt0c01533_0004.jpeg")</f>
        <v>sem/10.1021_acsabm.0c01533\mt0c01533_0004.jpeg</v>
      </c>
      <c r="H1286" t="str">
        <f>HYPERLINK("sem/10.1021_acsabm.0c01533\SEM","sem/10.1021_acsabm.0c01533\SEM")</f>
        <v>sem/10.1021_acsabm.0c01533\SEM</v>
      </c>
      <c r="N1286">
        <v>1</v>
      </c>
    </row>
    <row r="1287" spans="1:15" x14ac:dyDescent="0.25">
      <c r="A1287" t="s">
        <v>3728</v>
      </c>
      <c r="B1287" t="s">
        <v>3729</v>
      </c>
      <c r="C1287" t="s">
        <v>620</v>
      </c>
      <c r="D1287" t="s">
        <v>94</v>
      </c>
      <c r="E1287" t="s">
        <v>3732</v>
      </c>
      <c r="F1287" t="s">
        <v>3733</v>
      </c>
      <c r="G1287" t="str">
        <f>HYPERLINK("sem/10.1021_acsabm.0c01533\supp_5.jpg","sem/10.1021_acsabm.0c01533\supp_5.jpg")</f>
        <v>sem/10.1021_acsabm.0c01533\supp_5.jpg</v>
      </c>
      <c r="H1287" t="str">
        <f>HYPERLINK("sem/10.1021_acsabm.0c01533\SEM","sem/10.1021_acsabm.0c01533\SEM")</f>
        <v>sem/10.1021_acsabm.0c01533\SEM</v>
      </c>
      <c r="N1287">
        <v>1</v>
      </c>
    </row>
    <row r="1288" spans="1:15" x14ac:dyDescent="0.25">
      <c r="A1288" s="1" t="s">
        <v>3734</v>
      </c>
      <c r="B1288" t="s">
        <v>3735</v>
      </c>
      <c r="C1288" t="s">
        <v>578</v>
      </c>
      <c r="D1288" t="s">
        <v>91</v>
      </c>
      <c r="E1288" t="s">
        <v>3736</v>
      </c>
      <c r="F1288" t="s">
        <v>3737</v>
      </c>
      <c r="G1288" t="str">
        <f>HYPERLINK("sem/10.1021_acsbiomaterials.7b00224\supp_4.jpg","sem/10.1021_acsbiomaterials.7b00224\supp_4.jpg")</f>
        <v>sem/10.1021_acsbiomaterials.7b00224\supp_4.jpg</v>
      </c>
      <c r="H1288" s="1" t="str">
        <f>HYPERLINK("sem/10.1021_acsbiomaterials.7b00224\SEM","sem/10.1021_acsbiomaterials.7b00224\SEM")</f>
        <v>sem/10.1021_acsbiomaterials.7b00224\SEM</v>
      </c>
      <c r="I1288" s="9" t="s">
        <v>3738</v>
      </c>
      <c r="J1288">
        <v>-7</v>
      </c>
      <c r="K1288" t="s">
        <v>1116</v>
      </c>
      <c r="L1288" t="s">
        <v>3739</v>
      </c>
      <c r="O1288" t="s">
        <v>3740</v>
      </c>
    </row>
    <row r="1289" spans="1:15" x14ac:dyDescent="0.25">
      <c r="A1289" t="s">
        <v>3734</v>
      </c>
      <c r="B1289" t="s">
        <v>3735</v>
      </c>
      <c r="C1289" t="s">
        <v>578</v>
      </c>
      <c r="D1289" t="s">
        <v>94</v>
      </c>
      <c r="E1289" t="s">
        <v>3741</v>
      </c>
      <c r="F1289" t="s">
        <v>3742</v>
      </c>
      <c r="G1289" t="str">
        <f>HYPERLINK("sem/10.1021_acsbiomaterials.7b00224\supp_4.jpg","sem/10.1021_acsbiomaterials.7b00224\supp_4.jpg")</f>
        <v>sem/10.1021_acsbiomaterials.7b00224\supp_4.jpg</v>
      </c>
      <c r="H1289" t="str">
        <f>HYPERLINK("sem/10.1021_acsbiomaterials.7b00224\SEM","sem/10.1021_acsbiomaterials.7b00224\SEM")</f>
        <v>sem/10.1021_acsbiomaterials.7b00224\SEM</v>
      </c>
      <c r="I1289" s="9" t="s">
        <v>3743</v>
      </c>
      <c r="J1289">
        <v>-7</v>
      </c>
      <c r="K1289" t="s">
        <v>1116</v>
      </c>
      <c r="L1289" t="s">
        <v>3744</v>
      </c>
    </row>
    <row r="1290" spans="1:15" x14ac:dyDescent="0.25">
      <c r="A1290" t="s">
        <v>3734</v>
      </c>
      <c r="B1290" t="s">
        <v>3735</v>
      </c>
      <c r="C1290" t="s">
        <v>578</v>
      </c>
      <c r="D1290" t="s">
        <v>96</v>
      </c>
      <c r="E1290" t="s">
        <v>3745</v>
      </c>
      <c r="F1290" t="s">
        <v>3746</v>
      </c>
      <c r="G1290" t="str">
        <f>HYPERLINK("sem/10.1021_acsbiomaterials.7b00224\supp_4.jpg","sem/10.1021_acsbiomaterials.7b00224\supp_4.jpg")</f>
        <v>sem/10.1021_acsbiomaterials.7b00224\supp_4.jpg</v>
      </c>
      <c r="H1290" t="str">
        <f>HYPERLINK("sem/10.1021_acsbiomaterials.7b00224\SEM","sem/10.1021_acsbiomaterials.7b00224\SEM")</f>
        <v>sem/10.1021_acsbiomaterials.7b00224\SEM</v>
      </c>
      <c r="I1290" s="9" t="s">
        <v>3747</v>
      </c>
      <c r="J1290">
        <v>-7</v>
      </c>
      <c r="K1290" t="s">
        <v>1116</v>
      </c>
      <c r="L1290" t="s">
        <v>3748</v>
      </c>
    </row>
    <row r="1291" spans="1:15" x14ac:dyDescent="0.25">
      <c r="A1291" s="1" t="s">
        <v>3749</v>
      </c>
      <c r="B1291" t="s">
        <v>3750</v>
      </c>
      <c r="C1291" t="s">
        <v>122</v>
      </c>
      <c r="D1291" t="s">
        <v>17</v>
      </c>
      <c r="E1291" t="s">
        <v>3751</v>
      </c>
      <c r="F1291" t="s">
        <v>3752</v>
      </c>
      <c r="G1291" t="str">
        <f>HYPERLINK("sem/10.1021_acs.langmuir.9b01640\la9b01640_0004.jpeg","sem/10.1021_acs.langmuir.9b01640\la9b01640_0004.jpeg")</f>
        <v>sem/10.1021_acs.langmuir.9b01640\la9b01640_0004.jpeg</v>
      </c>
      <c r="H1291" t="str">
        <f>HYPERLINK("sem/10.1021_acs.langmuir.9b01640\SEM","sem/10.1021_acs.langmuir.9b01640\SEM")</f>
        <v>sem/10.1021_acs.langmuir.9b01640\SEM</v>
      </c>
      <c r="I1291" t="s">
        <v>3753</v>
      </c>
      <c r="J1291">
        <v>-5</v>
      </c>
      <c r="K1291" t="s">
        <v>1164</v>
      </c>
      <c r="L1291" t="s">
        <v>3754</v>
      </c>
    </row>
    <row r="1292" spans="1:15" x14ac:dyDescent="0.25">
      <c r="A1292" t="s">
        <v>3749</v>
      </c>
      <c r="B1292" t="s">
        <v>3750</v>
      </c>
      <c r="C1292" t="s">
        <v>122</v>
      </c>
      <c r="D1292" t="s">
        <v>28</v>
      </c>
      <c r="E1292" t="s">
        <v>3755</v>
      </c>
      <c r="F1292" t="s">
        <v>3756</v>
      </c>
      <c r="G1292" t="str">
        <f>HYPERLINK("sem/10.1021_acs.langmuir.9b01640\la9b01640_0004.jpeg","sem/10.1021_acs.langmuir.9b01640\la9b01640_0004.jpeg")</f>
        <v>sem/10.1021_acs.langmuir.9b01640\la9b01640_0004.jpeg</v>
      </c>
      <c r="H1292" t="str">
        <f>HYPERLINK("sem/10.1021_acs.langmuir.9b01640\SEM","sem/10.1021_acs.langmuir.9b01640\SEM")</f>
        <v>sem/10.1021_acs.langmuir.9b01640\SEM</v>
      </c>
      <c r="I1292" t="s">
        <v>3757</v>
      </c>
      <c r="J1292">
        <v>-5</v>
      </c>
      <c r="K1292" t="s">
        <v>1164</v>
      </c>
      <c r="L1292" t="s">
        <v>3758</v>
      </c>
    </row>
    <row r="1293" spans="1:15" x14ac:dyDescent="0.25">
      <c r="A1293" t="s">
        <v>3749</v>
      </c>
      <c r="B1293" t="s">
        <v>3750</v>
      </c>
      <c r="C1293" t="s">
        <v>122</v>
      </c>
      <c r="D1293" t="s">
        <v>36</v>
      </c>
      <c r="E1293" t="s">
        <v>3759</v>
      </c>
      <c r="F1293" t="s">
        <v>3760</v>
      </c>
      <c r="G1293" t="str">
        <f>HYPERLINK("sem/10.1021_acs.langmuir.9b01640\la9b01640_0004.jpeg","sem/10.1021_acs.langmuir.9b01640\la9b01640_0004.jpeg")</f>
        <v>sem/10.1021_acs.langmuir.9b01640\la9b01640_0004.jpeg</v>
      </c>
      <c r="H1293" t="str">
        <f>HYPERLINK("sem/10.1021_acs.langmuir.9b01640\SEM","sem/10.1021_acs.langmuir.9b01640\SEM")</f>
        <v>sem/10.1021_acs.langmuir.9b01640\SEM</v>
      </c>
      <c r="N1293">
        <v>1</v>
      </c>
    </row>
    <row r="1294" spans="1:15" x14ac:dyDescent="0.25">
      <c r="A1294" t="s">
        <v>3749</v>
      </c>
      <c r="B1294" t="s">
        <v>3750</v>
      </c>
      <c r="C1294" t="s">
        <v>122</v>
      </c>
      <c r="D1294" t="s">
        <v>42</v>
      </c>
      <c r="E1294" t="s">
        <v>3761</v>
      </c>
      <c r="F1294" t="s">
        <v>3762</v>
      </c>
      <c r="G1294" t="str">
        <f>HYPERLINK("sem/10.1021_acs.langmuir.9b01640\la9b01640_0004.jpeg","sem/10.1021_acs.langmuir.9b01640\la9b01640_0004.jpeg")</f>
        <v>sem/10.1021_acs.langmuir.9b01640\la9b01640_0004.jpeg</v>
      </c>
      <c r="H1294" t="str">
        <f>HYPERLINK("sem/10.1021_acs.langmuir.9b01640\SEM","sem/10.1021_acs.langmuir.9b01640\SEM")</f>
        <v>sem/10.1021_acs.langmuir.9b01640\SEM</v>
      </c>
      <c r="I1294" t="s">
        <v>3763</v>
      </c>
      <c r="J1294">
        <v>-5</v>
      </c>
      <c r="K1294" t="s">
        <v>1164</v>
      </c>
      <c r="L1294" t="s">
        <v>3764</v>
      </c>
    </row>
    <row r="1295" spans="1:15" x14ac:dyDescent="0.25">
      <c r="A1295" s="1" t="s">
        <v>3765</v>
      </c>
      <c r="B1295" t="s">
        <v>3766</v>
      </c>
      <c r="C1295" t="s">
        <v>90</v>
      </c>
      <c r="D1295" t="s">
        <v>3767</v>
      </c>
      <c r="E1295" t="s">
        <v>3768</v>
      </c>
      <c r="F1295" t="s">
        <v>3769</v>
      </c>
      <c r="G1295" t="str">
        <f>HYPERLINK("sem/10.1021_bm200154k\bm-2011-00154k_0001.jpeg","sem/10.1021_bm200154k\bm-2011-00154k_0001.jpeg")</f>
        <v>sem/10.1021_bm200154k\bm-2011-00154k_0001.jpeg</v>
      </c>
      <c r="H1295" t="str">
        <f>HYPERLINK("sem/10.1021_bm200154k\SEM","sem/10.1021_bm200154k\SEM")</f>
        <v>sem/10.1021_bm200154k\SEM</v>
      </c>
      <c r="N1295">
        <v>1</v>
      </c>
    </row>
    <row r="1296" spans="1:15" x14ac:dyDescent="0.25">
      <c r="A1296" s="1" t="s">
        <v>3770</v>
      </c>
      <c r="B1296" t="s">
        <v>3771</v>
      </c>
      <c r="C1296" t="s">
        <v>55</v>
      </c>
      <c r="D1296" t="s">
        <v>1852</v>
      </c>
      <c r="E1296" t="s">
        <v>56</v>
      </c>
      <c r="F1296" t="s">
        <v>3772</v>
      </c>
      <c r="G1296" t="str">
        <f>HYPERLINK("sem/10.1021_acsami.1c10311\am1c10311_0002.jpeg","sem/10.1021_acsami.1c10311\am1c10311_0002.jpeg")</f>
        <v>sem/10.1021_acsami.1c10311\am1c10311_0002.jpeg</v>
      </c>
      <c r="H1296" t="str">
        <f>HYPERLINK("sem/10.1021_acsami.1c10311\SEM","sem/10.1021_acsami.1c10311\SEM")</f>
        <v>sem/10.1021_acsami.1c10311\SEM</v>
      </c>
      <c r="N1296">
        <v>1</v>
      </c>
    </row>
    <row r="1297" spans="1:14" x14ac:dyDescent="0.25">
      <c r="A1297" s="1" t="s">
        <v>3773</v>
      </c>
      <c r="B1297" t="s">
        <v>3774</v>
      </c>
      <c r="C1297" t="s">
        <v>122</v>
      </c>
      <c r="D1297" t="s">
        <v>17</v>
      </c>
      <c r="E1297" t="s">
        <v>3775</v>
      </c>
      <c r="F1297" t="s">
        <v>3776</v>
      </c>
      <c r="G1297" t="str">
        <f>HYPERLINK("sem/10.1021_acs.biomac.7b01204\bm-2017-01204f_0004.jpeg","sem/10.1021_acs.biomac.7b01204\bm-2017-01204f_0004.jpeg")</f>
        <v>sem/10.1021_acs.biomac.7b01204\bm-2017-01204f_0004.jpeg</v>
      </c>
      <c r="H1297" t="str">
        <f t="shared" ref="H1297:H1304" si="110">HYPERLINK("sem/10.1021_acs.biomac.7b01204\SEM","sem/10.1021_acs.biomac.7b01204\SEM")</f>
        <v>sem/10.1021_acs.biomac.7b01204\SEM</v>
      </c>
      <c r="N1297">
        <v>1</v>
      </c>
    </row>
    <row r="1298" spans="1:14" x14ac:dyDescent="0.25">
      <c r="A1298" t="s">
        <v>3773</v>
      </c>
      <c r="B1298" t="s">
        <v>3774</v>
      </c>
      <c r="C1298" t="s">
        <v>122</v>
      </c>
      <c r="D1298" t="s">
        <v>28</v>
      </c>
      <c r="E1298" t="s">
        <v>3777</v>
      </c>
      <c r="F1298" t="s">
        <v>3778</v>
      </c>
      <c r="G1298" t="str">
        <f>HYPERLINK("sem/10.1021_acs.biomac.7b01204\bm-2017-01204f_0004.jpeg","sem/10.1021_acs.biomac.7b01204\bm-2017-01204f_0004.jpeg")</f>
        <v>sem/10.1021_acs.biomac.7b01204\bm-2017-01204f_0004.jpeg</v>
      </c>
      <c r="H1298" t="str">
        <f t="shared" si="110"/>
        <v>sem/10.1021_acs.biomac.7b01204\SEM</v>
      </c>
      <c r="N1298">
        <v>1</v>
      </c>
    </row>
    <row r="1299" spans="1:14" x14ac:dyDescent="0.25">
      <c r="A1299" t="s">
        <v>3773</v>
      </c>
      <c r="B1299" t="s">
        <v>3774</v>
      </c>
      <c r="C1299" t="s">
        <v>122</v>
      </c>
      <c r="D1299" t="s">
        <v>36</v>
      </c>
      <c r="E1299" t="s">
        <v>3779</v>
      </c>
      <c r="F1299" t="s">
        <v>3780</v>
      </c>
      <c r="G1299" t="str">
        <f>HYPERLINK("sem/10.1021_acs.biomac.7b01204\bm-2017-01204f_0004.jpeg","sem/10.1021_acs.biomac.7b01204\bm-2017-01204f_0004.jpeg")</f>
        <v>sem/10.1021_acs.biomac.7b01204\bm-2017-01204f_0004.jpeg</v>
      </c>
      <c r="H1299" t="str">
        <f t="shared" si="110"/>
        <v>sem/10.1021_acs.biomac.7b01204\SEM</v>
      </c>
      <c r="N1299">
        <v>1</v>
      </c>
    </row>
    <row r="1300" spans="1:14" x14ac:dyDescent="0.25">
      <c r="A1300" t="s">
        <v>3773</v>
      </c>
      <c r="B1300" t="s">
        <v>3774</v>
      </c>
      <c r="C1300" t="s">
        <v>122</v>
      </c>
      <c r="D1300" t="s">
        <v>42</v>
      </c>
      <c r="E1300" t="s">
        <v>3781</v>
      </c>
      <c r="F1300" t="s">
        <v>3782</v>
      </c>
      <c r="G1300" t="str">
        <f>HYPERLINK("sem/10.1021_acs.biomac.7b01204\bm-2017-01204f_0004.jpeg","sem/10.1021_acs.biomac.7b01204\bm-2017-01204f_0004.jpeg")</f>
        <v>sem/10.1021_acs.biomac.7b01204\bm-2017-01204f_0004.jpeg</v>
      </c>
      <c r="H1300" t="str">
        <f t="shared" si="110"/>
        <v>sem/10.1021_acs.biomac.7b01204\SEM</v>
      </c>
      <c r="N1300">
        <v>1</v>
      </c>
    </row>
    <row r="1301" spans="1:14" x14ac:dyDescent="0.25">
      <c r="A1301" t="s">
        <v>3773</v>
      </c>
      <c r="B1301" t="s">
        <v>3774</v>
      </c>
      <c r="C1301" t="s">
        <v>2844</v>
      </c>
      <c r="D1301" t="s">
        <v>17</v>
      </c>
      <c r="E1301" t="s">
        <v>3783</v>
      </c>
      <c r="F1301" t="s">
        <v>3784</v>
      </c>
      <c r="G1301" t="str">
        <f>HYPERLINK("sem/10.1021_acs.biomac.7b01204\supp_10.jpg","sem/10.1021_acs.biomac.7b01204\supp_10.jpg")</f>
        <v>sem/10.1021_acs.biomac.7b01204\supp_10.jpg</v>
      </c>
      <c r="H1301" t="str">
        <f t="shared" si="110"/>
        <v>sem/10.1021_acs.biomac.7b01204\SEM</v>
      </c>
      <c r="N1301">
        <v>1</v>
      </c>
    </row>
    <row r="1302" spans="1:14" x14ac:dyDescent="0.25">
      <c r="A1302" t="s">
        <v>3773</v>
      </c>
      <c r="B1302" t="s">
        <v>3774</v>
      </c>
      <c r="C1302" t="s">
        <v>2844</v>
      </c>
      <c r="D1302" t="s">
        <v>28</v>
      </c>
      <c r="E1302" t="s">
        <v>3785</v>
      </c>
      <c r="F1302" t="s">
        <v>3786</v>
      </c>
      <c r="G1302" t="str">
        <f>HYPERLINK("sem/10.1021_acs.biomac.7b01204\supp_10.jpg","sem/10.1021_acs.biomac.7b01204\supp_10.jpg")</f>
        <v>sem/10.1021_acs.biomac.7b01204\supp_10.jpg</v>
      </c>
      <c r="H1302" t="str">
        <f t="shared" si="110"/>
        <v>sem/10.1021_acs.biomac.7b01204\SEM</v>
      </c>
      <c r="L1302" t="s">
        <v>3787</v>
      </c>
      <c r="N1302">
        <v>1</v>
      </c>
    </row>
    <row r="1303" spans="1:14" x14ac:dyDescent="0.25">
      <c r="A1303" t="s">
        <v>3773</v>
      </c>
      <c r="B1303" t="s">
        <v>3774</v>
      </c>
      <c r="C1303" t="s">
        <v>2844</v>
      </c>
      <c r="D1303" t="s">
        <v>36</v>
      </c>
      <c r="E1303" t="s">
        <v>3788</v>
      </c>
      <c r="F1303" t="s">
        <v>3789</v>
      </c>
      <c r="G1303" t="str">
        <f>HYPERLINK("sem/10.1021_acs.biomac.7b01204\supp_10.jpg","sem/10.1021_acs.biomac.7b01204\supp_10.jpg")</f>
        <v>sem/10.1021_acs.biomac.7b01204\supp_10.jpg</v>
      </c>
      <c r="H1303" t="str">
        <f t="shared" si="110"/>
        <v>sem/10.1021_acs.biomac.7b01204\SEM</v>
      </c>
      <c r="N1303">
        <v>1</v>
      </c>
    </row>
    <row r="1304" spans="1:14" x14ac:dyDescent="0.25">
      <c r="A1304" t="s">
        <v>3773</v>
      </c>
      <c r="B1304" t="s">
        <v>3774</v>
      </c>
      <c r="C1304" t="s">
        <v>2844</v>
      </c>
      <c r="D1304" t="s">
        <v>42</v>
      </c>
      <c r="E1304" t="s">
        <v>3790</v>
      </c>
      <c r="F1304" t="s">
        <v>3791</v>
      </c>
      <c r="G1304" t="str">
        <f>HYPERLINK("sem/10.1021_acs.biomac.7b01204\supp_10.jpg","sem/10.1021_acs.biomac.7b01204\supp_10.jpg")</f>
        <v>sem/10.1021_acs.biomac.7b01204\supp_10.jpg</v>
      </c>
      <c r="H1304" t="str">
        <f t="shared" si="110"/>
        <v>sem/10.1021_acs.biomac.7b01204\SEM</v>
      </c>
      <c r="N1304">
        <v>1</v>
      </c>
    </row>
    <row r="1305" spans="1:14" x14ac:dyDescent="0.25">
      <c r="A1305" s="1" t="s">
        <v>3792</v>
      </c>
      <c r="B1305" t="s">
        <v>3793</v>
      </c>
      <c r="C1305" t="s">
        <v>122</v>
      </c>
      <c r="D1305" t="s">
        <v>17</v>
      </c>
      <c r="E1305" t="s">
        <v>3794</v>
      </c>
      <c r="F1305" t="s">
        <v>3795</v>
      </c>
      <c r="G1305" t="str">
        <f>HYPERLINK("sem/10.1021_ma200562k\ma-2011-00562k_0004.jpeg","sem/10.1021_ma200562k\ma-2011-00562k_0004.jpeg")</f>
        <v>sem/10.1021_ma200562k\ma-2011-00562k_0004.jpeg</v>
      </c>
      <c r="H1305" t="str">
        <f>HYPERLINK("sem/10.1021_ma200562k\SEM","sem/10.1021_ma200562k\SEM")</f>
        <v>sem/10.1021_ma200562k\SEM</v>
      </c>
      <c r="I1305" t="s">
        <v>3796</v>
      </c>
      <c r="J1305">
        <v>-6</v>
      </c>
      <c r="K1305" t="s">
        <v>114</v>
      </c>
      <c r="L1305" t="s">
        <v>190</v>
      </c>
    </row>
    <row r="1306" spans="1:14" x14ac:dyDescent="0.25">
      <c r="A1306" t="s">
        <v>3792</v>
      </c>
      <c r="B1306" t="s">
        <v>3793</v>
      </c>
      <c r="C1306" t="s">
        <v>122</v>
      </c>
      <c r="D1306" t="s">
        <v>28</v>
      </c>
      <c r="E1306" t="s">
        <v>3797</v>
      </c>
      <c r="F1306" t="s">
        <v>3798</v>
      </c>
      <c r="G1306" t="str">
        <f>HYPERLINK("sem/10.1021_ma200562k\ma-2011-00562k_0004.jpeg","sem/10.1021_ma200562k\ma-2011-00562k_0004.jpeg")</f>
        <v>sem/10.1021_ma200562k\ma-2011-00562k_0004.jpeg</v>
      </c>
      <c r="H1306" t="str">
        <f>HYPERLINK("sem/10.1021_ma200562k\SEM","sem/10.1021_ma200562k\SEM")</f>
        <v>sem/10.1021_ma200562k\SEM</v>
      </c>
      <c r="I1306" t="s">
        <v>3799</v>
      </c>
      <c r="J1306">
        <v>-6</v>
      </c>
      <c r="K1306" t="s">
        <v>114</v>
      </c>
      <c r="L1306" t="s">
        <v>3800</v>
      </c>
    </row>
    <row r="1307" spans="1:14" x14ac:dyDescent="0.25">
      <c r="A1307" t="s">
        <v>3792</v>
      </c>
      <c r="B1307" t="s">
        <v>3793</v>
      </c>
      <c r="C1307" t="s">
        <v>297</v>
      </c>
      <c r="D1307" t="s">
        <v>28</v>
      </c>
      <c r="E1307" t="s">
        <v>3797</v>
      </c>
      <c r="F1307" t="s">
        <v>3801</v>
      </c>
      <c r="G1307" t="str">
        <f>HYPERLINK("sem/10.1021_ma200562k\ma-2011-00562k_0005.jpeg","sem/10.1021_ma200562k\ma-2011-00562k_0005.jpeg")</f>
        <v>sem/10.1021_ma200562k\ma-2011-00562k_0005.jpeg</v>
      </c>
      <c r="H1307" t="str">
        <f>HYPERLINK("sem/10.1021_ma200562k\SEM","sem/10.1021_ma200562k\SEM")</f>
        <v>sem/10.1021_ma200562k\SEM</v>
      </c>
      <c r="N1307">
        <v>1</v>
      </c>
    </row>
    <row r="1308" spans="1:14" x14ac:dyDescent="0.25">
      <c r="A1308" s="1" t="s">
        <v>3802</v>
      </c>
      <c r="B1308" t="s">
        <v>3803</v>
      </c>
      <c r="C1308" t="s">
        <v>235</v>
      </c>
      <c r="D1308" t="s">
        <v>17</v>
      </c>
      <c r="E1308" t="s">
        <v>1527</v>
      </c>
      <c r="F1308" t="s">
        <v>3804</v>
      </c>
      <c r="G1308" t="str">
        <f t="shared" ref="G1308:G1313" si="111">HYPERLINK("sem/10.1021_ma101336c\ma-2010-01336c_0004.jpeg","sem/10.1021_ma101336c\ma-2010-01336c_0004.jpeg")</f>
        <v>sem/10.1021_ma101336c\ma-2010-01336c_0004.jpeg</v>
      </c>
      <c r="H1308" t="str">
        <f t="shared" ref="H1308:H1313" si="112">HYPERLINK("sem/10.1021_ma101336c\SEM","sem/10.1021_ma101336c\SEM")</f>
        <v>sem/10.1021_ma101336c\SEM</v>
      </c>
      <c r="N1308">
        <v>1</v>
      </c>
    </row>
    <row r="1309" spans="1:14" x14ac:dyDescent="0.25">
      <c r="A1309" t="s">
        <v>3802</v>
      </c>
      <c r="B1309" t="s">
        <v>3803</v>
      </c>
      <c r="C1309" t="s">
        <v>235</v>
      </c>
      <c r="D1309">
        <v>10</v>
      </c>
      <c r="E1309" t="s">
        <v>3805</v>
      </c>
      <c r="F1309" t="s">
        <v>3806</v>
      </c>
      <c r="G1309" t="str">
        <f t="shared" si="111"/>
        <v>sem/10.1021_ma101336c\ma-2010-01336c_0004.jpeg</v>
      </c>
      <c r="H1309" t="str">
        <f t="shared" si="112"/>
        <v>sem/10.1021_ma101336c\SEM</v>
      </c>
      <c r="N1309">
        <v>1</v>
      </c>
    </row>
    <row r="1310" spans="1:14" x14ac:dyDescent="0.25">
      <c r="A1310" t="s">
        <v>3802</v>
      </c>
      <c r="B1310" t="s">
        <v>3803</v>
      </c>
      <c r="C1310" t="s">
        <v>235</v>
      </c>
      <c r="D1310" t="s">
        <v>28</v>
      </c>
      <c r="E1310" t="s">
        <v>1527</v>
      </c>
      <c r="F1310" t="s">
        <v>3804</v>
      </c>
      <c r="G1310" t="str">
        <f t="shared" si="111"/>
        <v>sem/10.1021_ma101336c\ma-2010-01336c_0004.jpeg</v>
      </c>
      <c r="H1310" t="str">
        <f t="shared" si="112"/>
        <v>sem/10.1021_ma101336c\SEM</v>
      </c>
      <c r="N1310">
        <v>1</v>
      </c>
    </row>
    <row r="1311" spans="1:14" x14ac:dyDescent="0.25">
      <c r="A1311" t="s">
        <v>3802</v>
      </c>
      <c r="B1311" t="s">
        <v>3803</v>
      </c>
      <c r="C1311" t="s">
        <v>235</v>
      </c>
      <c r="D1311" t="s">
        <v>36</v>
      </c>
      <c r="E1311" t="s">
        <v>1527</v>
      </c>
      <c r="F1311" t="s">
        <v>3804</v>
      </c>
      <c r="G1311" t="str">
        <f t="shared" si="111"/>
        <v>sem/10.1021_ma101336c\ma-2010-01336c_0004.jpeg</v>
      </c>
      <c r="H1311" t="str">
        <f t="shared" si="112"/>
        <v>sem/10.1021_ma101336c\SEM</v>
      </c>
      <c r="N1311">
        <v>1</v>
      </c>
    </row>
    <row r="1312" spans="1:14" x14ac:dyDescent="0.25">
      <c r="A1312" t="s">
        <v>3802</v>
      </c>
      <c r="B1312" t="s">
        <v>3803</v>
      </c>
      <c r="C1312" t="s">
        <v>235</v>
      </c>
      <c r="D1312" t="s">
        <v>42</v>
      </c>
      <c r="E1312" t="s">
        <v>1527</v>
      </c>
      <c r="F1312" t="s">
        <v>3804</v>
      </c>
      <c r="G1312" t="str">
        <f t="shared" si="111"/>
        <v>sem/10.1021_ma101336c\ma-2010-01336c_0004.jpeg</v>
      </c>
      <c r="H1312" t="str">
        <f t="shared" si="112"/>
        <v>sem/10.1021_ma101336c\SEM</v>
      </c>
      <c r="N1312">
        <v>1</v>
      </c>
    </row>
    <row r="1313" spans="1:15" x14ac:dyDescent="0.25">
      <c r="A1313" t="s">
        <v>3802</v>
      </c>
      <c r="B1313" t="s">
        <v>3803</v>
      </c>
      <c r="C1313" t="s">
        <v>235</v>
      </c>
      <c r="D1313">
        <v>20</v>
      </c>
      <c r="E1313" t="s">
        <v>3807</v>
      </c>
      <c r="F1313" t="s">
        <v>3807</v>
      </c>
      <c r="G1313" t="str">
        <f t="shared" si="111"/>
        <v>sem/10.1021_ma101336c\ma-2010-01336c_0004.jpeg</v>
      </c>
      <c r="H1313" t="str">
        <f t="shared" si="112"/>
        <v>sem/10.1021_ma101336c\SEM</v>
      </c>
      <c r="N1313">
        <v>1</v>
      </c>
    </row>
    <row r="1314" spans="1:15" x14ac:dyDescent="0.25">
      <c r="A1314" s="1" t="s">
        <v>3808</v>
      </c>
      <c r="B1314" t="s">
        <v>3809</v>
      </c>
      <c r="C1314" t="s">
        <v>122</v>
      </c>
      <c r="D1314" t="s">
        <v>36</v>
      </c>
      <c r="E1314" t="s">
        <v>3810</v>
      </c>
      <c r="F1314" t="s">
        <v>3811</v>
      </c>
      <c r="G1314" t="str">
        <f>HYPERLINK("sem/10.1021_acs.jpcc.0c02878\jp0c02878_0004.jpeg","sem/10.1021_acs.jpcc.0c02878\jp0c02878_0004.jpeg")</f>
        <v>sem/10.1021_acs.jpcc.0c02878\jp0c02878_0004.jpeg</v>
      </c>
      <c r="H1314" t="str">
        <f>HYPERLINK("sem/10.1021_acs.jpcc.0c02878\SEM","sem/10.1021_acs.jpcc.0c02878\SEM")</f>
        <v>sem/10.1021_acs.jpcc.0c02878\SEM</v>
      </c>
      <c r="N1314">
        <v>1</v>
      </c>
    </row>
    <row r="1315" spans="1:15" x14ac:dyDescent="0.25">
      <c r="A1315" t="s">
        <v>3808</v>
      </c>
      <c r="B1315" t="s">
        <v>3809</v>
      </c>
      <c r="C1315" t="s">
        <v>122</v>
      </c>
      <c r="D1315" t="s">
        <v>254</v>
      </c>
      <c r="E1315" t="s">
        <v>3812</v>
      </c>
      <c r="F1315" t="s">
        <v>3813</v>
      </c>
      <c r="G1315" t="str">
        <f>HYPERLINK("sem/10.1021_acs.jpcc.0c02878\jp0c02878_0004.jpeg","sem/10.1021_acs.jpcc.0c02878\jp0c02878_0004.jpeg")</f>
        <v>sem/10.1021_acs.jpcc.0c02878\jp0c02878_0004.jpeg</v>
      </c>
      <c r="H1315" t="str">
        <f>HYPERLINK("sem/10.1021_acs.jpcc.0c02878\SEM","sem/10.1021_acs.jpcc.0c02878\SEM")</f>
        <v>sem/10.1021_acs.jpcc.0c02878\SEM</v>
      </c>
      <c r="N1315">
        <v>1</v>
      </c>
    </row>
    <row r="1316" spans="1:15" x14ac:dyDescent="0.25">
      <c r="A1316" t="s">
        <v>3814</v>
      </c>
      <c r="B1316" t="s">
        <v>3815</v>
      </c>
      <c r="C1316" t="s">
        <v>144</v>
      </c>
      <c r="D1316" t="s">
        <v>3816</v>
      </c>
      <c r="E1316" t="s">
        <v>3817</v>
      </c>
      <c r="F1316" t="s">
        <v>3818</v>
      </c>
      <c r="G1316" t="str">
        <f>HYPERLINK("sem/10.1021_acs.chemmater.9b04041\cm9b04041_0005.jpeg","sem/10.1021_acs.chemmater.9b04041\cm9b04041_0005.jpeg")</f>
        <v>sem/10.1021_acs.chemmater.9b04041\cm9b04041_0005.jpeg</v>
      </c>
      <c r="H1316" t="str">
        <f>HYPERLINK("sem/10.1021_acs.chemmater.9b04041\SEM","sem/10.1021_acs.chemmater.9b04041\SEM")</f>
        <v>sem/10.1021_acs.chemmater.9b04041\SEM</v>
      </c>
      <c r="I1316" t="s">
        <v>3819</v>
      </c>
      <c r="J1316">
        <v>-5</v>
      </c>
      <c r="K1316" t="s">
        <v>114</v>
      </c>
      <c r="L1316" t="s">
        <v>1839</v>
      </c>
    </row>
    <row r="1317" spans="1:15" x14ac:dyDescent="0.25">
      <c r="A1317" t="s">
        <v>3814</v>
      </c>
      <c r="B1317" t="s">
        <v>3815</v>
      </c>
      <c r="C1317" t="s">
        <v>144</v>
      </c>
      <c r="D1317" t="s">
        <v>3816</v>
      </c>
      <c r="E1317" t="s">
        <v>3820</v>
      </c>
      <c r="F1317" t="s">
        <v>3818</v>
      </c>
      <c r="G1317" t="str">
        <f>HYPERLINK("sem/10.1021_acs.chemmater.9b04041\cm9b04041_0005.jpeg","sem/10.1021_acs.chemmater.9b04041\cm9b04041_0005.jpeg")</f>
        <v>sem/10.1021_acs.chemmater.9b04041\cm9b04041_0005.jpeg</v>
      </c>
      <c r="H1317" t="str">
        <f>HYPERLINK("sem/10.1021_acs.chemmater.9b04041\SEM","sem/10.1021_acs.chemmater.9b04041\SEM")</f>
        <v>sem/10.1021_acs.chemmater.9b04041\SEM</v>
      </c>
      <c r="I1317" t="s">
        <v>3821</v>
      </c>
      <c r="J1317">
        <v>-5</v>
      </c>
      <c r="K1317" t="s">
        <v>114</v>
      </c>
      <c r="L1317" t="s">
        <v>1843</v>
      </c>
    </row>
    <row r="1318" spans="1:15" x14ac:dyDescent="0.25">
      <c r="A1318" t="s">
        <v>3814</v>
      </c>
      <c r="B1318" t="s">
        <v>3815</v>
      </c>
      <c r="C1318" t="s">
        <v>144</v>
      </c>
      <c r="D1318" t="s">
        <v>3816</v>
      </c>
      <c r="E1318" t="s">
        <v>3822</v>
      </c>
      <c r="F1318" t="s">
        <v>3818</v>
      </c>
      <c r="G1318" t="str">
        <f>HYPERLINK("sem/10.1021_acs.chemmater.9b04041\cm9b04041_0005.jpeg","sem/10.1021_acs.chemmater.9b04041\cm9b04041_0005.jpeg")</f>
        <v>sem/10.1021_acs.chemmater.9b04041\cm9b04041_0005.jpeg</v>
      </c>
      <c r="H1318" t="str">
        <f>HYPERLINK("sem/10.1021_acs.chemmater.9b04041\SEM","sem/10.1021_acs.chemmater.9b04041\SEM")</f>
        <v>sem/10.1021_acs.chemmater.9b04041\SEM</v>
      </c>
      <c r="I1318" t="s">
        <v>3823</v>
      </c>
      <c r="J1318">
        <v>-5</v>
      </c>
      <c r="K1318" t="s">
        <v>114</v>
      </c>
      <c r="L1318" t="s">
        <v>3824</v>
      </c>
    </row>
    <row r="1319" spans="1:15" x14ac:dyDescent="0.25">
      <c r="A1319" t="s">
        <v>3814</v>
      </c>
      <c r="B1319" t="s">
        <v>3815</v>
      </c>
      <c r="C1319" t="s">
        <v>144</v>
      </c>
      <c r="D1319" t="s">
        <v>3816</v>
      </c>
      <c r="E1319" t="s">
        <v>3825</v>
      </c>
      <c r="F1319" t="s">
        <v>3818</v>
      </c>
      <c r="G1319" t="str">
        <f>HYPERLINK("sem/10.1021_acs.chemmater.9b04041\cm9b04041_0005.jpeg","sem/10.1021_acs.chemmater.9b04041\cm9b04041_0005.jpeg")</f>
        <v>sem/10.1021_acs.chemmater.9b04041\cm9b04041_0005.jpeg</v>
      </c>
      <c r="H1319" t="str">
        <f>HYPERLINK("sem/10.1021_acs.chemmater.9b04041\SEM","sem/10.1021_acs.chemmater.9b04041\SEM")</f>
        <v>sem/10.1021_acs.chemmater.9b04041\SEM</v>
      </c>
      <c r="I1319" t="s">
        <v>3826</v>
      </c>
      <c r="J1319">
        <v>-5</v>
      </c>
      <c r="K1319" t="s">
        <v>114</v>
      </c>
      <c r="L1319" t="s">
        <v>3827</v>
      </c>
    </row>
    <row r="1320" spans="1:15" x14ac:dyDescent="0.25">
      <c r="A1320" t="s">
        <v>3814</v>
      </c>
      <c r="B1320" t="s">
        <v>3815</v>
      </c>
      <c r="C1320" t="s">
        <v>144</v>
      </c>
      <c r="D1320" t="s">
        <v>3816</v>
      </c>
      <c r="E1320" t="s">
        <v>3828</v>
      </c>
      <c r="F1320" t="s">
        <v>3818</v>
      </c>
      <c r="G1320" t="str">
        <f>HYPERLINK("sem/10.1021_acs.chemmater.9b04041\cm9b04041_0005.jpeg","sem/10.1021_acs.chemmater.9b04041\cm9b04041_0005.jpeg")</f>
        <v>sem/10.1021_acs.chemmater.9b04041\cm9b04041_0005.jpeg</v>
      </c>
      <c r="H1320" t="str">
        <f>HYPERLINK("sem/10.1021_acs.chemmater.9b04041\SEM","sem/10.1021_acs.chemmater.9b04041\SEM")</f>
        <v>sem/10.1021_acs.chemmater.9b04041\SEM</v>
      </c>
      <c r="I1320" t="s">
        <v>3829</v>
      </c>
      <c r="J1320">
        <v>-5</v>
      </c>
      <c r="K1320" t="s">
        <v>114</v>
      </c>
      <c r="L1320" t="s">
        <v>3830</v>
      </c>
    </row>
    <row r="1321" spans="1:15" x14ac:dyDescent="0.25">
      <c r="A1321" s="1" t="s">
        <v>3831</v>
      </c>
      <c r="B1321" t="s">
        <v>3832</v>
      </c>
      <c r="C1321" t="s">
        <v>122</v>
      </c>
      <c r="D1321" t="s">
        <v>3833</v>
      </c>
      <c r="E1321" t="s">
        <v>3834</v>
      </c>
      <c r="F1321" t="s">
        <v>3835</v>
      </c>
      <c r="G1321" t="str">
        <f>HYPERLINK("sem/10.1021_bm200035r\bm-2011-00035r_0004.jpeg","sem/10.1021_bm200035r\bm-2011-00035r_0004.jpeg")</f>
        <v>sem/10.1021_bm200035r\bm-2011-00035r_0004.jpeg</v>
      </c>
      <c r="H1321" t="str">
        <f>HYPERLINK("sem/10.1021_bm200035r\SEM","sem/10.1021_bm200035r\SEM")</f>
        <v>sem/10.1021_bm200035r\SEM</v>
      </c>
      <c r="N1321">
        <v>1</v>
      </c>
    </row>
    <row r="1322" spans="1:15" x14ac:dyDescent="0.25">
      <c r="A1322" s="1" t="s">
        <v>3836</v>
      </c>
      <c r="B1322" t="s">
        <v>3837</v>
      </c>
      <c r="C1322" t="s">
        <v>161</v>
      </c>
      <c r="D1322" t="s">
        <v>3838</v>
      </c>
      <c r="E1322" t="s">
        <v>3839</v>
      </c>
      <c r="F1322" t="s">
        <v>3840</v>
      </c>
      <c r="G1322" t="str">
        <f>HYPERLINK("sem/10.1021_acs.iecr.0c03071\supp_0.jpg","sem/10.1021_acs.iecr.0c03071\supp_0.jpg")</f>
        <v>sem/10.1021_acs.iecr.0c03071\supp_0.jpg</v>
      </c>
      <c r="H1322" t="str">
        <f>HYPERLINK("sem/10.1021_acs.iecr.0c03071\SEM","sem/10.1021_acs.iecr.0c03071\SEM")</f>
        <v>sem/10.1021_acs.iecr.0c03071\SEM</v>
      </c>
      <c r="I1322" t="s">
        <v>3841</v>
      </c>
      <c r="J1322">
        <v>-6</v>
      </c>
      <c r="K1322" t="s">
        <v>114</v>
      </c>
      <c r="L1322" t="s">
        <v>3842</v>
      </c>
      <c r="O1322" t="s">
        <v>3843</v>
      </c>
    </row>
    <row r="1323" spans="1:15" x14ac:dyDescent="0.25">
      <c r="A1323" s="1" t="s">
        <v>3844</v>
      </c>
      <c r="B1323" t="s">
        <v>3845</v>
      </c>
      <c r="C1323" t="s">
        <v>144</v>
      </c>
      <c r="D1323" t="s">
        <v>17</v>
      </c>
      <c r="E1323" t="s">
        <v>3846</v>
      </c>
      <c r="F1323" t="s">
        <v>3847</v>
      </c>
      <c r="G1323" t="str">
        <f>HYPERLINK("sem/10.1021_acs.jpcc.7b06504\jp-2017-06504g_0002.jpeg","sem/10.1021_acs.jpcc.7b06504\jp-2017-06504g_0002.jpeg")</f>
        <v>sem/10.1021_acs.jpcc.7b06504\jp-2017-06504g_0002.jpeg</v>
      </c>
      <c r="H1323" t="str">
        <f>HYPERLINK("sem/10.1021_acs.jpcc.7b06504\SEM","sem/10.1021_acs.jpcc.7b06504\SEM")</f>
        <v>sem/10.1021_acs.jpcc.7b06504\SEM</v>
      </c>
      <c r="N1323">
        <v>1</v>
      </c>
    </row>
    <row r="1324" spans="1:15" x14ac:dyDescent="0.25">
      <c r="A1324" t="s">
        <v>3844</v>
      </c>
      <c r="B1324" t="s">
        <v>3845</v>
      </c>
      <c r="C1324" t="s">
        <v>144</v>
      </c>
      <c r="D1324" t="s">
        <v>36</v>
      </c>
      <c r="E1324" t="s">
        <v>3848</v>
      </c>
      <c r="F1324" t="s">
        <v>3849</v>
      </c>
      <c r="G1324" t="str">
        <f>HYPERLINK("sem/10.1021_acs.jpcc.7b06504\jp-2017-06504g_0002.jpeg","sem/10.1021_acs.jpcc.7b06504\jp-2017-06504g_0002.jpeg")</f>
        <v>sem/10.1021_acs.jpcc.7b06504\jp-2017-06504g_0002.jpeg</v>
      </c>
      <c r="H1324" t="str">
        <f>HYPERLINK("sem/10.1021_acs.jpcc.7b06504\SEM","sem/10.1021_acs.jpcc.7b06504\SEM")</f>
        <v>sem/10.1021_acs.jpcc.7b06504\SEM</v>
      </c>
      <c r="N1324">
        <v>1</v>
      </c>
    </row>
    <row r="1325" spans="1:15" x14ac:dyDescent="0.25">
      <c r="A1325" t="s">
        <v>3844</v>
      </c>
      <c r="B1325" t="s">
        <v>3845</v>
      </c>
      <c r="C1325" t="s">
        <v>144</v>
      </c>
      <c r="D1325" t="s">
        <v>1852</v>
      </c>
      <c r="E1325" t="s">
        <v>3850</v>
      </c>
      <c r="F1325" t="s">
        <v>3851</v>
      </c>
      <c r="G1325" t="str">
        <f>HYPERLINK("sem/10.1021_acs.jpcc.7b06504\jp-2017-06504g_0002.jpeg","sem/10.1021_acs.jpcc.7b06504\jp-2017-06504g_0002.jpeg")</f>
        <v>sem/10.1021_acs.jpcc.7b06504\jp-2017-06504g_0002.jpeg</v>
      </c>
      <c r="H1325" t="str">
        <f>HYPERLINK("sem/10.1021_acs.jpcc.7b06504\SEM","sem/10.1021_acs.jpcc.7b06504\SEM")</f>
        <v>sem/10.1021_acs.jpcc.7b06504\SEM</v>
      </c>
      <c r="N1325">
        <v>1</v>
      </c>
    </row>
    <row r="1326" spans="1:15" x14ac:dyDescent="0.25">
      <c r="A1326" t="s">
        <v>3844</v>
      </c>
      <c r="B1326" t="s">
        <v>3845</v>
      </c>
      <c r="C1326" t="s">
        <v>144</v>
      </c>
      <c r="D1326" t="s">
        <v>666</v>
      </c>
      <c r="E1326" t="s">
        <v>3850</v>
      </c>
      <c r="F1326" t="s">
        <v>3852</v>
      </c>
      <c r="G1326" t="str">
        <f>HYPERLINK("sem/10.1021_acs.jpcc.7b06504\jp-2017-06504g_0002.jpeg","sem/10.1021_acs.jpcc.7b06504\jp-2017-06504g_0002.jpeg")</f>
        <v>sem/10.1021_acs.jpcc.7b06504\jp-2017-06504g_0002.jpeg</v>
      </c>
      <c r="H1326" t="str">
        <f>HYPERLINK("sem/10.1021_acs.jpcc.7b06504\SEM","sem/10.1021_acs.jpcc.7b06504\SEM")</f>
        <v>sem/10.1021_acs.jpcc.7b06504\SEM</v>
      </c>
      <c r="N1326">
        <v>1</v>
      </c>
    </row>
    <row r="1327" spans="1:15" x14ac:dyDescent="0.25">
      <c r="A1327" s="1" t="s">
        <v>3853</v>
      </c>
      <c r="B1327" t="s">
        <v>3854</v>
      </c>
      <c r="C1327" t="s">
        <v>144</v>
      </c>
      <c r="D1327" t="s">
        <v>3855</v>
      </c>
      <c r="E1327" t="s">
        <v>3856</v>
      </c>
      <c r="F1327" t="s">
        <v>3857</v>
      </c>
      <c r="G1327" t="str">
        <f>HYPERLINK("sem/10.1021_am501275t\am-2014-01275t_0002.jpeg","sem/10.1021_am501275t\am-2014-01275t_0002.jpeg")</f>
        <v>sem/10.1021_am501275t\am-2014-01275t_0002.jpeg</v>
      </c>
      <c r="H1327" t="str">
        <f>HYPERLINK("sem/10.1021_am501275t\SEM","sem/10.1021_am501275t\SEM")</f>
        <v>sem/10.1021_am501275t\SEM</v>
      </c>
      <c r="N1327">
        <v>1</v>
      </c>
    </row>
    <row r="1328" spans="1:15" x14ac:dyDescent="0.25">
      <c r="A1328" t="s">
        <v>3853</v>
      </c>
      <c r="B1328" t="s">
        <v>3854</v>
      </c>
      <c r="C1328" t="s">
        <v>144</v>
      </c>
      <c r="D1328" t="s">
        <v>28</v>
      </c>
      <c r="E1328" t="s">
        <v>3858</v>
      </c>
      <c r="F1328" t="s">
        <v>3859</v>
      </c>
      <c r="G1328" t="str">
        <f>HYPERLINK("sem/10.1021_am501275t\am-2014-01275t_0002.jpeg","sem/10.1021_am501275t\am-2014-01275t_0002.jpeg")</f>
        <v>sem/10.1021_am501275t\am-2014-01275t_0002.jpeg</v>
      </c>
      <c r="H1328" t="str">
        <f>HYPERLINK("sem/10.1021_am501275t\SEM","sem/10.1021_am501275t\SEM")</f>
        <v>sem/10.1021_am501275t\SEM</v>
      </c>
      <c r="N1328">
        <v>1</v>
      </c>
    </row>
    <row r="1329" spans="1:15" x14ac:dyDescent="0.25">
      <c r="A1329" t="s">
        <v>3853</v>
      </c>
      <c r="B1329" t="s">
        <v>3854</v>
      </c>
      <c r="C1329" t="s">
        <v>144</v>
      </c>
      <c r="D1329" t="s">
        <v>36</v>
      </c>
      <c r="E1329" t="s">
        <v>3860</v>
      </c>
      <c r="F1329" t="s">
        <v>3861</v>
      </c>
      <c r="G1329" t="str">
        <f>HYPERLINK("sem/10.1021_am501275t\am-2014-01275t_0002.jpeg","sem/10.1021_am501275t\am-2014-01275t_0002.jpeg")</f>
        <v>sem/10.1021_am501275t\am-2014-01275t_0002.jpeg</v>
      </c>
      <c r="H1329" t="str">
        <f>HYPERLINK("sem/10.1021_am501275t\SEM","sem/10.1021_am501275t\SEM")</f>
        <v>sem/10.1021_am501275t\SEM</v>
      </c>
      <c r="N1329">
        <v>1</v>
      </c>
    </row>
    <row r="1330" spans="1:15" x14ac:dyDescent="0.25">
      <c r="A1330" s="1" t="s">
        <v>3853</v>
      </c>
      <c r="B1330" t="s">
        <v>3854</v>
      </c>
      <c r="C1330" t="s">
        <v>144</v>
      </c>
      <c r="D1330" t="s">
        <v>42</v>
      </c>
      <c r="E1330" t="s">
        <v>3862</v>
      </c>
      <c r="F1330" t="s">
        <v>3863</v>
      </c>
      <c r="G1330" t="str">
        <f>HYPERLINK("sem/10.1021_am501275t\am-2014-01275t_0002.jpeg","sem/10.1021_am501275t\am-2014-01275t_0002.jpeg")</f>
        <v>sem/10.1021_am501275t\am-2014-01275t_0002.jpeg</v>
      </c>
      <c r="H1330" t="str">
        <f>HYPERLINK("sem/10.1021_am501275t\SEM","sem/10.1021_am501275t\SEM")</f>
        <v>sem/10.1021_am501275t\SEM</v>
      </c>
      <c r="I1330" s="9" t="s">
        <v>646</v>
      </c>
      <c r="J1330">
        <v>-5</v>
      </c>
      <c r="K1330" t="s">
        <v>114</v>
      </c>
      <c r="L1330" t="s">
        <v>3864</v>
      </c>
      <c r="O1330" t="s">
        <v>3865</v>
      </c>
    </row>
    <row r="1331" spans="1:15" x14ac:dyDescent="0.25">
      <c r="A1331" s="1" t="s">
        <v>3866</v>
      </c>
      <c r="B1331" t="s">
        <v>3867</v>
      </c>
      <c r="C1331" t="s">
        <v>144</v>
      </c>
      <c r="D1331" t="s">
        <v>28</v>
      </c>
      <c r="E1331" t="s">
        <v>3868</v>
      </c>
      <c r="F1331" t="s">
        <v>3869</v>
      </c>
      <c r="G1331" t="str">
        <f>HYPERLINK("sem/10.1021_acsapm.9b01232\ap9b01232_0002.jpeg","sem/10.1021_acsapm.9b01232\ap9b01232_0002.jpeg")</f>
        <v>sem/10.1021_acsapm.9b01232\ap9b01232_0002.jpeg</v>
      </c>
      <c r="H1331" t="str">
        <f>HYPERLINK("sem/10.1021_acsapm.9b01232\SEM","sem/10.1021_acsapm.9b01232\SEM")</f>
        <v>sem/10.1021_acsapm.9b01232\SEM</v>
      </c>
      <c r="I1331" t="s">
        <v>3870</v>
      </c>
      <c r="J1331">
        <v>-6</v>
      </c>
      <c r="K1331" t="s">
        <v>1116</v>
      </c>
      <c r="L1331" t="s">
        <v>3871</v>
      </c>
    </row>
    <row r="1332" spans="1:15" x14ac:dyDescent="0.25">
      <c r="A1332" t="s">
        <v>3872</v>
      </c>
      <c r="B1332" t="s">
        <v>3873</v>
      </c>
      <c r="C1332" t="s">
        <v>55</v>
      </c>
      <c r="D1332" t="s">
        <v>28</v>
      </c>
      <c r="E1332" t="s">
        <v>3874</v>
      </c>
      <c r="F1332" t="s">
        <v>3875</v>
      </c>
      <c r="G1332" t="str">
        <f>HYPERLINK("sem/10.1021_acs.iecr.1c00610\ie1c00610_0002.jpeg","sem/10.1021_acs.iecr.1c00610\ie1c00610_0002.jpeg")</f>
        <v>sem/10.1021_acs.iecr.1c00610\ie1c00610_0002.jpeg</v>
      </c>
      <c r="H1332" t="str">
        <f>HYPERLINK("sem/10.1021_acs.iecr.1c00610\SEM","sem/10.1021_acs.iecr.1c00610\SEM")</f>
        <v>sem/10.1021_acs.iecr.1c00610\SEM</v>
      </c>
      <c r="N1332">
        <v>1</v>
      </c>
    </row>
    <row r="1333" spans="1:15" x14ac:dyDescent="0.25">
      <c r="A1333" t="s">
        <v>3872</v>
      </c>
      <c r="B1333" t="s">
        <v>3873</v>
      </c>
      <c r="C1333" t="s">
        <v>55</v>
      </c>
      <c r="D1333" t="s">
        <v>3876</v>
      </c>
      <c r="E1333" t="s">
        <v>216</v>
      </c>
      <c r="F1333" t="s">
        <v>2891</v>
      </c>
      <c r="G1333" t="str">
        <f>HYPERLINK("sem/10.1021_acs.iecr.1c00610\ie1c00610_0002.jpeg","sem/10.1021_acs.iecr.1c00610\ie1c00610_0002.jpeg")</f>
        <v>sem/10.1021_acs.iecr.1c00610\ie1c00610_0002.jpeg</v>
      </c>
      <c r="H1333" t="str">
        <f>HYPERLINK("sem/10.1021_acs.iecr.1c00610\SEM","sem/10.1021_acs.iecr.1c00610\SEM")</f>
        <v>sem/10.1021_acs.iecr.1c00610\SEM</v>
      </c>
      <c r="N1333">
        <v>1</v>
      </c>
    </row>
    <row r="1334" spans="1:15" x14ac:dyDescent="0.25">
      <c r="A1334" t="s">
        <v>3872</v>
      </c>
      <c r="B1334" t="s">
        <v>3873</v>
      </c>
      <c r="C1334" t="s">
        <v>55</v>
      </c>
      <c r="D1334" t="s">
        <v>36</v>
      </c>
      <c r="E1334" t="s">
        <v>3874</v>
      </c>
      <c r="F1334" t="s">
        <v>3877</v>
      </c>
      <c r="G1334" t="str">
        <f>HYPERLINK("sem/10.1021_acs.iecr.1c00610\ie1c00610_0002.jpeg","sem/10.1021_acs.iecr.1c00610\ie1c00610_0002.jpeg")</f>
        <v>sem/10.1021_acs.iecr.1c00610\ie1c00610_0002.jpeg</v>
      </c>
      <c r="H1334" t="str">
        <f>HYPERLINK("sem/10.1021_acs.iecr.1c00610\SEM","sem/10.1021_acs.iecr.1c00610\SEM")</f>
        <v>sem/10.1021_acs.iecr.1c00610\SEM</v>
      </c>
      <c r="N1334">
        <v>1</v>
      </c>
    </row>
    <row r="1335" spans="1:15" x14ac:dyDescent="0.25">
      <c r="A1335" t="s">
        <v>3872</v>
      </c>
      <c r="B1335" t="s">
        <v>3873</v>
      </c>
      <c r="C1335" t="s">
        <v>55</v>
      </c>
      <c r="D1335" t="s">
        <v>42</v>
      </c>
      <c r="E1335" t="s">
        <v>3878</v>
      </c>
      <c r="F1335" t="s">
        <v>3879</v>
      </c>
      <c r="G1335" t="str">
        <f>HYPERLINK("sem/10.1021_acs.iecr.1c00610\ie1c00610_0002.jpeg","sem/10.1021_acs.iecr.1c00610\ie1c00610_0002.jpeg")</f>
        <v>sem/10.1021_acs.iecr.1c00610\ie1c00610_0002.jpeg</v>
      </c>
      <c r="H1335" t="str">
        <f>HYPERLINK("sem/10.1021_acs.iecr.1c00610\SEM","sem/10.1021_acs.iecr.1c00610\SEM")</f>
        <v>sem/10.1021_acs.iecr.1c00610\SEM</v>
      </c>
      <c r="I1335" t="s">
        <v>3880</v>
      </c>
      <c r="J1335">
        <v>-5</v>
      </c>
      <c r="K1335" t="s">
        <v>114</v>
      </c>
      <c r="L1335" t="s">
        <v>3881</v>
      </c>
    </row>
    <row r="1336" spans="1:15" x14ac:dyDescent="0.25">
      <c r="A1336" s="1" t="s">
        <v>3882</v>
      </c>
      <c r="B1336" t="s">
        <v>3883</v>
      </c>
      <c r="C1336" t="s">
        <v>144</v>
      </c>
      <c r="D1336" t="s">
        <v>94</v>
      </c>
      <c r="E1336" t="s">
        <v>3884</v>
      </c>
      <c r="F1336" t="s">
        <v>3885</v>
      </c>
      <c r="G1336" t="str">
        <f>HYPERLINK("sem/10.1021_acs.biomac.7b00889\bm-2017-00889e_0002.jpeg","sem/10.1021_acs.biomac.7b00889\bm-2017-00889e_0002.jpeg")</f>
        <v>sem/10.1021_acs.biomac.7b00889\bm-2017-00889e_0002.jpeg</v>
      </c>
      <c r="H1336" t="str">
        <f>HYPERLINK("sem/10.1021_acs.biomac.7b00889\SEM","sem/10.1021_acs.biomac.7b00889\SEM")</f>
        <v>sem/10.1021_acs.biomac.7b00889\SEM</v>
      </c>
      <c r="N1336">
        <v>1</v>
      </c>
    </row>
    <row r="1337" spans="1:15" x14ac:dyDescent="0.25">
      <c r="A1337" t="s">
        <v>3882</v>
      </c>
      <c r="B1337" t="s">
        <v>3883</v>
      </c>
      <c r="C1337" t="s">
        <v>161</v>
      </c>
      <c r="D1337" t="s">
        <v>91</v>
      </c>
      <c r="E1337" t="s">
        <v>3886</v>
      </c>
      <c r="F1337" t="s">
        <v>3887</v>
      </c>
      <c r="G1337" t="str">
        <f>HYPERLINK("sem/10.1021_acs.biomac.7b00889\supp_0.jpg","sem/10.1021_acs.biomac.7b00889\supp_0.jpg")</f>
        <v>sem/10.1021_acs.biomac.7b00889\supp_0.jpg</v>
      </c>
      <c r="H1337" t="str">
        <f>HYPERLINK("sem/10.1021_acs.biomac.7b00889\SEM","sem/10.1021_acs.biomac.7b00889\SEM")</f>
        <v>sem/10.1021_acs.biomac.7b00889\SEM</v>
      </c>
      <c r="N1337">
        <v>1</v>
      </c>
    </row>
    <row r="1338" spans="1:15" x14ac:dyDescent="0.25">
      <c r="A1338" t="s">
        <v>3882</v>
      </c>
      <c r="B1338" t="s">
        <v>3883</v>
      </c>
      <c r="C1338" t="s">
        <v>887</v>
      </c>
      <c r="D1338" t="s">
        <v>3888</v>
      </c>
      <c r="E1338" t="s">
        <v>3889</v>
      </c>
      <c r="F1338" t="s">
        <v>3890</v>
      </c>
      <c r="G1338" t="str">
        <f>HYPERLINK("sem/10.1021_acs.biomac.7b00889\supp_1.jpg","sem/10.1021_acs.biomac.7b00889\supp_1.jpg")</f>
        <v>sem/10.1021_acs.biomac.7b00889\supp_1.jpg</v>
      </c>
      <c r="H1338" t="str">
        <f>HYPERLINK("sem/10.1021_acs.biomac.7b00889\SEM","sem/10.1021_acs.biomac.7b00889\SEM")</f>
        <v>sem/10.1021_acs.biomac.7b00889\SEM</v>
      </c>
      <c r="N1338">
        <v>1</v>
      </c>
    </row>
    <row r="1339" spans="1:15" x14ac:dyDescent="0.25">
      <c r="A1339" s="1" t="s">
        <v>3891</v>
      </c>
      <c r="B1339" t="s">
        <v>3892</v>
      </c>
      <c r="C1339" t="s">
        <v>144</v>
      </c>
      <c r="D1339" t="s">
        <v>96</v>
      </c>
      <c r="E1339" t="s">
        <v>3893</v>
      </c>
      <c r="F1339" t="s">
        <v>3894</v>
      </c>
      <c r="G1339" t="str">
        <f>HYPERLINK("sem/10.1021_acs.biomac.0c01329\bm0c01329_0002.jpeg","sem/10.1021_acs.biomac.0c01329\bm0c01329_0002.jpeg")</f>
        <v>sem/10.1021_acs.biomac.0c01329\bm0c01329_0002.jpeg</v>
      </c>
      <c r="H1339" t="str">
        <f>HYPERLINK("sem/10.1021_acs.biomac.0c01329\SEM","sem/10.1021_acs.biomac.0c01329\SEM")</f>
        <v>sem/10.1021_acs.biomac.0c01329\SEM</v>
      </c>
      <c r="I1339" t="s">
        <v>3895</v>
      </c>
      <c r="J1339">
        <v>-4</v>
      </c>
      <c r="K1339" t="s">
        <v>1116</v>
      </c>
      <c r="L1339" t="s">
        <v>3896</v>
      </c>
      <c r="O1339" s="10" t="s">
        <v>3843</v>
      </c>
    </row>
    <row r="1340" spans="1:15" x14ac:dyDescent="0.25">
      <c r="A1340" t="s">
        <v>3891</v>
      </c>
      <c r="B1340" t="s">
        <v>3892</v>
      </c>
      <c r="C1340" t="s">
        <v>3897</v>
      </c>
      <c r="D1340" t="s">
        <v>91</v>
      </c>
      <c r="E1340" t="s">
        <v>3898</v>
      </c>
      <c r="F1340" t="s">
        <v>3899</v>
      </c>
      <c r="G1340" t="str">
        <f>HYPERLINK("sem/10.1021_acs.biomac.0c01329\supp_2.jpg","sem/10.1021_acs.biomac.0c01329\supp_2.jpg")</f>
        <v>sem/10.1021_acs.biomac.0c01329\supp_2.jpg</v>
      </c>
      <c r="H1340" t="str">
        <f>HYPERLINK("sem/10.1021_acs.biomac.0c01329\SEM","sem/10.1021_acs.biomac.0c01329\SEM")</f>
        <v>sem/10.1021_acs.biomac.0c01329\SEM</v>
      </c>
      <c r="I1340" t="s">
        <v>3900</v>
      </c>
      <c r="J1340">
        <v>-4</v>
      </c>
      <c r="K1340" t="s">
        <v>1116</v>
      </c>
      <c r="L1340" t="s">
        <v>3901</v>
      </c>
      <c r="O1340" s="10"/>
    </row>
    <row r="1341" spans="1:15" x14ac:dyDescent="0.25">
      <c r="A1341" t="s">
        <v>3891</v>
      </c>
      <c r="B1341" t="s">
        <v>3892</v>
      </c>
      <c r="C1341" t="s">
        <v>3897</v>
      </c>
      <c r="D1341" t="s">
        <v>96</v>
      </c>
      <c r="E1341" t="s">
        <v>3902</v>
      </c>
      <c r="F1341" t="s">
        <v>3903</v>
      </c>
      <c r="G1341" t="str">
        <f>HYPERLINK("sem/10.1021_acs.biomac.0c01329\supp_2.jpg","sem/10.1021_acs.biomac.0c01329\supp_2.jpg")</f>
        <v>sem/10.1021_acs.biomac.0c01329\supp_2.jpg</v>
      </c>
      <c r="H1341" t="str">
        <f>HYPERLINK("sem/10.1021_acs.biomac.0c01329\SEM","sem/10.1021_acs.biomac.0c01329\SEM")</f>
        <v>sem/10.1021_acs.biomac.0c01329\SEM</v>
      </c>
      <c r="I1341" t="s">
        <v>3904</v>
      </c>
      <c r="J1341">
        <v>-4</v>
      </c>
      <c r="K1341" t="s">
        <v>1116</v>
      </c>
      <c r="L1341" t="s">
        <v>3905</v>
      </c>
      <c r="O1341" s="10"/>
    </row>
    <row r="1342" spans="1:15" x14ac:dyDescent="0.25">
      <c r="A1342" s="1" t="s">
        <v>3906</v>
      </c>
      <c r="B1342" t="s">
        <v>3907</v>
      </c>
      <c r="C1342" t="s">
        <v>55</v>
      </c>
      <c r="D1342" t="s">
        <v>17</v>
      </c>
      <c r="E1342" t="s">
        <v>3908</v>
      </c>
      <c r="F1342" t="s">
        <v>3909</v>
      </c>
      <c r="G1342" t="str">
        <f>HYPERLINK("sem/10.1021_acsami.1c04432\am1c04432_0002.jpeg","sem/10.1021_acsami.1c04432\am1c04432_0002.jpeg")</f>
        <v>sem/10.1021_acsami.1c04432\am1c04432_0002.jpeg</v>
      </c>
      <c r="H1342" t="str">
        <f>HYPERLINK("sem/10.1021_acsami.1c04432\SEM","sem/10.1021_acsami.1c04432\SEM")</f>
        <v>sem/10.1021_acsami.1c04432\SEM</v>
      </c>
      <c r="I1342" t="s">
        <v>3910</v>
      </c>
      <c r="J1342">
        <v>-6</v>
      </c>
      <c r="K1342" t="s">
        <v>1116</v>
      </c>
      <c r="L1342" t="s">
        <v>115</v>
      </c>
    </row>
    <row r="1343" spans="1:15" x14ac:dyDescent="0.25">
      <c r="A1343" s="1" t="s">
        <v>3911</v>
      </c>
      <c r="B1343" t="s">
        <v>3912</v>
      </c>
      <c r="C1343" t="s">
        <v>144</v>
      </c>
      <c r="D1343" t="s">
        <v>17</v>
      </c>
      <c r="E1343" t="s">
        <v>3913</v>
      </c>
      <c r="F1343" t="s">
        <v>3914</v>
      </c>
      <c r="G1343" t="str">
        <f>HYPERLINK("sem/10.1021_acs.biomac.9b01223\bm9b01223_0005.jpeg","sem/10.1021_acs.biomac.9b01223\bm9b01223_0005.jpeg")</f>
        <v>sem/10.1021_acs.biomac.9b01223\bm9b01223_0005.jpeg</v>
      </c>
      <c r="H1343" t="str">
        <f>HYPERLINK("sem/10.1021_acs.biomac.9b01223\SEM","sem/10.1021_acs.biomac.9b01223\SEM")</f>
        <v>sem/10.1021_acs.biomac.9b01223\SEM</v>
      </c>
      <c r="I1343" t="s">
        <v>3915</v>
      </c>
      <c r="J1343">
        <v>-6</v>
      </c>
      <c r="K1343" t="s">
        <v>114</v>
      </c>
      <c r="L1343" t="s">
        <v>2736</v>
      </c>
    </row>
    <row r="1344" spans="1:15" x14ac:dyDescent="0.25">
      <c r="A1344" t="s">
        <v>3911</v>
      </c>
      <c r="B1344" t="s">
        <v>3912</v>
      </c>
      <c r="C1344" t="s">
        <v>144</v>
      </c>
      <c r="D1344" t="s">
        <v>28</v>
      </c>
      <c r="E1344" t="s">
        <v>3916</v>
      </c>
      <c r="F1344" t="s">
        <v>3917</v>
      </c>
      <c r="G1344" t="str">
        <f>HYPERLINK("sem/10.1021_acs.biomac.9b01223\bm9b01223_0005.jpeg","sem/10.1021_acs.biomac.9b01223\bm9b01223_0005.jpeg")</f>
        <v>sem/10.1021_acs.biomac.9b01223\bm9b01223_0005.jpeg</v>
      </c>
      <c r="H1344" t="str">
        <f>HYPERLINK("sem/10.1021_acs.biomac.9b01223\SEM","sem/10.1021_acs.biomac.9b01223\SEM")</f>
        <v>sem/10.1021_acs.biomac.9b01223\SEM</v>
      </c>
      <c r="I1344" t="s">
        <v>3918</v>
      </c>
      <c r="J1344">
        <v>-6</v>
      </c>
      <c r="K1344" t="s">
        <v>114</v>
      </c>
      <c r="L1344" t="s">
        <v>3919</v>
      </c>
    </row>
    <row r="1345" spans="1:15" x14ac:dyDescent="0.25">
      <c r="A1345" t="s">
        <v>3911</v>
      </c>
      <c r="B1345" t="s">
        <v>3912</v>
      </c>
      <c r="C1345" t="s">
        <v>144</v>
      </c>
      <c r="D1345" t="s">
        <v>36</v>
      </c>
      <c r="E1345" t="s">
        <v>3916</v>
      </c>
      <c r="F1345" t="s">
        <v>3920</v>
      </c>
      <c r="G1345" t="str">
        <f>HYPERLINK("sem/10.1021_acs.biomac.9b01223\bm9b01223_0005.jpeg","sem/10.1021_acs.biomac.9b01223\bm9b01223_0005.jpeg")</f>
        <v>sem/10.1021_acs.biomac.9b01223\bm9b01223_0005.jpeg</v>
      </c>
      <c r="H1345" t="str">
        <f>HYPERLINK("sem/10.1021_acs.biomac.9b01223\SEM","sem/10.1021_acs.biomac.9b01223\SEM")</f>
        <v>sem/10.1021_acs.biomac.9b01223\SEM</v>
      </c>
      <c r="I1345" t="s">
        <v>3921</v>
      </c>
      <c r="J1345">
        <v>-6</v>
      </c>
      <c r="K1345" t="s">
        <v>114</v>
      </c>
      <c r="L1345" t="s">
        <v>3922</v>
      </c>
    </row>
    <row r="1346" spans="1:15" x14ac:dyDescent="0.25">
      <c r="A1346" s="1" t="s">
        <v>3923</v>
      </c>
      <c r="B1346" t="s">
        <v>3924</v>
      </c>
      <c r="C1346" t="s">
        <v>144</v>
      </c>
      <c r="D1346" t="s">
        <v>3925</v>
      </c>
      <c r="E1346" t="s">
        <v>3926</v>
      </c>
      <c r="F1346" t="s">
        <v>3927</v>
      </c>
      <c r="G1346" t="str">
        <f>HYPERLINK("sem/10.1021_acsabm.0c01171\mt0c01171_0002.jpeg","sem/10.1021_acsabm.0c01171\mt0c01171_0002.jpeg")</f>
        <v>sem/10.1021_acsabm.0c01171\mt0c01171_0002.jpeg</v>
      </c>
      <c r="H1346" t="str">
        <f>HYPERLINK("sem/10.1021_acsabm.0c01171\SEM","sem/10.1021_acsabm.0c01171\SEM")</f>
        <v>sem/10.1021_acsabm.0c01171\SEM</v>
      </c>
      <c r="N1346" t="s">
        <v>60</v>
      </c>
      <c r="O1346" t="s">
        <v>3928</v>
      </c>
    </row>
    <row r="1347" spans="1:15" x14ac:dyDescent="0.25">
      <c r="A1347" t="s">
        <v>3923</v>
      </c>
      <c r="B1347" t="s">
        <v>3924</v>
      </c>
      <c r="C1347" t="s">
        <v>3929</v>
      </c>
      <c r="D1347" t="s">
        <v>738</v>
      </c>
      <c r="E1347" t="s">
        <v>3930</v>
      </c>
      <c r="F1347" t="s">
        <v>3931</v>
      </c>
      <c r="G1347" t="str">
        <f>HYPERLINK("sem/10.1021_acsabm.0c01171\supp_2.jpg","sem/10.1021_acsabm.0c01171\supp_2.jpg")</f>
        <v>sem/10.1021_acsabm.0c01171\supp_2.jpg</v>
      </c>
      <c r="H1347" t="str">
        <f>HYPERLINK("sem/10.1021_acsabm.0c01171\SEM","sem/10.1021_acsabm.0c01171\SEM")</f>
        <v>sem/10.1021_acsabm.0c01171\SEM</v>
      </c>
      <c r="N1347" t="s">
        <v>60</v>
      </c>
      <c r="O1347" t="s">
        <v>3928</v>
      </c>
    </row>
    <row r="1348" spans="1:15" x14ac:dyDescent="0.25">
      <c r="A1348" t="s">
        <v>3932</v>
      </c>
      <c r="B1348" t="s">
        <v>3933</v>
      </c>
      <c r="C1348" t="s">
        <v>144</v>
      </c>
      <c r="D1348" t="s">
        <v>48</v>
      </c>
      <c r="E1348" t="s">
        <v>3934</v>
      </c>
      <c r="F1348" t="s">
        <v>3935</v>
      </c>
      <c r="G1348" t="str">
        <f>HYPERLINK("sem/10.1021_acs.biomac.7b01374\bm-2017-01374v_0006.jpeg","sem/10.1021_acs.biomac.7b01374\bm-2017-01374v_0006.jpeg")</f>
        <v>sem/10.1021_acs.biomac.7b01374\bm-2017-01374v_0006.jpeg</v>
      </c>
      <c r="H1348" t="str">
        <f>HYPERLINK("sem/10.1021_acs.biomac.7b01374\SEM","sem/10.1021_acs.biomac.7b01374\SEM")</f>
        <v>sem/10.1021_acs.biomac.7b01374\SEM</v>
      </c>
      <c r="N1348" t="s">
        <v>60</v>
      </c>
      <c r="O1348" t="s">
        <v>3928</v>
      </c>
    </row>
    <row r="1349" spans="1:15" x14ac:dyDescent="0.25">
      <c r="A1349" t="s">
        <v>3936</v>
      </c>
      <c r="B1349" t="s">
        <v>3937</v>
      </c>
      <c r="C1349" t="s">
        <v>90</v>
      </c>
      <c r="D1349" t="s">
        <v>1233</v>
      </c>
      <c r="E1349" t="s">
        <v>3938</v>
      </c>
      <c r="F1349" t="s">
        <v>3939</v>
      </c>
      <c r="G1349" t="str">
        <f>HYPERLINK("sem/10.1021_acsanm.1c00932\an1c00932_0004.jpeg","sem/10.1021_acsanm.1c00932\an1c00932_0004.jpeg")</f>
        <v>sem/10.1021_acsanm.1c00932\an1c00932_0004.jpeg</v>
      </c>
      <c r="H1349" t="str">
        <f>HYPERLINK("sem/10.1021_acsanm.1c00932\SEM","sem/10.1021_acsanm.1c00932\SEM")</f>
        <v>sem/10.1021_acsanm.1c00932\SEM</v>
      </c>
      <c r="N1349" t="s">
        <v>60</v>
      </c>
      <c r="O1349" t="s">
        <v>3928</v>
      </c>
    </row>
    <row r="1350" spans="1:15" x14ac:dyDescent="0.25">
      <c r="A1350" t="s">
        <v>3940</v>
      </c>
      <c r="B1350" t="s">
        <v>3941</v>
      </c>
      <c r="C1350" t="s">
        <v>55</v>
      </c>
      <c r="D1350" t="s">
        <v>254</v>
      </c>
      <c r="E1350" t="s">
        <v>602</v>
      </c>
      <c r="F1350" t="s">
        <v>3942</v>
      </c>
      <c r="G1350" t="str">
        <f>HYPERLINK("sem/10.1021_acs.biomac.0c01724\bm0c01724_0001.jpeg","sem/10.1021_acs.biomac.0c01724\bm0c01724_0001.jpeg")</f>
        <v>sem/10.1021_acs.biomac.0c01724\bm0c01724_0001.jpeg</v>
      </c>
      <c r="H1350" t="str">
        <f>HYPERLINK("sem/10.1021_acs.biomac.0c01724\SEM","sem/10.1021_acs.biomac.0c01724\SEM")</f>
        <v>sem/10.1021_acs.biomac.0c01724\SEM</v>
      </c>
      <c r="I1350" t="s">
        <v>3943</v>
      </c>
      <c r="J1350">
        <v>-5</v>
      </c>
      <c r="K1350" t="s">
        <v>3944</v>
      </c>
      <c r="L1350" t="s">
        <v>3945</v>
      </c>
    </row>
    <row r="1351" spans="1:15" x14ac:dyDescent="0.25">
      <c r="A1351" t="s">
        <v>3940</v>
      </c>
      <c r="B1351" t="s">
        <v>3941</v>
      </c>
      <c r="C1351" t="s">
        <v>55</v>
      </c>
      <c r="D1351" t="s">
        <v>254</v>
      </c>
      <c r="E1351" t="s">
        <v>3946</v>
      </c>
      <c r="F1351" t="s">
        <v>3942</v>
      </c>
      <c r="G1351" t="str">
        <f>HYPERLINK("sem/10.1021_acs.biomac.0c01724\bm0c01724_0001.jpeg","sem/10.1021_acs.biomac.0c01724\bm0c01724_0001.jpeg")</f>
        <v>sem/10.1021_acs.biomac.0c01724\bm0c01724_0001.jpeg</v>
      </c>
      <c r="H1351" t="str">
        <f>HYPERLINK("sem/10.1021_acs.biomac.0c01724\SEM","sem/10.1021_acs.biomac.0c01724\SEM")</f>
        <v>sem/10.1021_acs.biomac.0c01724\SEM</v>
      </c>
      <c r="I1351" s="3" t="s">
        <v>3947</v>
      </c>
      <c r="J1351">
        <v>-5</v>
      </c>
      <c r="K1351" t="s">
        <v>3944</v>
      </c>
      <c r="L1351" t="s">
        <v>2099</v>
      </c>
    </row>
    <row r="1352" spans="1:15" x14ac:dyDescent="0.25">
      <c r="A1352" t="s">
        <v>3940</v>
      </c>
      <c r="B1352" t="s">
        <v>3941</v>
      </c>
      <c r="C1352" t="s">
        <v>55</v>
      </c>
      <c r="D1352" t="s">
        <v>254</v>
      </c>
      <c r="E1352" t="s">
        <v>3948</v>
      </c>
      <c r="F1352" t="s">
        <v>3942</v>
      </c>
      <c r="G1352" t="str">
        <f>HYPERLINK("sem/10.1021_acs.biomac.0c01724\bm0c01724_0001.jpeg","sem/10.1021_acs.biomac.0c01724\bm0c01724_0001.jpeg")</f>
        <v>sem/10.1021_acs.biomac.0c01724\bm0c01724_0001.jpeg</v>
      </c>
      <c r="H1352" t="str">
        <f>HYPERLINK("sem/10.1021_acs.biomac.0c01724\SEM","sem/10.1021_acs.biomac.0c01724\SEM")</f>
        <v>sem/10.1021_acs.biomac.0c01724\SEM</v>
      </c>
      <c r="I1352" t="s">
        <v>3949</v>
      </c>
      <c r="J1352">
        <v>-5</v>
      </c>
      <c r="K1352" t="s">
        <v>3944</v>
      </c>
      <c r="L1352" t="s">
        <v>3950</v>
      </c>
    </row>
    <row r="1353" spans="1:15" x14ac:dyDescent="0.25">
      <c r="A1353" s="1" t="s">
        <v>3951</v>
      </c>
      <c r="B1353" t="s">
        <v>3952</v>
      </c>
      <c r="C1353" t="s">
        <v>90</v>
      </c>
      <c r="D1353" t="s">
        <v>17</v>
      </c>
      <c r="E1353" t="s">
        <v>3953</v>
      </c>
      <c r="F1353" t="s">
        <v>3954</v>
      </c>
      <c r="G1353" t="str">
        <f>HYPERLINK("sem/10.1021_acsami.7b06219\am-2017-06219v_0003.jpeg","sem/10.1021_acsami.7b06219\am-2017-06219v_0003.jpeg")</f>
        <v>sem/10.1021_acsami.7b06219\am-2017-06219v_0003.jpeg</v>
      </c>
      <c r="H1353" t="str">
        <f>HYPERLINK("sem/10.1021_acsami.7b06219\SEM","sem/10.1021_acsami.7b06219\SEM")</f>
        <v>sem/10.1021_acsami.7b06219\SEM</v>
      </c>
      <c r="I1353" t="s">
        <v>3955</v>
      </c>
      <c r="J1353">
        <v>-6</v>
      </c>
      <c r="K1353" t="s">
        <v>3944</v>
      </c>
      <c r="L1353" t="s">
        <v>190</v>
      </c>
    </row>
    <row r="1354" spans="1:15" x14ac:dyDescent="0.25">
      <c r="A1354" t="s">
        <v>3951</v>
      </c>
      <c r="B1354" t="s">
        <v>3952</v>
      </c>
      <c r="C1354" t="s">
        <v>90</v>
      </c>
      <c r="D1354" t="s">
        <v>28</v>
      </c>
      <c r="E1354" t="s">
        <v>3956</v>
      </c>
      <c r="F1354" t="s">
        <v>3957</v>
      </c>
      <c r="G1354" t="str">
        <f>HYPERLINK("sem/10.1021_acsami.7b06219\am-2017-06219v_0003.jpeg","sem/10.1021_acsami.7b06219\am-2017-06219v_0003.jpeg")</f>
        <v>sem/10.1021_acsami.7b06219\am-2017-06219v_0003.jpeg</v>
      </c>
      <c r="H1354" t="str">
        <f>HYPERLINK("sem/10.1021_acsami.7b06219\SEM","sem/10.1021_acsami.7b06219\SEM")</f>
        <v>sem/10.1021_acsami.7b06219\SEM</v>
      </c>
      <c r="I1354" t="s">
        <v>3958</v>
      </c>
      <c r="J1354">
        <v>-6</v>
      </c>
      <c r="K1354" t="s">
        <v>3944</v>
      </c>
      <c r="L1354" t="s">
        <v>365</v>
      </c>
    </row>
    <row r="1355" spans="1:15" x14ac:dyDescent="0.25">
      <c r="A1355" t="s">
        <v>3951</v>
      </c>
      <c r="B1355" t="s">
        <v>3952</v>
      </c>
      <c r="C1355" t="s">
        <v>90</v>
      </c>
      <c r="D1355" t="s">
        <v>36</v>
      </c>
      <c r="E1355" t="s">
        <v>3959</v>
      </c>
      <c r="F1355" t="s">
        <v>3960</v>
      </c>
      <c r="G1355" t="str">
        <f>HYPERLINK("sem/10.1021_acsami.7b06219\am-2017-06219v_0003.jpeg","sem/10.1021_acsami.7b06219\am-2017-06219v_0003.jpeg")</f>
        <v>sem/10.1021_acsami.7b06219\am-2017-06219v_0003.jpeg</v>
      </c>
      <c r="H1355" t="str">
        <f>HYPERLINK("sem/10.1021_acsami.7b06219\SEM","sem/10.1021_acsami.7b06219\SEM")</f>
        <v>sem/10.1021_acsami.7b06219\SEM</v>
      </c>
      <c r="I1355" t="s">
        <v>3958</v>
      </c>
      <c r="J1355">
        <v>-6</v>
      </c>
      <c r="K1355" t="s">
        <v>3944</v>
      </c>
      <c r="L1355" t="s">
        <v>365</v>
      </c>
    </row>
    <row r="1356" spans="1:15" x14ac:dyDescent="0.25">
      <c r="A1356" t="s">
        <v>3961</v>
      </c>
      <c r="B1356" t="s">
        <v>3962</v>
      </c>
      <c r="C1356" t="s">
        <v>161</v>
      </c>
      <c r="D1356" t="s">
        <v>17</v>
      </c>
      <c r="E1356" t="s">
        <v>3963</v>
      </c>
      <c r="F1356" t="s">
        <v>3964</v>
      </c>
      <c r="G1356" t="str">
        <f>HYPERLINK("sem/10.1021_acsami.0c13654\supp_1.jpg","sem/10.1021_acsami.0c13654\supp_1.jpg")</f>
        <v>sem/10.1021_acsami.0c13654\supp_1.jpg</v>
      </c>
      <c r="H1356" t="str">
        <f>HYPERLINK("sem/10.1021_acsami.0c13654\SEM","sem/10.1021_acsami.0c13654\SEM")</f>
        <v>sem/10.1021_acsami.0c13654\SEM</v>
      </c>
      <c r="N1356" t="s">
        <v>60</v>
      </c>
      <c r="O1356" t="s">
        <v>2781</v>
      </c>
    </row>
    <row r="1357" spans="1:15" x14ac:dyDescent="0.25">
      <c r="A1357" t="s">
        <v>3961</v>
      </c>
      <c r="B1357" t="s">
        <v>3962</v>
      </c>
      <c r="C1357" t="s">
        <v>161</v>
      </c>
      <c r="D1357" t="s">
        <v>28</v>
      </c>
      <c r="E1357" t="s">
        <v>3965</v>
      </c>
      <c r="F1357" t="s">
        <v>3966</v>
      </c>
      <c r="G1357" t="str">
        <f>HYPERLINK("sem/10.1021_acsami.0c13654\supp_1.jpg","sem/10.1021_acsami.0c13654\supp_1.jpg")</f>
        <v>sem/10.1021_acsami.0c13654\supp_1.jpg</v>
      </c>
      <c r="H1357" t="str">
        <f>HYPERLINK("sem/10.1021_acsami.0c13654\SEM","sem/10.1021_acsami.0c13654\SEM")</f>
        <v>sem/10.1021_acsami.0c13654\SEM</v>
      </c>
      <c r="N1357" t="s">
        <v>60</v>
      </c>
    </row>
    <row r="1358" spans="1:15" x14ac:dyDescent="0.25">
      <c r="A1358" t="s">
        <v>3967</v>
      </c>
      <c r="B1358" t="s">
        <v>3968</v>
      </c>
      <c r="C1358" t="s">
        <v>144</v>
      </c>
      <c r="D1358" t="s">
        <v>3969</v>
      </c>
      <c r="E1358" t="s">
        <v>3970</v>
      </c>
      <c r="F1358" t="s">
        <v>3971</v>
      </c>
      <c r="G1358" t="str">
        <f>HYPERLINK("sem/10.1021_acsami.1c09006\am1c09006_0003.jpeg","sem/10.1021_acsami.1c09006\am1c09006_0003.jpeg")</f>
        <v>sem/10.1021_acsami.1c09006\am1c09006_0003.jpeg</v>
      </c>
      <c r="H1358" t="str">
        <f>HYPERLINK("sem/10.1021_acsami.1c09006\SEM","sem/10.1021_acsami.1c09006\SEM")</f>
        <v>sem/10.1021_acsami.1c09006\SEM</v>
      </c>
      <c r="I1358" t="s">
        <v>3972</v>
      </c>
      <c r="J1358">
        <v>-6</v>
      </c>
      <c r="K1358" t="s">
        <v>3944</v>
      </c>
      <c r="L1358" t="s">
        <v>3973</v>
      </c>
    </row>
    <row r="1359" spans="1:15" x14ac:dyDescent="0.25">
      <c r="A1359" t="s">
        <v>3967</v>
      </c>
      <c r="B1359" t="s">
        <v>3968</v>
      </c>
      <c r="C1359" t="s">
        <v>144</v>
      </c>
      <c r="D1359" t="s">
        <v>102</v>
      </c>
      <c r="E1359" t="s">
        <v>3974</v>
      </c>
      <c r="F1359" t="s">
        <v>3975</v>
      </c>
      <c r="G1359" t="str">
        <f>HYPERLINK("sem/10.1021_acsami.1c09006\am1c09006_0003.jpeg","sem/10.1021_acsami.1c09006\am1c09006_0003.jpeg")</f>
        <v>sem/10.1021_acsami.1c09006\am1c09006_0003.jpeg</v>
      </c>
      <c r="H1359" t="str">
        <f>HYPERLINK("sem/10.1021_acsami.1c09006\SEM","sem/10.1021_acsami.1c09006\SEM")</f>
        <v>sem/10.1021_acsami.1c09006\SEM</v>
      </c>
      <c r="I1359" t="s">
        <v>3976</v>
      </c>
      <c r="J1359">
        <v>-6</v>
      </c>
      <c r="K1359" t="s">
        <v>3944</v>
      </c>
      <c r="L1359" t="s">
        <v>2525</v>
      </c>
    </row>
    <row r="1360" spans="1:15" x14ac:dyDescent="0.25">
      <c r="A1360" t="s">
        <v>3977</v>
      </c>
      <c r="B1360" t="s">
        <v>3978</v>
      </c>
      <c r="C1360" t="s">
        <v>55</v>
      </c>
      <c r="D1360" t="s">
        <v>102</v>
      </c>
      <c r="E1360" t="s">
        <v>3979</v>
      </c>
      <c r="F1360" t="s">
        <v>3980</v>
      </c>
      <c r="G1360" t="str">
        <f>HYPERLINK("sem/10.1021_acs.biomac.0c00891\bm0c00891_0001.jpeg","sem/10.1021_acs.biomac.0c00891\bm0c00891_0001.jpeg")</f>
        <v>sem/10.1021_acs.biomac.0c00891\bm0c00891_0001.jpeg</v>
      </c>
      <c r="H1360" t="str">
        <f>HYPERLINK("sem/10.1021_acs.biomac.0c00891\SEM","sem/10.1021_acs.biomac.0c00891\SEM")</f>
        <v>sem/10.1021_acs.biomac.0c00891\SEM</v>
      </c>
      <c r="N1360" t="s">
        <v>60</v>
      </c>
      <c r="O1360" t="s">
        <v>3928</v>
      </c>
    </row>
    <row r="1361" spans="1:15" x14ac:dyDescent="0.25">
      <c r="A1361" t="s">
        <v>3981</v>
      </c>
      <c r="B1361" t="s">
        <v>3982</v>
      </c>
      <c r="C1361" t="s">
        <v>169</v>
      </c>
      <c r="D1361" t="s">
        <v>3128</v>
      </c>
      <c r="E1361" t="s">
        <v>3983</v>
      </c>
      <c r="F1361" t="s">
        <v>3984</v>
      </c>
      <c r="G1361" t="str">
        <f>HYPERLINK("sem/10.1021_acsami.1c10051\am1c10051_0008.jpeg","sem/10.1021_acsami.1c10051\am1c10051_0008.jpeg")</f>
        <v>sem/10.1021_acsami.1c10051\am1c10051_0008.jpeg</v>
      </c>
      <c r="H1361" t="str">
        <f>HYPERLINK("sem/10.1021_acsami.1c10051\SEM","sem/10.1021_acsami.1c10051\SEM")</f>
        <v>sem/10.1021_acsami.1c10051\SEM</v>
      </c>
      <c r="N1361" t="s">
        <v>60</v>
      </c>
      <c r="O1361" t="s">
        <v>3928</v>
      </c>
    </row>
    <row r="1362" spans="1:15" x14ac:dyDescent="0.25">
      <c r="A1362" t="s">
        <v>3985</v>
      </c>
      <c r="B1362" t="s">
        <v>3986</v>
      </c>
      <c r="C1362" t="s">
        <v>297</v>
      </c>
      <c r="D1362" t="s">
        <v>91</v>
      </c>
      <c r="E1362" t="s">
        <v>3987</v>
      </c>
      <c r="F1362" t="s">
        <v>3988</v>
      </c>
      <c r="G1362" t="str">
        <f>HYPERLINK("sem/10.1021_acs.molpharmaceut.6b00875\mp-2016-00875g_0005.jpeg","sem/10.1021_acs.molpharmaceut.6b00875\mp-2016-00875g_0005.jpeg")</f>
        <v>sem/10.1021_acs.molpharmaceut.6b00875\mp-2016-00875g_0005.jpeg</v>
      </c>
      <c r="H1362" t="str">
        <f>HYPERLINK("sem/10.1021_acs.molpharmaceut.6b00875\SEM","sem/10.1021_acs.molpharmaceut.6b00875\SEM")</f>
        <v>sem/10.1021_acs.molpharmaceut.6b00875\SEM</v>
      </c>
      <c r="N1362" t="s">
        <v>60</v>
      </c>
      <c r="O1362" t="s">
        <v>3928</v>
      </c>
    </row>
    <row r="1363" spans="1:15" x14ac:dyDescent="0.25">
      <c r="A1363" t="s">
        <v>3985</v>
      </c>
      <c r="B1363" t="s">
        <v>3986</v>
      </c>
      <c r="C1363" t="s">
        <v>297</v>
      </c>
      <c r="D1363" t="s">
        <v>94</v>
      </c>
      <c r="E1363" t="s">
        <v>3989</v>
      </c>
      <c r="F1363" t="s">
        <v>3990</v>
      </c>
      <c r="G1363" t="str">
        <f>HYPERLINK("sem/10.1021_acs.molpharmaceut.6b00875\mp-2016-00875g_0005.jpeg","sem/10.1021_acs.molpharmaceut.6b00875\mp-2016-00875g_0005.jpeg")</f>
        <v>sem/10.1021_acs.molpharmaceut.6b00875\mp-2016-00875g_0005.jpeg</v>
      </c>
      <c r="H1363" t="str">
        <f>HYPERLINK("sem/10.1021_acs.molpharmaceut.6b00875\SEM","sem/10.1021_acs.molpharmaceut.6b00875\SEM")</f>
        <v>sem/10.1021_acs.molpharmaceut.6b00875\SEM</v>
      </c>
      <c r="N1363" t="s">
        <v>60</v>
      </c>
      <c r="O1363" t="s">
        <v>3928</v>
      </c>
    </row>
    <row r="1364" spans="1:15" x14ac:dyDescent="0.25">
      <c r="A1364" t="s">
        <v>3985</v>
      </c>
      <c r="B1364" t="s">
        <v>3986</v>
      </c>
      <c r="C1364" t="s">
        <v>297</v>
      </c>
      <c r="D1364" t="s">
        <v>96</v>
      </c>
      <c r="E1364" t="s">
        <v>3991</v>
      </c>
      <c r="F1364" t="s">
        <v>3992</v>
      </c>
      <c r="G1364" t="str">
        <f>HYPERLINK("sem/10.1021_acs.molpharmaceut.6b00875\mp-2016-00875g_0005.jpeg","sem/10.1021_acs.molpharmaceut.6b00875\mp-2016-00875g_0005.jpeg")</f>
        <v>sem/10.1021_acs.molpharmaceut.6b00875\mp-2016-00875g_0005.jpeg</v>
      </c>
      <c r="H1364" t="str">
        <f>HYPERLINK("sem/10.1021_acs.molpharmaceut.6b00875\SEM","sem/10.1021_acs.molpharmaceut.6b00875\SEM")</f>
        <v>sem/10.1021_acs.molpharmaceut.6b00875\SEM</v>
      </c>
      <c r="N1364" t="s">
        <v>60</v>
      </c>
      <c r="O1364" t="s">
        <v>3928</v>
      </c>
    </row>
    <row r="1365" spans="1:15" x14ac:dyDescent="0.25">
      <c r="A1365" t="s">
        <v>3985</v>
      </c>
      <c r="B1365" t="s">
        <v>3986</v>
      </c>
      <c r="C1365" t="s">
        <v>297</v>
      </c>
      <c r="D1365" t="s">
        <v>99</v>
      </c>
      <c r="E1365" t="s">
        <v>3993</v>
      </c>
      <c r="F1365" t="s">
        <v>3994</v>
      </c>
      <c r="G1365" t="str">
        <f>HYPERLINK("sem/10.1021_acs.molpharmaceut.6b00875\mp-2016-00875g_0005.jpeg","sem/10.1021_acs.molpharmaceut.6b00875\mp-2016-00875g_0005.jpeg")</f>
        <v>sem/10.1021_acs.molpharmaceut.6b00875\mp-2016-00875g_0005.jpeg</v>
      </c>
      <c r="H1365" t="str">
        <f>HYPERLINK("sem/10.1021_acs.molpharmaceut.6b00875\SEM","sem/10.1021_acs.molpharmaceut.6b00875\SEM")</f>
        <v>sem/10.1021_acs.molpharmaceut.6b00875\SEM</v>
      </c>
      <c r="N1365" t="s">
        <v>60</v>
      </c>
      <c r="O1365" t="s">
        <v>3928</v>
      </c>
    </row>
    <row r="1366" spans="1:15" x14ac:dyDescent="0.25">
      <c r="A1366" t="s">
        <v>3995</v>
      </c>
      <c r="B1366" t="s">
        <v>3996</v>
      </c>
      <c r="C1366" t="s">
        <v>235</v>
      </c>
      <c r="D1366" t="s">
        <v>3997</v>
      </c>
      <c r="E1366" t="s">
        <v>3998</v>
      </c>
      <c r="F1366" t="s">
        <v>3999</v>
      </c>
      <c r="G1366" t="str">
        <f>HYPERLINK("sem/10.1021_acsami.9b09782\am9b09782_0001.jpeg","sem/10.1021_acsami.9b09782\am9b09782_0001.jpeg")</f>
        <v>sem/10.1021_acsami.9b09782\am9b09782_0001.jpeg</v>
      </c>
      <c r="H1366" t="str">
        <f>HYPERLINK("sem/10.1021_acsami.9b09782\SEM","sem/10.1021_acsami.9b09782\SEM")</f>
        <v>sem/10.1021_acsami.9b09782\SEM</v>
      </c>
      <c r="N1366" t="s">
        <v>60</v>
      </c>
      <c r="O1366" t="s">
        <v>3928</v>
      </c>
    </row>
    <row r="1367" spans="1:15" x14ac:dyDescent="0.25">
      <c r="A1367" t="s">
        <v>4000</v>
      </c>
      <c r="B1367" t="s">
        <v>4001</v>
      </c>
      <c r="C1367" t="s">
        <v>55</v>
      </c>
      <c r="D1367" t="s">
        <v>42</v>
      </c>
      <c r="E1367" t="s">
        <v>4002</v>
      </c>
      <c r="F1367" t="s">
        <v>4003</v>
      </c>
      <c r="G1367" t="str">
        <f>HYPERLINK("sem/10.1021_acsami.9b19721\am9b19721_0001.jpeg","sem/10.1021_acsami.9b19721\am9b19721_0001.jpeg")</f>
        <v>sem/10.1021_acsami.9b19721\am9b19721_0001.jpeg</v>
      </c>
      <c r="H1367" t="str">
        <f>HYPERLINK("sem/10.1021_acsami.9b19721\SEM","sem/10.1021_acsami.9b19721\SEM")</f>
        <v>sem/10.1021_acsami.9b19721\SEM</v>
      </c>
      <c r="N1367" t="s">
        <v>60</v>
      </c>
      <c r="O1367" t="s">
        <v>4004</v>
      </c>
    </row>
    <row r="1368" spans="1:15" x14ac:dyDescent="0.25">
      <c r="A1368" t="s">
        <v>4005</v>
      </c>
      <c r="B1368" t="s">
        <v>4006</v>
      </c>
      <c r="C1368" t="s">
        <v>122</v>
      </c>
      <c r="D1368" t="s">
        <v>1638</v>
      </c>
      <c r="E1368" t="s">
        <v>4007</v>
      </c>
      <c r="F1368" t="s">
        <v>4008</v>
      </c>
      <c r="G1368" t="str">
        <f>HYPERLINK("sem/10.1021_am402097j\am-2013-02097j_0004.jpeg","sem/10.1021_am402097j\am-2013-02097j_0004.jpeg")</f>
        <v>sem/10.1021_am402097j\am-2013-02097j_0004.jpeg</v>
      </c>
      <c r="H1368" t="str">
        <f>HYPERLINK("sem/10.1021_am402097j\SEM","sem/10.1021_am402097j\SEM")</f>
        <v>sem/10.1021_am402097j\SEM</v>
      </c>
      <c r="I1368" t="s">
        <v>4009</v>
      </c>
      <c r="J1368">
        <v>-5</v>
      </c>
      <c r="K1368" t="s">
        <v>3944</v>
      </c>
      <c r="L1368" t="s">
        <v>4010</v>
      </c>
    </row>
    <row r="1369" spans="1:15" x14ac:dyDescent="0.25">
      <c r="A1369" t="s">
        <v>4005</v>
      </c>
      <c r="B1369" t="s">
        <v>4006</v>
      </c>
      <c r="C1369" t="s">
        <v>122</v>
      </c>
      <c r="D1369" t="s">
        <v>1638</v>
      </c>
      <c r="E1369" t="s">
        <v>4011</v>
      </c>
      <c r="F1369" t="s">
        <v>4008</v>
      </c>
      <c r="G1369" t="str">
        <f>HYPERLINK("sem/10.1021_am402097j\am-2013-02097j_0004.jpeg","sem/10.1021_am402097j\am-2013-02097j_0004.jpeg")</f>
        <v>sem/10.1021_am402097j\am-2013-02097j_0004.jpeg</v>
      </c>
      <c r="H1369" t="str">
        <f>HYPERLINK("sem/10.1021_am402097j\SEM","sem/10.1021_am402097j\SEM")</f>
        <v>sem/10.1021_am402097j\SEM</v>
      </c>
      <c r="I1369" t="s">
        <v>4012</v>
      </c>
      <c r="J1369">
        <v>-5</v>
      </c>
      <c r="K1369" t="s">
        <v>3944</v>
      </c>
      <c r="L1369" t="s">
        <v>4013</v>
      </c>
    </row>
    <row r="1370" spans="1:15" x14ac:dyDescent="0.25">
      <c r="A1370" t="s">
        <v>4005</v>
      </c>
      <c r="B1370" t="s">
        <v>4006</v>
      </c>
      <c r="C1370" t="s">
        <v>122</v>
      </c>
      <c r="D1370" t="s">
        <v>1638</v>
      </c>
      <c r="E1370" t="s">
        <v>4014</v>
      </c>
      <c r="F1370" t="s">
        <v>4008</v>
      </c>
      <c r="G1370" t="str">
        <f>HYPERLINK("sem/10.1021_am402097j\am-2013-02097j_0004.jpeg","sem/10.1021_am402097j\am-2013-02097j_0004.jpeg")</f>
        <v>sem/10.1021_am402097j\am-2013-02097j_0004.jpeg</v>
      </c>
      <c r="H1370" t="str">
        <f>HYPERLINK("sem/10.1021_am402097j\SEM","sem/10.1021_am402097j\SEM")</f>
        <v>sem/10.1021_am402097j\SEM</v>
      </c>
      <c r="I1370" t="s">
        <v>4015</v>
      </c>
      <c r="J1370">
        <v>-5</v>
      </c>
      <c r="K1370" t="s">
        <v>3944</v>
      </c>
      <c r="L1370" t="s">
        <v>4016</v>
      </c>
    </row>
    <row r="1371" spans="1:15" x14ac:dyDescent="0.25">
      <c r="A1371" t="s">
        <v>4017</v>
      </c>
      <c r="B1371" t="s">
        <v>4018</v>
      </c>
      <c r="C1371" t="s">
        <v>297</v>
      </c>
      <c r="D1371" t="s">
        <v>1230</v>
      </c>
      <c r="E1371" t="s">
        <v>4019</v>
      </c>
      <c r="F1371" t="s">
        <v>4020</v>
      </c>
      <c r="G1371" t="str">
        <f>HYPERLINK("sem/10.1021_acsami.6b04338\am-2016-043386_0006.jpeg","sem/10.1021_acsami.6b04338\am-2016-043386_0006.jpeg")</f>
        <v>sem/10.1021_acsami.6b04338\am-2016-043386_0006.jpeg</v>
      </c>
      <c r="H1371" t="str">
        <f>HYPERLINK("sem/10.1021_acsami.6b04338\SEM","sem/10.1021_acsami.6b04338\SEM")</f>
        <v>sem/10.1021_acsami.6b04338\SEM</v>
      </c>
      <c r="N1371" t="s">
        <v>60</v>
      </c>
      <c r="O1371" t="s">
        <v>3928</v>
      </c>
    </row>
    <row r="1372" spans="1:15" x14ac:dyDescent="0.25">
      <c r="A1372" t="s">
        <v>4017</v>
      </c>
      <c r="B1372" t="s">
        <v>4018</v>
      </c>
      <c r="C1372" t="s">
        <v>297</v>
      </c>
      <c r="D1372" t="s">
        <v>3128</v>
      </c>
      <c r="E1372" t="s">
        <v>4021</v>
      </c>
      <c r="F1372" t="s">
        <v>4022</v>
      </c>
      <c r="G1372" t="str">
        <f>HYPERLINK("sem/10.1021_acsami.6b04338\am-2016-043386_0006.jpeg","sem/10.1021_acsami.6b04338\am-2016-043386_0006.jpeg")</f>
        <v>sem/10.1021_acsami.6b04338\am-2016-043386_0006.jpeg</v>
      </c>
      <c r="H1372" t="str">
        <f>HYPERLINK("sem/10.1021_acsami.6b04338\SEM","sem/10.1021_acsami.6b04338\SEM")</f>
        <v>sem/10.1021_acsami.6b04338\SEM</v>
      </c>
      <c r="N1372" t="s">
        <v>60</v>
      </c>
      <c r="O1372" t="s">
        <v>3928</v>
      </c>
    </row>
    <row r="1373" spans="1:15" x14ac:dyDescent="0.25">
      <c r="A1373" t="s">
        <v>4017</v>
      </c>
      <c r="B1373" t="s">
        <v>4018</v>
      </c>
      <c r="C1373" t="s">
        <v>297</v>
      </c>
      <c r="D1373" t="s">
        <v>1233</v>
      </c>
      <c r="E1373" t="s">
        <v>4019</v>
      </c>
      <c r="F1373" t="s">
        <v>4020</v>
      </c>
      <c r="G1373" t="str">
        <f>HYPERLINK("sem/10.1021_acsami.6b04338\am-2016-043386_0006.jpeg","sem/10.1021_acsami.6b04338\am-2016-043386_0006.jpeg")</f>
        <v>sem/10.1021_acsami.6b04338\am-2016-043386_0006.jpeg</v>
      </c>
      <c r="H1373" t="str">
        <f>HYPERLINK("sem/10.1021_acsami.6b04338\SEM","sem/10.1021_acsami.6b04338\SEM")</f>
        <v>sem/10.1021_acsami.6b04338\SEM</v>
      </c>
      <c r="N1373" t="s">
        <v>60</v>
      </c>
      <c r="O1373" t="s">
        <v>3928</v>
      </c>
    </row>
    <row r="1374" spans="1:15" x14ac:dyDescent="0.25">
      <c r="A1374" t="s">
        <v>4023</v>
      </c>
      <c r="B1374" t="s">
        <v>4024</v>
      </c>
      <c r="C1374" t="s">
        <v>144</v>
      </c>
      <c r="D1374" t="s">
        <v>2442</v>
      </c>
      <c r="E1374" t="s">
        <v>4025</v>
      </c>
      <c r="F1374" t="s">
        <v>4026</v>
      </c>
      <c r="G1374" t="str">
        <f>HYPERLINK("sem/10.1021_acsami.9b14158\am9b14158_0002.jpeg","sem/10.1021_acsami.9b14158\am9b14158_0002.jpeg")</f>
        <v>sem/10.1021_acsami.9b14158\am9b14158_0002.jpeg</v>
      </c>
      <c r="H1374" t="str">
        <f>HYPERLINK("sem/10.1021_acsami.9b14158\SEM","sem/10.1021_acsami.9b14158\SEM")</f>
        <v>sem/10.1021_acsami.9b14158\SEM</v>
      </c>
      <c r="I1374" t="s">
        <v>4027</v>
      </c>
      <c r="J1374">
        <v>-6</v>
      </c>
      <c r="K1374" t="s">
        <v>1116</v>
      </c>
      <c r="L1374" t="s">
        <v>4028</v>
      </c>
    </row>
    <row r="1375" spans="1:15" x14ac:dyDescent="0.25">
      <c r="A1375" t="s">
        <v>4023</v>
      </c>
      <c r="B1375" t="s">
        <v>4024</v>
      </c>
      <c r="C1375" t="s">
        <v>144</v>
      </c>
      <c r="D1375" t="s">
        <v>2442</v>
      </c>
      <c r="E1375" t="s">
        <v>4025</v>
      </c>
      <c r="F1375" t="s">
        <v>4026</v>
      </c>
      <c r="G1375" t="str">
        <f>HYPERLINK("sem/10.1021_acsami.9b14158\am9b14158_0002.jpeg","sem/10.1021_acsami.9b14158\am9b14158_0002.jpeg")</f>
        <v>sem/10.1021_acsami.9b14158\am9b14158_0002.jpeg</v>
      </c>
      <c r="H1375" t="str">
        <f>HYPERLINK("sem/10.1021_acsami.9b14158\SEM","sem/10.1021_acsami.9b14158\SEM")</f>
        <v>sem/10.1021_acsami.9b14158\SEM</v>
      </c>
      <c r="I1375" t="s">
        <v>4029</v>
      </c>
      <c r="J1375">
        <v>-5</v>
      </c>
      <c r="K1375" t="s">
        <v>1116</v>
      </c>
      <c r="L1375" t="s">
        <v>4028</v>
      </c>
    </row>
    <row r="1376" spans="1:15" x14ac:dyDescent="0.25">
      <c r="A1376" t="s">
        <v>4023</v>
      </c>
      <c r="B1376" t="s">
        <v>4024</v>
      </c>
      <c r="C1376" t="s">
        <v>144</v>
      </c>
      <c r="D1376" t="s">
        <v>2442</v>
      </c>
      <c r="E1376" t="s">
        <v>4025</v>
      </c>
      <c r="F1376" t="s">
        <v>4026</v>
      </c>
      <c r="G1376" t="str">
        <f>HYPERLINK("sem/10.1021_acsami.9b14158\am9b14158_0002.jpeg","sem/10.1021_acsami.9b14158\am9b14158_0002.jpeg")</f>
        <v>sem/10.1021_acsami.9b14158\am9b14158_0002.jpeg</v>
      </c>
      <c r="H1376" t="str">
        <f>HYPERLINK("sem/10.1021_acsami.9b14158\SEM","sem/10.1021_acsami.9b14158\SEM")</f>
        <v>sem/10.1021_acsami.9b14158\SEM</v>
      </c>
      <c r="I1376" t="s">
        <v>4030</v>
      </c>
      <c r="J1376">
        <v>-6</v>
      </c>
      <c r="K1376" t="s">
        <v>1116</v>
      </c>
      <c r="L1376" t="s">
        <v>4028</v>
      </c>
    </row>
    <row r="1377" spans="1:15" x14ac:dyDescent="0.25">
      <c r="A1377" t="s">
        <v>4023</v>
      </c>
      <c r="B1377" t="s">
        <v>4024</v>
      </c>
      <c r="C1377" t="s">
        <v>144</v>
      </c>
      <c r="D1377" t="s">
        <v>2442</v>
      </c>
      <c r="E1377" t="s">
        <v>4025</v>
      </c>
      <c r="F1377" t="s">
        <v>4026</v>
      </c>
      <c r="G1377" t="str">
        <f>HYPERLINK("sem/10.1021_acsami.9b14158\am9b14158_0002.jpeg","sem/10.1021_acsami.9b14158\am9b14158_0002.jpeg")</f>
        <v>sem/10.1021_acsami.9b14158\am9b14158_0002.jpeg</v>
      </c>
      <c r="H1377" t="str">
        <f>HYPERLINK("sem/10.1021_acsami.9b14158\SEM","sem/10.1021_acsami.9b14158\SEM")</f>
        <v>sem/10.1021_acsami.9b14158\SEM</v>
      </c>
      <c r="I1377" t="s">
        <v>4031</v>
      </c>
      <c r="J1377">
        <v>-5</v>
      </c>
      <c r="K1377" t="s">
        <v>1116</v>
      </c>
      <c r="L1377" t="s">
        <v>4028</v>
      </c>
    </row>
    <row r="1378" spans="1:15" x14ac:dyDescent="0.25">
      <c r="A1378" t="s">
        <v>4032</v>
      </c>
      <c r="B1378" t="s">
        <v>4033</v>
      </c>
      <c r="C1378" t="s">
        <v>55</v>
      </c>
      <c r="D1378" t="s">
        <v>91</v>
      </c>
      <c r="E1378" t="s">
        <v>4034</v>
      </c>
      <c r="F1378" t="s">
        <v>4035</v>
      </c>
      <c r="G1378" t="str">
        <f>HYPERLINK("sem/10.1021_acs.biomac.7b01271\bm-2017-01271b_0001.jpeg","sem/10.1021_acs.biomac.7b01271\bm-2017-01271b_0001.jpeg")</f>
        <v>sem/10.1021_acs.biomac.7b01271\bm-2017-01271b_0001.jpeg</v>
      </c>
      <c r="H1378" t="str">
        <f>HYPERLINK("sem/10.1021_acs.biomac.7b01271\SEM","sem/10.1021_acs.biomac.7b01271\SEM")</f>
        <v>sem/10.1021_acs.biomac.7b01271\SEM</v>
      </c>
      <c r="N1378" t="s">
        <v>60</v>
      </c>
      <c r="O1378" t="s">
        <v>3928</v>
      </c>
    </row>
    <row r="1379" spans="1:15" x14ac:dyDescent="0.25">
      <c r="A1379" t="s">
        <v>4032</v>
      </c>
      <c r="B1379" t="s">
        <v>4033</v>
      </c>
      <c r="C1379" t="s">
        <v>55</v>
      </c>
      <c r="D1379" t="s">
        <v>94</v>
      </c>
      <c r="E1379" t="s">
        <v>18</v>
      </c>
      <c r="F1379" t="s">
        <v>4036</v>
      </c>
      <c r="G1379" t="str">
        <f>HYPERLINK("sem/10.1021_acs.biomac.7b01271\bm-2017-01271b_0001.jpeg","sem/10.1021_acs.biomac.7b01271\bm-2017-01271b_0001.jpeg")</f>
        <v>sem/10.1021_acs.biomac.7b01271\bm-2017-01271b_0001.jpeg</v>
      </c>
      <c r="H1379" t="str">
        <f>HYPERLINK("sem/10.1021_acs.biomac.7b01271\SEM","sem/10.1021_acs.biomac.7b01271\SEM")</f>
        <v>sem/10.1021_acs.biomac.7b01271\SEM</v>
      </c>
      <c r="N1379" t="s">
        <v>60</v>
      </c>
      <c r="O1379" t="s">
        <v>3928</v>
      </c>
    </row>
    <row r="1380" spans="1:15" x14ac:dyDescent="0.25">
      <c r="A1380" t="s">
        <v>4037</v>
      </c>
      <c r="B1380" t="s">
        <v>4038</v>
      </c>
      <c r="C1380" t="s">
        <v>235</v>
      </c>
      <c r="D1380" t="s">
        <v>260</v>
      </c>
      <c r="E1380" t="s">
        <v>4039</v>
      </c>
      <c r="F1380" t="s">
        <v>4040</v>
      </c>
      <c r="G1380" t="str">
        <f>HYPERLINK("sem/10.1021_acsami.0c03007\am0c03007_0006.jpeg","sem/10.1021_acsami.0c03007\am0c03007_0006.jpeg")</f>
        <v>sem/10.1021_acsami.0c03007\am0c03007_0006.jpeg</v>
      </c>
      <c r="H1380" t="str">
        <f>HYPERLINK("sem/10.1021_acsami.0c03007\SEM","sem/10.1021_acsami.0c03007\SEM")</f>
        <v>sem/10.1021_acsami.0c03007\SEM</v>
      </c>
      <c r="I1380" t="s">
        <v>4041</v>
      </c>
      <c r="J1380">
        <v>-5</v>
      </c>
      <c r="K1380" t="s">
        <v>23</v>
      </c>
      <c r="L1380" t="s">
        <v>4042</v>
      </c>
    </row>
    <row r="1381" spans="1:15" x14ac:dyDescent="0.25">
      <c r="A1381" t="s">
        <v>4037</v>
      </c>
      <c r="B1381" t="s">
        <v>4038</v>
      </c>
      <c r="C1381" t="s">
        <v>235</v>
      </c>
      <c r="D1381" t="s">
        <v>265</v>
      </c>
      <c r="E1381" t="s">
        <v>4039</v>
      </c>
      <c r="F1381" t="s">
        <v>4040</v>
      </c>
      <c r="G1381" t="str">
        <f>HYPERLINK("sem/10.1021_acsami.0c03007\am0c03007_0006.jpeg","sem/10.1021_acsami.0c03007\am0c03007_0006.jpeg")</f>
        <v>sem/10.1021_acsami.0c03007\am0c03007_0006.jpeg</v>
      </c>
      <c r="H1381" t="str">
        <f>HYPERLINK("sem/10.1021_acsami.0c03007\SEM","sem/10.1021_acsami.0c03007\SEM")</f>
        <v>sem/10.1021_acsami.0c03007\SEM</v>
      </c>
      <c r="I1381" t="s">
        <v>4043</v>
      </c>
      <c r="J1381">
        <v>-6</v>
      </c>
      <c r="K1381" t="s">
        <v>23</v>
      </c>
      <c r="L1381" t="s">
        <v>4042</v>
      </c>
    </row>
    <row r="1382" spans="1:15" x14ac:dyDescent="0.25">
      <c r="A1382" t="s">
        <v>4037</v>
      </c>
      <c r="B1382" t="s">
        <v>4038</v>
      </c>
      <c r="C1382" t="s">
        <v>235</v>
      </c>
      <c r="D1382" t="s">
        <v>668</v>
      </c>
      <c r="E1382" t="s">
        <v>4039</v>
      </c>
      <c r="F1382" t="s">
        <v>4040</v>
      </c>
      <c r="G1382" t="str">
        <f>HYPERLINK("sem/10.1021_acsami.0c03007\am0c03007_0006.jpeg","sem/10.1021_acsami.0c03007\am0c03007_0006.jpeg")</f>
        <v>sem/10.1021_acsami.0c03007\am0c03007_0006.jpeg</v>
      </c>
      <c r="H1382" t="str">
        <f>HYPERLINK("sem/10.1021_acsami.0c03007\SEM","sem/10.1021_acsami.0c03007\SEM")</f>
        <v>sem/10.1021_acsami.0c03007\SEM</v>
      </c>
      <c r="I1382" t="s">
        <v>4044</v>
      </c>
      <c r="J1382">
        <v>-6</v>
      </c>
      <c r="K1382" t="s">
        <v>23</v>
      </c>
      <c r="L1382" t="s">
        <v>4042</v>
      </c>
    </row>
    <row r="1383" spans="1:15" x14ac:dyDescent="0.25">
      <c r="A1383" t="s">
        <v>4045</v>
      </c>
      <c r="B1383" t="s">
        <v>4046</v>
      </c>
      <c r="C1383" t="s">
        <v>4047</v>
      </c>
      <c r="D1383" t="s">
        <v>4048</v>
      </c>
      <c r="E1383" t="s">
        <v>4049</v>
      </c>
      <c r="F1383" t="s">
        <v>4050</v>
      </c>
      <c r="G1383" t="str">
        <f>HYPERLINK("sem/10.1021_acssuschemeng.0c00409\supp_5.jpg","sem/10.1021_acssuschemeng.0c00409\supp_5.jpg")</f>
        <v>sem/10.1021_acssuschemeng.0c00409\supp_5.jpg</v>
      </c>
      <c r="H1383" t="str">
        <f>HYPERLINK("sem/10.1021_acssuschemeng.0c00409\SEM","sem/10.1021_acssuschemeng.0c00409\SEM")</f>
        <v>sem/10.1021_acssuschemeng.0c00409\SEM</v>
      </c>
      <c r="N1383" t="s">
        <v>60</v>
      </c>
      <c r="O1383" t="s">
        <v>3928</v>
      </c>
    </row>
    <row r="1384" spans="1:15" x14ac:dyDescent="0.25">
      <c r="A1384" t="s">
        <v>4051</v>
      </c>
      <c r="B1384" t="s">
        <v>4052</v>
      </c>
      <c r="C1384" t="s">
        <v>4053</v>
      </c>
      <c r="D1384" t="s">
        <v>4054</v>
      </c>
      <c r="E1384" t="s">
        <v>4055</v>
      </c>
      <c r="F1384" t="s">
        <v>4056</v>
      </c>
      <c r="G1384" t="str">
        <f>HYPERLINK("sem/10.1021_acsabm.0c00152\supp_1.jpg","sem/10.1021_acsabm.0c00152\supp_1.jpg")</f>
        <v>sem/10.1021_acsabm.0c00152\supp_1.jpg</v>
      </c>
      <c r="H1384" t="str">
        <f>HYPERLINK("sem/10.1021_acsabm.0c00152\SEM","sem/10.1021_acsabm.0c00152\SEM")</f>
        <v>sem/10.1021_acsabm.0c00152\SEM</v>
      </c>
      <c r="N1384" t="s">
        <v>60</v>
      </c>
      <c r="O1384" t="s">
        <v>3928</v>
      </c>
    </row>
    <row r="1385" spans="1:15" x14ac:dyDescent="0.25">
      <c r="A1385" t="s">
        <v>4057</v>
      </c>
      <c r="B1385" t="s">
        <v>4058</v>
      </c>
      <c r="C1385" t="s">
        <v>144</v>
      </c>
      <c r="D1385" t="s">
        <v>2442</v>
      </c>
      <c r="E1385" t="s">
        <v>4059</v>
      </c>
      <c r="F1385" t="s">
        <v>4060</v>
      </c>
      <c r="G1385" t="str">
        <f>HYPERLINK("sem/10.1021_acsami.8b01740\am-2018-01740h_0002.jpeg","sem/10.1021_acsami.8b01740\am-2018-01740h_0002.jpeg")</f>
        <v>sem/10.1021_acsami.8b01740\am-2018-01740h_0002.jpeg</v>
      </c>
      <c r="H1385" t="str">
        <f>HYPERLINK("sem/10.1021_acsami.8b01740\SEM","sem/10.1021_acsami.8b01740\SEM")</f>
        <v>sem/10.1021_acsami.8b01740\SEM</v>
      </c>
      <c r="N1385" t="s">
        <v>60</v>
      </c>
      <c r="O1385" t="s">
        <v>3928</v>
      </c>
    </row>
    <row r="1386" spans="1:15" x14ac:dyDescent="0.25">
      <c r="A1386" t="s">
        <v>4061</v>
      </c>
      <c r="B1386" t="s">
        <v>4062</v>
      </c>
      <c r="C1386" t="s">
        <v>169</v>
      </c>
      <c r="D1386" t="s">
        <v>17</v>
      </c>
      <c r="E1386" t="s">
        <v>4063</v>
      </c>
      <c r="F1386" t="s">
        <v>4064</v>
      </c>
      <c r="G1386" t="str">
        <f>HYPERLINK("sem/10.1021_acsami.9b00154\am-2019-00154c_0007.jpeg","sem/10.1021_acsami.9b00154\am-2019-00154c_0007.jpeg")</f>
        <v>sem/10.1021_acsami.9b00154\am-2019-00154c_0007.jpeg</v>
      </c>
      <c r="H1386" t="str">
        <f>HYPERLINK("sem/10.1021_acsami.9b00154\SEM","sem/10.1021_acsami.9b00154\SEM")</f>
        <v>sem/10.1021_acsami.9b00154\SEM</v>
      </c>
      <c r="I1386" t="s">
        <v>4065</v>
      </c>
      <c r="J1386">
        <v>-4</v>
      </c>
      <c r="K1386" t="s">
        <v>23</v>
      </c>
      <c r="L1386" t="s">
        <v>4066</v>
      </c>
    </row>
    <row r="1387" spans="1:15" x14ac:dyDescent="0.25">
      <c r="A1387" t="s">
        <v>4061</v>
      </c>
      <c r="B1387" t="s">
        <v>4062</v>
      </c>
      <c r="C1387" t="s">
        <v>169</v>
      </c>
      <c r="D1387" t="s">
        <v>17</v>
      </c>
      <c r="E1387" t="s">
        <v>4067</v>
      </c>
      <c r="F1387" t="s">
        <v>4064</v>
      </c>
      <c r="G1387" t="str">
        <f>HYPERLINK("sem/10.1021_acsami.9b00154\am-2019-00154c_0007.jpeg","sem/10.1021_acsami.9b00154\am-2019-00154c_0007.jpeg")</f>
        <v>sem/10.1021_acsami.9b00154\am-2019-00154c_0007.jpeg</v>
      </c>
      <c r="H1387" t="str">
        <f>HYPERLINK("sem/10.1021_acsami.9b00154\SEM","sem/10.1021_acsami.9b00154\SEM")</f>
        <v>sem/10.1021_acsami.9b00154\SEM</v>
      </c>
      <c r="I1387" t="s">
        <v>4068</v>
      </c>
      <c r="J1387">
        <v>-4</v>
      </c>
      <c r="K1387" t="s">
        <v>23</v>
      </c>
      <c r="L1387" t="s">
        <v>2178</v>
      </c>
    </row>
    <row r="1388" spans="1:15" x14ac:dyDescent="0.25">
      <c r="A1388" t="s">
        <v>4061</v>
      </c>
      <c r="B1388" t="s">
        <v>4062</v>
      </c>
      <c r="C1388" t="s">
        <v>169</v>
      </c>
      <c r="D1388" t="s">
        <v>17</v>
      </c>
      <c r="E1388" t="s">
        <v>4069</v>
      </c>
      <c r="F1388" t="s">
        <v>4064</v>
      </c>
      <c r="G1388" t="str">
        <f>HYPERLINK("sem/10.1021_acsami.9b00154\am-2019-00154c_0007.jpeg","sem/10.1021_acsami.9b00154\am-2019-00154c_0007.jpeg")</f>
        <v>sem/10.1021_acsami.9b00154\am-2019-00154c_0007.jpeg</v>
      </c>
      <c r="H1388" t="str">
        <f>HYPERLINK("sem/10.1021_acsami.9b00154\SEM","sem/10.1021_acsami.9b00154\SEM")</f>
        <v>sem/10.1021_acsami.9b00154\SEM</v>
      </c>
      <c r="I1388" t="s">
        <v>4070</v>
      </c>
      <c r="J1388">
        <v>-4</v>
      </c>
      <c r="K1388" t="s">
        <v>23</v>
      </c>
      <c r="L1388" t="s">
        <v>4071</v>
      </c>
    </row>
    <row r="1389" spans="1:15" x14ac:dyDescent="0.25">
      <c r="A1389" t="s">
        <v>4072</v>
      </c>
      <c r="B1389" t="s">
        <v>4073</v>
      </c>
      <c r="C1389" t="s">
        <v>297</v>
      </c>
      <c r="D1389" t="s">
        <v>254</v>
      </c>
      <c r="E1389" t="s">
        <v>4074</v>
      </c>
      <c r="F1389" t="s">
        <v>4075</v>
      </c>
      <c r="G1389" t="str">
        <f>HYPERLINK("sem/10.1021_acsami.1c02141\am1c02141_0005.jpeg","sem/10.1021_acsami.1c02141\am1c02141_0005.jpeg")</f>
        <v>sem/10.1021_acsami.1c02141\am1c02141_0005.jpeg</v>
      </c>
      <c r="H1389" t="str">
        <f>HYPERLINK("sem/10.1021_acsami.1c02141\SEM","sem/10.1021_acsami.1c02141\SEM")</f>
        <v>sem/10.1021_acsami.1c02141\SEM</v>
      </c>
      <c r="N1389" t="s">
        <v>60</v>
      </c>
      <c r="O1389" t="s">
        <v>3928</v>
      </c>
    </row>
    <row r="1390" spans="1:15" x14ac:dyDescent="0.25">
      <c r="A1390" t="s">
        <v>4072</v>
      </c>
      <c r="B1390" t="s">
        <v>4073</v>
      </c>
      <c r="C1390" t="s">
        <v>297</v>
      </c>
      <c r="D1390" t="s">
        <v>260</v>
      </c>
      <c r="E1390" t="s">
        <v>4076</v>
      </c>
      <c r="F1390" t="s">
        <v>4077</v>
      </c>
      <c r="G1390" t="str">
        <f>HYPERLINK("sem/10.1021_acsami.1c02141\am1c02141_0005.jpeg","sem/10.1021_acsami.1c02141\am1c02141_0005.jpeg")</f>
        <v>sem/10.1021_acsami.1c02141\am1c02141_0005.jpeg</v>
      </c>
      <c r="H1390" t="str">
        <f>HYPERLINK("sem/10.1021_acsami.1c02141\SEM","sem/10.1021_acsami.1c02141\SEM")</f>
        <v>sem/10.1021_acsami.1c02141\SEM</v>
      </c>
      <c r="N1390" t="s">
        <v>60</v>
      </c>
      <c r="O1390" t="s">
        <v>3928</v>
      </c>
    </row>
    <row r="1391" spans="1:15" x14ac:dyDescent="0.25">
      <c r="A1391" t="s">
        <v>4072</v>
      </c>
      <c r="B1391" t="s">
        <v>4073</v>
      </c>
      <c r="C1391" t="s">
        <v>297</v>
      </c>
      <c r="D1391" t="s">
        <v>265</v>
      </c>
      <c r="E1391" t="s">
        <v>4078</v>
      </c>
      <c r="F1391" t="s">
        <v>4079</v>
      </c>
      <c r="G1391" t="str">
        <f>HYPERLINK("sem/10.1021_acsami.1c02141\am1c02141_0005.jpeg","sem/10.1021_acsami.1c02141\am1c02141_0005.jpeg")</f>
        <v>sem/10.1021_acsami.1c02141\am1c02141_0005.jpeg</v>
      </c>
      <c r="H1391" t="str">
        <f>HYPERLINK("sem/10.1021_acsami.1c02141\SEM","sem/10.1021_acsami.1c02141\SEM")</f>
        <v>sem/10.1021_acsami.1c02141\SEM</v>
      </c>
      <c r="N1391" t="s">
        <v>60</v>
      </c>
      <c r="O1391" t="s">
        <v>3928</v>
      </c>
    </row>
    <row r="1392" spans="1:15" x14ac:dyDescent="0.25">
      <c r="A1392" t="s">
        <v>4080</v>
      </c>
      <c r="B1392" t="s">
        <v>4081</v>
      </c>
      <c r="C1392" t="s">
        <v>122</v>
      </c>
      <c r="D1392" t="s">
        <v>17</v>
      </c>
      <c r="E1392" t="s">
        <v>4082</v>
      </c>
      <c r="F1392" t="s">
        <v>4083</v>
      </c>
      <c r="G1392" t="str">
        <f>HYPERLINK("sem/10.1021_acsapm.9b00537\ap9b00537_0004.jpeg","sem/10.1021_acsapm.9b00537\ap9b00537_0004.jpeg")</f>
        <v>sem/10.1021_acsapm.9b00537\ap9b00537_0004.jpeg</v>
      </c>
      <c r="H1392" t="str">
        <f>HYPERLINK("sem/10.1021_acsapm.9b00537\SEM","sem/10.1021_acsapm.9b00537\SEM")</f>
        <v>sem/10.1021_acsapm.9b00537\SEM</v>
      </c>
      <c r="J1392">
        <v>-4</v>
      </c>
      <c r="K1392" t="s">
        <v>3944</v>
      </c>
      <c r="L1392" t="s">
        <v>4084</v>
      </c>
      <c r="N1392" t="s">
        <v>60</v>
      </c>
    </row>
    <row r="1393" spans="1:15" x14ac:dyDescent="0.25">
      <c r="A1393" t="s">
        <v>4080</v>
      </c>
      <c r="B1393" t="s">
        <v>4081</v>
      </c>
      <c r="C1393" t="s">
        <v>122</v>
      </c>
      <c r="D1393" t="s">
        <v>17</v>
      </c>
      <c r="E1393" t="s">
        <v>4085</v>
      </c>
      <c r="F1393" t="s">
        <v>4083</v>
      </c>
      <c r="G1393" t="str">
        <f>HYPERLINK("sem/10.1021_acsapm.9b00537\ap9b00537_0004.jpeg","sem/10.1021_acsapm.9b00537\ap9b00537_0004.jpeg")</f>
        <v>sem/10.1021_acsapm.9b00537\ap9b00537_0004.jpeg</v>
      </c>
      <c r="H1393" t="str">
        <f>HYPERLINK("sem/10.1021_acsapm.9b00537\SEM","sem/10.1021_acsapm.9b00537\SEM")</f>
        <v>sem/10.1021_acsapm.9b00537\SEM</v>
      </c>
      <c r="J1393">
        <v>-4</v>
      </c>
      <c r="K1393" t="s">
        <v>3944</v>
      </c>
      <c r="L1393" t="s">
        <v>4086</v>
      </c>
      <c r="N1393" t="s">
        <v>60</v>
      </c>
    </row>
    <row r="1394" spans="1:15" x14ac:dyDescent="0.25">
      <c r="A1394" t="s">
        <v>4087</v>
      </c>
      <c r="B1394" t="s">
        <v>4088</v>
      </c>
      <c r="C1394" t="s">
        <v>122</v>
      </c>
      <c r="D1394" t="s">
        <v>2697</v>
      </c>
      <c r="E1394" t="s">
        <v>4089</v>
      </c>
      <c r="F1394" t="s">
        <v>4090</v>
      </c>
      <c r="G1394" t="str">
        <f>HYPERLINK("sem/10.1021_acsami.1c14088\am1c14088_0005.jpeg","sem/10.1021_acsami.1c14088\am1c14088_0005.jpeg")</f>
        <v>sem/10.1021_acsami.1c14088\am1c14088_0005.jpeg</v>
      </c>
      <c r="H1394" t="str">
        <f>HYPERLINK("sem/10.1021_acsami.1c14088\SEM","sem/10.1021_acsami.1c14088\SEM")</f>
        <v>sem/10.1021_acsami.1c14088\SEM</v>
      </c>
      <c r="N1394" t="s">
        <v>60</v>
      </c>
      <c r="O1394" t="s">
        <v>4091</v>
      </c>
    </row>
    <row r="1395" spans="1:15" x14ac:dyDescent="0.25">
      <c r="A1395" t="s">
        <v>4087</v>
      </c>
      <c r="B1395" t="s">
        <v>4088</v>
      </c>
      <c r="C1395" t="s">
        <v>16</v>
      </c>
      <c r="D1395" t="s">
        <v>91</v>
      </c>
      <c r="E1395" t="s">
        <v>4089</v>
      </c>
      <c r="F1395" t="s">
        <v>4092</v>
      </c>
      <c r="G1395" t="str">
        <f>HYPERLINK("sem/10.1021_acsami.1c14088\supp_12.jpg","sem/10.1021_acsami.1c14088\supp_12.jpg")</f>
        <v>sem/10.1021_acsami.1c14088\supp_12.jpg</v>
      </c>
      <c r="H1395" t="str">
        <f>HYPERLINK("sem/10.1021_acsami.1c14088\SEM","sem/10.1021_acsami.1c14088\SEM")</f>
        <v>sem/10.1021_acsami.1c14088\SEM</v>
      </c>
      <c r="N1395" t="s">
        <v>60</v>
      </c>
      <c r="O1395" t="s">
        <v>4091</v>
      </c>
    </row>
    <row r="1396" spans="1:15" x14ac:dyDescent="0.25">
      <c r="A1396" t="s">
        <v>4093</v>
      </c>
      <c r="B1396" t="s">
        <v>4094</v>
      </c>
      <c r="C1396" t="s">
        <v>235</v>
      </c>
      <c r="D1396" t="s">
        <v>28</v>
      </c>
      <c r="E1396" t="s">
        <v>4095</v>
      </c>
      <c r="F1396" t="s">
        <v>4096</v>
      </c>
      <c r="G1396" t="str">
        <f>HYPERLINK("sem/10.1021_bm101131b\bm-2010-01131b_0008.jpeg","sem/10.1021_bm101131b\bm-2010-01131b_0008.jpeg")</f>
        <v>sem/10.1021_bm101131b\bm-2010-01131b_0008.jpeg</v>
      </c>
      <c r="H1396" t="str">
        <f>HYPERLINK("sem/10.1021_bm101131b\SEM","sem/10.1021_bm101131b\SEM")</f>
        <v>sem/10.1021_bm101131b\SEM</v>
      </c>
      <c r="I1396" t="s">
        <v>4097</v>
      </c>
      <c r="J1396">
        <v>-6</v>
      </c>
      <c r="K1396" t="s">
        <v>3944</v>
      </c>
      <c r="L1396" t="s">
        <v>4098</v>
      </c>
    </row>
    <row r="1397" spans="1:15" x14ac:dyDescent="0.25">
      <c r="A1397" t="s">
        <v>4093</v>
      </c>
      <c r="B1397" t="s">
        <v>4094</v>
      </c>
      <c r="C1397" t="s">
        <v>235</v>
      </c>
      <c r="D1397" t="s">
        <v>36</v>
      </c>
      <c r="E1397" t="s">
        <v>4099</v>
      </c>
      <c r="F1397" t="s">
        <v>4100</v>
      </c>
      <c r="G1397" t="str">
        <f>HYPERLINK("sem/10.1021_bm101131b\bm-2010-01131b_0008.jpeg","sem/10.1021_bm101131b\bm-2010-01131b_0008.jpeg")</f>
        <v>sem/10.1021_bm101131b\bm-2010-01131b_0008.jpeg</v>
      </c>
      <c r="H1397" t="str">
        <f>HYPERLINK("sem/10.1021_bm101131b\SEM","sem/10.1021_bm101131b\SEM")</f>
        <v>sem/10.1021_bm101131b\SEM</v>
      </c>
      <c r="I1397" t="s">
        <v>4101</v>
      </c>
      <c r="J1397">
        <v>-6</v>
      </c>
      <c r="K1397" t="s">
        <v>3944</v>
      </c>
      <c r="L1397" t="s">
        <v>365</v>
      </c>
    </row>
    <row r="1398" spans="1:15" x14ac:dyDescent="0.25">
      <c r="A1398" t="s">
        <v>4093</v>
      </c>
      <c r="B1398" t="s">
        <v>4094</v>
      </c>
      <c r="C1398" t="s">
        <v>235</v>
      </c>
      <c r="D1398" t="s">
        <v>42</v>
      </c>
      <c r="E1398" t="s">
        <v>4099</v>
      </c>
      <c r="F1398" t="s">
        <v>4102</v>
      </c>
      <c r="G1398" t="str">
        <f>HYPERLINK("sem/10.1021_bm101131b\bm-2010-01131b_0008.jpeg","sem/10.1021_bm101131b\bm-2010-01131b_0008.jpeg")</f>
        <v>sem/10.1021_bm101131b\bm-2010-01131b_0008.jpeg</v>
      </c>
      <c r="H1398" t="str">
        <f>HYPERLINK("sem/10.1021_bm101131b\SEM","sem/10.1021_bm101131b\SEM")</f>
        <v>sem/10.1021_bm101131b\SEM</v>
      </c>
      <c r="I1398" t="s">
        <v>4103</v>
      </c>
      <c r="J1398">
        <v>-6</v>
      </c>
      <c r="K1398" t="s">
        <v>3944</v>
      </c>
      <c r="L1398" t="s">
        <v>1445</v>
      </c>
    </row>
    <row r="1399" spans="1:15" x14ac:dyDescent="0.25">
      <c r="A1399" t="s">
        <v>4093</v>
      </c>
      <c r="B1399" t="s">
        <v>4094</v>
      </c>
      <c r="C1399" t="s">
        <v>235</v>
      </c>
      <c r="D1399" t="s">
        <v>48</v>
      </c>
      <c r="E1399" t="s">
        <v>4099</v>
      </c>
      <c r="F1399" t="s">
        <v>4104</v>
      </c>
      <c r="G1399" t="str">
        <f>HYPERLINK("sem/10.1021_bm101131b\bm-2010-01131b_0008.jpeg","sem/10.1021_bm101131b\bm-2010-01131b_0008.jpeg")</f>
        <v>sem/10.1021_bm101131b\bm-2010-01131b_0008.jpeg</v>
      </c>
      <c r="H1399" t="str">
        <f>HYPERLINK("sem/10.1021_bm101131b\SEM","sem/10.1021_bm101131b\SEM")</f>
        <v>sem/10.1021_bm101131b\SEM</v>
      </c>
      <c r="I1399" t="s">
        <v>4105</v>
      </c>
      <c r="J1399">
        <v>-6</v>
      </c>
      <c r="K1399" t="s">
        <v>3944</v>
      </c>
      <c r="L1399" t="s">
        <v>193</v>
      </c>
    </row>
    <row r="1400" spans="1:15" x14ac:dyDescent="0.25">
      <c r="A1400" t="s">
        <v>4106</v>
      </c>
      <c r="B1400" t="s">
        <v>4107</v>
      </c>
      <c r="C1400" t="s">
        <v>90</v>
      </c>
      <c r="D1400" t="s">
        <v>4108</v>
      </c>
      <c r="E1400" t="s">
        <v>783</v>
      </c>
      <c r="F1400" t="s">
        <v>4109</v>
      </c>
      <c r="G1400" t="str">
        <f>HYPERLINK("sem/10.1021_acsami.0c13334\am0c13334_0004.jpeg","sem/10.1021_acsami.0c13334\am0c13334_0004.jpeg")</f>
        <v>sem/10.1021_acsami.0c13334\am0c13334_0004.jpeg</v>
      </c>
      <c r="H1400" t="str">
        <f>HYPERLINK("sem/10.1021_acsami.0c13334\SEM","sem/10.1021_acsami.0c13334\SEM")</f>
        <v>sem/10.1021_acsami.0c13334\SEM</v>
      </c>
      <c r="N1400" t="s">
        <v>60</v>
      </c>
      <c r="O1400" t="s">
        <v>3928</v>
      </c>
    </row>
    <row r="1401" spans="1:15" x14ac:dyDescent="0.25">
      <c r="A1401" t="s">
        <v>4110</v>
      </c>
      <c r="B1401" t="s">
        <v>4111</v>
      </c>
      <c r="C1401" t="s">
        <v>55</v>
      </c>
      <c r="D1401" t="s">
        <v>4112</v>
      </c>
      <c r="E1401" t="s">
        <v>4113</v>
      </c>
      <c r="F1401" t="s">
        <v>4114</v>
      </c>
      <c r="G1401" t="str">
        <f>HYPERLINK("sem/10.1021_acsami.8b00806\am-2018-008063_0003.jpeg","sem/10.1021_acsami.8b00806\am-2018-008063_0003.jpeg")</f>
        <v>sem/10.1021_acsami.8b00806\am-2018-008063_0003.jpeg</v>
      </c>
      <c r="H1401" t="str">
        <f t="shared" ref="H1401:H1406" si="113">HYPERLINK("sem/10.1021_acsami.8b00806\SEM","sem/10.1021_acsami.8b00806\SEM")</f>
        <v>sem/10.1021_acsami.8b00806\SEM</v>
      </c>
      <c r="I1401" t="s">
        <v>4115</v>
      </c>
      <c r="J1401">
        <v>-5</v>
      </c>
      <c r="K1401" t="s">
        <v>1116</v>
      </c>
      <c r="L1401" t="s">
        <v>4116</v>
      </c>
    </row>
    <row r="1402" spans="1:15" x14ac:dyDescent="0.25">
      <c r="A1402" t="s">
        <v>4110</v>
      </c>
      <c r="B1402" t="s">
        <v>4111</v>
      </c>
      <c r="C1402" t="s">
        <v>55</v>
      </c>
      <c r="D1402" t="s">
        <v>4117</v>
      </c>
      <c r="E1402" t="s">
        <v>4118</v>
      </c>
      <c r="F1402" t="s">
        <v>4119</v>
      </c>
      <c r="G1402" t="str">
        <f>HYPERLINK("sem/10.1021_acsami.8b00806\am-2018-008063_0003.jpeg","sem/10.1021_acsami.8b00806\am-2018-008063_0003.jpeg")</f>
        <v>sem/10.1021_acsami.8b00806\am-2018-008063_0003.jpeg</v>
      </c>
      <c r="H1402" t="str">
        <f t="shared" si="113"/>
        <v>sem/10.1021_acsami.8b00806\SEM</v>
      </c>
      <c r="I1402" t="s">
        <v>4120</v>
      </c>
      <c r="J1402">
        <v>-5</v>
      </c>
      <c r="K1402" t="s">
        <v>1116</v>
      </c>
      <c r="L1402" t="s">
        <v>4121</v>
      </c>
    </row>
    <row r="1403" spans="1:15" x14ac:dyDescent="0.25">
      <c r="A1403" t="s">
        <v>4110</v>
      </c>
      <c r="B1403" t="s">
        <v>4111</v>
      </c>
      <c r="C1403" t="s">
        <v>887</v>
      </c>
      <c r="D1403" t="s">
        <v>4122</v>
      </c>
      <c r="E1403" t="s">
        <v>4123</v>
      </c>
      <c r="F1403" t="s">
        <v>4124</v>
      </c>
      <c r="G1403" t="str">
        <f>HYPERLINK("sem/10.1021_acsami.8b00806\supp_2.jpg","sem/10.1021_acsami.8b00806\supp_2.jpg")</f>
        <v>sem/10.1021_acsami.8b00806\supp_2.jpg</v>
      </c>
      <c r="H1403" t="str">
        <f t="shared" si="113"/>
        <v>sem/10.1021_acsami.8b00806\SEM</v>
      </c>
      <c r="I1403" t="s">
        <v>721</v>
      </c>
      <c r="J1403">
        <v>-5</v>
      </c>
      <c r="K1403" t="s">
        <v>1116</v>
      </c>
      <c r="L1403" t="s">
        <v>365</v>
      </c>
    </row>
    <row r="1404" spans="1:15" x14ac:dyDescent="0.25">
      <c r="A1404" t="s">
        <v>4110</v>
      </c>
      <c r="B1404" t="s">
        <v>4111</v>
      </c>
      <c r="C1404" t="s">
        <v>887</v>
      </c>
      <c r="D1404" t="s">
        <v>4125</v>
      </c>
      <c r="E1404" t="s">
        <v>4126</v>
      </c>
      <c r="F1404" t="s">
        <v>4127</v>
      </c>
      <c r="G1404" t="str">
        <f>HYPERLINK("sem/10.1021_acsami.8b00806\supp_5.jpg","sem/10.1021_acsami.8b00806\supp_5.jpg")</f>
        <v>sem/10.1021_acsami.8b00806\supp_5.jpg</v>
      </c>
      <c r="H1404" t="str">
        <f t="shared" si="113"/>
        <v>sem/10.1021_acsami.8b00806\SEM</v>
      </c>
      <c r="I1404" t="s">
        <v>1100</v>
      </c>
      <c r="J1404">
        <v>-5</v>
      </c>
      <c r="K1404" t="s">
        <v>1116</v>
      </c>
      <c r="L1404" t="s">
        <v>408</v>
      </c>
    </row>
    <row r="1405" spans="1:15" x14ac:dyDescent="0.25">
      <c r="A1405" t="s">
        <v>4110</v>
      </c>
      <c r="B1405" t="s">
        <v>4111</v>
      </c>
      <c r="C1405" t="s">
        <v>1080</v>
      </c>
      <c r="D1405" t="s">
        <v>4122</v>
      </c>
      <c r="E1405" t="s">
        <v>4123</v>
      </c>
      <c r="F1405" t="s">
        <v>4128</v>
      </c>
      <c r="G1405" t="str">
        <f>HYPERLINK("sem/10.1021_acsami.8b00806\supp_2.jpg","sem/10.1021_acsami.8b00806\supp_2.jpg")</f>
        <v>sem/10.1021_acsami.8b00806\supp_2.jpg</v>
      </c>
      <c r="H1405" t="str">
        <f t="shared" si="113"/>
        <v>sem/10.1021_acsami.8b00806\SEM</v>
      </c>
      <c r="I1405" t="s">
        <v>280</v>
      </c>
      <c r="J1405">
        <v>-5</v>
      </c>
      <c r="K1405" t="s">
        <v>1116</v>
      </c>
      <c r="L1405" t="s">
        <v>4129</v>
      </c>
    </row>
    <row r="1406" spans="1:15" x14ac:dyDescent="0.25">
      <c r="A1406" t="s">
        <v>4110</v>
      </c>
      <c r="B1406" t="s">
        <v>4111</v>
      </c>
      <c r="C1406" t="s">
        <v>1080</v>
      </c>
      <c r="D1406" t="s">
        <v>4125</v>
      </c>
      <c r="E1406" t="s">
        <v>4126</v>
      </c>
      <c r="F1406" t="s">
        <v>4130</v>
      </c>
      <c r="G1406" t="str">
        <f>HYPERLINK("sem/10.1021_acsami.8b00806\supp_5.jpg","sem/10.1021_acsami.8b00806\supp_5.jpg")</f>
        <v>sem/10.1021_acsami.8b00806\supp_5.jpg</v>
      </c>
      <c r="H1406" t="str">
        <f t="shared" si="113"/>
        <v>sem/10.1021_acsami.8b00806\SEM</v>
      </c>
      <c r="I1406" t="s">
        <v>280</v>
      </c>
      <c r="J1406">
        <v>-5</v>
      </c>
      <c r="K1406" t="s">
        <v>1116</v>
      </c>
      <c r="L1406" t="s">
        <v>4131</v>
      </c>
    </row>
    <row r="1407" spans="1:15" x14ac:dyDescent="0.25">
      <c r="A1407" t="s">
        <v>4132</v>
      </c>
      <c r="B1407" t="s">
        <v>4133</v>
      </c>
      <c r="C1407" t="s">
        <v>90</v>
      </c>
      <c r="D1407" t="s">
        <v>94</v>
      </c>
      <c r="E1407" t="s">
        <v>4134</v>
      </c>
      <c r="F1407" t="s">
        <v>4135</v>
      </c>
      <c r="G1407" t="str">
        <f>HYPERLINK("sem/10.1021_acsami.7b00221\am-2017-002216_0003.jpeg","sem/10.1021_acsami.7b00221\am-2017-002216_0003.jpeg")</f>
        <v>sem/10.1021_acsami.7b00221\am-2017-002216_0003.jpeg</v>
      </c>
      <c r="H1407" t="str">
        <f t="shared" ref="H1407:H1412" si="114">HYPERLINK("sem/10.1021_acsami.7b00221\SEM","sem/10.1021_acsami.7b00221\SEM")</f>
        <v>sem/10.1021_acsami.7b00221\SEM</v>
      </c>
      <c r="N1407" t="s">
        <v>60</v>
      </c>
      <c r="O1407" t="s">
        <v>3928</v>
      </c>
    </row>
    <row r="1408" spans="1:15" x14ac:dyDescent="0.25">
      <c r="A1408" t="s">
        <v>4132</v>
      </c>
      <c r="B1408" t="s">
        <v>4133</v>
      </c>
      <c r="C1408" t="s">
        <v>90</v>
      </c>
      <c r="D1408" t="s">
        <v>96</v>
      </c>
      <c r="E1408" t="s">
        <v>4136</v>
      </c>
      <c r="F1408" t="s">
        <v>4137</v>
      </c>
      <c r="G1408" t="str">
        <f>HYPERLINK("sem/10.1021_acsami.7b00221\am-2017-002216_0003.jpeg","sem/10.1021_acsami.7b00221\am-2017-002216_0003.jpeg")</f>
        <v>sem/10.1021_acsami.7b00221\am-2017-002216_0003.jpeg</v>
      </c>
      <c r="H1408" t="str">
        <f t="shared" si="114"/>
        <v>sem/10.1021_acsami.7b00221\SEM</v>
      </c>
      <c r="N1408" t="s">
        <v>60</v>
      </c>
      <c r="O1408" t="s">
        <v>3928</v>
      </c>
    </row>
    <row r="1409" spans="1:15" x14ac:dyDescent="0.25">
      <c r="A1409" t="s">
        <v>4132</v>
      </c>
      <c r="B1409" t="s">
        <v>4133</v>
      </c>
      <c r="C1409" t="s">
        <v>235</v>
      </c>
      <c r="D1409" t="s">
        <v>91</v>
      </c>
      <c r="E1409" t="s">
        <v>4138</v>
      </c>
      <c r="F1409" t="s">
        <v>4139</v>
      </c>
      <c r="G1409" t="str">
        <f>HYPERLINK("sem/10.1021_acsami.7b00221\am-2017-002216_0006.jpeg","sem/10.1021_acsami.7b00221\am-2017-002216_0006.jpeg")</f>
        <v>sem/10.1021_acsami.7b00221\am-2017-002216_0006.jpeg</v>
      </c>
      <c r="H1409" t="str">
        <f t="shared" si="114"/>
        <v>sem/10.1021_acsami.7b00221\SEM</v>
      </c>
      <c r="N1409" t="s">
        <v>60</v>
      </c>
      <c r="O1409" t="s">
        <v>3928</v>
      </c>
    </row>
    <row r="1410" spans="1:15" x14ac:dyDescent="0.25">
      <c r="A1410" t="s">
        <v>4132</v>
      </c>
      <c r="B1410" t="s">
        <v>4133</v>
      </c>
      <c r="C1410" t="s">
        <v>235</v>
      </c>
      <c r="D1410" t="s">
        <v>94</v>
      </c>
      <c r="E1410" t="s">
        <v>4140</v>
      </c>
      <c r="F1410" t="s">
        <v>4141</v>
      </c>
      <c r="G1410" t="str">
        <f>HYPERLINK("sem/10.1021_acsami.7b00221\am-2017-002216_0006.jpeg","sem/10.1021_acsami.7b00221\am-2017-002216_0006.jpeg")</f>
        <v>sem/10.1021_acsami.7b00221\am-2017-002216_0006.jpeg</v>
      </c>
      <c r="H1410" t="str">
        <f t="shared" si="114"/>
        <v>sem/10.1021_acsami.7b00221\SEM</v>
      </c>
      <c r="N1410" t="s">
        <v>60</v>
      </c>
      <c r="O1410" t="s">
        <v>3928</v>
      </c>
    </row>
    <row r="1411" spans="1:15" x14ac:dyDescent="0.25">
      <c r="A1411" t="s">
        <v>4132</v>
      </c>
      <c r="B1411" t="s">
        <v>4133</v>
      </c>
      <c r="C1411" t="s">
        <v>235</v>
      </c>
      <c r="D1411" t="s">
        <v>96</v>
      </c>
      <c r="E1411" t="s">
        <v>4142</v>
      </c>
      <c r="F1411" t="s">
        <v>4143</v>
      </c>
      <c r="G1411" t="str">
        <f>HYPERLINK("sem/10.1021_acsami.7b00221\am-2017-002216_0006.jpeg","sem/10.1021_acsami.7b00221\am-2017-002216_0006.jpeg")</f>
        <v>sem/10.1021_acsami.7b00221\am-2017-002216_0006.jpeg</v>
      </c>
      <c r="H1411" t="str">
        <f t="shared" si="114"/>
        <v>sem/10.1021_acsami.7b00221\SEM</v>
      </c>
      <c r="N1411" t="s">
        <v>60</v>
      </c>
      <c r="O1411" t="s">
        <v>3928</v>
      </c>
    </row>
    <row r="1412" spans="1:15" x14ac:dyDescent="0.25">
      <c r="A1412" t="s">
        <v>4132</v>
      </c>
      <c r="B1412" t="s">
        <v>4133</v>
      </c>
      <c r="C1412" t="s">
        <v>235</v>
      </c>
      <c r="D1412" t="s">
        <v>99</v>
      </c>
      <c r="E1412" t="s">
        <v>4144</v>
      </c>
      <c r="F1412" t="s">
        <v>4145</v>
      </c>
      <c r="G1412" t="str">
        <f>HYPERLINK("sem/10.1021_acsami.7b00221\am-2017-002216_0006.jpeg","sem/10.1021_acsami.7b00221\am-2017-002216_0006.jpeg")</f>
        <v>sem/10.1021_acsami.7b00221\am-2017-002216_0006.jpeg</v>
      </c>
      <c r="H1412" t="str">
        <f t="shared" si="114"/>
        <v>sem/10.1021_acsami.7b00221\SEM</v>
      </c>
      <c r="N1412" t="s">
        <v>60</v>
      </c>
      <c r="O1412" t="s">
        <v>3928</v>
      </c>
    </row>
    <row r="1413" spans="1:15" x14ac:dyDescent="0.25">
      <c r="A1413" t="s">
        <v>4146</v>
      </c>
      <c r="B1413" t="s">
        <v>4147</v>
      </c>
      <c r="C1413" t="s">
        <v>144</v>
      </c>
      <c r="D1413" t="s">
        <v>17</v>
      </c>
      <c r="E1413" t="s">
        <v>4148</v>
      </c>
      <c r="F1413" t="s">
        <v>4149</v>
      </c>
      <c r="G1413" t="str">
        <f>HYPERLINK("sem/10.1021_sc500154t\sc-2014-00154t_0003.jpeg","sem/10.1021_sc500154t\sc-2014-00154t_0003.jpeg")</f>
        <v>sem/10.1021_sc500154t\sc-2014-00154t_0003.jpeg</v>
      </c>
      <c r="H1413" t="str">
        <f>HYPERLINK("sem/10.1021_sc500154t\SEM","sem/10.1021_sc500154t\SEM")</f>
        <v>sem/10.1021_sc500154t\SEM</v>
      </c>
      <c r="N1413" t="s">
        <v>60</v>
      </c>
      <c r="O1413" t="s">
        <v>3928</v>
      </c>
    </row>
    <row r="1414" spans="1:15" x14ac:dyDescent="0.25">
      <c r="A1414" t="s">
        <v>4150</v>
      </c>
      <c r="B1414" t="s">
        <v>4151</v>
      </c>
      <c r="C1414" t="s">
        <v>55</v>
      </c>
      <c r="D1414" t="s">
        <v>1285</v>
      </c>
      <c r="E1414" t="s">
        <v>4152</v>
      </c>
      <c r="F1414" t="s">
        <v>4153</v>
      </c>
      <c r="G1414" t="str">
        <f>HYPERLINK("sem/10.1021_acsami.1c08421\am1c08421_0002.jpeg","sem/10.1021_acsami.1c08421\am1c08421_0002.jpeg")</f>
        <v>sem/10.1021_acsami.1c08421\am1c08421_0002.jpeg</v>
      </c>
      <c r="H1414" t="str">
        <f t="shared" ref="H1414:H1425" si="115">HYPERLINK("sem/10.1021_acsami.1c08421\SEM","sem/10.1021_acsami.1c08421\SEM")</f>
        <v>sem/10.1021_acsami.1c08421\SEM</v>
      </c>
      <c r="I1414" t="s">
        <v>4154</v>
      </c>
      <c r="J1414">
        <v>-5</v>
      </c>
      <c r="K1414" t="s">
        <v>1116</v>
      </c>
      <c r="L1414" t="s">
        <v>4155</v>
      </c>
    </row>
    <row r="1415" spans="1:15" x14ac:dyDescent="0.25">
      <c r="A1415" t="s">
        <v>4150</v>
      </c>
      <c r="B1415" t="s">
        <v>4151</v>
      </c>
      <c r="C1415" t="s">
        <v>55</v>
      </c>
      <c r="D1415" t="s">
        <v>1285</v>
      </c>
      <c r="E1415" t="s">
        <v>4156</v>
      </c>
      <c r="F1415" t="s">
        <v>4153</v>
      </c>
      <c r="G1415" t="str">
        <f>HYPERLINK("sem/10.1021_acsami.1c08421\am1c08421_0002.jpeg","sem/10.1021_acsami.1c08421\am1c08421_0002.jpeg")</f>
        <v>sem/10.1021_acsami.1c08421\am1c08421_0002.jpeg</v>
      </c>
      <c r="H1415" t="str">
        <f t="shared" si="115"/>
        <v>sem/10.1021_acsami.1c08421\SEM</v>
      </c>
      <c r="I1415" t="s">
        <v>4157</v>
      </c>
      <c r="J1415">
        <v>-5</v>
      </c>
      <c r="K1415" t="s">
        <v>1116</v>
      </c>
      <c r="L1415" t="s">
        <v>4155</v>
      </c>
    </row>
    <row r="1416" spans="1:15" x14ac:dyDescent="0.25">
      <c r="A1416" t="s">
        <v>4150</v>
      </c>
      <c r="B1416" t="s">
        <v>4151</v>
      </c>
      <c r="C1416" t="s">
        <v>55</v>
      </c>
      <c r="D1416" t="s">
        <v>1290</v>
      </c>
      <c r="E1416" t="s">
        <v>4158</v>
      </c>
      <c r="F1416" t="s">
        <v>4159</v>
      </c>
      <c r="G1416" t="str">
        <f>HYPERLINK("sem/10.1021_acsami.1c08421\am1c08421_0002.jpeg","sem/10.1021_acsami.1c08421\am1c08421_0002.jpeg")</f>
        <v>sem/10.1021_acsami.1c08421\am1c08421_0002.jpeg</v>
      </c>
      <c r="H1416" t="str">
        <f t="shared" si="115"/>
        <v>sem/10.1021_acsami.1c08421\SEM</v>
      </c>
      <c r="I1416" t="s">
        <v>4160</v>
      </c>
      <c r="J1416">
        <v>-5</v>
      </c>
      <c r="K1416" t="s">
        <v>1116</v>
      </c>
      <c r="L1416" t="s">
        <v>2776</v>
      </c>
    </row>
    <row r="1417" spans="1:15" x14ac:dyDescent="0.25">
      <c r="A1417" t="s">
        <v>4150</v>
      </c>
      <c r="B1417" t="s">
        <v>4151</v>
      </c>
      <c r="C1417" t="s">
        <v>144</v>
      </c>
      <c r="D1417" t="s">
        <v>4161</v>
      </c>
      <c r="E1417" t="s">
        <v>4162</v>
      </c>
      <c r="F1417" t="s">
        <v>4163</v>
      </c>
      <c r="G1417" t="str">
        <f t="shared" ref="G1417:G1425" si="116">HYPERLINK("sem/10.1021_acsami.1c08421\am1c08421_0003.jpeg","sem/10.1021_acsami.1c08421\am1c08421_0003.jpeg")</f>
        <v>sem/10.1021_acsami.1c08421\am1c08421_0003.jpeg</v>
      </c>
      <c r="H1417" t="str">
        <f t="shared" si="115"/>
        <v>sem/10.1021_acsami.1c08421\SEM</v>
      </c>
      <c r="I1417" t="s">
        <v>4164</v>
      </c>
      <c r="J1417">
        <v>-5</v>
      </c>
      <c r="K1417" t="s">
        <v>1116</v>
      </c>
      <c r="L1417" t="s">
        <v>4165</v>
      </c>
    </row>
    <row r="1418" spans="1:15" x14ac:dyDescent="0.25">
      <c r="A1418" t="s">
        <v>4150</v>
      </c>
      <c r="B1418" t="s">
        <v>4151</v>
      </c>
      <c r="C1418" t="s">
        <v>144</v>
      </c>
      <c r="D1418" t="s">
        <v>4166</v>
      </c>
      <c r="E1418" t="s">
        <v>4167</v>
      </c>
      <c r="F1418" t="s">
        <v>4168</v>
      </c>
      <c r="G1418" t="str">
        <f t="shared" si="116"/>
        <v>sem/10.1021_acsami.1c08421\am1c08421_0003.jpeg</v>
      </c>
      <c r="H1418" t="str">
        <f t="shared" si="115"/>
        <v>sem/10.1021_acsami.1c08421\SEM</v>
      </c>
      <c r="I1418" t="s">
        <v>4169</v>
      </c>
      <c r="J1418">
        <v>-5</v>
      </c>
      <c r="K1418" t="s">
        <v>1116</v>
      </c>
      <c r="L1418" t="s">
        <v>4170</v>
      </c>
    </row>
    <row r="1419" spans="1:15" x14ac:dyDescent="0.25">
      <c r="A1419" t="s">
        <v>4150</v>
      </c>
      <c r="B1419" t="s">
        <v>4151</v>
      </c>
      <c r="C1419" t="s">
        <v>144</v>
      </c>
      <c r="D1419" t="s">
        <v>4171</v>
      </c>
      <c r="E1419" t="s">
        <v>4172</v>
      </c>
      <c r="F1419" t="s">
        <v>4173</v>
      </c>
      <c r="G1419" t="str">
        <f t="shared" si="116"/>
        <v>sem/10.1021_acsami.1c08421\am1c08421_0003.jpeg</v>
      </c>
      <c r="H1419" t="str">
        <f t="shared" si="115"/>
        <v>sem/10.1021_acsami.1c08421\SEM</v>
      </c>
      <c r="I1419" t="s">
        <v>4174</v>
      </c>
      <c r="J1419">
        <v>-5</v>
      </c>
      <c r="K1419" t="s">
        <v>1116</v>
      </c>
      <c r="L1419" t="s">
        <v>4175</v>
      </c>
    </row>
    <row r="1420" spans="1:15" x14ac:dyDescent="0.25">
      <c r="A1420" t="s">
        <v>4150</v>
      </c>
      <c r="B1420" t="s">
        <v>4151</v>
      </c>
      <c r="C1420" t="s">
        <v>144</v>
      </c>
      <c r="D1420" t="s">
        <v>4176</v>
      </c>
      <c r="E1420" t="s">
        <v>4177</v>
      </c>
      <c r="F1420" t="s">
        <v>4178</v>
      </c>
      <c r="G1420" t="str">
        <f t="shared" si="116"/>
        <v>sem/10.1021_acsami.1c08421\am1c08421_0003.jpeg</v>
      </c>
      <c r="H1420" t="str">
        <f t="shared" si="115"/>
        <v>sem/10.1021_acsami.1c08421\SEM</v>
      </c>
      <c r="I1420" t="s">
        <v>4610</v>
      </c>
      <c r="J1420">
        <v>-6</v>
      </c>
      <c r="K1420" t="s">
        <v>1116</v>
      </c>
      <c r="L1420" t="s">
        <v>4180</v>
      </c>
    </row>
    <row r="1421" spans="1:15" x14ac:dyDescent="0.25">
      <c r="A1421" t="s">
        <v>4150</v>
      </c>
      <c r="B1421" t="s">
        <v>4151</v>
      </c>
      <c r="C1421" t="s">
        <v>144</v>
      </c>
      <c r="D1421" t="s">
        <v>4176</v>
      </c>
      <c r="E1421" t="s">
        <v>4181</v>
      </c>
      <c r="F1421" t="s">
        <v>4178</v>
      </c>
      <c r="G1421" t="str">
        <f t="shared" si="116"/>
        <v>sem/10.1021_acsami.1c08421\am1c08421_0003.jpeg</v>
      </c>
      <c r="H1421" t="str">
        <f t="shared" si="115"/>
        <v>sem/10.1021_acsami.1c08421\SEM</v>
      </c>
      <c r="I1421" t="s">
        <v>4611</v>
      </c>
      <c r="J1421">
        <v>-6</v>
      </c>
      <c r="K1421" t="s">
        <v>1116</v>
      </c>
      <c r="L1421" t="s">
        <v>4183</v>
      </c>
    </row>
    <row r="1422" spans="1:15" x14ac:dyDescent="0.25">
      <c r="A1422" t="s">
        <v>4150</v>
      </c>
      <c r="B1422" t="s">
        <v>4151</v>
      </c>
      <c r="C1422" t="s">
        <v>144</v>
      </c>
      <c r="D1422" t="s">
        <v>4176</v>
      </c>
      <c r="E1422" t="s">
        <v>4184</v>
      </c>
      <c r="F1422" t="s">
        <v>4178</v>
      </c>
      <c r="G1422" t="str">
        <f t="shared" si="116"/>
        <v>sem/10.1021_acsami.1c08421\am1c08421_0003.jpeg</v>
      </c>
      <c r="H1422" t="str">
        <f t="shared" si="115"/>
        <v>sem/10.1021_acsami.1c08421\SEM</v>
      </c>
      <c r="I1422" t="s">
        <v>4612</v>
      </c>
      <c r="J1422">
        <v>-6</v>
      </c>
      <c r="K1422" t="s">
        <v>1116</v>
      </c>
      <c r="L1422" t="s">
        <v>4186</v>
      </c>
    </row>
    <row r="1423" spans="1:15" x14ac:dyDescent="0.25">
      <c r="A1423" t="s">
        <v>4150</v>
      </c>
      <c r="B1423" t="s">
        <v>4151</v>
      </c>
      <c r="C1423" t="s">
        <v>144</v>
      </c>
      <c r="D1423" t="s">
        <v>4176</v>
      </c>
      <c r="E1423" t="s">
        <v>4177</v>
      </c>
      <c r="F1423" t="s">
        <v>4178</v>
      </c>
      <c r="G1423" t="str">
        <f t="shared" si="116"/>
        <v>sem/10.1021_acsami.1c08421\am1c08421_0003.jpeg</v>
      </c>
      <c r="H1423" t="str">
        <f t="shared" si="115"/>
        <v>sem/10.1021_acsami.1c08421\SEM</v>
      </c>
      <c r="I1423" t="s">
        <v>4179</v>
      </c>
      <c r="J1423">
        <v>-5</v>
      </c>
      <c r="K1423" t="s">
        <v>1116</v>
      </c>
      <c r="L1423" t="s">
        <v>4180</v>
      </c>
    </row>
    <row r="1424" spans="1:15" x14ac:dyDescent="0.25">
      <c r="A1424" t="s">
        <v>4150</v>
      </c>
      <c r="B1424" t="s">
        <v>4151</v>
      </c>
      <c r="C1424" t="s">
        <v>144</v>
      </c>
      <c r="D1424" t="s">
        <v>4176</v>
      </c>
      <c r="E1424" t="s">
        <v>4181</v>
      </c>
      <c r="F1424" t="s">
        <v>4178</v>
      </c>
      <c r="G1424" t="str">
        <f t="shared" si="116"/>
        <v>sem/10.1021_acsami.1c08421\am1c08421_0003.jpeg</v>
      </c>
      <c r="H1424" t="str">
        <f t="shared" si="115"/>
        <v>sem/10.1021_acsami.1c08421\SEM</v>
      </c>
      <c r="I1424" t="s">
        <v>4182</v>
      </c>
      <c r="J1424">
        <v>-5</v>
      </c>
      <c r="K1424" t="s">
        <v>1116</v>
      </c>
      <c r="L1424" t="s">
        <v>4183</v>
      </c>
    </row>
    <row r="1425" spans="1:15" x14ac:dyDescent="0.25">
      <c r="A1425" t="s">
        <v>4150</v>
      </c>
      <c r="B1425" t="s">
        <v>4151</v>
      </c>
      <c r="C1425" t="s">
        <v>144</v>
      </c>
      <c r="D1425" t="s">
        <v>4176</v>
      </c>
      <c r="E1425" t="s">
        <v>4184</v>
      </c>
      <c r="F1425" t="s">
        <v>4178</v>
      </c>
      <c r="G1425" t="str">
        <f t="shared" si="116"/>
        <v>sem/10.1021_acsami.1c08421\am1c08421_0003.jpeg</v>
      </c>
      <c r="H1425" t="str">
        <f t="shared" si="115"/>
        <v>sem/10.1021_acsami.1c08421\SEM</v>
      </c>
      <c r="I1425" t="s">
        <v>4185</v>
      </c>
      <c r="J1425">
        <v>-5</v>
      </c>
      <c r="K1425" t="s">
        <v>1116</v>
      </c>
      <c r="L1425" t="s">
        <v>4186</v>
      </c>
    </row>
    <row r="1426" spans="1:15" x14ac:dyDescent="0.25">
      <c r="A1426" t="s">
        <v>4187</v>
      </c>
      <c r="B1426" t="s">
        <v>4188</v>
      </c>
      <c r="C1426" t="s">
        <v>55</v>
      </c>
      <c r="D1426" t="s">
        <v>28</v>
      </c>
      <c r="E1426" t="s">
        <v>4189</v>
      </c>
      <c r="F1426" t="s">
        <v>4190</v>
      </c>
      <c r="G1426" t="str">
        <f>HYPERLINK("sem/10.1021_acsapm.8b00232\ap-2018-00232a_0001.jpeg","sem/10.1021_acsapm.8b00232\ap-2018-00232a_0001.jpeg")</f>
        <v>sem/10.1021_acsapm.8b00232\ap-2018-00232a_0001.jpeg</v>
      </c>
      <c r="H1426" t="str">
        <f>HYPERLINK("sem/10.1021_acsapm.8b00232\SEM","sem/10.1021_acsapm.8b00232\SEM")</f>
        <v>sem/10.1021_acsapm.8b00232\SEM</v>
      </c>
      <c r="I1426" t="s">
        <v>4191</v>
      </c>
      <c r="J1426">
        <v>-5</v>
      </c>
      <c r="K1426" t="s">
        <v>3944</v>
      </c>
      <c r="L1426" t="s">
        <v>2920</v>
      </c>
    </row>
    <row r="1427" spans="1:15" x14ac:dyDescent="0.25">
      <c r="A1427" t="s">
        <v>4187</v>
      </c>
      <c r="B1427" t="s">
        <v>4188</v>
      </c>
      <c r="C1427" t="s">
        <v>55</v>
      </c>
      <c r="D1427" t="s">
        <v>4192</v>
      </c>
      <c r="E1427" t="s">
        <v>4189</v>
      </c>
      <c r="F1427" t="s">
        <v>4193</v>
      </c>
      <c r="G1427" t="str">
        <f>HYPERLINK("sem/10.1021_acsapm.8b00232\ap-2018-00232a_0001.jpeg","sem/10.1021_acsapm.8b00232\ap-2018-00232a_0001.jpeg")</f>
        <v>sem/10.1021_acsapm.8b00232\ap-2018-00232a_0001.jpeg</v>
      </c>
      <c r="H1427" t="str">
        <f>HYPERLINK("sem/10.1021_acsapm.8b00232\SEM","sem/10.1021_acsapm.8b00232\SEM")</f>
        <v>sem/10.1021_acsapm.8b00232\SEM</v>
      </c>
      <c r="I1427" t="s">
        <v>4194</v>
      </c>
      <c r="J1427">
        <v>-5</v>
      </c>
      <c r="K1427" t="s">
        <v>3944</v>
      </c>
      <c r="L1427" t="s">
        <v>179</v>
      </c>
    </row>
    <row r="1428" spans="1:15" x14ac:dyDescent="0.25">
      <c r="A1428" t="s">
        <v>4187</v>
      </c>
      <c r="B1428" t="s">
        <v>4188</v>
      </c>
      <c r="C1428" t="s">
        <v>55</v>
      </c>
      <c r="D1428" t="s">
        <v>28</v>
      </c>
      <c r="E1428" t="s">
        <v>4195</v>
      </c>
      <c r="F1428" t="s">
        <v>4190</v>
      </c>
      <c r="G1428" t="str">
        <f>HYPERLINK("sem/10.1021_acsapm.8b00232\ap-2018-00232a_0001.jpeg","sem/10.1021_acsapm.8b00232\ap-2018-00232a_0001.jpeg")</f>
        <v>sem/10.1021_acsapm.8b00232\ap-2018-00232a_0001.jpeg</v>
      </c>
      <c r="H1428" t="str">
        <f>HYPERLINK("sem/10.1021_acsapm.8b00232\SEM","sem/10.1021_acsapm.8b00232\SEM")</f>
        <v>sem/10.1021_acsapm.8b00232\SEM</v>
      </c>
      <c r="I1428" t="s">
        <v>4196</v>
      </c>
      <c r="J1428">
        <v>-5</v>
      </c>
      <c r="K1428" t="s">
        <v>3944</v>
      </c>
      <c r="L1428" t="s">
        <v>1917</v>
      </c>
    </row>
    <row r="1429" spans="1:15" x14ac:dyDescent="0.25">
      <c r="A1429" t="s">
        <v>4187</v>
      </c>
      <c r="B1429" t="s">
        <v>4188</v>
      </c>
      <c r="C1429" t="s">
        <v>55</v>
      </c>
      <c r="D1429" t="s">
        <v>4192</v>
      </c>
      <c r="E1429" t="s">
        <v>4195</v>
      </c>
      <c r="F1429" t="s">
        <v>4193</v>
      </c>
      <c r="G1429" t="str">
        <f>HYPERLINK("sem/10.1021_acsapm.8b00232\ap-2018-00232a_0001.jpeg","sem/10.1021_acsapm.8b00232\ap-2018-00232a_0001.jpeg")</f>
        <v>sem/10.1021_acsapm.8b00232\ap-2018-00232a_0001.jpeg</v>
      </c>
      <c r="H1429" t="str">
        <f>HYPERLINK("sem/10.1021_acsapm.8b00232\SEM","sem/10.1021_acsapm.8b00232\SEM")</f>
        <v>sem/10.1021_acsapm.8b00232\SEM</v>
      </c>
      <c r="I1429" t="s">
        <v>4197</v>
      </c>
      <c r="J1429">
        <v>-5</v>
      </c>
      <c r="K1429" t="s">
        <v>3944</v>
      </c>
      <c r="L1429" t="s">
        <v>1917</v>
      </c>
    </row>
    <row r="1430" spans="1:15" x14ac:dyDescent="0.25">
      <c r="A1430" t="s">
        <v>4198</v>
      </c>
      <c r="B1430" t="s">
        <v>4199</v>
      </c>
      <c r="C1430" t="s">
        <v>235</v>
      </c>
      <c r="D1430" t="s">
        <v>96</v>
      </c>
      <c r="E1430">
        <v>12</v>
      </c>
      <c r="F1430" t="s">
        <v>4200</v>
      </c>
      <c r="G1430" t="str">
        <f>HYPERLINK("sem/10.1021_acsbiomaterials.7b00353\ab-2017-00353v_0006.jpeg","sem/10.1021_acsbiomaterials.7b00353\ab-2017-00353v_0006.jpeg")</f>
        <v>sem/10.1021_acsbiomaterials.7b00353\ab-2017-00353v_0006.jpeg</v>
      </c>
      <c r="H1430" t="str">
        <f>HYPERLINK("sem/10.1021_acsbiomaterials.7b00353\SEM","sem/10.1021_acsbiomaterials.7b00353\SEM")</f>
        <v>sem/10.1021_acsbiomaterials.7b00353\SEM</v>
      </c>
      <c r="N1430" t="s">
        <v>771</v>
      </c>
      <c r="O1430" t="s">
        <v>3928</v>
      </c>
    </row>
    <row r="1431" spans="1:15" x14ac:dyDescent="0.25">
      <c r="A1431" t="s">
        <v>4201</v>
      </c>
      <c r="B1431" t="s">
        <v>4202</v>
      </c>
      <c r="C1431" t="s">
        <v>235</v>
      </c>
      <c r="D1431" t="s">
        <v>91</v>
      </c>
      <c r="E1431" t="s">
        <v>4203</v>
      </c>
      <c r="F1431" t="s">
        <v>4204</v>
      </c>
      <c r="G1431" t="str">
        <f>HYPERLINK("sem/10.1021_acsbiomaterials.1c00187\ab1c00187_0007.jpeg","sem/10.1021_acsbiomaterials.1c00187\ab1c00187_0007.jpeg")</f>
        <v>sem/10.1021_acsbiomaterials.1c00187\ab1c00187_0007.jpeg</v>
      </c>
      <c r="H1431" t="str">
        <f>HYPERLINK("sem/10.1021_acsbiomaterials.1c00187\SEM","sem/10.1021_acsbiomaterials.1c00187\SEM")</f>
        <v>sem/10.1021_acsbiomaterials.1c00187\SEM</v>
      </c>
      <c r="N1431" t="s">
        <v>60</v>
      </c>
      <c r="O1431" t="s">
        <v>3928</v>
      </c>
    </row>
    <row r="1432" spans="1:15" x14ac:dyDescent="0.25">
      <c r="A1432" t="s">
        <v>4205</v>
      </c>
      <c r="B1432" t="s">
        <v>4206</v>
      </c>
      <c r="C1432" t="s">
        <v>144</v>
      </c>
      <c r="D1432" t="s">
        <v>91</v>
      </c>
      <c r="E1432" t="s">
        <v>4207</v>
      </c>
      <c r="F1432" t="s">
        <v>4208</v>
      </c>
      <c r="G1432" t="str">
        <f>HYPERLINK("sem/10.1021_acssuschemeng.5b01463\sc-2015-01463h_0006.jpeg","sem/10.1021_acssuschemeng.5b01463\sc-2015-01463h_0006.jpeg")</f>
        <v>sem/10.1021_acssuschemeng.5b01463\sc-2015-01463h_0006.jpeg</v>
      </c>
      <c r="H1432" t="str">
        <f>HYPERLINK("sem/10.1021_acssuschemeng.5b01463\SEM","sem/10.1021_acssuschemeng.5b01463\SEM")</f>
        <v>sem/10.1021_acssuschemeng.5b01463\SEM</v>
      </c>
      <c r="N1432" t="s">
        <v>60</v>
      </c>
      <c r="O1432" t="s">
        <v>4091</v>
      </c>
    </row>
    <row r="1433" spans="1:15" x14ac:dyDescent="0.25">
      <c r="A1433" t="s">
        <v>4205</v>
      </c>
      <c r="B1433" t="s">
        <v>4206</v>
      </c>
      <c r="C1433" t="s">
        <v>144</v>
      </c>
      <c r="D1433" t="s">
        <v>94</v>
      </c>
      <c r="E1433" t="s">
        <v>70</v>
      </c>
      <c r="F1433" t="s">
        <v>4209</v>
      </c>
      <c r="G1433" t="str">
        <f>HYPERLINK("sem/10.1021_acssuschemeng.5b01463\sc-2015-01463h_0006.jpeg","sem/10.1021_acssuschemeng.5b01463\sc-2015-01463h_0006.jpeg")</f>
        <v>sem/10.1021_acssuschemeng.5b01463\sc-2015-01463h_0006.jpeg</v>
      </c>
      <c r="H1433" t="str">
        <f>HYPERLINK("sem/10.1021_acssuschemeng.5b01463\SEM","sem/10.1021_acssuschemeng.5b01463\SEM")</f>
        <v>sem/10.1021_acssuschemeng.5b01463\SEM</v>
      </c>
      <c r="N1433" t="s">
        <v>60</v>
      </c>
      <c r="O1433" t="s">
        <v>4091</v>
      </c>
    </row>
    <row r="1434" spans="1:15" x14ac:dyDescent="0.25">
      <c r="A1434" t="s">
        <v>4205</v>
      </c>
      <c r="B1434" t="s">
        <v>4206</v>
      </c>
      <c r="C1434" t="s">
        <v>144</v>
      </c>
      <c r="D1434" t="s">
        <v>96</v>
      </c>
      <c r="E1434" t="s">
        <v>70</v>
      </c>
      <c r="F1434" t="s">
        <v>4210</v>
      </c>
      <c r="G1434" t="str">
        <f>HYPERLINK("sem/10.1021_acssuschemeng.5b01463\sc-2015-01463h_0006.jpeg","sem/10.1021_acssuschemeng.5b01463\sc-2015-01463h_0006.jpeg")</f>
        <v>sem/10.1021_acssuschemeng.5b01463\sc-2015-01463h_0006.jpeg</v>
      </c>
      <c r="H1434" t="str">
        <f>HYPERLINK("sem/10.1021_acssuschemeng.5b01463\SEM","sem/10.1021_acssuschemeng.5b01463\SEM")</f>
        <v>sem/10.1021_acssuschemeng.5b01463\SEM</v>
      </c>
      <c r="N1434" t="s">
        <v>60</v>
      </c>
      <c r="O1434" t="s">
        <v>4091</v>
      </c>
    </row>
    <row r="1435" spans="1:15" x14ac:dyDescent="0.25">
      <c r="A1435" s="1" t="s">
        <v>4211</v>
      </c>
      <c r="B1435" t="s">
        <v>4212</v>
      </c>
      <c r="C1435" t="s">
        <v>55</v>
      </c>
      <c r="D1435" t="s">
        <v>28</v>
      </c>
      <c r="E1435">
        <v>1.4</v>
      </c>
      <c r="F1435" t="s">
        <v>4213</v>
      </c>
      <c r="G1435" t="str">
        <f>HYPERLINK("sem/10.1021_acsami.7b02850\am-2017-02850t_0001.jpeg","sem/10.1021_acsami.7b02850\am-2017-02850t_0001.jpeg")</f>
        <v>sem/10.1021_acsami.7b02850\am-2017-02850t_0001.jpeg</v>
      </c>
      <c r="H1435" t="str">
        <f>HYPERLINK("sem/10.1021_acsami.7b02850\SEM","sem/10.1021_acsami.7b02850\SEM")</f>
        <v>sem/10.1021_acsami.7b02850\SEM</v>
      </c>
      <c r="N1435" t="s">
        <v>60</v>
      </c>
      <c r="O1435" t="s">
        <v>3928</v>
      </c>
    </row>
    <row r="1436" spans="1:15" x14ac:dyDescent="0.25">
      <c r="A1436" s="1" t="s">
        <v>4214</v>
      </c>
      <c r="B1436" t="s">
        <v>4215</v>
      </c>
      <c r="C1436" t="s">
        <v>55</v>
      </c>
      <c r="D1436" t="s">
        <v>36</v>
      </c>
      <c r="E1436" t="s">
        <v>4216</v>
      </c>
      <c r="F1436" t="s">
        <v>4217</v>
      </c>
      <c r="G1436" t="str">
        <f t="shared" ref="G1436:G1441" si="117">HYPERLINK("sem/10.1021_acs.jafc.8b05147\jf-2018-051475_0001.jpeg","sem/10.1021_acs.jafc.8b05147\jf-2018-051475_0001.jpeg")</f>
        <v>sem/10.1021_acs.jafc.8b05147\jf-2018-051475_0001.jpeg</v>
      </c>
      <c r="H1436" t="str">
        <f t="shared" ref="H1436:H1441" si="118">HYPERLINK("sem/10.1021_acs.jafc.8b05147\SEM","sem/10.1021_acs.jafc.8b05147\SEM")</f>
        <v>sem/10.1021_acs.jafc.8b05147\SEM</v>
      </c>
      <c r="I1436" t="s">
        <v>4678</v>
      </c>
      <c r="J1436">
        <f>LOG10(20*10^-6)</f>
        <v>-4.6989700043360187</v>
      </c>
      <c r="K1436" t="s">
        <v>1164</v>
      </c>
      <c r="L1436" t="s">
        <v>404</v>
      </c>
    </row>
    <row r="1437" spans="1:15" x14ac:dyDescent="0.25">
      <c r="A1437" t="s">
        <v>4214</v>
      </c>
      <c r="B1437" t="s">
        <v>4215</v>
      </c>
      <c r="C1437" t="s">
        <v>55</v>
      </c>
      <c r="D1437" t="s">
        <v>42</v>
      </c>
      <c r="E1437" t="s">
        <v>4218</v>
      </c>
      <c r="F1437" t="s">
        <v>4219</v>
      </c>
      <c r="G1437" t="str">
        <f t="shared" si="117"/>
        <v>sem/10.1021_acs.jafc.8b05147\jf-2018-051475_0001.jpeg</v>
      </c>
      <c r="H1437" t="str">
        <f t="shared" si="118"/>
        <v>sem/10.1021_acs.jafc.8b05147\SEM</v>
      </c>
      <c r="I1437" t="s">
        <v>4679</v>
      </c>
      <c r="J1437">
        <f t="shared" ref="J1437:J1441" si="119">LOG10(20*10^-6)</f>
        <v>-4.6989700043360187</v>
      </c>
      <c r="K1437" t="s">
        <v>1164</v>
      </c>
      <c r="L1437" t="s">
        <v>1031</v>
      </c>
    </row>
    <row r="1438" spans="1:15" x14ac:dyDescent="0.25">
      <c r="A1438" t="s">
        <v>4214</v>
      </c>
      <c r="B1438" t="s">
        <v>4215</v>
      </c>
      <c r="C1438" t="s">
        <v>55</v>
      </c>
      <c r="D1438" t="s">
        <v>48</v>
      </c>
      <c r="E1438" t="s">
        <v>485</v>
      </c>
      <c r="F1438" t="s">
        <v>486</v>
      </c>
      <c r="G1438" t="str">
        <f t="shared" si="117"/>
        <v>sem/10.1021_acs.jafc.8b05147\jf-2018-051475_0001.jpeg</v>
      </c>
      <c r="H1438" t="str">
        <f t="shared" si="118"/>
        <v>sem/10.1021_acs.jafc.8b05147\SEM</v>
      </c>
      <c r="I1438" t="s">
        <v>4680</v>
      </c>
      <c r="J1438">
        <f t="shared" si="119"/>
        <v>-4.6989700043360187</v>
      </c>
      <c r="K1438" t="s">
        <v>1164</v>
      </c>
      <c r="N1438" t="s">
        <v>4220</v>
      </c>
    </row>
    <row r="1439" spans="1:15" x14ac:dyDescent="0.25">
      <c r="A1439" t="s">
        <v>4214</v>
      </c>
      <c r="B1439" t="s">
        <v>4215</v>
      </c>
      <c r="C1439" t="s">
        <v>55</v>
      </c>
      <c r="D1439" t="s">
        <v>254</v>
      </c>
      <c r="E1439" t="s">
        <v>4221</v>
      </c>
      <c r="F1439" t="s">
        <v>4222</v>
      </c>
      <c r="G1439" t="str">
        <f t="shared" si="117"/>
        <v>sem/10.1021_acs.jafc.8b05147\jf-2018-051475_0001.jpeg</v>
      </c>
      <c r="H1439" t="str">
        <f t="shared" si="118"/>
        <v>sem/10.1021_acs.jafc.8b05147\SEM</v>
      </c>
      <c r="I1439" t="s">
        <v>4681</v>
      </c>
      <c r="J1439">
        <f t="shared" si="119"/>
        <v>-4.6989700043360187</v>
      </c>
      <c r="K1439" t="s">
        <v>1164</v>
      </c>
      <c r="L1439" t="s">
        <v>2217</v>
      </c>
    </row>
    <row r="1440" spans="1:15" x14ac:dyDescent="0.25">
      <c r="A1440" t="s">
        <v>4214</v>
      </c>
      <c r="B1440" t="s">
        <v>4215</v>
      </c>
      <c r="C1440" t="s">
        <v>55</v>
      </c>
      <c r="D1440" t="s">
        <v>260</v>
      </c>
      <c r="E1440" t="s">
        <v>4223</v>
      </c>
      <c r="F1440" t="s">
        <v>4224</v>
      </c>
      <c r="G1440" t="str">
        <f t="shared" si="117"/>
        <v>sem/10.1021_acs.jafc.8b05147\jf-2018-051475_0001.jpeg</v>
      </c>
      <c r="H1440" t="str">
        <f t="shared" si="118"/>
        <v>sem/10.1021_acs.jafc.8b05147\SEM</v>
      </c>
      <c r="I1440" t="s">
        <v>4682</v>
      </c>
      <c r="J1440">
        <f t="shared" si="119"/>
        <v>-4.6989700043360187</v>
      </c>
      <c r="K1440" t="s">
        <v>1164</v>
      </c>
      <c r="L1440" t="s">
        <v>2074</v>
      </c>
    </row>
    <row r="1441" spans="1:15" x14ac:dyDescent="0.25">
      <c r="A1441" t="s">
        <v>4214</v>
      </c>
      <c r="B1441" t="s">
        <v>4215</v>
      </c>
      <c r="C1441" t="s">
        <v>55</v>
      </c>
      <c r="D1441" t="s">
        <v>265</v>
      </c>
      <c r="E1441" t="s">
        <v>4225</v>
      </c>
      <c r="F1441" t="s">
        <v>4226</v>
      </c>
      <c r="G1441" t="str">
        <f t="shared" si="117"/>
        <v>sem/10.1021_acs.jafc.8b05147\jf-2018-051475_0001.jpeg</v>
      </c>
      <c r="H1441" t="str">
        <f t="shared" si="118"/>
        <v>sem/10.1021_acs.jafc.8b05147\SEM</v>
      </c>
      <c r="I1441" t="s">
        <v>4683</v>
      </c>
      <c r="J1441">
        <f t="shared" si="119"/>
        <v>-4.6989700043360187</v>
      </c>
      <c r="K1441" t="s">
        <v>1164</v>
      </c>
      <c r="L1441" t="s">
        <v>193</v>
      </c>
    </row>
    <row r="1442" spans="1:15" x14ac:dyDescent="0.25">
      <c r="A1442" s="1" t="s">
        <v>4227</v>
      </c>
      <c r="B1442" t="s">
        <v>4228</v>
      </c>
      <c r="C1442" t="s">
        <v>887</v>
      </c>
      <c r="D1442" t="s">
        <v>28</v>
      </c>
      <c r="E1442" t="s">
        <v>4229</v>
      </c>
      <c r="F1442" t="s">
        <v>4230</v>
      </c>
      <c r="G1442" t="str">
        <f>HYPERLINK("sem/10.1021_acsami.6b04424\supp_1.jpg","sem/10.1021_acsami.6b04424\supp_1.jpg")</f>
        <v>sem/10.1021_acsami.6b04424\supp_1.jpg</v>
      </c>
      <c r="H1442" t="str">
        <f>HYPERLINK("sem/10.1021_acsami.6b04424\SEM","sem/10.1021_acsami.6b04424\SEM")</f>
        <v>sem/10.1021_acsami.6b04424\SEM</v>
      </c>
      <c r="N1442" t="s">
        <v>4220</v>
      </c>
    </row>
    <row r="1443" spans="1:15" x14ac:dyDescent="0.25">
      <c r="A1443" s="1" t="s">
        <v>4231</v>
      </c>
      <c r="B1443" t="s">
        <v>4232</v>
      </c>
      <c r="C1443" t="s">
        <v>55</v>
      </c>
      <c r="D1443" t="s">
        <v>1809</v>
      </c>
      <c r="E1443" t="s">
        <v>4233</v>
      </c>
      <c r="F1443" t="s">
        <v>4234</v>
      </c>
      <c r="G1443" t="str">
        <f>HYPERLINK("sem/10.1021_acsami.6b14879\am-2016-148796_0001.jpeg","sem/10.1021_acsami.6b14879\am-2016-148796_0001.jpeg")</f>
        <v>sem/10.1021_acsami.6b14879\am-2016-148796_0001.jpeg</v>
      </c>
      <c r="H1443" t="str">
        <f>HYPERLINK("sem/10.1021_acsami.6b14879\SEM","sem/10.1021_acsami.6b14879\SEM")</f>
        <v>sem/10.1021_acsami.6b14879\SEM</v>
      </c>
      <c r="N1443" t="s">
        <v>4220</v>
      </c>
    </row>
    <row r="1444" spans="1:15" x14ac:dyDescent="0.25">
      <c r="A1444" t="s">
        <v>4231</v>
      </c>
      <c r="B1444" t="s">
        <v>4232</v>
      </c>
      <c r="C1444" t="s">
        <v>55</v>
      </c>
      <c r="D1444" t="s">
        <v>4235</v>
      </c>
      <c r="E1444" t="s">
        <v>4236</v>
      </c>
      <c r="F1444" t="s">
        <v>4237</v>
      </c>
      <c r="G1444" t="str">
        <f>HYPERLINK("sem/10.1021_acsami.6b14879\am-2016-148796_0001.jpeg","sem/10.1021_acsami.6b14879\am-2016-148796_0001.jpeg")</f>
        <v>sem/10.1021_acsami.6b14879\am-2016-148796_0001.jpeg</v>
      </c>
      <c r="H1444" t="str">
        <f>HYPERLINK("sem/10.1021_acsami.6b14879\SEM","sem/10.1021_acsami.6b14879\SEM")</f>
        <v>sem/10.1021_acsami.6b14879\SEM</v>
      </c>
      <c r="N1444" t="s">
        <v>4220</v>
      </c>
    </row>
    <row r="1445" spans="1:15" x14ac:dyDescent="0.25">
      <c r="A1445" t="s">
        <v>4231</v>
      </c>
      <c r="B1445" t="s">
        <v>4232</v>
      </c>
      <c r="C1445" t="s">
        <v>578</v>
      </c>
      <c r="D1445" t="s">
        <v>17</v>
      </c>
      <c r="E1445" t="s">
        <v>4238</v>
      </c>
      <c r="F1445" t="s">
        <v>4239</v>
      </c>
      <c r="G1445" t="str">
        <f>HYPERLINK("sem/10.1021_acsami.6b14879\supp_7.jpg","sem/10.1021_acsami.6b14879\supp_7.jpg")</f>
        <v>sem/10.1021_acsami.6b14879\supp_7.jpg</v>
      </c>
      <c r="H1445" t="str">
        <f>HYPERLINK("sem/10.1021_acsami.6b14879\SEM","sem/10.1021_acsami.6b14879\SEM")</f>
        <v>sem/10.1021_acsami.6b14879\SEM</v>
      </c>
      <c r="N1445" t="s">
        <v>4220</v>
      </c>
    </row>
    <row r="1446" spans="1:15" x14ac:dyDescent="0.25">
      <c r="A1446" t="s">
        <v>4231</v>
      </c>
      <c r="B1446" t="s">
        <v>4232</v>
      </c>
      <c r="C1446" t="s">
        <v>578</v>
      </c>
      <c r="D1446" t="s">
        <v>28</v>
      </c>
      <c r="E1446" t="s">
        <v>4240</v>
      </c>
      <c r="F1446" t="s">
        <v>4241</v>
      </c>
      <c r="G1446" t="str">
        <f>HYPERLINK("sem/10.1021_acsami.6b14879\supp_7.jpg","sem/10.1021_acsami.6b14879\supp_7.jpg")</f>
        <v>sem/10.1021_acsami.6b14879\supp_7.jpg</v>
      </c>
      <c r="H1446" t="str">
        <f>HYPERLINK("sem/10.1021_acsami.6b14879\SEM","sem/10.1021_acsami.6b14879\SEM")</f>
        <v>sem/10.1021_acsami.6b14879\SEM</v>
      </c>
      <c r="N1446" t="s">
        <v>4220</v>
      </c>
    </row>
    <row r="1447" spans="1:15" x14ac:dyDescent="0.25">
      <c r="A1447" t="s">
        <v>4242</v>
      </c>
      <c r="B1447" t="s">
        <v>4243</v>
      </c>
      <c r="C1447" t="s">
        <v>90</v>
      </c>
      <c r="D1447" t="s">
        <v>17</v>
      </c>
      <c r="E1447" t="s">
        <v>4244</v>
      </c>
      <c r="F1447" t="s">
        <v>4245</v>
      </c>
      <c r="G1447" t="str">
        <f>HYPERLINK("sem/10.1021_acsami.5b05287\am-2015-052878_0011.jpeg","sem/10.1021_acsami.5b05287\am-2015-052878_0011.jpeg")</f>
        <v>sem/10.1021_acsami.5b05287\am-2015-052878_0011.jpeg</v>
      </c>
      <c r="H1447" t="str">
        <f>HYPERLINK("sem/10.1021_acsami.5b05287\SEM","sem/10.1021_acsami.5b05287\SEM")</f>
        <v>sem/10.1021_acsami.5b05287\SEM</v>
      </c>
      <c r="I1447" t="s">
        <v>4684</v>
      </c>
      <c r="J1447">
        <f>LOG10(100*10^-6)</f>
        <v>-4</v>
      </c>
      <c r="K1447" t="s">
        <v>1030</v>
      </c>
      <c r="L1447" t="s">
        <v>4613</v>
      </c>
    </row>
    <row r="1448" spans="1:15" x14ac:dyDescent="0.25">
      <c r="A1448" t="s">
        <v>4242</v>
      </c>
      <c r="B1448" t="s">
        <v>4243</v>
      </c>
      <c r="C1448" t="s">
        <v>90</v>
      </c>
      <c r="D1448" t="s">
        <v>28</v>
      </c>
      <c r="E1448" t="s">
        <v>4246</v>
      </c>
      <c r="F1448" t="s">
        <v>4247</v>
      </c>
      <c r="G1448" t="str">
        <f>HYPERLINK("sem/10.1021_acsami.5b05287\am-2015-052878_0011.jpeg","sem/10.1021_acsami.5b05287\am-2015-052878_0011.jpeg")</f>
        <v>sem/10.1021_acsami.5b05287\am-2015-052878_0011.jpeg</v>
      </c>
      <c r="H1448" t="str">
        <f>HYPERLINK("sem/10.1021_acsami.5b05287\SEM","sem/10.1021_acsami.5b05287\SEM")</f>
        <v>sem/10.1021_acsami.5b05287\SEM</v>
      </c>
      <c r="I1448" t="s">
        <v>4685</v>
      </c>
      <c r="J1448">
        <f t="shared" ref="J1448:J1451" si="120">LOG10(100*10^-6)</f>
        <v>-4</v>
      </c>
      <c r="K1448" t="s">
        <v>1030</v>
      </c>
      <c r="L1448" t="s">
        <v>4614</v>
      </c>
    </row>
    <row r="1449" spans="1:15" x14ac:dyDescent="0.25">
      <c r="A1449" t="s">
        <v>4242</v>
      </c>
      <c r="B1449" t="s">
        <v>4243</v>
      </c>
      <c r="C1449" t="s">
        <v>90</v>
      </c>
      <c r="D1449" t="s">
        <v>36</v>
      </c>
      <c r="E1449" t="s">
        <v>4248</v>
      </c>
      <c r="F1449" t="s">
        <v>4249</v>
      </c>
      <c r="G1449" t="str">
        <f>HYPERLINK("sem/10.1021_acsami.5b05287\am-2015-052878_0011.jpeg","sem/10.1021_acsami.5b05287\am-2015-052878_0011.jpeg")</f>
        <v>sem/10.1021_acsami.5b05287\am-2015-052878_0011.jpeg</v>
      </c>
      <c r="H1449" t="str">
        <f>HYPERLINK("sem/10.1021_acsami.5b05287\SEM","sem/10.1021_acsami.5b05287\SEM")</f>
        <v>sem/10.1021_acsami.5b05287\SEM</v>
      </c>
      <c r="I1449" t="s">
        <v>4686</v>
      </c>
      <c r="J1449">
        <f t="shared" si="120"/>
        <v>-4</v>
      </c>
      <c r="K1449" t="s">
        <v>1030</v>
      </c>
      <c r="L1449" t="s">
        <v>4615</v>
      </c>
    </row>
    <row r="1450" spans="1:15" x14ac:dyDescent="0.25">
      <c r="A1450" t="s">
        <v>4242</v>
      </c>
      <c r="B1450" t="s">
        <v>4243</v>
      </c>
      <c r="C1450" t="s">
        <v>90</v>
      </c>
      <c r="D1450" t="s">
        <v>42</v>
      </c>
      <c r="E1450" t="s">
        <v>4250</v>
      </c>
      <c r="F1450" t="s">
        <v>4251</v>
      </c>
      <c r="G1450" t="str">
        <f>HYPERLINK("sem/10.1021_acsami.5b05287\am-2015-052878_0011.jpeg","sem/10.1021_acsami.5b05287\am-2015-052878_0011.jpeg")</f>
        <v>sem/10.1021_acsami.5b05287\am-2015-052878_0011.jpeg</v>
      </c>
      <c r="H1450" t="str">
        <f>HYPERLINK("sem/10.1021_acsami.5b05287\SEM","sem/10.1021_acsami.5b05287\SEM")</f>
        <v>sem/10.1021_acsami.5b05287\SEM</v>
      </c>
      <c r="I1450" t="s">
        <v>4687</v>
      </c>
      <c r="J1450">
        <f t="shared" si="120"/>
        <v>-4</v>
      </c>
      <c r="K1450" t="s">
        <v>1030</v>
      </c>
      <c r="L1450" t="s">
        <v>4616</v>
      </c>
    </row>
    <row r="1451" spans="1:15" x14ac:dyDescent="0.25">
      <c r="A1451" t="s">
        <v>4242</v>
      </c>
      <c r="B1451" t="s">
        <v>4243</v>
      </c>
      <c r="C1451" t="s">
        <v>90</v>
      </c>
      <c r="D1451" t="s">
        <v>48</v>
      </c>
      <c r="E1451" t="s">
        <v>4252</v>
      </c>
      <c r="F1451" t="s">
        <v>4253</v>
      </c>
      <c r="G1451" t="str">
        <f>HYPERLINK("sem/10.1021_acsami.5b05287\am-2015-052878_0011.jpeg","sem/10.1021_acsami.5b05287\am-2015-052878_0011.jpeg")</f>
        <v>sem/10.1021_acsami.5b05287\am-2015-052878_0011.jpeg</v>
      </c>
      <c r="H1451" t="str">
        <f>HYPERLINK("sem/10.1021_acsami.5b05287\SEM","sem/10.1021_acsami.5b05287\SEM")</f>
        <v>sem/10.1021_acsami.5b05287\SEM</v>
      </c>
      <c r="I1451" t="s">
        <v>4688</v>
      </c>
      <c r="J1451">
        <f t="shared" si="120"/>
        <v>-4</v>
      </c>
      <c r="K1451" t="s">
        <v>1030</v>
      </c>
      <c r="L1451" t="s">
        <v>4617</v>
      </c>
    </row>
    <row r="1452" spans="1:15" x14ac:dyDescent="0.25">
      <c r="A1452" t="s">
        <v>4254</v>
      </c>
      <c r="B1452" t="s">
        <v>4255</v>
      </c>
      <c r="C1452" t="s">
        <v>144</v>
      </c>
      <c r="D1452" t="s">
        <v>17</v>
      </c>
      <c r="E1452" t="s">
        <v>4256</v>
      </c>
      <c r="F1452" t="s">
        <v>4257</v>
      </c>
      <c r="G1452" t="str">
        <f t="shared" ref="G1452:G1459" si="121">HYPERLINK("sem/10.1021_cm4025827\cm-2013-025827_0003.jpeg","sem/10.1021_cm4025827\cm-2013-025827_0003.jpeg")</f>
        <v>sem/10.1021_cm4025827\cm-2013-025827_0003.jpeg</v>
      </c>
      <c r="H1452" t="str">
        <f t="shared" ref="H1452:H1459" si="122">HYPERLINK("sem/10.1021_cm4025827\SEM","sem/10.1021_cm4025827\SEM")</f>
        <v>sem/10.1021_cm4025827\SEM</v>
      </c>
      <c r="I1452" t="s">
        <v>4689</v>
      </c>
      <c r="J1452">
        <f>LOG10(50*10^-6)</f>
        <v>-4.3010299956639813</v>
      </c>
      <c r="K1452" t="s">
        <v>1030</v>
      </c>
      <c r="L1452" t="s">
        <v>4618</v>
      </c>
      <c r="O1452" t="s">
        <v>4258</v>
      </c>
    </row>
    <row r="1453" spans="1:15" x14ac:dyDescent="0.25">
      <c r="A1453" t="s">
        <v>4254</v>
      </c>
      <c r="B1453" t="s">
        <v>4255</v>
      </c>
      <c r="C1453" t="s">
        <v>144</v>
      </c>
      <c r="D1453" t="s">
        <v>28</v>
      </c>
      <c r="E1453" t="s">
        <v>4259</v>
      </c>
      <c r="F1453" t="s">
        <v>4257</v>
      </c>
      <c r="G1453" t="str">
        <f t="shared" si="121"/>
        <v>sem/10.1021_cm4025827\cm-2013-025827_0003.jpeg</v>
      </c>
      <c r="H1453" t="str">
        <f t="shared" si="122"/>
        <v>sem/10.1021_cm4025827\SEM</v>
      </c>
      <c r="I1453" t="s">
        <v>4690</v>
      </c>
      <c r="J1453">
        <f t="shared" ref="J1453:J1459" si="123">LOG10(50*10^-6)</f>
        <v>-4.3010299956639813</v>
      </c>
      <c r="K1453" t="s">
        <v>1030</v>
      </c>
      <c r="L1453" t="s">
        <v>4547</v>
      </c>
      <c r="O1453" t="s">
        <v>4258</v>
      </c>
    </row>
    <row r="1454" spans="1:15" x14ac:dyDescent="0.25">
      <c r="A1454" t="s">
        <v>4254</v>
      </c>
      <c r="B1454" t="s">
        <v>4255</v>
      </c>
      <c r="C1454" t="s">
        <v>144</v>
      </c>
      <c r="D1454" t="s">
        <v>36</v>
      </c>
      <c r="E1454" t="s">
        <v>4260</v>
      </c>
      <c r="F1454" t="s">
        <v>4257</v>
      </c>
      <c r="G1454" t="str">
        <f t="shared" si="121"/>
        <v>sem/10.1021_cm4025827\cm-2013-025827_0003.jpeg</v>
      </c>
      <c r="H1454" t="str">
        <f t="shared" si="122"/>
        <v>sem/10.1021_cm4025827\SEM</v>
      </c>
      <c r="I1454" t="s">
        <v>4691</v>
      </c>
      <c r="J1454">
        <f t="shared" si="123"/>
        <v>-4.3010299956639813</v>
      </c>
      <c r="K1454" t="s">
        <v>1030</v>
      </c>
      <c r="L1454" t="s">
        <v>4619</v>
      </c>
      <c r="O1454" t="s">
        <v>4258</v>
      </c>
    </row>
    <row r="1455" spans="1:15" x14ac:dyDescent="0.25">
      <c r="A1455" t="s">
        <v>4254</v>
      </c>
      <c r="B1455" t="s">
        <v>4255</v>
      </c>
      <c r="C1455" t="s">
        <v>144</v>
      </c>
      <c r="D1455" t="s">
        <v>42</v>
      </c>
      <c r="E1455" t="s">
        <v>4261</v>
      </c>
      <c r="F1455" t="s">
        <v>4257</v>
      </c>
      <c r="G1455" t="str">
        <f t="shared" si="121"/>
        <v>sem/10.1021_cm4025827\cm-2013-025827_0003.jpeg</v>
      </c>
      <c r="H1455" t="str">
        <f t="shared" si="122"/>
        <v>sem/10.1021_cm4025827\SEM</v>
      </c>
      <c r="I1455" t="s">
        <v>4692</v>
      </c>
      <c r="J1455">
        <f t="shared" si="123"/>
        <v>-4.3010299956639813</v>
      </c>
      <c r="K1455" t="s">
        <v>1030</v>
      </c>
      <c r="L1455" t="s">
        <v>4620</v>
      </c>
      <c r="O1455" t="s">
        <v>4258</v>
      </c>
    </row>
    <row r="1456" spans="1:15" x14ac:dyDescent="0.25">
      <c r="A1456" t="s">
        <v>4254</v>
      </c>
      <c r="B1456" t="s">
        <v>4255</v>
      </c>
      <c r="C1456" t="s">
        <v>144</v>
      </c>
      <c r="D1456" t="s">
        <v>17</v>
      </c>
      <c r="E1456" t="s">
        <v>4256</v>
      </c>
      <c r="F1456" t="s">
        <v>4257</v>
      </c>
      <c r="G1456" t="str">
        <f t="shared" si="121"/>
        <v>sem/10.1021_cm4025827\cm-2013-025827_0003.jpeg</v>
      </c>
      <c r="H1456" t="str">
        <f t="shared" si="122"/>
        <v>sem/10.1021_cm4025827\SEM</v>
      </c>
      <c r="I1456" t="s">
        <v>4693</v>
      </c>
      <c r="J1456">
        <f t="shared" si="123"/>
        <v>-4.3010299956639813</v>
      </c>
      <c r="K1456" t="s">
        <v>1030</v>
      </c>
      <c r="L1456" t="s">
        <v>4621</v>
      </c>
      <c r="O1456" t="s">
        <v>4262</v>
      </c>
    </row>
    <row r="1457" spans="1:15" x14ac:dyDescent="0.25">
      <c r="A1457" t="s">
        <v>4254</v>
      </c>
      <c r="B1457" t="s">
        <v>4255</v>
      </c>
      <c r="C1457" t="s">
        <v>144</v>
      </c>
      <c r="D1457" t="s">
        <v>28</v>
      </c>
      <c r="E1457" t="s">
        <v>4259</v>
      </c>
      <c r="F1457" t="s">
        <v>4257</v>
      </c>
      <c r="G1457" t="str">
        <f t="shared" si="121"/>
        <v>sem/10.1021_cm4025827\cm-2013-025827_0003.jpeg</v>
      </c>
      <c r="H1457" t="str">
        <f t="shared" si="122"/>
        <v>sem/10.1021_cm4025827\SEM</v>
      </c>
      <c r="I1457" t="s">
        <v>4694</v>
      </c>
      <c r="J1457">
        <f t="shared" si="123"/>
        <v>-4.3010299956639813</v>
      </c>
      <c r="K1457" t="s">
        <v>1030</v>
      </c>
      <c r="L1457" t="s">
        <v>4622</v>
      </c>
      <c r="O1457" t="s">
        <v>4262</v>
      </c>
    </row>
    <row r="1458" spans="1:15" x14ac:dyDescent="0.25">
      <c r="A1458" t="s">
        <v>4254</v>
      </c>
      <c r="B1458" t="s">
        <v>4255</v>
      </c>
      <c r="C1458" t="s">
        <v>144</v>
      </c>
      <c r="D1458" t="s">
        <v>36</v>
      </c>
      <c r="E1458" t="s">
        <v>4260</v>
      </c>
      <c r="F1458" t="s">
        <v>4257</v>
      </c>
      <c r="G1458" t="str">
        <f t="shared" si="121"/>
        <v>sem/10.1021_cm4025827\cm-2013-025827_0003.jpeg</v>
      </c>
      <c r="H1458" t="str">
        <f t="shared" si="122"/>
        <v>sem/10.1021_cm4025827\SEM</v>
      </c>
      <c r="I1458" t="s">
        <v>4695</v>
      </c>
      <c r="J1458">
        <f t="shared" si="123"/>
        <v>-4.3010299956639813</v>
      </c>
      <c r="K1458" t="s">
        <v>1030</v>
      </c>
      <c r="L1458" t="s">
        <v>4623</v>
      </c>
      <c r="O1458" t="s">
        <v>4262</v>
      </c>
    </row>
    <row r="1459" spans="1:15" x14ac:dyDescent="0.25">
      <c r="A1459" t="s">
        <v>4254</v>
      </c>
      <c r="B1459" t="s">
        <v>4255</v>
      </c>
      <c r="C1459" t="s">
        <v>144</v>
      </c>
      <c r="D1459" t="s">
        <v>42</v>
      </c>
      <c r="E1459" t="s">
        <v>4261</v>
      </c>
      <c r="F1459" t="s">
        <v>4257</v>
      </c>
      <c r="G1459" t="str">
        <f t="shared" si="121"/>
        <v>sem/10.1021_cm4025827\cm-2013-025827_0003.jpeg</v>
      </c>
      <c r="H1459" t="str">
        <f t="shared" si="122"/>
        <v>sem/10.1021_cm4025827\SEM</v>
      </c>
      <c r="I1459" t="s">
        <v>4696</v>
      </c>
      <c r="J1459">
        <f t="shared" si="123"/>
        <v>-4.3010299956639813</v>
      </c>
      <c r="K1459" t="s">
        <v>1030</v>
      </c>
      <c r="L1459" t="s">
        <v>4624</v>
      </c>
      <c r="O1459" t="s">
        <v>4262</v>
      </c>
    </row>
    <row r="1460" spans="1:15" x14ac:dyDescent="0.25">
      <c r="A1460" t="s">
        <v>4263</v>
      </c>
      <c r="B1460" t="s">
        <v>4264</v>
      </c>
      <c r="C1460" t="s">
        <v>122</v>
      </c>
      <c r="D1460" t="s">
        <v>91</v>
      </c>
      <c r="E1460" t="s">
        <v>4265</v>
      </c>
      <c r="F1460" t="s">
        <v>4266</v>
      </c>
      <c r="G1460" t="str">
        <f>HYPERLINK("sem/10.1021_acsabm.0c01633\mt0c01633_0005.jpeg","sem/10.1021_acsabm.0c01633\mt0c01633_0005.jpeg")</f>
        <v>sem/10.1021_acsabm.0c01633\mt0c01633_0005.jpeg</v>
      </c>
      <c r="H1460" t="str">
        <f>HYPERLINK("sem/10.1021_acsabm.0c01633\SEM","sem/10.1021_acsabm.0c01633\SEM")</f>
        <v>sem/10.1021_acsabm.0c01633\SEM</v>
      </c>
      <c r="I1460" t="s">
        <v>4697</v>
      </c>
      <c r="J1460">
        <f>LOG10(200*10^-6)</f>
        <v>-3.6989700043360187</v>
      </c>
      <c r="K1460" t="s">
        <v>1164</v>
      </c>
      <c r="L1460" t="s">
        <v>4625</v>
      </c>
      <c r="O1460" t="s">
        <v>4267</v>
      </c>
    </row>
    <row r="1461" spans="1:15" x14ac:dyDescent="0.25">
      <c r="A1461" t="s">
        <v>4263</v>
      </c>
      <c r="B1461" t="s">
        <v>4264</v>
      </c>
      <c r="C1461" t="s">
        <v>122</v>
      </c>
      <c r="D1461" t="s">
        <v>94</v>
      </c>
      <c r="E1461" t="s">
        <v>4268</v>
      </c>
      <c r="F1461" t="s">
        <v>4266</v>
      </c>
      <c r="G1461" t="str">
        <f>HYPERLINK("sem/10.1021_acsabm.0c01633\mt0c01633_0005.jpeg","sem/10.1021_acsabm.0c01633\mt0c01633_0005.jpeg")</f>
        <v>sem/10.1021_acsabm.0c01633\mt0c01633_0005.jpeg</v>
      </c>
      <c r="H1461" t="str">
        <f>HYPERLINK("sem/10.1021_acsabm.0c01633\SEM","sem/10.1021_acsabm.0c01633\SEM")</f>
        <v>sem/10.1021_acsabm.0c01633\SEM</v>
      </c>
      <c r="I1461" t="s">
        <v>4698</v>
      </c>
      <c r="J1461">
        <f t="shared" ref="J1461:J1463" si="124">LOG10(200*10^-6)</f>
        <v>-3.6989700043360187</v>
      </c>
      <c r="K1461" t="s">
        <v>1164</v>
      </c>
      <c r="L1461" t="s">
        <v>4626</v>
      </c>
      <c r="O1461" t="s">
        <v>4267</v>
      </c>
    </row>
    <row r="1462" spans="1:15" x14ac:dyDescent="0.25">
      <c r="A1462" t="s">
        <v>4263</v>
      </c>
      <c r="B1462" t="s">
        <v>4264</v>
      </c>
      <c r="C1462" t="s">
        <v>122</v>
      </c>
      <c r="D1462" t="s">
        <v>96</v>
      </c>
      <c r="E1462" t="s">
        <v>4269</v>
      </c>
      <c r="F1462" t="s">
        <v>4266</v>
      </c>
      <c r="G1462" t="str">
        <f>HYPERLINK("sem/10.1021_acsabm.0c01633\mt0c01633_0005.jpeg","sem/10.1021_acsabm.0c01633\mt0c01633_0005.jpeg")</f>
        <v>sem/10.1021_acsabm.0c01633\mt0c01633_0005.jpeg</v>
      </c>
      <c r="H1462" t="str">
        <f>HYPERLINK("sem/10.1021_acsabm.0c01633\SEM","sem/10.1021_acsabm.0c01633\SEM")</f>
        <v>sem/10.1021_acsabm.0c01633\SEM</v>
      </c>
      <c r="I1462" t="s">
        <v>4699</v>
      </c>
      <c r="J1462">
        <f t="shared" si="124"/>
        <v>-3.6989700043360187</v>
      </c>
      <c r="K1462" t="s">
        <v>1164</v>
      </c>
      <c r="L1462" t="s">
        <v>4627</v>
      </c>
      <c r="O1462" t="s">
        <v>4267</v>
      </c>
    </row>
    <row r="1463" spans="1:15" x14ac:dyDescent="0.25">
      <c r="A1463" t="s">
        <v>4263</v>
      </c>
      <c r="B1463" t="s">
        <v>4264</v>
      </c>
      <c r="C1463" t="s">
        <v>122</v>
      </c>
      <c r="D1463" t="s">
        <v>99</v>
      </c>
      <c r="E1463" t="s">
        <v>4270</v>
      </c>
      <c r="F1463" t="s">
        <v>4266</v>
      </c>
      <c r="G1463" t="str">
        <f>HYPERLINK("sem/10.1021_acsabm.0c01633\mt0c01633_0005.jpeg","sem/10.1021_acsabm.0c01633\mt0c01633_0005.jpeg")</f>
        <v>sem/10.1021_acsabm.0c01633\mt0c01633_0005.jpeg</v>
      </c>
      <c r="H1463" t="str">
        <f>HYPERLINK("sem/10.1021_acsabm.0c01633\SEM","sem/10.1021_acsabm.0c01633\SEM")</f>
        <v>sem/10.1021_acsabm.0c01633\SEM</v>
      </c>
      <c r="I1463" t="s">
        <v>4700</v>
      </c>
      <c r="J1463">
        <f t="shared" si="124"/>
        <v>-3.6989700043360187</v>
      </c>
      <c r="K1463" t="s">
        <v>1164</v>
      </c>
      <c r="L1463" t="s">
        <v>4628</v>
      </c>
      <c r="O1463" t="s">
        <v>4267</v>
      </c>
    </row>
    <row r="1464" spans="1:15" x14ac:dyDescent="0.25">
      <c r="A1464" t="s">
        <v>4263</v>
      </c>
      <c r="B1464" t="s">
        <v>4264</v>
      </c>
      <c r="C1464" t="s">
        <v>523</v>
      </c>
      <c r="D1464" t="s">
        <v>4271</v>
      </c>
      <c r="E1464" t="s">
        <v>4272</v>
      </c>
      <c r="F1464" t="s">
        <v>4273</v>
      </c>
      <c r="G1464" t="str">
        <f>HYPERLINK("sem/10.1021_acsabm.0c01633\mt0c01633_0009.jpeg","sem/10.1021_acsabm.0c01633\mt0c01633_0009.jpeg")</f>
        <v>sem/10.1021_acsabm.0c01633\mt0c01633_0009.jpeg</v>
      </c>
      <c r="H1464" t="str">
        <f>HYPERLINK("sem/10.1021_acsabm.0c01633\SEM","sem/10.1021_acsabm.0c01633\SEM")</f>
        <v>sem/10.1021_acsabm.0c01633\SEM</v>
      </c>
      <c r="N1464" t="s">
        <v>4220</v>
      </c>
    </row>
    <row r="1465" spans="1:15" x14ac:dyDescent="0.25">
      <c r="A1465" s="1" t="s">
        <v>4274</v>
      </c>
      <c r="B1465" t="s">
        <v>4275</v>
      </c>
      <c r="C1465" t="s">
        <v>122</v>
      </c>
      <c r="D1465" t="s">
        <v>17</v>
      </c>
      <c r="E1465" t="s">
        <v>1986</v>
      </c>
      <c r="F1465" t="s">
        <v>4276</v>
      </c>
      <c r="G1465" t="str">
        <f>HYPERLINK("sem/10.1021_acsnano.8b01689\nn-2018-01689f_0004.jpeg","sem/10.1021_acsnano.8b01689\nn-2018-01689f_0004.jpeg")</f>
        <v>sem/10.1021_acsnano.8b01689\nn-2018-01689f_0004.jpeg</v>
      </c>
      <c r="H1465" t="str">
        <f>HYPERLINK("sem/10.1021_acsnano.8b01689\SEM","sem/10.1021_acsnano.8b01689\SEM")</f>
        <v>sem/10.1021_acsnano.8b01689\SEM</v>
      </c>
      <c r="N1465" t="s">
        <v>4220</v>
      </c>
    </row>
    <row r="1466" spans="1:15" x14ac:dyDescent="0.25">
      <c r="A1466" t="s">
        <v>4277</v>
      </c>
      <c r="B1466" t="s">
        <v>4278</v>
      </c>
      <c r="C1466" t="s">
        <v>122</v>
      </c>
      <c r="D1466" t="s">
        <v>91</v>
      </c>
      <c r="E1466" t="s">
        <v>4279</v>
      </c>
      <c r="F1466" t="s">
        <v>4280</v>
      </c>
      <c r="G1466" t="str">
        <f t="shared" ref="G1466:G1476" si="125">HYPERLINK("sem/10.1021_acsapm.9b00490\ap9b00490_0004.jpeg","sem/10.1021_acsapm.9b00490\ap9b00490_0004.jpeg")</f>
        <v>sem/10.1021_acsapm.9b00490\ap9b00490_0004.jpeg</v>
      </c>
      <c r="H1466" t="str">
        <f t="shared" ref="H1466:H1476" si="126">HYPERLINK("sem/10.1021_acsapm.9b00490\SEM","sem/10.1021_acsapm.9b00490\SEM")</f>
        <v>sem/10.1021_acsapm.9b00490\SEM</v>
      </c>
      <c r="N1466" t="s">
        <v>4220</v>
      </c>
    </row>
    <row r="1467" spans="1:15" x14ac:dyDescent="0.25">
      <c r="A1467" t="s">
        <v>4277</v>
      </c>
      <c r="B1467" t="s">
        <v>4278</v>
      </c>
      <c r="C1467" t="s">
        <v>122</v>
      </c>
      <c r="D1467" t="s">
        <v>94</v>
      </c>
      <c r="E1467" t="s">
        <v>4281</v>
      </c>
      <c r="F1467" t="s">
        <v>4282</v>
      </c>
      <c r="G1467" t="str">
        <f t="shared" si="125"/>
        <v>sem/10.1021_acsapm.9b00490\ap9b00490_0004.jpeg</v>
      </c>
      <c r="H1467" t="str">
        <f t="shared" si="126"/>
        <v>sem/10.1021_acsapm.9b00490\SEM</v>
      </c>
      <c r="N1467" t="s">
        <v>4220</v>
      </c>
    </row>
    <row r="1468" spans="1:15" x14ac:dyDescent="0.25">
      <c r="A1468" t="s">
        <v>4277</v>
      </c>
      <c r="B1468" t="s">
        <v>4278</v>
      </c>
      <c r="C1468" t="s">
        <v>122</v>
      </c>
      <c r="D1468" t="s">
        <v>96</v>
      </c>
      <c r="E1468" t="s">
        <v>4283</v>
      </c>
      <c r="F1468" t="s">
        <v>4284</v>
      </c>
      <c r="G1468" t="str">
        <f t="shared" si="125"/>
        <v>sem/10.1021_acsapm.9b00490\ap9b00490_0004.jpeg</v>
      </c>
      <c r="H1468" t="str">
        <f t="shared" si="126"/>
        <v>sem/10.1021_acsapm.9b00490\SEM</v>
      </c>
      <c r="I1468" t="s">
        <v>4701</v>
      </c>
      <c r="J1468">
        <f>LOG10(10*10^-6)</f>
        <v>-5</v>
      </c>
      <c r="K1468" t="s">
        <v>1030</v>
      </c>
      <c r="L1468" t="s">
        <v>4629</v>
      </c>
    </row>
    <row r="1469" spans="1:15" x14ac:dyDescent="0.25">
      <c r="A1469" t="s">
        <v>4277</v>
      </c>
      <c r="B1469" t="s">
        <v>4278</v>
      </c>
      <c r="C1469" t="s">
        <v>122</v>
      </c>
      <c r="D1469" t="s">
        <v>99</v>
      </c>
      <c r="E1469" t="s">
        <v>4285</v>
      </c>
      <c r="F1469" t="s">
        <v>4286</v>
      </c>
      <c r="G1469" t="str">
        <f t="shared" si="125"/>
        <v>sem/10.1021_acsapm.9b00490\ap9b00490_0004.jpeg</v>
      </c>
      <c r="H1469" t="str">
        <f t="shared" si="126"/>
        <v>sem/10.1021_acsapm.9b00490\SEM</v>
      </c>
      <c r="N1469" t="s">
        <v>4220</v>
      </c>
    </row>
    <row r="1470" spans="1:15" x14ac:dyDescent="0.25">
      <c r="A1470" t="s">
        <v>4277</v>
      </c>
      <c r="B1470" t="s">
        <v>4278</v>
      </c>
      <c r="C1470" t="s">
        <v>122</v>
      </c>
      <c r="D1470" t="s">
        <v>102</v>
      </c>
      <c r="E1470" t="s">
        <v>4287</v>
      </c>
      <c r="F1470" t="s">
        <v>4288</v>
      </c>
      <c r="G1470" t="str">
        <f t="shared" si="125"/>
        <v>sem/10.1021_acsapm.9b00490\ap9b00490_0004.jpeg</v>
      </c>
      <c r="H1470" t="str">
        <f t="shared" si="126"/>
        <v>sem/10.1021_acsapm.9b00490\SEM</v>
      </c>
      <c r="N1470" t="s">
        <v>4220</v>
      </c>
    </row>
    <row r="1471" spans="1:15" x14ac:dyDescent="0.25">
      <c r="A1471" t="s">
        <v>4277</v>
      </c>
      <c r="B1471" t="s">
        <v>4278</v>
      </c>
      <c r="C1471" t="s">
        <v>122</v>
      </c>
      <c r="D1471" t="s">
        <v>103</v>
      </c>
      <c r="E1471" t="s">
        <v>4289</v>
      </c>
      <c r="F1471" t="s">
        <v>4290</v>
      </c>
      <c r="G1471" t="str">
        <f t="shared" si="125"/>
        <v>sem/10.1021_acsapm.9b00490\ap9b00490_0004.jpeg</v>
      </c>
      <c r="H1471" t="str">
        <f t="shared" si="126"/>
        <v>sem/10.1021_acsapm.9b00490\SEM</v>
      </c>
      <c r="I1471" t="s">
        <v>4702</v>
      </c>
      <c r="J1471">
        <f>-5</f>
        <v>-5</v>
      </c>
      <c r="K1471" t="s">
        <v>1030</v>
      </c>
      <c r="L1471" t="s">
        <v>4630</v>
      </c>
    </row>
    <row r="1472" spans="1:15" x14ac:dyDescent="0.25">
      <c r="A1472" t="s">
        <v>4277</v>
      </c>
      <c r="B1472" t="s">
        <v>4278</v>
      </c>
      <c r="C1472" t="s">
        <v>122</v>
      </c>
      <c r="D1472" t="s">
        <v>105</v>
      </c>
      <c r="E1472" t="s">
        <v>4291</v>
      </c>
      <c r="F1472" t="s">
        <v>4292</v>
      </c>
      <c r="G1472" t="str">
        <f t="shared" si="125"/>
        <v>sem/10.1021_acsapm.9b00490\ap9b00490_0004.jpeg</v>
      </c>
      <c r="H1472" t="str">
        <f t="shared" si="126"/>
        <v>sem/10.1021_acsapm.9b00490\SEM</v>
      </c>
      <c r="N1472" t="s">
        <v>4220</v>
      </c>
    </row>
    <row r="1473" spans="1:15" x14ac:dyDescent="0.25">
      <c r="A1473" t="s">
        <v>4277</v>
      </c>
      <c r="B1473" t="s">
        <v>4278</v>
      </c>
      <c r="C1473" t="s">
        <v>122</v>
      </c>
      <c r="D1473" t="s">
        <v>2482</v>
      </c>
      <c r="E1473" t="s">
        <v>4293</v>
      </c>
      <c r="F1473" t="s">
        <v>4294</v>
      </c>
      <c r="G1473" t="str">
        <f t="shared" si="125"/>
        <v>sem/10.1021_acsapm.9b00490\ap9b00490_0004.jpeg</v>
      </c>
      <c r="H1473" t="str">
        <f t="shared" si="126"/>
        <v>sem/10.1021_acsapm.9b00490\SEM</v>
      </c>
      <c r="I1473" t="s">
        <v>4703</v>
      </c>
      <c r="J1473">
        <f>-5</f>
        <v>-5</v>
      </c>
      <c r="K1473" t="s">
        <v>1030</v>
      </c>
      <c r="L1473" t="s">
        <v>4631</v>
      </c>
    </row>
    <row r="1474" spans="1:15" x14ac:dyDescent="0.25">
      <c r="A1474" t="s">
        <v>4277</v>
      </c>
      <c r="B1474" t="s">
        <v>4278</v>
      </c>
      <c r="C1474" t="s">
        <v>122</v>
      </c>
      <c r="D1474" t="s">
        <v>1337</v>
      </c>
      <c r="E1474" t="s">
        <v>4295</v>
      </c>
      <c r="F1474" t="s">
        <v>4296</v>
      </c>
      <c r="G1474" t="str">
        <f t="shared" si="125"/>
        <v>sem/10.1021_acsapm.9b00490\ap9b00490_0004.jpeg</v>
      </c>
      <c r="H1474" t="str">
        <f t="shared" si="126"/>
        <v>sem/10.1021_acsapm.9b00490\SEM</v>
      </c>
      <c r="I1474" t="s">
        <v>4704</v>
      </c>
      <c r="J1474">
        <f t="shared" ref="J1474:J1476" si="127">-5</f>
        <v>-5</v>
      </c>
      <c r="K1474" t="s">
        <v>1030</v>
      </c>
      <c r="L1474" t="s">
        <v>4632</v>
      </c>
    </row>
    <row r="1475" spans="1:15" x14ac:dyDescent="0.25">
      <c r="A1475" t="s">
        <v>4277</v>
      </c>
      <c r="B1475" t="s">
        <v>4278</v>
      </c>
      <c r="C1475" t="s">
        <v>122</v>
      </c>
      <c r="D1475" t="s">
        <v>4297</v>
      </c>
      <c r="E1475" t="s">
        <v>4298</v>
      </c>
      <c r="F1475" t="s">
        <v>4299</v>
      </c>
      <c r="G1475" t="str">
        <f t="shared" si="125"/>
        <v>sem/10.1021_acsapm.9b00490\ap9b00490_0004.jpeg</v>
      </c>
      <c r="H1475" t="str">
        <f t="shared" si="126"/>
        <v>sem/10.1021_acsapm.9b00490\SEM</v>
      </c>
      <c r="I1475" t="s">
        <v>4705</v>
      </c>
      <c r="J1475">
        <f t="shared" si="127"/>
        <v>-5</v>
      </c>
      <c r="K1475" t="s">
        <v>1030</v>
      </c>
      <c r="L1475" t="s">
        <v>4633</v>
      </c>
    </row>
    <row r="1476" spans="1:15" x14ac:dyDescent="0.25">
      <c r="A1476" t="s">
        <v>4277</v>
      </c>
      <c r="B1476" t="s">
        <v>4278</v>
      </c>
      <c r="C1476" t="s">
        <v>122</v>
      </c>
      <c r="D1476" t="s">
        <v>4300</v>
      </c>
      <c r="E1476" t="s">
        <v>4301</v>
      </c>
      <c r="F1476" t="s">
        <v>4302</v>
      </c>
      <c r="G1476" t="str">
        <f t="shared" si="125"/>
        <v>sem/10.1021_acsapm.9b00490\ap9b00490_0004.jpeg</v>
      </c>
      <c r="H1476" t="str">
        <f t="shared" si="126"/>
        <v>sem/10.1021_acsapm.9b00490\SEM</v>
      </c>
      <c r="I1476" t="s">
        <v>4706</v>
      </c>
      <c r="J1476">
        <f t="shared" si="127"/>
        <v>-5</v>
      </c>
      <c r="K1476" t="s">
        <v>1030</v>
      </c>
      <c r="L1476" t="s">
        <v>4631</v>
      </c>
    </row>
    <row r="1477" spans="1:15" x14ac:dyDescent="0.25">
      <c r="A1477" t="s">
        <v>4303</v>
      </c>
      <c r="B1477" t="s">
        <v>4304</v>
      </c>
      <c r="C1477" t="s">
        <v>144</v>
      </c>
      <c r="D1477" t="s">
        <v>91</v>
      </c>
      <c r="E1477" t="s">
        <v>4305</v>
      </c>
      <c r="F1477" t="s">
        <v>4306</v>
      </c>
      <c r="G1477" t="str">
        <f>HYPERLINK("sem/10.1021_acsbiomaterials.0c00295\ab0c00295_0004.jpeg","sem/10.1021_acsbiomaterials.0c00295\ab0c00295_0004.jpeg")</f>
        <v>sem/10.1021_acsbiomaterials.0c00295\ab0c00295_0004.jpeg</v>
      </c>
      <c r="H1477" t="str">
        <f>HYPERLINK("sem/10.1021_acsbiomaterials.0c00295\SEM","sem/10.1021_acsbiomaterials.0c00295\SEM")</f>
        <v>sem/10.1021_acsbiomaterials.0c00295\SEM</v>
      </c>
      <c r="I1477" t="s">
        <v>4707</v>
      </c>
      <c r="J1477">
        <f>-4</f>
        <v>-4</v>
      </c>
      <c r="K1477" t="s">
        <v>1164</v>
      </c>
      <c r="L1477" t="s">
        <v>115</v>
      </c>
      <c r="O1477" t="s">
        <v>4267</v>
      </c>
    </row>
    <row r="1478" spans="1:15" x14ac:dyDescent="0.25">
      <c r="A1478" t="s">
        <v>4303</v>
      </c>
      <c r="B1478" t="s">
        <v>4304</v>
      </c>
      <c r="C1478" t="s">
        <v>144</v>
      </c>
      <c r="D1478" t="s">
        <v>91</v>
      </c>
      <c r="E1478" t="s">
        <v>4307</v>
      </c>
      <c r="F1478" t="s">
        <v>4306</v>
      </c>
      <c r="G1478" t="str">
        <f>HYPERLINK("sem/10.1021_acsbiomaterials.0c00295\ab0c00295_0004.jpeg","sem/10.1021_acsbiomaterials.0c00295\ab0c00295_0004.jpeg")</f>
        <v>sem/10.1021_acsbiomaterials.0c00295\ab0c00295_0004.jpeg</v>
      </c>
      <c r="H1478" t="str">
        <f>HYPERLINK("sem/10.1021_acsbiomaterials.0c00295\SEM","sem/10.1021_acsbiomaterials.0c00295\SEM")</f>
        <v>sem/10.1021_acsbiomaterials.0c00295\SEM</v>
      </c>
      <c r="I1478" t="s">
        <v>4708</v>
      </c>
      <c r="J1478">
        <f t="shared" ref="J1478:J1479" si="128">-4</f>
        <v>-4</v>
      </c>
      <c r="K1478" t="s">
        <v>1164</v>
      </c>
      <c r="L1478" t="s">
        <v>195</v>
      </c>
      <c r="O1478" t="s">
        <v>4267</v>
      </c>
    </row>
    <row r="1479" spans="1:15" x14ac:dyDescent="0.25">
      <c r="A1479" t="s">
        <v>4303</v>
      </c>
      <c r="B1479" t="s">
        <v>4304</v>
      </c>
      <c r="C1479" t="s">
        <v>144</v>
      </c>
      <c r="D1479" t="s">
        <v>91</v>
      </c>
      <c r="E1479" t="s">
        <v>4308</v>
      </c>
      <c r="F1479" t="s">
        <v>4306</v>
      </c>
      <c r="G1479" t="str">
        <f>HYPERLINK("sem/10.1021_acsbiomaterials.0c00295\ab0c00295_0004.jpeg","sem/10.1021_acsbiomaterials.0c00295\ab0c00295_0004.jpeg")</f>
        <v>sem/10.1021_acsbiomaterials.0c00295\ab0c00295_0004.jpeg</v>
      </c>
      <c r="H1479" t="str">
        <f>HYPERLINK("sem/10.1021_acsbiomaterials.0c00295\SEM","sem/10.1021_acsbiomaterials.0c00295\SEM")</f>
        <v>sem/10.1021_acsbiomaterials.0c00295\SEM</v>
      </c>
      <c r="I1479" t="s">
        <v>4709</v>
      </c>
      <c r="J1479">
        <f t="shared" si="128"/>
        <v>-4</v>
      </c>
      <c r="K1479" t="s">
        <v>1164</v>
      </c>
      <c r="L1479" t="s">
        <v>1372</v>
      </c>
      <c r="O1479" t="s">
        <v>4267</v>
      </c>
    </row>
    <row r="1480" spans="1:15" x14ac:dyDescent="0.25">
      <c r="A1480" t="s">
        <v>4309</v>
      </c>
      <c r="B1480" t="s">
        <v>4310</v>
      </c>
      <c r="C1480" t="s">
        <v>297</v>
      </c>
      <c r="D1480" t="s">
        <v>17</v>
      </c>
      <c r="E1480" t="s">
        <v>4311</v>
      </c>
      <c r="F1480" t="s">
        <v>4312</v>
      </c>
      <c r="G1480" t="str">
        <f>HYPERLINK("sem/10.1021_acssuschemeng.7b03158\sc-2017-03158z_0005.jpeg","sem/10.1021_acssuschemeng.7b03158\sc-2017-03158z_0005.jpeg")</f>
        <v>sem/10.1021_acssuschemeng.7b03158\sc-2017-03158z_0005.jpeg</v>
      </c>
      <c r="H1480" t="str">
        <f>HYPERLINK("sem/10.1021_acssuschemeng.7b03158\SEM","sem/10.1021_acssuschemeng.7b03158\SEM")</f>
        <v>sem/10.1021_acssuschemeng.7b03158\SEM</v>
      </c>
      <c r="I1480" t="s">
        <v>4710</v>
      </c>
      <c r="J1480">
        <f>LOG10(200*10^-6)</f>
        <v>-3.6989700043360187</v>
      </c>
      <c r="K1480" t="s">
        <v>1030</v>
      </c>
      <c r="L1480" t="s">
        <v>1031</v>
      </c>
      <c r="O1480" t="s">
        <v>4267</v>
      </c>
    </row>
    <row r="1481" spans="1:15" x14ac:dyDescent="0.25">
      <c r="A1481" t="s">
        <v>4309</v>
      </c>
      <c r="B1481" t="s">
        <v>4310</v>
      </c>
      <c r="C1481" t="s">
        <v>297</v>
      </c>
      <c r="D1481" t="s">
        <v>28</v>
      </c>
      <c r="E1481" t="s">
        <v>4313</v>
      </c>
      <c r="F1481" t="s">
        <v>4314</v>
      </c>
      <c r="G1481" t="str">
        <f>HYPERLINK("sem/10.1021_acssuschemeng.7b03158\sc-2017-03158z_0005.jpeg","sem/10.1021_acssuschemeng.7b03158\sc-2017-03158z_0005.jpeg")</f>
        <v>sem/10.1021_acssuschemeng.7b03158\sc-2017-03158z_0005.jpeg</v>
      </c>
      <c r="H1481" t="str">
        <f>HYPERLINK("sem/10.1021_acssuschemeng.7b03158\SEM","sem/10.1021_acssuschemeng.7b03158\SEM")</f>
        <v>sem/10.1021_acssuschemeng.7b03158\SEM</v>
      </c>
      <c r="I1481" t="s">
        <v>4711</v>
      </c>
      <c r="J1481">
        <f t="shared" ref="J1481:J1484" si="129">LOG10(200*10^-6)</f>
        <v>-3.6989700043360187</v>
      </c>
      <c r="K1481" t="s">
        <v>1030</v>
      </c>
      <c r="L1481" t="s">
        <v>4634</v>
      </c>
      <c r="O1481" t="s">
        <v>4267</v>
      </c>
    </row>
    <row r="1482" spans="1:15" x14ac:dyDescent="0.25">
      <c r="A1482" t="s">
        <v>4309</v>
      </c>
      <c r="B1482" t="s">
        <v>4310</v>
      </c>
      <c r="C1482" t="s">
        <v>297</v>
      </c>
      <c r="D1482" t="s">
        <v>36</v>
      </c>
      <c r="E1482" t="s">
        <v>4315</v>
      </c>
      <c r="F1482" t="s">
        <v>4316</v>
      </c>
      <c r="G1482" t="str">
        <f>HYPERLINK("sem/10.1021_acssuschemeng.7b03158\sc-2017-03158z_0005.jpeg","sem/10.1021_acssuschemeng.7b03158\sc-2017-03158z_0005.jpeg")</f>
        <v>sem/10.1021_acssuschemeng.7b03158\sc-2017-03158z_0005.jpeg</v>
      </c>
      <c r="H1482" t="str">
        <f>HYPERLINK("sem/10.1021_acssuschemeng.7b03158\SEM","sem/10.1021_acssuschemeng.7b03158\SEM")</f>
        <v>sem/10.1021_acssuschemeng.7b03158\SEM</v>
      </c>
      <c r="I1482" t="s">
        <v>4712</v>
      </c>
      <c r="J1482">
        <f t="shared" si="129"/>
        <v>-3.6989700043360187</v>
      </c>
      <c r="K1482" t="s">
        <v>1030</v>
      </c>
      <c r="L1482" t="s">
        <v>4635</v>
      </c>
      <c r="O1482" t="s">
        <v>4267</v>
      </c>
    </row>
    <row r="1483" spans="1:15" x14ac:dyDescent="0.25">
      <c r="A1483" t="s">
        <v>4309</v>
      </c>
      <c r="B1483" t="s">
        <v>4310</v>
      </c>
      <c r="C1483" t="s">
        <v>297</v>
      </c>
      <c r="D1483" t="s">
        <v>42</v>
      </c>
      <c r="E1483" t="s">
        <v>4317</v>
      </c>
      <c r="F1483" t="s">
        <v>4318</v>
      </c>
      <c r="G1483" t="str">
        <f>HYPERLINK("sem/10.1021_acssuschemeng.7b03158\sc-2017-03158z_0005.jpeg","sem/10.1021_acssuschemeng.7b03158\sc-2017-03158z_0005.jpeg")</f>
        <v>sem/10.1021_acssuschemeng.7b03158\sc-2017-03158z_0005.jpeg</v>
      </c>
      <c r="H1483" t="str">
        <f>HYPERLINK("sem/10.1021_acssuschemeng.7b03158\SEM","sem/10.1021_acssuschemeng.7b03158\SEM")</f>
        <v>sem/10.1021_acssuschemeng.7b03158\SEM</v>
      </c>
      <c r="I1483" t="s">
        <v>4713</v>
      </c>
      <c r="J1483">
        <f t="shared" si="129"/>
        <v>-3.6989700043360187</v>
      </c>
      <c r="K1483" t="s">
        <v>1030</v>
      </c>
      <c r="L1483" t="s">
        <v>2174</v>
      </c>
      <c r="O1483" t="s">
        <v>4267</v>
      </c>
    </row>
    <row r="1484" spans="1:15" x14ac:dyDescent="0.25">
      <c r="A1484" t="s">
        <v>4309</v>
      </c>
      <c r="B1484" t="s">
        <v>4310</v>
      </c>
      <c r="C1484" t="s">
        <v>297</v>
      </c>
      <c r="D1484" t="s">
        <v>48</v>
      </c>
      <c r="E1484" t="s">
        <v>4319</v>
      </c>
      <c r="F1484" t="s">
        <v>4320</v>
      </c>
      <c r="G1484" t="str">
        <f>HYPERLINK("sem/10.1021_acssuschemeng.7b03158\sc-2017-03158z_0005.jpeg","sem/10.1021_acssuschemeng.7b03158\sc-2017-03158z_0005.jpeg")</f>
        <v>sem/10.1021_acssuschemeng.7b03158\sc-2017-03158z_0005.jpeg</v>
      </c>
      <c r="H1484" t="str">
        <f>HYPERLINK("sem/10.1021_acssuschemeng.7b03158\SEM","sem/10.1021_acssuschemeng.7b03158\SEM")</f>
        <v>sem/10.1021_acssuschemeng.7b03158\SEM</v>
      </c>
      <c r="I1484" t="s">
        <v>4714</v>
      </c>
      <c r="J1484">
        <f t="shared" si="129"/>
        <v>-3.6989700043360187</v>
      </c>
      <c r="K1484" t="s">
        <v>1030</v>
      </c>
      <c r="L1484" t="s">
        <v>4636</v>
      </c>
      <c r="O1484" t="s">
        <v>4267</v>
      </c>
    </row>
    <row r="1485" spans="1:15" x14ac:dyDescent="0.25">
      <c r="A1485" t="s">
        <v>4321</v>
      </c>
      <c r="B1485" t="s">
        <v>4322</v>
      </c>
      <c r="C1485" t="s">
        <v>55</v>
      </c>
      <c r="D1485" t="s">
        <v>94</v>
      </c>
      <c r="E1485" t="s">
        <v>4323</v>
      </c>
      <c r="F1485" t="s">
        <v>4324</v>
      </c>
      <c r="G1485" t="str">
        <f>HYPERLINK("sem/10.1021_acsabm.8b00712\mt-2018-00712s_0001.jpeg","sem/10.1021_acsabm.8b00712\mt-2018-00712s_0001.jpeg")</f>
        <v>sem/10.1021_acsabm.8b00712\mt-2018-00712s_0001.jpeg</v>
      </c>
      <c r="H1485" t="str">
        <f t="shared" ref="H1485:H1490" si="130">HYPERLINK("sem/10.1021_acsabm.8b00712\SEM","sem/10.1021_acsabm.8b00712\SEM")</f>
        <v>sem/10.1021_acsabm.8b00712\SEM</v>
      </c>
      <c r="N1485" t="s">
        <v>4220</v>
      </c>
    </row>
    <row r="1486" spans="1:15" x14ac:dyDescent="0.25">
      <c r="A1486" t="s">
        <v>4321</v>
      </c>
      <c r="B1486" t="s">
        <v>4322</v>
      </c>
      <c r="C1486" t="s">
        <v>16</v>
      </c>
      <c r="D1486" t="s">
        <v>94</v>
      </c>
      <c r="E1486" t="s">
        <v>4325</v>
      </c>
      <c r="F1486" t="s">
        <v>4326</v>
      </c>
      <c r="G1486" t="str">
        <f>HYPERLINK("sem/10.1021_acsabm.8b00712\supp_5.jpg","sem/10.1021_acsabm.8b00712\supp_5.jpg")</f>
        <v>sem/10.1021_acsabm.8b00712\supp_5.jpg</v>
      </c>
      <c r="H1486" t="str">
        <f t="shared" si="130"/>
        <v>sem/10.1021_acsabm.8b00712\SEM</v>
      </c>
      <c r="I1486" t="s">
        <v>270</v>
      </c>
      <c r="J1486">
        <f>LOG10(10*10^-6)</f>
        <v>-5</v>
      </c>
      <c r="K1486" t="s">
        <v>1164</v>
      </c>
      <c r="L1486" t="s">
        <v>4637</v>
      </c>
    </row>
    <row r="1487" spans="1:15" x14ac:dyDescent="0.25">
      <c r="A1487" t="s">
        <v>4321</v>
      </c>
      <c r="B1487" t="s">
        <v>4322</v>
      </c>
      <c r="C1487" t="s">
        <v>16</v>
      </c>
      <c r="D1487" t="s">
        <v>96</v>
      </c>
      <c r="E1487" t="s">
        <v>4327</v>
      </c>
      <c r="F1487" t="s">
        <v>4328</v>
      </c>
      <c r="G1487" t="str">
        <f>HYPERLINK("sem/10.1021_acsabm.8b00712\supp_5.jpg","sem/10.1021_acsabm.8b00712\supp_5.jpg")</f>
        <v>sem/10.1021_acsabm.8b00712\supp_5.jpg</v>
      </c>
      <c r="H1487" t="str">
        <f t="shared" si="130"/>
        <v>sem/10.1021_acsabm.8b00712\SEM</v>
      </c>
      <c r="I1487" t="s">
        <v>285</v>
      </c>
      <c r="J1487">
        <f t="shared" ref="J1487:J1490" si="131">LOG10(10*10^-6)</f>
        <v>-5</v>
      </c>
      <c r="K1487" t="s">
        <v>1164</v>
      </c>
      <c r="L1487" t="s">
        <v>4638</v>
      </c>
    </row>
    <row r="1488" spans="1:15" x14ac:dyDescent="0.25">
      <c r="A1488" t="s">
        <v>4321</v>
      </c>
      <c r="B1488" t="s">
        <v>4322</v>
      </c>
      <c r="C1488" t="s">
        <v>16</v>
      </c>
      <c r="D1488" t="s">
        <v>99</v>
      </c>
      <c r="E1488" t="s">
        <v>4329</v>
      </c>
      <c r="F1488" t="s">
        <v>4326</v>
      </c>
      <c r="G1488" t="str">
        <f>HYPERLINK("sem/10.1021_acsabm.8b00712\supp_5.jpg","sem/10.1021_acsabm.8b00712\supp_5.jpg")</f>
        <v>sem/10.1021_acsabm.8b00712\supp_5.jpg</v>
      </c>
      <c r="H1488" t="str">
        <f t="shared" si="130"/>
        <v>sem/10.1021_acsabm.8b00712\SEM</v>
      </c>
      <c r="I1488" t="s">
        <v>273</v>
      </c>
      <c r="J1488">
        <f t="shared" si="131"/>
        <v>-5</v>
      </c>
      <c r="K1488" t="s">
        <v>1164</v>
      </c>
      <c r="L1488" t="s">
        <v>3727</v>
      </c>
    </row>
    <row r="1489" spans="1:15" x14ac:dyDescent="0.25">
      <c r="A1489" t="s">
        <v>4321</v>
      </c>
      <c r="B1489" t="s">
        <v>4322</v>
      </c>
      <c r="C1489" t="s">
        <v>16</v>
      </c>
      <c r="D1489" t="s">
        <v>102</v>
      </c>
      <c r="E1489" t="s">
        <v>4330</v>
      </c>
      <c r="F1489" t="s">
        <v>4328</v>
      </c>
      <c r="G1489" t="str">
        <f>HYPERLINK("sem/10.1021_acsabm.8b00712\supp_5.jpg","sem/10.1021_acsabm.8b00712\supp_5.jpg")</f>
        <v>sem/10.1021_acsabm.8b00712\supp_5.jpg</v>
      </c>
      <c r="H1489" t="str">
        <f t="shared" si="130"/>
        <v>sem/10.1021_acsabm.8b00712\SEM</v>
      </c>
      <c r="I1489" t="s">
        <v>275</v>
      </c>
      <c r="J1489">
        <f t="shared" si="131"/>
        <v>-5</v>
      </c>
      <c r="K1489" t="s">
        <v>1164</v>
      </c>
      <c r="L1489" t="s">
        <v>4639</v>
      </c>
    </row>
    <row r="1490" spans="1:15" x14ac:dyDescent="0.25">
      <c r="A1490" t="s">
        <v>4321</v>
      </c>
      <c r="B1490" t="s">
        <v>4322</v>
      </c>
      <c r="C1490" t="s">
        <v>16</v>
      </c>
      <c r="D1490" t="s">
        <v>103</v>
      </c>
      <c r="E1490" t="s">
        <v>4331</v>
      </c>
      <c r="F1490" t="s">
        <v>4328</v>
      </c>
      <c r="G1490" t="str">
        <f>HYPERLINK("sem/10.1021_acsabm.8b00712\supp_5.jpg","sem/10.1021_acsabm.8b00712\supp_5.jpg")</f>
        <v>sem/10.1021_acsabm.8b00712\supp_5.jpg</v>
      </c>
      <c r="H1490" t="str">
        <f t="shared" si="130"/>
        <v>sem/10.1021_acsabm.8b00712\SEM</v>
      </c>
      <c r="I1490" t="s">
        <v>288</v>
      </c>
      <c r="J1490">
        <f t="shared" si="131"/>
        <v>-5</v>
      </c>
      <c r="K1490" t="s">
        <v>1164</v>
      </c>
      <c r="L1490" t="s">
        <v>1450</v>
      </c>
    </row>
    <row r="1491" spans="1:15" x14ac:dyDescent="0.25">
      <c r="A1491" t="s">
        <v>4332</v>
      </c>
      <c r="B1491" t="s">
        <v>4333</v>
      </c>
      <c r="C1491" t="s">
        <v>4334</v>
      </c>
      <c r="D1491" t="s">
        <v>4335</v>
      </c>
      <c r="E1491" t="s">
        <v>4336</v>
      </c>
      <c r="F1491" t="s">
        <v>4337</v>
      </c>
      <c r="G1491" t="str">
        <f>HYPERLINK("sem/10.1021_acsami.0c08568\supp_48.jpg","sem/10.1021_acsami.0c08568\supp_48.jpg")</f>
        <v>sem/10.1021_acsami.0c08568\supp_48.jpg</v>
      </c>
      <c r="H1491" t="str">
        <f>HYPERLINK("sem/10.1021_acsami.0c08568\SEM","sem/10.1021_acsami.0c08568\SEM")</f>
        <v>sem/10.1021_acsami.0c08568\SEM</v>
      </c>
      <c r="N1491" t="s">
        <v>4220</v>
      </c>
    </row>
    <row r="1492" spans="1:15" x14ac:dyDescent="0.25">
      <c r="A1492" t="s">
        <v>4338</v>
      </c>
      <c r="B1492" t="s">
        <v>4339</v>
      </c>
      <c r="C1492" t="s">
        <v>90</v>
      </c>
      <c r="D1492" t="s">
        <v>17</v>
      </c>
      <c r="E1492" t="s">
        <v>4340</v>
      </c>
      <c r="F1492" t="s">
        <v>4341</v>
      </c>
      <c r="G1492" t="str">
        <f t="shared" ref="G1492:G1497" si="132">HYPERLINK("sem/10.1021_acsami.8b15385\am-2018-15385z_0003.jpeg","sem/10.1021_acsami.8b15385\am-2018-15385z_0003.jpeg")</f>
        <v>sem/10.1021_acsami.8b15385\am-2018-15385z_0003.jpeg</v>
      </c>
      <c r="H1492" t="str">
        <f t="shared" ref="H1492:H1502" si="133">HYPERLINK("sem/10.1021_acsami.8b15385\SEM","sem/10.1021_acsami.8b15385\SEM")</f>
        <v>sem/10.1021_acsami.8b15385\SEM</v>
      </c>
      <c r="N1492" t="s">
        <v>4220</v>
      </c>
    </row>
    <row r="1493" spans="1:15" x14ac:dyDescent="0.25">
      <c r="A1493" t="s">
        <v>4338</v>
      </c>
      <c r="B1493" t="s">
        <v>4339</v>
      </c>
      <c r="C1493" t="s">
        <v>90</v>
      </c>
      <c r="D1493" t="s">
        <v>28</v>
      </c>
      <c r="E1493" t="s">
        <v>2804</v>
      </c>
      <c r="F1493" t="s">
        <v>2805</v>
      </c>
      <c r="G1493" t="str">
        <f t="shared" si="132"/>
        <v>sem/10.1021_acsami.8b15385\am-2018-15385z_0003.jpeg</v>
      </c>
      <c r="H1493" t="str">
        <f t="shared" si="133"/>
        <v>sem/10.1021_acsami.8b15385\SEM</v>
      </c>
      <c r="I1493" t="s">
        <v>4715</v>
      </c>
      <c r="J1493">
        <f>LOG10(500*10^-6)</f>
        <v>-3.3010299956639813</v>
      </c>
      <c r="K1493" t="s">
        <v>1030</v>
      </c>
      <c r="L1493" t="s">
        <v>4574</v>
      </c>
      <c r="O1493" t="s">
        <v>4267</v>
      </c>
    </row>
    <row r="1494" spans="1:15" x14ac:dyDescent="0.25">
      <c r="A1494" t="s">
        <v>4338</v>
      </c>
      <c r="B1494" t="s">
        <v>4339</v>
      </c>
      <c r="C1494" t="s">
        <v>90</v>
      </c>
      <c r="D1494" t="s">
        <v>36</v>
      </c>
      <c r="E1494" t="s">
        <v>4342</v>
      </c>
      <c r="F1494" t="s">
        <v>4343</v>
      </c>
      <c r="G1494" t="str">
        <f t="shared" si="132"/>
        <v>sem/10.1021_acsami.8b15385\am-2018-15385z_0003.jpeg</v>
      </c>
      <c r="H1494" t="str">
        <f t="shared" si="133"/>
        <v>sem/10.1021_acsami.8b15385\SEM</v>
      </c>
      <c r="I1494" t="s">
        <v>4716</v>
      </c>
      <c r="J1494">
        <f t="shared" ref="J1494:J1497" si="134">LOG10(500*10^-6)</f>
        <v>-3.3010299956639813</v>
      </c>
      <c r="K1494" t="s">
        <v>1030</v>
      </c>
      <c r="L1494" t="s">
        <v>4640</v>
      </c>
      <c r="O1494" t="s">
        <v>4267</v>
      </c>
    </row>
    <row r="1495" spans="1:15" x14ac:dyDescent="0.25">
      <c r="A1495" t="s">
        <v>4338</v>
      </c>
      <c r="B1495" t="s">
        <v>4339</v>
      </c>
      <c r="C1495" t="s">
        <v>90</v>
      </c>
      <c r="D1495" t="s">
        <v>42</v>
      </c>
      <c r="E1495" t="s">
        <v>4344</v>
      </c>
      <c r="F1495" t="s">
        <v>4345</v>
      </c>
      <c r="G1495" t="str">
        <f t="shared" si="132"/>
        <v>sem/10.1021_acsami.8b15385\am-2018-15385z_0003.jpeg</v>
      </c>
      <c r="H1495" t="str">
        <f t="shared" si="133"/>
        <v>sem/10.1021_acsami.8b15385\SEM</v>
      </c>
      <c r="I1495" t="s">
        <v>4717</v>
      </c>
      <c r="J1495">
        <f t="shared" si="134"/>
        <v>-3.3010299956639813</v>
      </c>
      <c r="K1495" t="s">
        <v>1030</v>
      </c>
      <c r="L1495" t="s">
        <v>1065</v>
      </c>
      <c r="O1495" t="s">
        <v>4267</v>
      </c>
    </row>
    <row r="1496" spans="1:15" x14ac:dyDescent="0.25">
      <c r="A1496" t="s">
        <v>4338</v>
      </c>
      <c r="B1496" t="s">
        <v>4339</v>
      </c>
      <c r="C1496" t="s">
        <v>90</v>
      </c>
      <c r="D1496" t="s">
        <v>48</v>
      </c>
      <c r="E1496" t="s">
        <v>4346</v>
      </c>
      <c r="F1496" t="s">
        <v>4347</v>
      </c>
      <c r="G1496" t="str">
        <f t="shared" si="132"/>
        <v>sem/10.1021_acsami.8b15385\am-2018-15385z_0003.jpeg</v>
      </c>
      <c r="H1496" t="str">
        <f t="shared" si="133"/>
        <v>sem/10.1021_acsami.8b15385\SEM</v>
      </c>
      <c r="I1496" t="s">
        <v>4718</v>
      </c>
      <c r="J1496">
        <f t="shared" si="134"/>
        <v>-3.3010299956639813</v>
      </c>
      <c r="K1496" t="s">
        <v>1030</v>
      </c>
      <c r="L1496" t="s">
        <v>4641</v>
      </c>
      <c r="O1496" t="s">
        <v>4267</v>
      </c>
    </row>
    <row r="1497" spans="1:15" x14ac:dyDescent="0.25">
      <c r="A1497" t="s">
        <v>4338</v>
      </c>
      <c r="B1497" t="s">
        <v>4339</v>
      </c>
      <c r="C1497" t="s">
        <v>90</v>
      </c>
      <c r="D1497" t="s">
        <v>254</v>
      </c>
      <c r="E1497" t="s">
        <v>4348</v>
      </c>
      <c r="F1497" t="s">
        <v>4349</v>
      </c>
      <c r="G1497" t="str">
        <f t="shared" si="132"/>
        <v>sem/10.1021_acsami.8b15385\am-2018-15385z_0003.jpeg</v>
      </c>
      <c r="H1497" t="str">
        <f t="shared" si="133"/>
        <v>sem/10.1021_acsami.8b15385\SEM</v>
      </c>
      <c r="I1497" t="s">
        <v>4719</v>
      </c>
      <c r="J1497">
        <f t="shared" si="134"/>
        <v>-3.3010299956639813</v>
      </c>
      <c r="K1497" t="s">
        <v>1030</v>
      </c>
      <c r="L1497" t="s">
        <v>1184</v>
      </c>
      <c r="O1497" t="s">
        <v>4267</v>
      </c>
    </row>
    <row r="1498" spans="1:15" x14ac:dyDescent="0.25">
      <c r="A1498" t="s">
        <v>4338</v>
      </c>
      <c r="B1498" t="s">
        <v>4339</v>
      </c>
      <c r="C1498" t="s">
        <v>523</v>
      </c>
      <c r="D1498" t="s">
        <v>17</v>
      </c>
      <c r="E1498" t="s">
        <v>2804</v>
      </c>
      <c r="F1498" t="s">
        <v>4350</v>
      </c>
      <c r="G1498" t="str">
        <f>HYPERLINK("sem/10.1021_acsami.8b15385\am-2018-15385z_0008.jpeg","sem/10.1021_acsami.8b15385\am-2018-15385z_0008.jpeg")</f>
        <v>sem/10.1021_acsami.8b15385\am-2018-15385z_0008.jpeg</v>
      </c>
      <c r="H1498" t="str">
        <f t="shared" si="133"/>
        <v>sem/10.1021_acsami.8b15385\SEM</v>
      </c>
      <c r="N1498" t="s">
        <v>4220</v>
      </c>
    </row>
    <row r="1499" spans="1:15" x14ac:dyDescent="0.25">
      <c r="A1499" t="s">
        <v>4338</v>
      </c>
      <c r="B1499" t="s">
        <v>4339</v>
      </c>
      <c r="C1499" t="s">
        <v>523</v>
      </c>
      <c r="D1499" t="s">
        <v>28</v>
      </c>
      <c r="E1499" t="s">
        <v>4342</v>
      </c>
      <c r="F1499" t="s">
        <v>4343</v>
      </c>
      <c r="G1499" t="str">
        <f>HYPERLINK("sem/10.1021_acsami.8b15385\am-2018-15385z_0008.jpeg","sem/10.1021_acsami.8b15385\am-2018-15385z_0008.jpeg")</f>
        <v>sem/10.1021_acsami.8b15385\am-2018-15385z_0008.jpeg</v>
      </c>
      <c r="H1499" t="str">
        <f t="shared" si="133"/>
        <v>sem/10.1021_acsami.8b15385\SEM</v>
      </c>
      <c r="N1499" t="s">
        <v>4220</v>
      </c>
    </row>
    <row r="1500" spans="1:15" x14ac:dyDescent="0.25">
      <c r="A1500" t="s">
        <v>4338</v>
      </c>
      <c r="B1500" t="s">
        <v>4339</v>
      </c>
      <c r="C1500" t="s">
        <v>523</v>
      </c>
      <c r="D1500" t="s">
        <v>36</v>
      </c>
      <c r="E1500" t="s">
        <v>4344</v>
      </c>
      <c r="F1500" t="s">
        <v>4345</v>
      </c>
      <c r="G1500" t="str">
        <f>HYPERLINK("sem/10.1021_acsami.8b15385\am-2018-15385z_0008.jpeg","sem/10.1021_acsami.8b15385\am-2018-15385z_0008.jpeg")</f>
        <v>sem/10.1021_acsami.8b15385\am-2018-15385z_0008.jpeg</v>
      </c>
      <c r="H1500" t="str">
        <f t="shared" si="133"/>
        <v>sem/10.1021_acsami.8b15385\SEM</v>
      </c>
      <c r="N1500" t="s">
        <v>4220</v>
      </c>
    </row>
    <row r="1501" spans="1:15" x14ac:dyDescent="0.25">
      <c r="A1501" t="s">
        <v>4338</v>
      </c>
      <c r="B1501" t="s">
        <v>4339</v>
      </c>
      <c r="C1501" t="s">
        <v>523</v>
      </c>
      <c r="D1501" t="s">
        <v>42</v>
      </c>
      <c r="E1501" t="s">
        <v>4346</v>
      </c>
      <c r="F1501" t="s">
        <v>4351</v>
      </c>
      <c r="G1501" t="str">
        <f>HYPERLINK("sem/10.1021_acsami.8b15385\am-2018-15385z_0008.jpeg","sem/10.1021_acsami.8b15385\am-2018-15385z_0008.jpeg")</f>
        <v>sem/10.1021_acsami.8b15385\am-2018-15385z_0008.jpeg</v>
      </c>
      <c r="H1501" t="str">
        <f t="shared" si="133"/>
        <v>sem/10.1021_acsami.8b15385\SEM</v>
      </c>
      <c r="N1501" t="s">
        <v>4220</v>
      </c>
    </row>
    <row r="1502" spans="1:15" x14ac:dyDescent="0.25">
      <c r="A1502" t="s">
        <v>4338</v>
      </c>
      <c r="B1502" t="s">
        <v>4339</v>
      </c>
      <c r="C1502" t="s">
        <v>523</v>
      </c>
      <c r="D1502" t="s">
        <v>48</v>
      </c>
      <c r="E1502" t="s">
        <v>4352</v>
      </c>
      <c r="F1502" t="s">
        <v>4353</v>
      </c>
      <c r="G1502" t="str">
        <f>HYPERLINK("sem/10.1021_acsami.8b15385\am-2018-15385z_0008.jpeg","sem/10.1021_acsami.8b15385\am-2018-15385z_0008.jpeg")</f>
        <v>sem/10.1021_acsami.8b15385\am-2018-15385z_0008.jpeg</v>
      </c>
      <c r="H1502" t="str">
        <f t="shared" si="133"/>
        <v>sem/10.1021_acsami.8b15385\SEM</v>
      </c>
      <c r="N1502" t="s">
        <v>4220</v>
      </c>
    </row>
    <row r="1503" spans="1:15" x14ac:dyDescent="0.25">
      <c r="A1503" t="s">
        <v>4354</v>
      </c>
      <c r="B1503" t="s">
        <v>4355</v>
      </c>
      <c r="C1503" t="s">
        <v>297</v>
      </c>
      <c r="D1503" t="s">
        <v>17</v>
      </c>
      <c r="E1503" t="s">
        <v>4356</v>
      </c>
      <c r="F1503" t="s">
        <v>4357</v>
      </c>
      <c r="G1503" t="str">
        <f t="shared" ref="G1503:G1510" si="135">HYPERLINK("sem/10.1021_acsnano.8b07235\nn-2018-07235h_0005.jpeg","sem/10.1021_acsnano.8b07235\nn-2018-07235h_0005.jpeg")</f>
        <v>sem/10.1021_acsnano.8b07235\nn-2018-07235h_0005.jpeg</v>
      </c>
      <c r="H1503" t="str">
        <f t="shared" ref="H1503:H1513" si="136">HYPERLINK("sem/10.1021_acsnano.8b07235\SEM","sem/10.1021_acsnano.8b07235\SEM")</f>
        <v>sem/10.1021_acsnano.8b07235\SEM</v>
      </c>
      <c r="N1503" t="s">
        <v>4220</v>
      </c>
    </row>
    <row r="1504" spans="1:15" x14ac:dyDescent="0.25">
      <c r="A1504" t="s">
        <v>4354</v>
      </c>
      <c r="B1504" t="s">
        <v>4355</v>
      </c>
      <c r="C1504" t="s">
        <v>297</v>
      </c>
      <c r="D1504" t="s">
        <v>28</v>
      </c>
      <c r="E1504" t="s">
        <v>4358</v>
      </c>
      <c r="F1504" t="s">
        <v>4359</v>
      </c>
      <c r="G1504" t="str">
        <f t="shared" si="135"/>
        <v>sem/10.1021_acsnano.8b07235\nn-2018-07235h_0005.jpeg</v>
      </c>
      <c r="H1504" t="str">
        <f t="shared" si="136"/>
        <v>sem/10.1021_acsnano.8b07235\SEM</v>
      </c>
      <c r="N1504" t="s">
        <v>4220</v>
      </c>
    </row>
    <row r="1505" spans="1:15" x14ac:dyDescent="0.25">
      <c r="A1505" t="s">
        <v>4354</v>
      </c>
      <c r="B1505" t="s">
        <v>4355</v>
      </c>
      <c r="C1505" t="s">
        <v>297</v>
      </c>
      <c r="D1505" t="s">
        <v>36</v>
      </c>
      <c r="E1505" t="s">
        <v>4360</v>
      </c>
      <c r="F1505" t="s">
        <v>4361</v>
      </c>
      <c r="G1505" t="str">
        <f t="shared" si="135"/>
        <v>sem/10.1021_acsnano.8b07235\nn-2018-07235h_0005.jpeg</v>
      </c>
      <c r="H1505" t="str">
        <f t="shared" si="136"/>
        <v>sem/10.1021_acsnano.8b07235\SEM</v>
      </c>
      <c r="I1505" t="s">
        <v>4892</v>
      </c>
      <c r="J1505">
        <v>-4</v>
      </c>
      <c r="K1505" t="s">
        <v>1164</v>
      </c>
      <c r="L1505" t="s">
        <v>4362</v>
      </c>
      <c r="O1505" t="s">
        <v>4267</v>
      </c>
    </row>
    <row r="1506" spans="1:15" x14ac:dyDescent="0.25">
      <c r="A1506" t="s">
        <v>4354</v>
      </c>
      <c r="B1506" t="s">
        <v>4355</v>
      </c>
      <c r="C1506" t="s">
        <v>297</v>
      </c>
      <c r="D1506" t="s">
        <v>42</v>
      </c>
      <c r="E1506" t="s">
        <v>4363</v>
      </c>
      <c r="F1506" t="s">
        <v>4364</v>
      </c>
      <c r="G1506" t="str">
        <f t="shared" si="135"/>
        <v>sem/10.1021_acsnano.8b07235\nn-2018-07235h_0005.jpeg</v>
      </c>
      <c r="H1506" t="str">
        <f t="shared" si="136"/>
        <v>sem/10.1021_acsnano.8b07235\SEM</v>
      </c>
      <c r="N1506" t="s">
        <v>4220</v>
      </c>
    </row>
    <row r="1507" spans="1:15" x14ac:dyDescent="0.25">
      <c r="A1507" t="s">
        <v>4354</v>
      </c>
      <c r="B1507" t="s">
        <v>4355</v>
      </c>
      <c r="C1507" t="s">
        <v>297</v>
      </c>
      <c r="D1507" t="s">
        <v>48</v>
      </c>
      <c r="E1507" t="s">
        <v>4365</v>
      </c>
      <c r="F1507" t="s">
        <v>4366</v>
      </c>
      <c r="G1507" t="str">
        <f t="shared" si="135"/>
        <v>sem/10.1021_acsnano.8b07235\nn-2018-07235h_0005.jpeg</v>
      </c>
      <c r="H1507" t="str">
        <f t="shared" si="136"/>
        <v>sem/10.1021_acsnano.8b07235\SEM</v>
      </c>
      <c r="N1507" t="s">
        <v>4220</v>
      </c>
    </row>
    <row r="1508" spans="1:15" x14ac:dyDescent="0.25">
      <c r="A1508" t="s">
        <v>4354</v>
      </c>
      <c r="B1508" t="s">
        <v>4355</v>
      </c>
      <c r="C1508" t="s">
        <v>297</v>
      </c>
      <c r="D1508" t="s">
        <v>254</v>
      </c>
      <c r="E1508" t="s">
        <v>4367</v>
      </c>
      <c r="F1508" t="s">
        <v>4368</v>
      </c>
      <c r="G1508" t="str">
        <f t="shared" si="135"/>
        <v>sem/10.1021_acsnano.8b07235\nn-2018-07235h_0005.jpeg</v>
      </c>
      <c r="H1508" t="str">
        <f t="shared" si="136"/>
        <v>sem/10.1021_acsnano.8b07235\SEM</v>
      </c>
      <c r="I1508" t="s">
        <v>4894</v>
      </c>
      <c r="J1508">
        <f>-4</f>
        <v>-4</v>
      </c>
      <c r="K1508" t="s">
        <v>1164</v>
      </c>
      <c r="L1508" t="s">
        <v>4369</v>
      </c>
      <c r="O1508" t="s">
        <v>4267</v>
      </c>
    </row>
    <row r="1509" spans="1:15" x14ac:dyDescent="0.25">
      <c r="A1509" t="s">
        <v>4354</v>
      </c>
      <c r="B1509" t="s">
        <v>4355</v>
      </c>
      <c r="C1509" t="s">
        <v>297</v>
      </c>
      <c r="D1509" t="s">
        <v>260</v>
      </c>
      <c r="E1509" t="s">
        <v>4370</v>
      </c>
      <c r="F1509" t="s">
        <v>4371</v>
      </c>
      <c r="G1509" t="str">
        <f t="shared" si="135"/>
        <v>sem/10.1021_acsnano.8b07235\nn-2018-07235h_0005.jpeg</v>
      </c>
      <c r="H1509" t="str">
        <f t="shared" si="136"/>
        <v>sem/10.1021_acsnano.8b07235\SEM</v>
      </c>
      <c r="N1509" t="s">
        <v>4220</v>
      </c>
    </row>
    <row r="1510" spans="1:15" x14ac:dyDescent="0.25">
      <c r="A1510" t="s">
        <v>4354</v>
      </c>
      <c r="B1510" t="s">
        <v>4355</v>
      </c>
      <c r="C1510" t="s">
        <v>297</v>
      </c>
      <c r="D1510" t="s">
        <v>265</v>
      </c>
      <c r="E1510" t="s">
        <v>4372</v>
      </c>
      <c r="F1510" t="s">
        <v>4373</v>
      </c>
      <c r="G1510" t="str">
        <f t="shared" si="135"/>
        <v>sem/10.1021_acsnano.8b07235\nn-2018-07235h_0005.jpeg</v>
      </c>
      <c r="H1510" t="str">
        <f t="shared" si="136"/>
        <v>sem/10.1021_acsnano.8b07235\SEM</v>
      </c>
      <c r="I1510" t="s">
        <v>4893</v>
      </c>
      <c r="J1510">
        <v>-4</v>
      </c>
      <c r="K1510" t="s">
        <v>1164</v>
      </c>
      <c r="L1510" t="s">
        <v>4374</v>
      </c>
      <c r="O1510" t="s">
        <v>4267</v>
      </c>
    </row>
    <row r="1511" spans="1:15" x14ac:dyDescent="0.25">
      <c r="A1511" t="s">
        <v>4354</v>
      </c>
      <c r="B1511" t="s">
        <v>4355</v>
      </c>
      <c r="C1511" t="s">
        <v>1080</v>
      </c>
      <c r="D1511" t="s">
        <v>4375</v>
      </c>
      <c r="E1511" t="s">
        <v>4376</v>
      </c>
      <c r="F1511" t="s">
        <v>4377</v>
      </c>
      <c r="G1511" t="str">
        <f>HYPERLINK("sem/10.1021_acsnano.8b07235\supp_4.jpg","sem/10.1021_acsnano.8b07235\supp_4.jpg")</f>
        <v>sem/10.1021_acsnano.8b07235\supp_4.jpg</v>
      </c>
      <c r="H1511" t="str">
        <f t="shared" si="136"/>
        <v>sem/10.1021_acsnano.8b07235\SEM</v>
      </c>
      <c r="N1511" t="s">
        <v>4220</v>
      </c>
    </row>
    <row r="1512" spans="1:15" x14ac:dyDescent="0.25">
      <c r="A1512" t="s">
        <v>4354</v>
      </c>
      <c r="B1512" t="s">
        <v>4355</v>
      </c>
      <c r="C1512" t="s">
        <v>1080</v>
      </c>
      <c r="D1512" t="s">
        <v>542</v>
      </c>
      <c r="E1512">
        <v>0</v>
      </c>
      <c r="F1512" t="s">
        <v>4378</v>
      </c>
      <c r="G1512" t="str">
        <f>HYPERLINK("sem/10.1021_acsnano.8b07235\supp_4.jpg","sem/10.1021_acsnano.8b07235\supp_4.jpg")</f>
        <v>sem/10.1021_acsnano.8b07235\supp_4.jpg</v>
      </c>
      <c r="H1512" t="str">
        <f t="shared" si="136"/>
        <v>sem/10.1021_acsnano.8b07235\SEM</v>
      </c>
      <c r="N1512" t="s">
        <v>4220</v>
      </c>
    </row>
    <row r="1513" spans="1:15" x14ac:dyDescent="0.25">
      <c r="A1513" t="s">
        <v>4354</v>
      </c>
      <c r="B1513" t="s">
        <v>4355</v>
      </c>
      <c r="C1513" t="s">
        <v>1080</v>
      </c>
      <c r="D1513" t="s">
        <v>550</v>
      </c>
      <c r="E1513">
        <v>30</v>
      </c>
      <c r="F1513" t="s">
        <v>4379</v>
      </c>
      <c r="G1513" t="str">
        <f>HYPERLINK("sem/10.1021_acsnano.8b07235\supp_4.jpg","sem/10.1021_acsnano.8b07235\supp_4.jpg")</f>
        <v>sem/10.1021_acsnano.8b07235\supp_4.jpg</v>
      </c>
      <c r="H1513" t="str">
        <f t="shared" si="136"/>
        <v>sem/10.1021_acsnano.8b07235\SEM</v>
      </c>
      <c r="N1513" t="s">
        <v>4220</v>
      </c>
    </row>
    <row r="1514" spans="1:15" x14ac:dyDescent="0.25">
      <c r="A1514" t="s">
        <v>4380</v>
      </c>
      <c r="B1514" t="s">
        <v>4381</v>
      </c>
      <c r="C1514" t="s">
        <v>144</v>
      </c>
      <c r="D1514" t="s">
        <v>17</v>
      </c>
      <c r="E1514" t="s">
        <v>4382</v>
      </c>
      <c r="F1514" t="s">
        <v>4383</v>
      </c>
      <c r="G1514" t="str">
        <f t="shared" ref="G1514:G1521" si="137">HYPERLINK("sem/10.1021_acsbiomaterials.0c00119\ab0c00119_0001.jpeg","sem/10.1021_acsbiomaterials.0c00119\ab0c00119_0001.jpeg")</f>
        <v>sem/10.1021_acsbiomaterials.0c00119\ab0c00119_0001.jpeg</v>
      </c>
      <c r="H1514" t="str">
        <f t="shared" ref="H1514:H1517" si="138">HYPERLINK("sem/10.1021_acsbiomaterials.0c00119\SEM","sem/10.1021_acsbiomaterials.0c00119\SEM")</f>
        <v>sem/10.1021_acsbiomaterials.0c00119\SEM</v>
      </c>
      <c r="I1514" t="s">
        <v>4720</v>
      </c>
      <c r="J1514">
        <v>-5.3</v>
      </c>
      <c r="K1514" t="s">
        <v>1030</v>
      </c>
      <c r="L1514" t="s">
        <v>4384</v>
      </c>
    </row>
    <row r="1515" spans="1:15" x14ac:dyDescent="0.25">
      <c r="A1515" t="s">
        <v>4380</v>
      </c>
      <c r="B1515" t="s">
        <v>4381</v>
      </c>
      <c r="C1515" t="s">
        <v>144</v>
      </c>
      <c r="D1515" t="s">
        <v>17</v>
      </c>
      <c r="E1515" t="s">
        <v>4385</v>
      </c>
      <c r="F1515" t="s">
        <v>4383</v>
      </c>
      <c r="G1515" t="str">
        <f t="shared" si="137"/>
        <v>sem/10.1021_acsbiomaterials.0c00119\ab0c00119_0001.jpeg</v>
      </c>
      <c r="H1515" t="str">
        <f t="shared" si="138"/>
        <v>sem/10.1021_acsbiomaterials.0c00119\SEM</v>
      </c>
      <c r="I1515" t="s">
        <v>4721</v>
      </c>
      <c r="J1515">
        <v>-5.3</v>
      </c>
      <c r="K1515" t="s">
        <v>1030</v>
      </c>
      <c r="L1515" t="s">
        <v>4384</v>
      </c>
    </row>
    <row r="1516" spans="1:15" x14ac:dyDescent="0.25">
      <c r="A1516" t="s">
        <v>4380</v>
      </c>
      <c r="B1516" t="s">
        <v>4381</v>
      </c>
      <c r="C1516" t="s">
        <v>144</v>
      </c>
      <c r="D1516" t="s">
        <v>17</v>
      </c>
      <c r="E1516" t="s">
        <v>4386</v>
      </c>
      <c r="F1516" t="s">
        <v>4383</v>
      </c>
      <c r="G1516" t="str">
        <f t="shared" si="137"/>
        <v>sem/10.1021_acsbiomaterials.0c00119\ab0c00119_0001.jpeg</v>
      </c>
      <c r="H1516" t="str">
        <f t="shared" si="138"/>
        <v>sem/10.1021_acsbiomaterials.0c00119\SEM</v>
      </c>
      <c r="I1516" t="s">
        <v>4722</v>
      </c>
      <c r="J1516">
        <v>-5.3</v>
      </c>
      <c r="K1516" t="s">
        <v>1030</v>
      </c>
      <c r="L1516" t="s">
        <v>4387</v>
      </c>
    </row>
    <row r="1517" spans="1:15" x14ac:dyDescent="0.25">
      <c r="A1517" t="s">
        <v>4380</v>
      </c>
      <c r="B1517" t="s">
        <v>4381</v>
      </c>
      <c r="C1517" t="s">
        <v>144</v>
      </c>
      <c r="D1517" t="s">
        <v>17</v>
      </c>
      <c r="E1517" t="s">
        <v>4388</v>
      </c>
      <c r="F1517" t="s">
        <v>4383</v>
      </c>
      <c r="G1517" t="str">
        <f t="shared" si="137"/>
        <v>sem/10.1021_acsbiomaterials.0c00119\ab0c00119_0001.jpeg</v>
      </c>
      <c r="H1517" t="str">
        <f t="shared" si="138"/>
        <v>sem/10.1021_acsbiomaterials.0c00119\SEM</v>
      </c>
      <c r="I1517" t="s">
        <v>4723</v>
      </c>
      <c r="J1517">
        <v>-5.3</v>
      </c>
      <c r="K1517" t="s">
        <v>1030</v>
      </c>
      <c r="L1517" t="s">
        <v>4389</v>
      </c>
    </row>
    <row r="1518" spans="1:15" x14ac:dyDescent="0.25">
      <c r="A1518" t="s">
        <v>4380</v>
      </c>
      <c r="B1518" t="s">
        <v>4381</v>
      </c>
      <c r="C1518" t="s">
        <v>144</v>
      </c>
      <c r="D1518" t="s">
        <v>17</v>
      </c>
      <c r="E1518" t="s">
        <v>4382</v>
      </c>
      <c r="F1518" t="s">
        <v>4383</v>
      </c>
      <c r="G1518" t="str">
        <f t="shared" si="137"/>
        <v>sem/10.1021_acsbiomaterials.0c00119\ab0c00119_0001.jpeg</v>
      </c>
      <c r="H1518" t="str">
        <f t="shared" ref="H1518:H1523" si="139">HYPERLINK("sem/10.1021_acsbiomaterials.0c00119\SEM","sem/10.1021_acsbiomaterials.0c00119\SEM")</f>
        <v>sem/10.1021_acsbiomaterials.0c00119\SEM</v>
      </c>
      <c r="I1518" t="s">
        <v>4724</v>
      </c>
      <c r="J1518">
        <f>LOG10(20*10^-6)</f>
        <v>-4.6989700043360187</v>
      </c>
      <c r="K1518" t="s">
        <v>1030</v>
      </c>
      <c r="L1518" t="s">
        <v>4384</v>
      </c>
    </row>
    <row r="1519" spans="1:15" x14ac:dyDescent="0.25">
      <c r="A1519" t="s">
        <v>4380</v>
      </c>
      <c r="B1519" t="s">
        <v>4381</v>
      </c>
      <c r="C1519" t="s">
        <v>144</v>
      </c>
      <c r="D1519" t="s">
        <v>17</v>
      </c>
      <c r="E1519" t="s">
        <v>4385</v>
      </c>
      <c r="F1519" t="s">
        <v>4383</v>
      </c>
      <c r="G1519" t="str">
        <f t="shared" si="137"/>
        <v>sem/10.1021_acsbiomaterials.0c00119\ab0c00119_0001.jpeg</v>
      </c>
      <c r="H1519" t="str">
        <f t="shared" si="139"/>
        <v>sem/10.1021_acsbiomaterials.0c00119\SEM</v>
      </c>
      <c r="I1519" t="s">
        <v>4725</v>
      </c>
      <c r="J1519">
        <f t="shared" ref="J1519:J1521" si="140">LOG10(20*10^-6)</f>
        <v>-4.6989700043360187</v>
      </c>
      <c r="K1519" t="s">
        <v>1030</v>
      </c>
      <c r="L1519" t="s">
        <v>4384</v>
      </c>
    </row>
    <row r="1520" spans="1:15" x14ac:dyDescent="0.25">
      <c r="A1520" t="s">
        <v>4380</v>
      </c>
      <c r="B1520" t="s">
        <v>4381</v>
      </c>
      <c r="C1520" t="s">
        <v>144</v>
      </c>
      <c r="D1520" t="s">
        <v>17</v>
      </c>
      <c r="E1520" t="s">
        <v>4386</v>
      </c>
      <c r="F1520" t="s">
        <v>4383</v>
      </c>
      <c r="G1520" t="str">
        <f t="shared" si="137"/>
        <v>sem/10.1021_acsbiomaterials.0c00119\ab0c00119_0001.jpeg</v>
      </c>
      <c r="H1520" t="str">
        <f t="shared" si="139"/>
        <v>sem/10.1021_acsbiomaterials.0c00119\SEM</v>
      </c>
      <c r="I1520" t="s">
        <v>4726</v>
      </c>
      <c r="J1520">
        <f t="shared" si="140"/>
        <v>-4.6989700043360187</v>
      </c>
      <c r="K1520" t="s">
        <v>1030</v>
      </c>
      <c r="L1520" t="s">
        <v>4387</v>
      </c>
    </row>
    <row r="1521" spans="1:15" x14ac:dyDescent="0.25">
      <c r="A1521" t="s">
        <v>4380</v>
      </c>
      <c r="B1521" t="s">
        <v>4381</v>
      </c>
      <c r="C1521" t="s">
        <v>144</v>
      </c>
      <c r="D1521" t="s">
        <v>17</v>
      </c>
      <c r="E1521" t="s">
        <v>4388</v>
      </c>
      <c r="F1521" t="s">
        <v>4383</v>
      </c>
      <c r="G1521" t="str">
        <f t="shared" si="137"/>
        <v>sem/10.1021_acsbiomaterials.0c00119\ab0c00119_0001.jpeg</v>
      </c>
      <c r="H1521" t="str">
        <f t="shared" si="139"/>
        <v>sem/10.1021_acsbiomaterials.0c00119\SEM</v>
      </c>
      <c r="I1521" t="s">
        <v>4727</v>
      </c>
      <c r="J1521">
        <f t="shared" si="140"/>
        <v>-4.6989700043360187</v>
      </c>
      <c r="K1521" t="s">
        <v>1030</v>
      </c>
      <c r="L1521" t="s">
        <v>4389</v>
      </c>
    </row>
    <row r="1522" spans="1:15" x14ac:dyDescent="0.25">
      <c r="A1522" t="s">
        <v>4380</v>
      </c>
      <c r="B1522" t="s">
        <v>4381</v>
      </c>
      <c r="C1522" t="s">
        <v>1080</v>
      </c>
      <c r="D1522" t="s">
        <v>17</v>
      </c>
      <c r="E1522" t="s">
        <v>4390</v>
      </c>
      <c r="F1522" t="s">
        <v>4391</v>
      </c>
      <c r="G1522" t="str">
        <f>HYPERLINK("sem/10.1021_acsbiomaterials.0c00119\supp_4.jpg","sem/10.1021_acsbiomaterials.0c00119\supp_4.jpg")</f>
        <v>sem/10.1021_acsbiomaterials.0c00119\supp_4.jpg</v>
      </c>
      <c r="H1522" t="str">
        <f t="shared" si="139"/>
        <v>sem/10.1021_acsbiomaterials.0c00119\SEM</v>
      </c>
      <c r="N1522" t="s">
        <v>4220</v>
      </c>
    </row>
    <row r="1523" spans="1:15" x14ac:dyDescent="0.25">
      <c r="A1523" t="s">
        <v>4380</v>
      </c>
      <c r="B1523" t="s">
        <v>4381</v>
      </c>
      <c r="C1523" t="s">
        <v>960</v>
      </c>
      <c r="D1523" t="s">
        <v>28</v>
      </c>
      <c r="E1523" t="s">
        <v>4392</v>
      </c>
      <c r="F1523" t="s">
        <v>4393</v>
      </c>
      <c r="G1523" t="str">
        <f>HYPERLINK("sem/10.1021_acsbiomaterials.0c00119\supp_5.jpg","sem/10.1021_acsbiomaterials.0c00119\supp_5.jpg")</f>
        <v>sem/10.1021_acsbiomaterials.0c00119\supp_5.jpg</v>
      </c>
      <c r="H1523" t="str">
        <f t="shared" si="139"/>
        <v>sem/10.1021_acsbiomaterials.0c00119\SEM</v>
      </c>
      <c r="N1523" t="s">
        <v>4220</v>
      </c>
    </row>
    <row r="1524" spans="1:15" x14ac:dyDescent="0.25">
      <c r="A1524" t="s">
        <v>4394</v>
      </c>
      <c r="B1524" t="s">
        <v>4395</v>
      </c>
      <c r="C1524" t="s">
        <v>523</v>
      </c>
      <c r="D1524" t="s">
        <v>91</v>
      </c>
      <c r="E1524">
        <v>10</v>
      </c>
      <c r="F1524" t="s">
        <v>4396</v>
      </c>
      <c r="G1524" t="str">
        <f>HYPERLINK("sem/10.1021_acs.biomac.0c00043\bm0c00043_0010.jpeg","sem/10.1021_acs.biomac.0c00043\bm0c00043_0010.jpeg")</f>
        <v>sem/10.1021_acs.biomac.0c00043\bm0c00043_0010.jpeg</v>
      </c>
      <c r="H1524" t="str">
        <f>HYPERLINK("sem/10.1021_acs.biomac.0c00043\SEM","sem/10.1021_acs.biomac.0c00043\SEM")</f>
        <v>sem/10.1021_acs.biomac.0c00043\SEM</v>
      </c>
      <c r="N1524" t="s">
        <v>4220</v>
      </c>
    </row>
    <row r="1525" spans="1:15" x14ac:dyDescent="0.25">
      <c r="A1525" t="s">
        <v>4394</v>
      </c>
      <c r="B1525" t="s">
        <v>4395</v>
      </c>
      <c r="C1525">
        <v>8</v>
      </c>
      <c r="D1525" t="s">
        <v>91</v>
      </c>
      <c r="E1525">
        <v>10</v>
      </c>
      <c r="F1525" t="s">
        <v>4396</v>
      </c>
      <c r="G1525" t="str">
        <f>HYPERLINK("sem/10.1021_acs.biomac.0c00043\supp_7.jpg","sem/10.1021_acs.biomac.0c00043\supp_7.jpg")</f>
        <v>sem/10.1021_acs.biomac.0c00043\supp_7.jpg</v>
      </c>
      <c r="H1525" t="str">
        <f>HYPERLINK("sem/10.1021_acs.biomac.0c00043\SEM","sem/10.1021_acs.biomac.0c00043\SEM")</f>
        <v>sem/10.1021_acs.biomac.0c00043\SEM</v>
      </c>
      <c r="N1525" t="s">
        <v>4220</v>
      </c>
    </row>
    <row r="1526" spans="1:15" x14ac:dyDescent="0.25">
      <c r="A1526" s="1" t="s">
        <v>4397</v>
      </c>
      <c r="B1526" t="s">
        <v>4398</v>
      </c>
      <c r="C1526" t="s">
        <v>990</v>
      </c>
      <c r="D1526" t="s">
        <v>4399</v>
      </c>
      <c r="E1526" t="s">
        <v>4400</v>
      </c>
      <c r="F1526" t="s">
        <v>4401</v>
      </c>
      <c r="G1526" t="str">
        <f>HYPERLINK("sem/10.1021_acsami.8b05171\supp_8.jpg","sem/10.1021_acsami.8b05171\supp_8.jpg")</f>
        <v>sem/10.1021_acsami.8b05171\supp_8.jpg</v>
      </c>
      <c r="H1526" t="str">
        <f>HYPERLINK("sem/10.1021_acsami.8b05171\SEM","sem/10.1021_acsami.8b05171\SEM")</f>
        <v>sem/10.1021_acsami.8b05171\SEM</v>
      </c>
      <c r="N1526" t="s">
        <v>4220</v>
      </c>
    </row>
    <row r="1527" spans="1:15" x14ac:dyDescent="0.25">
      <c r="A1527" s="1" t="s">
        <v>4402</v>
      </c>
      <c r="B1527" t="s">
        <v>4642</v>
      </c>
      <c r="C1527" t="s">
        <v>144</v>
      </c>
      <c r="D1527" t="s">
        <v>105</v>
      </c>
      <c r="E1527" t="s">
        <v>4751</v>
      </c>
      <c r="F1527" t="s">
        <v>4403</v>
      </c>
      <c r="G1527" t="str">
        <f>HYPERLINK("sem/10.1021_acsami.1c03821\am1c03821_0003.jpeg","sem/10.1021_acsami.1c03821\am1c03821_0003.jpeg")</f>
        <v>sem/10.1021_acsami.1c03821\am1c03821_0003.jpeg</v>
      </c>
      <c r="H1527" t="str">
        <f>HYPERLINK("sem/10.1021_acsami.1c03821\SEM","sem/10.1021_acsami.1c03821\SEM")</f>
        <v>sem/10.1021_acsami.1c03821\SEM</v>
      </c>
      <c r="I1527" t="s">
        <v>4757</v>
      </c>
      <c r="J1527">
        <v>-4.1249387366082999</v>
      </c>
      <c r="K1527" t="s">
        <v>65</v>
      </c>
      <c r="L1527" t="s">
        <v>4754</v>
      </c>
    </row>
    <row r="1528" spans="1:15" x14ac:dyDescent="0.25">
      <c r="A1528" s="1" t="s">
        <v>4402</v>
      </c>
      <c r="B1528" t="s">
        <v>4642</v>
      </c>
      <c r="C1528" t="s">
        <v>144</v>
      </c>
      <c r="D1528" t="s">
        <v>105</v>
      </c>
      <c r="E1528" t="s">
        <v>4750</v>
      </c>
      <c r="F1528" t="s">
        <v>4403</v>
      </c>
      <c r="G1528" t="str">
        <f>HYPERLINK("sem/10.1021_acsami.1c03821\am1c03821_0003.jpeg","sem/10.1021_acsami.1c03821\am1c03821_0003.jpeg")</f>
        <v>sem/10.1021_acsami.1c03821\am1c03821_0003.jpeg</v>
      </c>
      <c r="H1528" t="str">
        <f>HYPERLINK("sem/10.1021_acsami.1c03821\SEM","sem/10.1021_acsami.1c03821\SEM")</f>
        <v>sem/10.1021_acsami.1c03821\SEM</v>
      </c>
      <c r="I1528" t="s">
        <v>4758</v>
      </c>
      <c r="J1528">
        <v>-4.1249387366082999</v>
      </c>
      <c r="K1528" t="s">
        <v>65</v>
      </c>
      <c r="L1528" t="s">
        <v>4753</v>
      </c>
    </row>
    <row r="1529" spans="1:15" x14ac:dyDescent="0.25">
      <c r="A1529" s="1" t="s">
        <v>4402</v>
      </c>
      <c r="B1529" t="s">
        <v>4642</v>
      </c>
      <c r="C1529" t="s">
        <v>144</v>
      </c>
      <c r="D1529" t="s">
        <v>105</v>
      </c>
      <c r="E1529" t="s">
        <v>4749</v>
      </c>
      <c r="F1529" t="s">
        <v>4403</v>
      </c>
      <c r="G1529" t="str">
        <f>HYPERLINK("sem/10.1021_acsami.1c03821\am1c03821_0003.jpeg","sem/10.1021_acsami.1c03821\am1c03821_0003.jpeg")</f>
        <v>sem/10.1021_acsami.1c03821\am1c03821_0003.jpeg</v>
      </c>
      <c r="H1529" t="str">
        <f>HYPERLINK("sem/10.1021_acsami.1c03821\SEM","sem/10.1021_acsami.1c03821\SEM")</f>
        <v>sem/10.1021_acsami.1c03821\SEM</v>
      </c>
      <c r="I1529" t="s">
        <v>4760</v>
      </c>
      <c r="J1529">
        <v>-4.1249387366082999</v>
      </c>
      <c r="K1529" t="s">
        <v>65</v>
      </c>
      <c r="L1529" t="s">
        <v>4755</v>
      </c>
    </row>
    <row r="1530" spans="1:15" x14ac:dyDescent="0.25">
      <c r="A1530" s="1" t="s">
        <v>4402</v>
      </c>
      <c r="B1530" t="s">
        <v>4642</v>
      </c>
      <c r="C1530" t="s">
        <v>144</v>
      </c>
      <c r="D1530" t="s">
        <v>105</v>
      </c>
      <c r="E1530" t="s">
        <v>4752</v>
      </c>
      <c r="F1530" t="s">
        <v>4403</v>
      </c>
      <c r="G1530" t="str">
        <f>HYPERLINK("sem/10.1021_acsami.1c03821\am1c03821_0003.jpeg","sem/10.1021_acsami.1c03821\am1c03821_0003.jpeg")</f>
        <v>sem/10.1021_acsami.1c03821\am1c03821_0003.jpeg</v>
      </c>
      <c r="H1530" t="str">
        <f>HYPERLINK("sem/10.1021_acsami.1c03821\SEM","sem/10.1021_acsami.1c03821\SEM")</f>
        <v>sem/10.1021_acsami.1c03821\SEM</v>
      </c>
      <c r="I1530" t="s">
        <v>4759</v>
      </c>
      <c r="J1530">
        <v>-4.1249387366082999</v>
      </c>
      <c r="K1530" t="s">
        <v>65</v>
      </c>
      <c r="L1530" t="s">
        <v>4756</v>
      </c>
    </row>
    <row r="1531" spans="1:15" x14ac:dyDescent="0.25">
      <c r="A1531" s="1" t="s">
        <v>4404</v>
      </c>
      <c r="B1531" t="s">
        <v>4643</v>
      </c>
      <c r="C1531" t="s">
        <v>144</v>
      </c>
      <c r="D1531" t="s">
        <v>28</v>
      </c>
      <c r="E1531" t="s">
        <v>4405</v>
      </c>
      <c r="F1531" t="s">
        <v>4406</v>
      </c>
      <c r="G1531" t="str">
        <f>HYPERLINK("sem/10.1021_acs.chemmater.0c01589\cm0c01589_0003.jpeg","sem/10.1021_acs.chemmater.0c01589\cm0c01589_0003.jpeg")</f>
        <v>sem/10.1021_acs.chemmater.0c01589\cm0c01589_0003.jpeg</v>
      </c>
      <c r="H1531" t="str">
        <f>HYPERLINK("sem/10.1021_acs.chemmater.0c01589\SEM","sem/10.1021_acs.chemmater.0c01589\SEM")</f>
        <v>sem/10.1021_acs.chemmater.0c01589\SEM</v>
      </c>
      <c r="N1531" t="s">
        <v>4407</v>
      </c>
    </row>
    <row r="1532" spans="1:15" x14ac:dyDescent="0.25">
      <c r="A1532" t="s">
        <v>4404</v>
      </c>
      <c r="B1532" t="s">
        <v>4643</v>
      </c>
      <c r="C1532" t="s">
        <v>144</v>
      </c>
      <c r="D1532" t="s">
        <v>4408</v>
      </c>
      <c r="E1532" t="s">
        <v>4405</v>
      </c>
      <c r="F1532" t="s">
        <v>4409</v>
      </c>
      <c r="G1532" t="str">
        <f>HYPERLINK("sem/10.1021_acs.chemmater.0c01589\cm0c01589_0003.jpeg","sem/10.1021_acs.chemmater.0c01589\cm0c01589_0003.jpeg")</f>
        <v>sem/10.1021_acs.chemmater.0c01589\cm0c01589_0003.jpeg</v>
      </c>
      <c r="H1532" t="str">
        <f>HYPERLINK("sem/10.1021_acs.chemmater.0c01589\SEM","sem/10.1021_acs.chemmater.0c01589\SEM")</f>
        <v>sem/10.1021_acs.chemmater.0c01589\SEM</v>
      </c>
      <c r="N1532" t="s">
        <v>4407</v>
      </c>
    </row>
    <row r="1533" spans="1:15" x14ac:dyDescent="0.25">
      <c r="A1533" t="s">
        <v>4404</v>
      </c>
      <c r="B1533" t="s">
        <v>4643</v>
      </c>
      <c r="C1533" t="s">
        <v>144</v>
      </c>
      <c r="D1533" t="s">
        <v>260</v>
      </c>
      <c r="E1533" t="s">
        <v>4410</v>
      </c>
      <c r="F1533" t="s">
        <v>4411</v>
      </c>
      <c r="G1533" t="str">
        <f>HYPERLINK("sem/10.1021_acs.chemmater.0c01589\cm0c01589_0003.jpeg","sem/10.1021_acs.chemmater.0c01589\cm0c01589_0003.jpeg")</f>
        <v>sem/10.1021_acs.chemmater.0c01589\cm0c01589_0003.jpeg</v>
      </c>
      <c r="H1533" t="str">
        <f>HYPERLINK("sem/10.1021_acs.chemmater.0c01589\SEM","sem/10.1021_acs.chemmater.0c01589\SEM")</f>
        <v>sem/10.1021_acs.chemmater.0c01589\SEM</v>
      </c>
      <c r="N1533" t="s">
        <v>4407</v>
      </c>
    </row>
    <row r="1534" spans="1:15" ht="45" x14ac:dyDescent="0.25">
      <c r="A1534" s="1" t="s">
        <v>4412</v>
      </c>
      <c r="B1534" t="s">
        <v>4644</v>
      </c>
      <c r="C1534" t="s">
        <v>4413</v>
      </c>
      <c r="D1534" t="s">
        <v>4414</v>
      </c>
      <c r="E1534" s="7" t="s">
        <v>4415</v>
      </c>
      <c r="F1534" t="s">
        <v>4416</v>
      </c>
      <c r="G1534" t="str">
        <f>HYPERLINK("sem/10.1021_acsami.1c09889\supp_1.jpg","sem/10.1021_acsami.1c09889\supp_1.jpg")</f>
        <v>sem/10.1021_acsami.1c09889\supp_1.jpg</v>
      </c>
      <c r="H1534" t="str">
        <f>HYPERLINK("sem/10.1021_acsami.1c09889\SEM","sem/10.1021_acsami.1c09889\SEM")</f>
        <v>sem/10.1021_acsami.1c09889\SEM</v>
      </c>
      <c r="N1534" t="s">
        <v>4407</v>
      </c>
    </row>
    <row r="1535" spans="1:15" x14ac:dyDescent="0.25">
      <c r="A1535" s="1" t="s">
        <v>4417</v>
      </c>
      <c r="B1535" t="s">
        <v>4645</v>
      </c>
      <c r="C1535" t="s">
        <v>144</v>
      </c>
      <c r="D1535" t="s">
        <v>28</v>
      </c>
      <c r="E1535" t="s">
        <v>4418</v>
      </c>
      <c r="F1535" t="s">
        <v>4419</v>
      </c>
      <c r="G1535" t="str">
        <f>HYPERLINK("sem/10.1021_acsapm.0c00392\ap0c00392_0002.jpeg","sem/10.1021_acsapm.0c00392\ap0c00392_0002.jpeg")</f>
        <v>sem/10.1021_acsapm.0c00392\ap0c00392_0002.jpeg</v>
      </c>
      <c r="H1535" t="str">
        <f t="shared" ref="H1535:H1540" si="141">HYPERLINK("sem/10.1021_acsapm.0c00392\SEM","sem/10.1021_acsapm.0c00392\SEM")</f>
        <v>sem/10.1021_acsapm.0c00392\SEM</v>
      </c>
      <c r="I1535" t="s">
        <v>4420</v>
      </c>
      <c r="J1535">
        <v>-3.6989700043360187</v>
      </c>
      <c r="K1535" t="s">
        <v>114</v>
      </c>
      <c r="L1535" t="s">
        <v>4421</v>
      </c>
      <c r="O1535" t="s">
        <v>4422</v>
      </c>
    </row>
    <row r="1536" spans="1:15" x14ac:dyDescent="0.25">
      <c r="A1536" s="1" t="s">
        <v>4417</v>
      </c>
      <c r="B1536" t="s">
        <v>4645</v>
      </c>
      <c r="C1536" t="s">
        <v>144</v>
      </c>
      <c r="D1536" t="s">
        <v>28</v>
      </c>
      <c r="E1536" t="s">
        <v>4418</v>
      </c>
      <c r="F1536" t="s">
        <v>4419</v>
      </c>
      <c r="G1536" t="str">
        <f>HYPERLINK("sem/10.1021_acsapm.0c00392\ap0c00392_0002.jpeg","sem/10.1021_acsapm.0c00392\ap0c00392_0002.jpeg")</f>
        <v>sem/10.1021_acsapm.0c00392\ap0c00392_0002.jpeg</v>
      </c>
      <c r="H1536" t="str">
        <f t="shared" si="141"/>
        <v>sem/10.1021_acsapm.0c00392\SEM</v>
      </c>
      <c r="I1536" t="s">
        <v>4423</v>
      </c>
      <c r="J1536">
        <v>-4.5228787452803374</v>
      </c>
      <c r="K1536" t="s">
        <v>114</v>
      </c>
      <c r="L1536" t="s">
        <v>4421</v>
      </c>
      <c r="O1536" t="s">
        <v>4422</v>
      </c>
    </row>
    <row r="1537" spans="1:15" x14ac:dyDescent="0.25">
      <c r="A1537" s="1" t="s">
        <v>4417</v>
      </c>
      <c r="B1537" t="s">
        <v>4645</v>
      </c>
      <c r="C1537" t="s">
        <v>144</v>
      </c>
      <c r="D1537" t="s">
        <v>28</v>
      </c>
      <c r="E1537" t="s">
        <v>4418</v>
      </c>
      <c r="F1537" t="s">
        <v>4419</v>
      </c>
      <c r="G1537" t="str">
        <f>HYPERLINK("sem/10.1021_acsapm.0c00392\ap0c00392_0002.jpeg","sem/10.1021_acsapm.0c00392\ap0c00392_0002.jpeg")</f>
        <v>sem/10.1021_acsapm.0c00392\ap0c00392_0002.jpeg</v>
      </c>
      <c r="H1537" t="str">
        <f t="shared" si="141"/>
        <v>sem/10.1021_acsapm.0c00392\SEM</v>
      </c>
      <c r="I1537" t="s">
        <v>4424</v>
      </c>
      <c r="J1537">
        <v>-4.5228787452803374</v>
      </c>
      <c r="K1537" t="s">
        <v>114</v>
      </c>
      <c r="L1537" t="s">
        <v>4421</v>
      </c>
      <c r="O1537" t="s">
        <v>4422</v>
      </c>
    </row>
    <row r="1538" spans="1:15" x14ac:dyDescent="0.25">
      <c r="A1538" s="1" t="s">
        <v>4417</v>
      </c>
      <c r="B1538" t="s">
        <v>4645</v>
      </c>
      <c r="C1538" t="s">
        <v>144</v>
      </c>
      <c r="D1538" t="s">
        <v>28</v>
      </c>
      <c r="E1538" t="s">
        <v>4418</v>
      </c>
      <c r="F1538" t="s">
        <v>4419</v>
      </c>
      <c r="G1538" t="str">
        <f>HYPERLINK("sem/10.1021_acsapm.0c00392\ap0c00392_0002.jpeg","sem/10.1021_acsapm.0c00392\ap0c00392_0002.jpeg")</f>
        <v>sem/10.1021_acsapm.0c00392\ap0c00392_0002.jpeg</v>
      </c>
      <c r="H1538" t="str">
        <f t="shared" si="141"/>
        <v>sem/10.1021_acsapm.0c00392\SEM</v>
      </c>
      <c r="I1538" t="s">
        <v>4425</v>
      </c>
      <c r="J1538">
        <v>-4.5228787452803374</v>
      </c>
      <c r="K1538" t="s">
        <v>114</v>
      </c>
      <c r="L1538" t="s">
        <v>4421</v>
      </c>
      <c r="O1538" t="s">
        <v>4422</v>
      </c>
    </row>
    <row r="1539" spans="1:15" x14ac:dyDescent="0.25">
      <c r="A1539" t="s">
        <v>4417</v>
      </c>
      <c r="B1539" t="s">
        <v>4645</v>
      </c>
      <c r="C1539" t="s">
        <v>620</v>
      </c>
      <c r="D1539" t="s">
        <v>28</v>
      </c>
      <c r="E1539" t="s">
        <v>4418</v>
      </c>
      <c r="F1539" t="s">
        <v>4426</v>
      </c>
      <c r="G1539" t="str">
        <f>HYPERLINK("sem/10.1021_acsapm.0c00392\supp_6.jpg","sem/10.1021_acsapm.0c00392\supp_6.jpg")</f>
        <v>sem/10.1021_acsapm.0c00392\supp_6.jpg</v>
      </c>
      <c r="H1539" t="str">
        <f t="shared" si="141"/>
        <v>sem/10.1021_acsapm.0c00392\SEM</v>
      </c>
      <c r="I1539" t="s">
        <v>4427</v>
      </c>
      <c r="J1539">
        <v>-3.6020599913279625</v>
      </c>
      <c r="K1539" t="s">
        <v>4428</v>
      </c>
      <c r="L1539" t="s">
        <v>4421</v>
      </c>
      <c r="O1539" t="s">
        <v>4422</v>
      </c>
    </row>
    <row r="1540" spans="1:15" x14ac:dyDescent="0.25">
      <c r="A1540" t="s">
        <v>4417</v>
      </c>
      <c r="B1540" t="s">
        <v>4645</v>
      </c>
      <c r="C1540" t="s">
        <v>1080</v>
      </c>
      <c r="D1540" t="s">
        <v>17</v>
      </c>
      <c r="E1540" t="s">
        <v>1889</v>
      </c>
      <c r="F1540" t="s">
        <v>4429</v>
      </c>
      <c r="G1540" t="str">
        <f>HYPERLINK("sem/10.1021_acsapm.0c00392\supp_6.jpg","sem/10.1021_acsapm.0c00392\supp_6.jpg")</f>
        <v>sem/10.1021_acsapm.0c00392\supp_6.jpg</v>
      </c>
      <c r="H1540" t="str">
        <f t="shared" si="141"/>
        <v>sem/10.1021_acsapm.0c00392\SEM</v>
      </c>
      <c r="N1540" t="s">
        <v>4407</v>
      </c>
    </row>
    <row r="1541" spans="1:15" x14ac:dyDescent="0.25">
      <c r="A1541" s="1" t="s">
        <v>4430</v>
      </c>
      <c r="B1541" t="s">
        <v>4646</v>
      </c>
      <c r="C1541" t="s">
        <v>887</v>
      </c>
      <c r="D1541" t="s">
        <v>91</v>
      </c>
      <c r="E1541" t="s">
        <v>4431</v>
      </c>
      <c r="F1541" t="s">
        <v>4432</v>
      </c>
      <c r="G1541" t="str">
        <f>HYPERLINK("sem/10.1021_jacs.5b06510\supp_9.jpg","sem/10.1021_jacs.5b06510\supp_9.jpg")</f>
        <v>sem/10.1021_jacs.5b06510\supp_9.jpg</v>
      </c>
      <c r="H1541" t="str">
        <f>HYPERLINK("sem/10.1021_jacs.5b06510\SEM","sem/10.1021_jacs.5b06510\SEM")</f>
        <v>sem/10.1021_jacs.5b06510\SEM</v>
      </c>
      <c r="N1541" t="s">
        <v>4407</v>
      </c>
    </row>
    <row r="1542" spans="1:15" x14ac:dyDescent="0.25">
      <c r="A1542" s="1" t="s">
        <v>4433</v>
      </c>
      <c r="B1542" t="s">
        <v>4647</v>
      </c>
      <c r="C1542" t="s">
        <v>578</v>
      </c>
      <c r="D1542" t="s">
        <v>91</v>
      </c>
      <c r="E1542" t="s">
        <v>4434</v>
      </c>
      <c r="F1542" t="s">
        <v>4435</v>
      </c>
      <c r="G1542" t="str">
        <f>HYPERLINK("sem/10.1021_acsnano.8b09470\supp_7.jpg","sem/10.1021_acsnano.8b09470\supp_7.jpg")</f>
        <v>sem/10.1021_acsnano.8b09470\supp_7.jpg</v>
      </c>
      <c r="H1542" t="str">
        <f>HYPERLINK("sem/10.1021_acsnano.8b09470\SEM","sem/10.1021_acsnano.8b09470\SEM")</f>
        <v>sem/10.1021_acsnano.8b09470\SEM</v>
      </c>
      <c r="N1542" t="s">
        <v>4407</v>
      </c>
    </row>
    <row r="1543" spans="1:15" x14ac:dyDescent="0.25">
      <c r="A1543" t="s">
        <v>4433</v>
      </c>
      <c r="B1543" t="s">
        <v>4647</v>
      </c>
      <c r="C1543" t="s">
        <v>676</v>
      </c>
      <c r="D1543" t="s">
        <v>91</v>
      </c>
      <c r="E1543" t="s">
        <v>4434</v>
      </c>
      <c r="F1543" t="s">
        <v>4435</v>
      </c>
      <c r="G1543" t="str">
        <f>HYPERLINK("sem/10.1021_acsnano.8b09470\supp_7.jpg","sem/10.1021_acsnano.8b09470\supp_7.jpg")</f>
        <v>sem/10.1021_acsnano.8b09470\supp_7.jpg</v>
      </c>
      <c r="H1543" t="str">
        <f>HYPERLINK("sem/10.1021_acsnano.8b09470\SEM","sem/10.1021_acsnano.8b09470\SEM")</f>
        <v>sem/10.1021_acsnano.8b09470\SEM</v>
      </c>
      <c r="N1543" t="s">
        <v>4407</v>
      </c>
    </row>
    <row r="1544" spans="1:15" x14ac:dyDescent="0.25">
      <c r="A1544" t="s">
        <v>4433</v>
      </c>
      <c r="B1544" t="s">
        <v>4647</v>
      </c>
      <c r="C1544" t="s">
        <v>833</v>
      </c>
      <c r="D1544" t="s">
        <v>91</v>
      </c>
      <c r="E1544" t="s">
        <v>4434</v>
      </c>
      <c r="F1544" t="s">
        <v>4435</v>
      </c>
      <c r="G1544" t="str">
        <f>HYPERLINK("sem/10.1021_acsnano.8b09470\supp_8.jpg","sem/10.1021_acsnano.8b09470\supp_8.jpg")</f>
        <v>sem/10.1021_acsnano.8b09470\supp_8.jpg</v>
      </c>
      <c r="H1544" t="str">
        <f>HYPERLINK("sem/10.1021_acsnano.8b09470\SEM","sem/10.1021_acsnano.8b09470\SEM")</f>
        <v>sem/10.1021_acsnano.8b09470\SEM</v>
      </c>
      <c r="N1544" t="s">
        <v>4407</v>
      </c>
    </row>
    <row r="1545" spans="1:15" x14ac:dyDescent="0.25">
      <c r="A1545" t="s">
        <v>4433</v>
      </c>
      <c r="B1545" t="s">
        <v>4647</v>
      </c>
      <c r="C1545" t="s">
        <v>472</v>
      </c>
      <c r="D1545" t="s">
        <v>91</v>
      </c>
      <c r="E1545" t="s">
        <v>4434</v>
      </c>
      <c r="F1545" t="s">
        <v>4435</v>
      </c>
      <c r="G1545" t="str">
        <f>HYPERLINK("sem/10.1021_acsnano.8b09470\supp_8.jpg","sem/10.1021_acsnano.8b09470\supp_8.jpg")</f>
        <v>sem/10.1021_acsnano.8b09470\supp_8.jpg</v>
      </c>
      <c r="H1545" t="str">
        <f>HYPERLINK("sem/10.1021_acsnano.8b09470\SEM","sem/10.1021_acsnano.8b09470\SEM")</f>
        <v>sem/10.1021_acsnano.8b09470\SEM</v>
      </c>
      <c r="N1545" t="s">
        <v>4407</v>
      </c>
    </row>
    <row r="1546" spans="1:15" x14ac:dyDescent="0.25">
      <c r="A1546" t="s">
        <v>4433</v>
      </c>
      <c r="B1546" t="s">
        <v>4647</v>
      </c>
      <c r="C1546" t="s">
        <v>2844</v>
      </c>
      <c r="D1546" t="s">
        <v>668</v>
      </c>
      <c r="E1546">
        <v>808</v>
      </c>
      <c r="F1546" t="s">
        <v>4436</v>
      </c>
      <c r="G1546" t="str">
        <f>HYPERLINK("sem/10.1021_acsnano.8b09470\supp_10.jpg","sem/10.1021_acsnano.8b09470\supp_10.jpg")</f>
        <v>sem/10.1021_acsnano.8b09470\supp_10.jpg</v>
      </c>
      <c r="H1546" t="str">
        <f>HYPERLINK("sem/10.1021_acsnano.8b09470\SEM","sem/10.1021_acsnano.8b09470\SEM")</f>
        <v>sem/10.1021_acsnano.8b09470\SEM</v>
      </c>
      <c r="N1546" t="s">
        <v>4407</v>
      </c>
    </row>
    <row r="1547" spans="1:15" x14ac:dyDescent="0.25">
      <c r="A1547" s="1" t="s">
        <v>4437</v>
      </c>
      <c r="B1547" t="s">
        <v>4648</v>
      </c>
      <c r="C1547" t="s">
        <v>90</v>
      </c>
      <c r="D1547" t="s">
        <v>17</v>
      </c>
      <c r="E1547" t="s">
        <v>4438</v>
      </c>
      <c r="F1547" t="s">
        <v>4439</v>
      </c>
      <c r="G1547" t="str">
        <f>HYPERLINK("sem/10.1021_cm502834h\cm-2014-02834h_0004.jpeg","sem/10.1021_cm502834h\cm-2014-02834h_0004.jpeg")</f>
        <v>sem/10.1021_cm502834h\cm-2014-02834h_0004.jpeg</v>
      </c>
      <c r="H1547" t="str">
        <f>HYPERLINK("sem/10.1021_cm502834h\SEM","sem/10.1021_cm502834h\SEM")</f>
        <v>sem/10.1021_cm502834h\SEM</v>
      </c>
      <c r="N1547" t="s">
        <v>4407</v>
      </c>
    </row>
    <row r="1548" spans="1:15" x14ac:dyDescent="0.25">
      <c r="A1548" t="s">
        <v>4437</v>
      </c>
      <c r="B1548" t="s">
        <v>4648</v>
      </c>
      <c r="C1548" t="s">
        <v>4440</v>
      </c>
      <c r="D1548">
        <v>5</v>
      </c>
      <c r="E1548" t="s">
        <v>4441</v>
      </c>
      <c r="F1548" t="s">
        <v>4442</v>
      </c>
      <c r="G1548" t="str">
        <f>HYPERLINK("sem/10.1021_cm502834h\supp_1.jpg","sem/10.1021_cm502834h\supp_1.jpg")</f>
        <v>sem/10.1021_cm502834h\supp_1.jpg</v>
      </c>
      <c r="H1548" t="str">
        <f>HYPERLINK("sem/10.1021_cm502834h\SEM","sem/10.1021_cm502834h\SEM")</f>
        <v>sem/10.1021_cm502834h\SEM</v>
      </c>
      <c r="N1548" t="s">
        <v>4407</v>
      </c>
    </row>
    <row r="1549" spans="1:15" x14ac:dyDescent="0.25">
      <c r="A1549" t="s">
        <v>4437</v>
      </c>
      <c r="B1549" t="s">
        <v>4648</v>
      </c>
      <c r="C1549" t="s">
        <v>4440</v>
      </c>
      <c r="D1549" t="s">
        <v>668</v>
      </c>
      <c r="E1549">
        <v>1</v>
      </c>
      <c r="F1549" t="s">
        <v>4443</v>
      </c>
      <c r="G1549" t="str">
        <f>HYPERLINK("sem/10.1021_cm502834h\supp_1.jpg","sem/10.1021_cm502834h\supp_1.jpg")</f>
        <v>sem/10.1021_cm502834h\supp_1.jpg</v>
      </c>
      <c r="H1549" t="str">
        <f>HYPERLINK("sem/10.1021_cm502834h\SEM","sem/10.1021_cm502834h\SEM")</f>
        <v>sem/10.1021_cm502834h\SEM</v>
      </c>
      <c r="N1549" t="s">
        <v>4407</v>
      </c>
    </row>
    <row r="1550" spans="1:15" x14ac:dyDescent="0.25">
      <c r="A1550" s="1" t="s">
        <v>4444</v>
      </c>
      <c r="B1550" t="s">
        <v>4649</v>
      </c>
      <c r="C1550" t="s">
        <v>55</v>
      </c>
      <c r="D1550" t="s">
        <v>99</v>
      </c>
      <c r="E1550" t="s">
        <v>4445</v>
      </c>
      <c r="F1550" t="s">
        <v>4446</v>
      </c>
      <c r="G1550" t="str">
        <f>HYPERLINK("sem/10.1021_acsbiomaterials.8b01468\ab-2018-01468q_0001.jpeg","sem/10.1021_acsbiomaterials.8b01468\ab-2018-01468q_0001.jpeg")</f>
        <v>sem/10.1021_acsbiomaterials.8b01468\ab-2018-01468q_0001.jpeg</v>
      </c>
      <c r="H1550" t="str">
        <f>HYPERLINK("sem/10.1021_acsbiomaterials.8b01468\SEM","sem/10.1021_acsbiomaterials.8b01468\SEM")</f>
        <v>sem/10.1021_acsbiomaterials.8b01468\SEM</v>
      </c>
      <c r="N1550" t="s">
        <v>4407</v>
      </c>
    </row>
    <row r="1551" spans="1:15" x14ac:dyDescent="0.25">
      <c r="A1551" s="1" t="s">
        <v>4447</v>
      </c>
      <c r="B1551" t="s">
        <v>4650</v>
      </c>
      <c r="C1551" t="s">
        <v>144</v>
      </c>
      <c r="D1551" t="s">
        <v>17</v>
      </c>
      <c r="E1551" t="s">
        <v>4448</v>
      </c>
      <c r="F1551" t="s">
        <v>4449</v>
      </c>
      <c r="G1551" t="str">
        <f>HYPERLINK("sem/10.1021_acs.chemmater.8b02542\cm-2018-025426_0001.jpeg","sem/10.1021_acs.chemmater.8b02542\cm-2018-025426_0001.jpeg")</f>
        <v>sem/10.1021_acs.chemmater.8b02542\cm-2018-025426_0001.jpeg</v>
      </c>
      <c r="H1551" t="str">
        <f>HYPERLINK("sem/10.1021_acs.chemmater.8b02542\SEM","sem/10.1021_acs.chemmater.8b02542\SEM")</f>
        <v>sem/10.1021_acs.chemmater.8b02542\SEM</v>
      </c>
      <c r="N1551" t="s">
        <v>4407</v>
      </c>
    </row>
    <row r="1552" spans="1:15" x14ac:dyDescent="0.25">
      <c r="A1552" t="s">
        <v>4447</v>
      </c>
      <c r="B1552" t="s">
        <v>4650</v>
      </c>
      <c r="C1552" t="s">
        <v>144</v>
      </c>
      <c r="D1552" t="s">
        <v>36</v>
      </c>
      <c r="E1552" t="s">
        <v>4450</v>
      </c>
      <c r="F1552" t="s">
        <v>4451</v>
      </c>
      <c r="G1552" t="str">
        <f>HYPERLINK("sem/10.1021_acs.chemmater.8b02542\cm-2018-025426_0001.jpeg","sem/10.1021_acs.chemmater.8b02542\cm-2018-025426_0001.jpeg")</f>
        <v>sem/10.1021_acs.chemmater.8b02542\cm-2018-025426_0001.jpeg</v>
      </c>
      <c r="H1552" t="str">
        <f>HYPERLINK("sem/10.1021_acs.chemmater.8b02542\SEM","sem/10.1021_acs.chemmater.8b02542\SEM")</f>
        <v>sem/10.1021_acs.chemmater.8b02542\SEM</v>
      </c>
      <c r="N1552" t="s">
        <v>4407</v>
      </c>
    </row>
    <row r="1553" spans="1:14" x14ac:dyDescent="0.25">
      <c r="A1553" t="s">
        <v>4447</v>
      </c>
      <c r="B1553" t="s">
        <v>4650</v>
      </c>
      <c r="C1553" t="s">
        <v>144</v>
      </c>
      <c r="D1553" t="s">
        <v>42</v>
      </c>
      <c r="E1553" t="s">
        <v>4450</v>
      </c>
      <c r="F1553" t="s">
        <v>4452</v>
      </c>
      <c r="G1553" t="str">
        <f>HYPERLINK("sem/10.1021_acs.chemmater.8b02542\cm-2018-025426_0001.jpeg","sem/10.1021_acs.chemmater.8b02542\cm-2018-025426_0001.jpeg")</f>
        <v>sem/10.1021_acs.chemmater.8b02542\cm-2018-025426_0001.jpeg</v>
      </c>
      <c r="H1553" t="str">
        <f>HYPERLINK("sem/10.1021_acs.chemmater.8b02542\SEM","sem/10.1021_acs.chemmater.8b02542\SEM")</f>
        <v>sem/10.1021_acs.chemmater.8b02542\SEM</v>
      </c>
      <c r="N1553" t="s">
        <v>4407</v>
      </c>
    </row>
    <row r="1554" spans="1:14" x14ac:dyDescent="0.25">
      <c r="A1554" s="1" t="s">
        <v>4447</v>
      </c>
      <c r="B1554" t="s">
        <v>4650</v>
      </c>
      <c r="C1554" t="s">
        <v>144</v>
      </c>
      <c r="D1554" t="s">
        <v>48</v>
      </c>
      <c r="E1554" t="s">
        <v>4453</v>
      </c>
      <c r="F1554" t="s">
        <v>4454</v>
      </c>
      <c r="G1554" t="str">
        <f>HYPERLINK("sem/10.1021_acs.chemmater.8b02542\cm-2018-025426_0001.jpeg","sem/10.1021_acs.chemmater.8b02542\cm-2018-025426_0001.jpeg")</f>
        <v>sem/10.1021_acs.chemmater.8b02542\cm-2018-025426_0001.jpeg</v>
      </c>
      <c r="H1554" t="str">
        <f>HYPERLINK("sem/10.1021_acs.chemmater.8b02542\SEM","sem/10.1021_acs.chemmater.8b02542\SEM")</f>
        <v>sem/10.1021_acs.chemmater.8b02542\SEM</v>
      </c>
      <c r="N1554" t="s">
        <v>4407</v>
      </c>
    </row>
    <row r="1555" spans="1:14" x14ac:dyDescent="0.25">
      <c r="A1555" s="1" t="s">
        <v>4455</v>
      </c>
      <c r="B1555" t="s">
        <v>4651</v>
      </c>
      <c r="C1555" t="s">
        <v>90</v>
      </c>
      <c r="D1555" t="s">
        <v>4456</v>
      </c>
      <c r="E1555">
        <v>0.02</v>
      </c>
      <c r="F1555" t="s">
        <v>4457</v>
      </c>
      <c r="G1555" t="str">
        <f>HYPERLINK("sem/10.1021_acssuschemeng.5b00482\sc-2015-004826_0003.jpeg","sem/10.1021_acssuschemeng.5b00482\sc-2015-004826_0003.jpeg")</f>
        <v>sem/10.1021_acssuschemeng.5b00482\sc-2015-004826_0003.jpeg</v>
      </c>
      <c r="H1555" t="str">
        <f>HYPERLINK("sem/10.1021_acssuschemeng.5b00482\SEM","sem/10.1021_acssuschemeng.5b00482\SEM")</f>
        <v>sem/10.1021_acssuschemeng.5b00482\SEM</v>
      </c>
      <c r="N1555" t="s">
        <v>4407</v>
      </c>
    </row>
    <row r="1556" spans="1:14" x14ac:dyDescent="0.25">
      <c r="A1556" t="s">
        <v>4455</v>
      </c>
      <c r="B1556" t="s">
        <v>4651</v>
      </c>
      <c r="C1556" t="s">
        <v>90</v>
      </c>
      <c r="D1556" t="s">
        <v>4458</v>
      </c>
      <c r="E1556">
        <v>0.04</v>
      </c>
      <c r="F1556" t="s">
        <v>4459</v>
      </c>
      <c r="G1556" t="str">
        <f>HYPERLINK("sem/10.1021_acssuschemeng.5b00482\sc-2015-004826_0003.jpeg","sem/10.1021_acssuschemeng.5b00482\sc-2015-004826_0003.jpeg")</f>
        <v>sem/10.1021_acssuschemeng.5b00482\sc-2015-004826_0003.jpeg</v>
      </c>
      <c r="H1556" t="str">
        <f>HYPERLINK("sem/10.1021_acssuschemeng.5b00482\SEM","sem/10.1021_acssuschemeng.5b00482\SEM")</f>
        <v>sem/10.1021_acssuschemeng.5b00482\SEM</v>
      </c>
      <c r="N1556" t="s">
        <v>4407</v>
      </c>
    </row>
    <row r="1557" spans="1:14" x14ac:dyDescent="0.25">
      <c r="A1557" t="s">
        <v>4455</v>
      </c>
      <c r="B1557" t="s">
        <v>4651</v>
      </c>
      <c r="C1557" t="s">
        <v>90</v>
      </c>
      <c r="D1557" t="s">
        <v>4460</v>
      </c>
      <c r="E1557">
        <v>0.06</v>
      </c>
      <c r="F1557" t="s">
        <v>4461</v>
      </c>
      <c r="G1557" t="str">
        <f>HYPERLINK("sem/10.1021_acssuschemeng.5b00482\sc-2015-004826_0003.jpeg","sem/10.1021_acssuschemeng.5b00482\sc-2015-004826_0003.jpeg")</f>
        <v>sem/10.1021_acssuschemeng.5b00482\sc-2015-004826_0003.jpeg</v>
      </c>
      <c r="H1557" t="str">
        <f>HYPERLINK("sem/10.1021_acssuschemeng.5b00482\SEM","sem/10.1021_acssuschemeng.5b00482\SEM")</f>
        <v>sem/10.1021_acssuschemeng.5b00482\SEM</v>
      </c>
      <c r="N1557" t="s">
        <v>4407</v>
      </c>
    </row>
    <row r="1558" spans="1:14" x14ac:dyDescent="0.25">
      <c r="A1558" s="1" t="s">
        <v>4462</v>
      </c>
      <c r="B1558" t="s">
        <v>4652</v>
      </c>
      <c r="C1558" t="s">
        <v>55</v>
      </c>
      <c r="D1558" t="s">
        <v>254</v>
      </c>
      <c r="E1558">
        <v>24</v>
      </c>
      <c r="F1558" t="s">
        <v>4463</v>
      </c>
      <c r="G1558" t="str">
        <f>HYPERLINK("sem/10.1021_ja106639c\ja-2010-06639c_0002.jpeg","sem/10.1021_ja106639c\ja-2010-06639c_0002.jpeg")</f>
        <v>sem/10.1021_ja106639c\ja-2010-06639c_0002.jpeg</v>
      </c>
      <c r="H1558" t="str">
        <f>HYPERLINK("sem/10.1021_ja106639c\SEM","sem/10.1021_ja106639c\SEM")</f>
        <v>sem/10.1021_ja106639c\SEM</v>
      </c>
      <c r="N1558" t="s">
        <v>4407</v>
      </c>
    </row>
    <row r="1559" spans="1:14" x14ac:dyDescent="0.25">
      <c r="A1559" t="s">
        <v>4462</v>
      </c>
      <c r="B1559" t="s">
        <v>4652</v>
      </c>
      <c r="C1559" t="s">
        <v>55</v>
      </c>
      <c r="D1559" t="s">
        <v>99</v>
      </c>
      <c r="E1559" t="s">
        <v>4464</v>
      </c>
      <c r="F1559" t="s">
        <v>4465</v>
      </c>
      <c r="G1559" t="str">
        <f>HYPERLINK("sem/10.1021_ja106639c\ja-2010-06639c_0002.jpeg","sem/10.1021_ja106639c\ja-2010-06639c_0002.jpeg")</f>
        <v>sem/10.1021_ja106639c\ja-2010-06639c_0002.jpeg</v>
      </c>
      <c r="H1559" t="str">
        <f>HYPERLINK("sem/10.1021_ja106639c\SEM","sem/10.1021_ja106639c\SEM")</f>
        <v>sem/10.1021_ja106639c\SEM</v>
      </c>
      <c r="N1559" t="s">
        <v>4407</v>
      </c>
    </row>
    <row r="1560" spans="1:14" x14ac:dyDescent="0.25">
      <c r="A1560" s="1" t="s">
        <v>4466</v>
      </c>
      <c r="B1560" t="s">
        <v>4653</v>
      </c>
      <c r="C1560" t="s">
        <v>297</v>
      </c>
      <c r="D1560" t="s">
        <v>17</v>
      </c>
      <c r="E1560" t="s">
        <v>1331</v>
      </c>
      <c r="F1560" t="s">
        <v>4467</v>
      </c>
      <c r="G1560" t="str">
        <f>HYPERLINK("sem/10.1021_acs.biomac.0c01777\bm0c01777_0006.jpeg","sem/10.1021_acs.biomac.0c01777\bm0c01777_0006.jpeg")</f>
        <v>sem/10.1021_acs.biomac.0c01777\bm0c01777_0006.jpeg</v>
      </c>
      <c r="H1560" t="str">
        <f>HYPERLINK("sem/10.1021_acs.biomac.0c01777\SEM","sem/10.1021_acs.biomac.0c01777\SEM")</f>
        <v>sem/10.1021_acs.biomac.0c01777\SEM</v>
      </c>
      <c r="I1560" t="s">
        <v>4468</v>
      </c>
      <c r="J1560">
        <v>-5</v>
      </c>
      <c r="K1560" t="s">
        <v>1030</v>
      </c>
      <c r="L1560" t="s">
        <v>4469</v>
      </c>
    </row>
    <row r="1561" spans="1:14" x14ac:dyDescent="0.25">
      <c r="A1561" s="1" t="s">
        <v>4470</v>
      </c>
      <c r="B1561" t="s">
        <v>4654</v>
      </c>
      <c r="C1561" t="s">
        <v>235</v>
      </c>
      <c r="D1561" t="s">
        <v>17</v>
      </c>
      <c r="E1561">
        <v>10</v>
      </c>
      <c r="F1561" t="s">
        <v>4471</v>
      </c>
      <c r="G1561" t="str">
        <f>HYPERLINK("sem/10.1021_bm9012875\bm-2009-012875_0006.jpeg","sem/10.1021_bm9012875\bm-2009-012875_0006.jpeg")</f>
        <v>sem/10.1021_bm9012875\bm-2009-012875_0006.jpeg</v>
      </c>
      <c r="H1561" t="str">
        <f>HYPERLINK("sem/10.1021_bm9012875\SEM","sem/10.1021_bm9012875\SEM")</f>
        <v>sem/10.1021_bm9012875\SEM</v>
      </c>
      <c r="N1561" t="s">
        <v>4407</v>
      </c>
    </row>
    <row r="1562" spans="1:14" x14ac:dyDescent="0.25">
      <c r="A1562" t="s">
        <v>4470</v>
      </c>
      <c r="B1562" t="s">
        <v>4654</v>
      </c>
      <c r="C1562" t="s">
        <v>235</v>
      </c>
      <c r="D1562" t="s">
        <v>28</v>
      </c>
      <c r="E1562">
        <v>10</v>
      </c>
      <c r="F1562" t="s">
        <v>4472</v>
      </c>
      <c r="G1562" t="str">
        <f>HYPERLINK("sem/10.1021_bm9012875\bm-2009-012875_0006.jpeg","sem/10.1021_bm9012875\bm-2009-012875_0006.jpeg")</f>
        <v>sem/10.1021_bm9012875\bm-2009-012875_0006.jpeg</v>
      </c>
      <c r="H1562" t="str">
        <f>HYPERLINK("sem/10.1021_bm9012875\SEM","sem/10.1021_bm9012875\SEM")</f>
        <v>sem/10.1021_bm9012875\SEM</v>
      </c>
      <c r="N1562" t="s">
        <v>4407</v>
      </c>
    </row>
    <row r="1563" spans="1:14" x14ac:dyDescent="0.25">
      <c r="A1563" s="1" t="s">
        <v>4473</v>
      </c>
      <c r="B1563" t="s">
        <v>4655</v>
      </c>
      <c r="C1563" t="s">
        <v>960</v>
      </c>
      <c r="D1563" t="s">
        <v>17</v>
      </c>
      <c r="E1563" t="s">
        <v>4474</v>
      </c>
      <c r="F1563" t="s">
        <v>4475</v>
      </c>
      <c r="G1563" t="str">
        <f>HYPERLINK("sem/10.1021_acsnano.0c06938\supp_2.jpg","sem/10.1021_acsnano.0c06938\supp_2.jpg")</f>
        <v>sem/10.1021_acsnano.0c06938\supp_2.jpg</v>
      </c>
      <c r="H1563" t="str">
        <f>HYPERLINK("sem/10.1021_acsnano.0c06938\SEM","sem/10.1021_acsnano.0c06938\SEM")</f>
        <v>sem/10.1021_acsnano.0c06938\SEM</v>
      </c>
      <c r="N1563" t="s">
        <v>4407</v>
      </c>
    </row>
    <row r="1564" spans="1:14" x14ac:dyDescent="0.25">
      <c r="A1564" t="s">
        <v>4473</v>
      </c>
      <c r="B1564" t="s">
        <v>4655</v>
      </c>
      <c r="C1564" t="s">
        <v>960</v>
      </c>
      <c r="D1564" t="s">
        <v>28</v>
      </c>
      <c r="E1564" t="s">
        <v>4476</v>
      </c>
      <c r="F1564" t="s">
        <v>4477</v>
      </c>
      <c r="G1564" t="str">
        <f>HYPERLINK("sem/10.1021_acsnano.0c06938\supp_2.jpg","sem/10.1021_acsnano.0c06938\supp_2.jpg")</f>
        <v>sem/10.1021_acsnano.0c06938\supp_2.jpg</v>
      </c>
      <c r="H1564" t="str">
        <f>HYPERLINK("sem/10.1021_acsnano.0c06938\SEM","sem/10.1021_acsnano.0c06938\SEM")</f>
        <v>sem/10.1021_acsnano.0c06938\SEM</v>
      </c>
      <c r="N1564" t="s">
        <v>4407</v>
      </c>
    </row>
    <row r="1565" spans="1:14" x14ac:dyDescent="0.25">
      <c r="A1565" t="s">
        <v>4473</v>
      </c>
      <c r="B1565" t="s">
        <v>4655</v>
      </c>
      <c r="C1565" t="s">
        <v>4478</v>
      </c>
      <c r="D1565" t="s">
        <v>17</v>
      </c>
      <c r="E1565" t="s">
        <v>4476</v>
      </c>
      <c r="F1565" t="s">
        <v>4479</v>
      </c>
      <c r="G1565" t="str">
        <f>HYPERLINK("sem/10.1021_acsnano.0c06938\supp_7.jpg","sem/10.1021_acsnano.0c06938\supp_7.jpg")</f>
        <v>sem/10.1021_acsnano.0c06938\supp_7.jpg</v>
      </c>
      <c r="H1565" t="str">
        <f>HYPERLINK("sem/10.1021_acsnano.0c06938\SEM","sem/10.1021_acsnano.0c06938\SEM")</f>
        <v>sem/10.1021_acsnano.0c06938\SEM</v>
      </c>
      <c r="N1565" t="s">
        <v>4407</v>
      </c>
    </row>
    <row r="1566" spans="1:14" x14ac:dyDescent="0.25">
      <c r="A1566" s="1" t="s">
        <v>4480</v>
      </c>
      <c r="B1566" t="s">
        <v>4656</v>
      </c>
      <c r="C1566" t="s">
        <v>235</v>
      </c>
      <c r="D1566" t="s">
        <v>36</v>
      </c>
      <c r="E1566" t="s">
        <v>4481</v>
      </c>
      <c r="F1566" t="s">
        <v>4482</v>
      </c>
      <c r="G1566" t="str">
        <f>HYPERLINK("sem/10.1021_acs.chemmater.9b02039\cm-2019-02039t_0006.jpeg","sem/10.1021_acs.chemmater.9b02039\cm-2019-02039t_0006.jpeg")</f>
        <v>sem/10.1021_acs.chemmater.9b02039\cm-2019-02039t_0006.jpeg</v>
      </c>
      <c r="H1566" t="str">
        <f>HYPERLINK("sem/10.1021_acs.chemmater.9b02039\SEM","sem/10.1021_acs.chemmater.9b02039\SEM")</f>
        <v>sem/10.1021_acs.chemmater.9b02039\SEM</v>
      </c>
      <c r="I1566" t="s">
        <v>4761</v>
      </c>
      <c r="J1566">
        <v>-5</v>
      </c>
      <c r="K1566" t="s">
        <v>114</v>
      </c>
      <c r="L1566" t="s">
        <v>587</v>
      </c>
    </row>
    <row r="1567" spans="1:14" x14ac:dyDescent="0.25">
      <c r="A1567" s="1" t="s">
        <v>4483</v>
      </c>
      <c r="B1567" t="s">
        <v>4657</v>
      </c>
      <c r="C1567" t="s">
        <v>297</v>
      </c>
      <c r="D1567" t="s">
        <v>4484</v>
      </c>
      <c r="E1567">
        <v>60</v>
      </c>
      <c r="F1567" t="s">
        <v>4485</v>
      </c>
      <c r="G1567" t="str">
        <f>HYPERLINK("sem/10.1021_ja907097t\ja-2009-07097t_0007.jpeg","sem/10.1021_ja907097t\ja-2009-07097t_0007.jpeg")</f>
        <v>sem/10.1021_ja907097t\ja-2009-07097t_0007.jpeg</v>
      </c>
      <c r="H1567" t="str">
        <f>HYPERLINK("sem/10.1021_ja907097t\SEM","sem/10.1021_ja907097t\SEM")</f>
        <v>sem/10.1021_ja907097t\SEM</v>
      </c>
      <c r="I1567" t="s">
        <v>4762</v>
      </c>
      <c r="J1567">
        <v>-5</v>
      </c>
      <c r="K1567" t="s">
        <v>23</v>
      </c>
      <c r="L1567" t="s">
        <v>3727</v>
      </c>
    </row>
    <row r="1568" spans="1:14" ht="75" x14ac:dyDescent="0.25">
      <c r="A1568" t="s">
        <v>4483</v>
      </c>
      <c r="B1568" t="s">
        <v>4657</v>
      </c>
      <c r="C1568" s="7" t="s">
        <v>4486</v>
      </c>
      <c r="D1568" t="s">
        <v>4487</v>
      </c>
      <c r="E1568" t="s">
        <v>4488</v>
      </c>
      <c r="F1568" t="s">
        <v>4489</v>
      </c>
      <c r="G1568" t="str">
        <f>HYPERLINK("sem/10.1021_ja907097t\supp_4.jpg","sem/10.1021_ja907097t\supp_4.jpg")</f>
        <v>sem/10.1021_ja907097t\supp_4.jpg</v>
      </c>
      <c r="H1568" t="str">
        <f>HYPERLINK("sem/10.1021_ja907097t\SEM","sem/10.1021_ja907097t\SEM")</f>
        <v>sem/10.1021_ja907097t\SEM</v>
      </c>
      <c r="N1568" t="s">
        <v>4407</v>
      </c>
    </row>
    <row r="1569" spans="1:14" x14ac:dyDescent="0.25">
      <c r="A1569" s="1" t="s">
        <v>4490</v>
      </c>
      <c r="B1569" t="s">
        <v>4658</v>
      </c>
      <c r="C1569" t="s">
        <v>144</v>
      </c>
      <c r="D1569" t="s">
        <v>48</v>
      </c>
      <c r="E1569" t="s">
        <v>4491</v>
      </c>
      <c r="F1569" t="s">
        <v>4492</v>
      </c>
      <c r="G1569" t="str">
        <f>HYPERLINK("sem/10.1021_acsbiomaterials.0c01473\ab0c01473_0003.jpeg","sem/10.1021_acsbiomaterials.0c01473\ab0c01473_0003.jpeg")</f>
        <v>sem/10.1021_acsbiomaterials.0c01473\ab0c01473_0003.jpeg</v>
      </c>
      <c r="H1569" t="str">
        <f>HYPERLINK("sem/10.1021_acsbiomaterials.0c01473\SEM","sem/10.1021_acsbiomaterials.0c01473\SEM")</f>
        <v>sem/10.1021_acsbiomaterials.0c01473\SEM</v>
      </c>
      <c r="N1569" t="s">
        <v>4407</v>
      </c>
    </row>
    <row r="1570" spans="1:14" x14ac:dyDescent="0.25">
      <c r="A1570" s="1" t="s">
        <v>4493</v>
      </c>
      <c r="B1570" t="s">
        <v>4659</v>
      </c>
      <c r="C1570" t="s">
        <v>122</v>
      </c>
      <c r="D1570" t="s">
        <v>91</v>
      </c>
      <c r="E1570" t="s">
        <v>4494</v>
      </c>
      <c r="F1570" t="s">
        <v>4495</v>
      </c>
      <c r="G1570" t="str">
        <f>HYPERLINK("sem/10.1021_acs.jafc.9b05063\jf9b05063_0004.jpeg","sem/10.1021_acs.jafc.9b05063\jf9b05063_0004.jpeg")</f>
        <v>sem/10.1021_acs.jafc.9b05063\jf9b05063_0004.jpeg</v>
      </c>
      <c r="H1570" t="str">
        <f>HYPERLINK("sem/10.1021_acs.jafc.9b05063\SEM","sem/10.1021_acs.jafc.9b05063\SEM")</f>
        <v>sem/10.1021_acs.jafc.9b05063\SEM</v>
      </c>
      <c r="N1570" t="s">
        <v>4407</v>
      </c>
    </row>
    <row r="1571" spans="1:14" x14ac:dyDescent="0.25">
      <c r="A1571" s="1" t="s">
        <v>4496</v>
      </c>
      <c r="B1571" t="s">
        <v>4660</v>
      </c>
      <c r="C1571" t="s">
        <v>144</v>
      </c>
      <c r="D1571" t="s">
        <v>260</v>
      </c>
      <c r="E1571">
        <v>50</v>
      </c>
      <c r="F1571" t="s">
        <v>4497</v>
      </c>
      <c r="G1571" t="str">
        <f>HYPERLINK("sem/10.1021_am505701u\am-2014-05701u_0003.jpeg","sem/10.1021_am505701u\am-2014-05701u_0003.jpeg")</f>
        <v>sem/10.1021_am505701u\am-2014-05701u_0003.jpeg</v>
      </c>
      <c r="H1571" t="str">
        <f>HYPERLINK("sem/10.1021_am505701u\SEM","sem/10.1021_am505701u\SEM")</f>
        <v>sem/10.1021_am505701u\SEM</v>
      </c>
      <c r="N1571" t="s">
        <v>4407</v>
      </c>
    </row>
    <row r="1572" spans="1:14" x14ac:dyDescent="0.25">
      <c r="A1572" s="1" t="s">
        <v>4498</v>
      </c>
      <c r="B1572" t="s">
        <v>4661</v>
      </c>
      <c r="C1572" t="s">
        <v>144</v>
      </c>
      <c r="D1572" t="s">
        <v>17</v>
      </c>
      <c r="E1572" t="s">
        <v>4499</v>
      </c>
      <c r="F1572" t="s">
        <v>4500</v>
      </c>
      <c r="G1572" t="str">
        <f>HYPERLINK("sem/10.1021_acsapm.0c00414\ap0c00414_0002.jpeg","sem/10.1021_acsapm.0c00414\ap0c00414_0002.jpeg")</f>
        <v>sem/10.1021_acsapm.0c00414\ap0c00414_0002.jpeg</v>
      </c>
      <c r="H1572" t="str">
        <f>HYPERLINK("sem/10.1021_acsapm.0c00414\SEM","sem/10.1021_acsapm.0c00414\SEM")</f>
        <v>sem/10.1021_acsapm.0c00414\SEM</v>
      </c>
      <c r="N1572" t="s">
        <v>4407</v>
      </c>
    </row>
    <row r="1573" spans="1:14" x14ac:dyDescent="0.25">
      <c r="A1573" t="s">
        <v>4498</v>
      </c>
      <c r="B1573" t="s">
        <v>4661</v>
      </c>
      <c r="C1573" t="s">
        <v>144</v>
      </c>
      <c r="D1573" t="s">
        <v>28</v>
      </c>
      <c r="E1573" t="s">
        <v>4501</v>
      </c>
      <c r="F1573" t="s">
        <v>4502</v>
      </c>
      <c r="G1573" t="str">
        <f>HYPERLINK("sem/10.1021_acsapm.0c00414\ap0c00414_0002.jpeg","sem/10.1021_acsapm.0c00414\ap0c00414_0002.jpeg")</f>
        <v>sem/10.1021_acsapm.0c00414\ap0c00414_0002.jpeg</v>
      </c>
      <c r="H1573" t="str">
        <f>HYPERLINK("sem/10.1021_acsapm.0c00414\SEM","sem/10.1021_acsapm.0c00414\SEM")</f>
        <v>sem/10.1021_acsapm.0c00414\SEM</v>
      </c>
      <c r="N1573" t="s">
        <v>4407</v>
      </c>
    </row>
    <row r="1574" spans="1:14" x14ac:dyDescent="0.25">
      <c r="A1574" t="s">
        <v>4498</v>
      </c>
      <c r="B1574" t="s">
        <v>4661</v>
      </c>
      <c r="C1574" t="s">
        <v>144</v>
      </c>
      <c r="D1574" t="s">
        <v>36</v>
      </c>
      <c r="E1574" t="s">
        <v>4503</v>
      </c>
      <c r="F1574" t="s">
        <v>4504</v>
      </c>
      <c r="G1574" t="str">
        <f>HYPERLINK("sem/10.1021_acsapm.0c00414\ap0c00414_0002.jpeg","sem/10.1021_acsapm.0c00414\ap0c00414_0002.jpeg")</f>
        <v>sem/10.1021_acsapm.0c00414\ap0c00414_0002.jpeg</v>
      </c>
      <c r="H1574" t="str">
        <f>HYPERLINK("sem/10.1021_acsapm.0c00414\SEM","sem/10.1021_acsapm.0c00414\SEM")</f>
        <v>sem/10.1021_acsapm.0c00414\SEM</v>
      </c>
      <c r="N1574" t="s">
        <v>4407</v>
      </c>
    </row>
    <row r="1575" spans="1:14" x14ac:dyDescent="0.25">
      <c r="A1575" t="s">
        <v>4498</v>
      </c>
      <c r="B1575" t="s">
        <v>4661</v>
      </c>
      <c r="C1575" t="s">
        <v>144</v>
      </c>
      <c r="D1575" t="s">
        <v>42</v>
      </c>
      <c r="E1575" t="s">
        <v>4505</v>
      </c>
      <c r="F1575" t="s">
        <v>4506</v>
      </c>
      <c r="G1575" t="str">
        <f>HYPERLINK("sem/10.1021_acsapm.0c00414\ap0c00414_0002.jpeg","sem/10.1021_acsapm.0c00414\ap0c00414_0002.jpeg")</f>
        <v>sem/10.1021_acsapm.0c00414\ap0c00414_0002.jpeg</v>
      </c>
      <c r="H1575" t="str">
        <f>HYPERLINK("sem/10.1021_acsapm.0c00414\SEM","sem/10.1021_acsapm.0c00414\SEM")</f>
        <v>sem/10.1021_acsapm.0c00414\SEM</v>
      </c>
      <c r="N1575" t="s">
        <v>4407</v>
      </c>
    </row>
    <row r="1576" spans="1:14" x14ac:dyDescent="0.25">
      <c r="A1576" t="s">
        <v>4498</v>
      </c>
      <c r="B1576" t="s">
        <v>4661</v>
      </c>
      <c r="C1576" t="s">
        <v>144</v>
      </c>
      <c r="D1576" t="s">
        <v>48</v>
      </c>
      <c r="E1576" t="s">
        <v>4507</v>
      </c>
      <c r="F1576" t="s">
        <v>4508</v>
      </c>
      <c r="G1576" t="str">
        <f>HYPERLINK("sem/10.1021_acsapm.0c00414\ap0c00414_0002.jpeg","sem/10.1021_acsapm.0c00414\ap0c00414_0002.jpeg")</f>
        <v>sem/10.1021_acsapm.0c00414\ap0c00414_0002.jpeg</v>
      </c>
      <c r="H1576" t="str">
        <f>HYPERLINK("sem/10.1021_acsapm.0c00414\SEM","sem/10.1021_acsapm.0c00414\SEM")</f>
        <v>sem/10.1021_acsapm.0c00414\SEM</v>
      </c>
      <c r="N1576" t="s">
        <v>4407</v>
      </c>
    </row>
    <row r="1577" spans="1:14" x14ac:dyDescent="0.25">
      <c r="A1577" s="1" t="s">
        <v>4509</v>
      </c>
      <c r="B1577" t="s">
        <v>4662</v>
      </c>
      <c r="C1577" t="s">
        <v>90</v>
      </c>
      <c r="D1577" t="s">
        <v>48</v>
      </c>
      <c r="E1577" t="s">
        <v>4510</v>
      </c>
      <c r="F1577" t="s">
        <v>4511</v>
      </c>
      <c r="G1577" t="str">
        <f>HYPERLINK("sem/10.1021_nn204123p\nn-2011-04123p_0010.jpeg","sem/10.1021_nn204123p\nn-2011-04123p_0010.jpeg")</f>
        <v>sem/10.1021_nn204123p\nn-2011-04123p_0010.jpeg</v>
      </c>
      <c r="H1577" t="str">
        <f>HYPERLINK("sem/10.1021_nn204123p\SEM","sem/10.1021_nn204123p\SEM")</f>
        <v>sem/10.1021_nn204123p\SEM</v>
      </c>
      <c r="N1577" t="s">
        <v>4407</v>
      </c>
    </row>
    <row r="1578" spans="1:14" x14ac:dyDescent="0.25">
      <c r="A1578" s="1" t="s">
        <v>4512</v>
      </c>
      <c r="B1578" t="s">
        <v>4663</v>
      </c>
      <c r="C1578" t="s">
        <v>55</v>
      </c>
      <c r="D1578" t="s">
        <v>4513</v>
      </c>
      <c r="E1578" t="s">
        <v>4514</v>
      </c>
      <c r="F1578" t="s">
        <v>4515</v>
      </c>
      <c r="G1578" t="str">
        <f>HYPERLINK("sem/10.1021_bm301629f\bm-2012-01629f_0001.jpeg","sem/10.1021_bm301629f\bm-2012-01629f_0001.jpeg")</f>
        <v>sem/10.1021_bm301629f\bm-2012-01629f_0001.jpeg</v>
      </c>
      <c r="H1578" t="str">
        <f>HYPERLINK("sem/10.1021_bm301629f\SEM","sem/10.1021_bm301629f\SEM")</f>
        <v>sem/10.1021_bm301629f\SEM</v>
      </c>
      <c r="N1578" t="s">
        <v>4407</v>
      </c>
    </row>
    <row r="1579" spans="1:14" x14ac:dyDescent="0.25">
      <c r="A1579" s="1" t="s">
        <v>4516</v>
      </c>
      <c r="B1579" t="s">
        <v>4664</v>
      </c>
      <c r="C1579" t="s">
        <v>55</v>
      </c>
      <c r="D1579" t="s">
        <v>42</v>
      </c>
      <c r="E1579" t="s">
        <v>4517</v>
      </c>
      <c r="F1579" t="s">
        <v>4518</v>
      </c>
      <c r="G1579" t="str">
        <f>HYPERLINK("sem/10.1021_acsami.0c06342\am0c06342_0001.jpeg","sem/10.1021_acsami.0c06342\am0c06342_0001.jpeg")</f>
        <v>sem/10.1021_acsami.0c06342\am0c06342_0001.jpeg</v>
      </c>
      <c r="H1579" t="str">
        <f>HYPERLINK("sem/10.1021_acsami.0c06342\SEM","sem/10.1021_acsami.0c06342\SEM")</f>
        <v>sem/10.1021_acsami.0c06342\SEM</v>
      </c>
      <c r="I1579" t="s">
        <v>4519</v>
      </c>
      <c r="J1579">
        <v>-3.6989700043360187</v>
      </c>
      <c r="K1579" t="s">
        <v>23</v>
      </c>
      <c r="L1579" t="s">
        <v>347</v>
      </c>
    </row>
    <row r="1580" spans="1:14" x14ac:dyDescent="0.25">
      <c r="A1580" t="s">
        <v>4516</v>
      </c>
      <c r="B1580" t="s">
        <v>4664</v>
      </c>
      <c r="C1580" t="s">
        <v>55</v>
      </c>
      <c r="D1580" t="s">
        <v>48</v>
      </c>
      <c r="E1580" t="s">
        <v>4520</v>
      </c>
      <c r="F1580" t="s">
        <v>4521</v>
      </c>
      <c r="G1580" t="str">
        <f>HYPERLINK("sem/10.1021_acsami.0c06342\am0c06342_0001.jpeg","sem/10.1021_acsami.0c06342\am0c06342_0001.jpeg")</f>
        <v>sem/10.1021_acsami.0c06342\am0c06342_0001.jpeg</v>
      </c>
      <c r="H1580" t="str">
        <f>HYPERLINK("sem/10.1021_acsami.0c06342\SEM","sem/10.1021_acsami.0c06342\SEM")</f>
        <v>sem/10.1021_acsami.0c06342\SEM</v>
      </c>
      <c r="I1580" t="s">
        <v>4522</v>
      </c>
      <c r="J1580">
        <v>-3.6989700043360187</v>
      </c>
      <c r="K1580" t="s">
        <v>23</v>
      </c>
      <c r="L1580" t="s">
        <v>908</v>
      </c>
    </row>
    <row r="1581" spans="1:14" x14ac:dyDescent="0.25">
      <c r="A1581" t="s">
        <v>4516</v>
      </c>
      <c r="B1581" t="s">
        <v>4664</v>
      </c>
      <c r="C1581" t="s">
        <v>144</v>
      </c>
      <c r="D1581" t="s">
        <v>36</v>
      </c>
      <c r="E1581" t="s">
        <v>4517</v>
      </c>
      <c r="F1581" t="s">
        <v>4523</v>
      </c>
      <c r="G1581" t="str">
        <f>HYPERLINK("sem/10.1021_acsami.0c06342\am0c06342_0002.jpeg","sem/10.1021_acsami.0c06342\am0c06342_0002.jpeg")</f>
        <v>sem/10.1021_acsami.0c06342\am0c06342_0002.jpeg</v>
      </c>
      <c r="H1581" t="str">
        <f>HYPERLINK("sem/10.1021_acsami.0c06342\SEM","sem/10.1021_acsami.0c06342\SEM")</f>
        <v>sem/10.1021_acsami.0c06342\SEM</v>
      </c>
      <c r="N1581" t="s">
        <v>4407</v>
      </c>
    </row>
    <row r="1582" spans="1:14" x14ac:dyDescent="0.25">
      <c r="A1582" s="1" t="s">
        <v>4524</v>
      </c>
      <c r="B1582" t="s">
        <v>4665</v>
      </c>
      <c r="C1582" t="s">
        <v>144</v>
      </c>
      <c r="D1582" t="s">
        <v>17</v>
      </c>
      <c r="E1582" t="s">
        <v>2713</v>
      </c>
      <c r="F1582" t="s">
        <v>4525</v>
      </c>
      <c r="G1582" t="str">
        <f>HYPERLINK("sem/10.1021_acsami.8b05963\am-2018-059635_0002.jpeg","sem/10.1021_acsami.8b05963\am-2018-059635_0002.jpeg")</f>
        <v>sem/10.1021_acsami.8b05963\am-2018-059635_0002.jpeg</v>
      </c>
      <c r="H1582" t="str">
        <f>HYPERLINK("sem/10.1021_acsami.8b05963\SEM","sem/10.1021_acsami.8b05963\SEM")</f>
        <v>sem/10.1021_acsami.8b05963\SEM</v>
      </c>
      <c r="N1582" t="s">
        <v>4407</v>
      </c>
    </row>
    <row r="1583" spans="1:14" x14ac:dyDescent="0.25">
      <c r="A1583" s="1" t="s">
        <v>4526</v>
      </c>
      <c r="B1583" t="s">
        <v>4666</v>
      </c>
      <c r="C1583" t="s">
        <v>90</v>
      </c>
      <c r="D1583" t="s">
        <v>94</v>
      </c>
      <c r="E1583" t="s">
        <v>4527</v>
      </c>
      <c r="F1583" t="s">
        <v>4528</v>
      </c>
      <c r="G1583" t="str">
        <f>HYPERLINK("sem/10.1021_acs.bioconjchem.5b00397\bc-2015-00397m_0003.jpeg","sem/10.1021_acs.bioconjchem.5b00397\bc-2015-00397m_0003.jpeg")</f>
        <v>sem/10.1021_acs.bioconjchem.5b00397\bc-2015-00397m_0003.jpeg</v>
      </c>
      <c r="H1583" t="str">
        <f>HYPERLINK("sem/10.1021_acs.bioconjchem.5b00397\SEM","sem/10.1021_acs.bioconjchem.5b00397\SEM")</f>
        <v>sem/10.1021_acs.bioconjchem.5b00397\SEM</v>
      </c>
      <c r="N1583" t="s">
        <v>4407</v>
      </c>
    </row>
    <row r="1584" spans="1:14" x14ac:dyDescent="0.25">
      <c r="A1584" s="1" t="s">
        <v>4529</v>
      </c>
      <c r="B1584" t="s">
        <v>4667</v>
      </c>
      <c r="C1584" t="s">
        <v>144</v>
      </c>
      <c r="D1584" t="s">
        <v>17</v>
      </c>
      <c r="E1584" t="s">
        <v>4530</v>
      </c>
      <c r="F1584" t="s">
        <v>4531</v>
      </c>
      <c r="G1584" t="str">
        <f>HYPERLINK("sem/10.1021_acsapm.1c00042\ap1c00042_0002.jpeg","sem/10.1021_acsapm.1c00042\ap1c00042_0002.jpeg")</f>
        <v>sem/10.1021_acsapm.1c00042\ap1c00042_0002.jpeg</v>
      </c>
      <c r="H1584" t="str">
        <f>HYPERLINK("sem/10.1021_acsapm.1c00042\SEM","sem/10.1021_acsapm.1c00042\SEM")</f>
        <v>sem/10.1021_acsapm.1c00042\SEM</v>
      </c>
      <c r="J1584">
        <v>-5</v>
      </c>
      <c r="K1584" t="s">
        <v>114</v>
      </c>
      <c r="L1584" t="s">
        <v>1096</v>
      </c>
    </row>
    <row r="1585" spans="1:14" x14ac:dyDescent="0.25">
      <c r="A1585" t="s">
        <v>4529</v>
      </c>
      <c r="B1585" t="s">
        <v>4667</v>
      </c>
      <c r="C1585" t="s">
        <v>144</v>
      </c>
      <c r="D1585" t="s">
        <v>28</v>
      </c>
      <c r="E1585" t="s">
        <v>4532</v>
      </c>
      <c r="F1585" t="s">
        <v>4533</v>
      </c>
      <c r="G1585" t="str">
        <f>HYPERLINK("sem/10.1021_acsapm.1c00042\ap1c00042_0002.jpeg","sem/10.1021_acsapm.1c00042\ap1c00042_0002.jpeg")</f>
        <v>sem/10.1021_acsapm.1c00042\ap1c00042_0002.jpeg</v>
      </c>
      <c r="H1585" t="str">
        <f>HYPERLINK("sem/10.1021_acsapm.1c00042\SEM","sem/10.1021_acsapm.1c00042\SEM")</f>
        <v>sem/10.1021_acsapm.1c00042\SEM</v>
      </c>
      <c r="J1585">
        <v>-5</v>
      </c>
      <c r="K1585" t="s">
        <v>114</v>
      </c>
      <c r="L1585" t="s">
        <v>190</v>
      </c>
    </row>
    <row r="1586" spans="1:14" x14ac:dyDescent="0.25">
      <c r="A1586" s="1" t="s">
        <v>4534</v>
      </c>
      <c r="B1586" t="s">
        <v>4668</v>
      </c>
      <c r="C1586" t="s">
        <v>122</v>
      </c>
      <c r="D1586" t="s">
        <v>17</v>
      </c>
      <c r="E1586" t="s">
        <v>4535</v>
      </c>
      <c r="F1586" t="s">
        <v>4536</v>
      </c>
      <c r="G1586" t="str">
        <f>HYPERLINK("sem/10.1021_ma5006099\ma-2014-006099_0003.jpeg","sem/10.1021_ma5006099\ma-2014-006099_0003.jpeg")</f>
        <v>sem/10.1021_ma5006099\ma-2014-006099_0003.jpeg</v>
      </c>
      <c r="H1586" t="str">
        <f>HYPERLINK("sem/10.1021_ma5006099\SEM","sem/10.1021_ma5006099\SEM")</f>
        <v>sem/10.1021_ma5006099\SEM</v>
      </c>
      <c r="N1586" t="s">
        <v>4407</v>
      </c>
    </row>
    <row r="1587" spans="1:14" x14ac:dyDescent="0.25">
      <c r="A1587" t="s">
        <v>4534</v>
      </c>
      <c r="B1587" t="s">
        <v>4668</v>
      </c>
      <c r="C1587" t="s">
        <v>122</v>
      </c>
      <c r="D1587" t="s">
        <v>28</v>
      </c>
      <c r="E1587" t="s">
        <v>4537</v>
      </c>
      <c r="F1587" t="s">
        <v>4538</v>
      </c>
      <c r="G1587" t="str">
        <f>HYPERLINK("sem/10.1021_ma5006099\ma-2014-006099_0003.jpeg","sem/10.1021_ma5006099\ma-2014-006099_0003.jpeg")</f>
        <v>sem/10.1021_ma5006099\ma-2014-006099_0003.jpeg</v>
      </c>
      <c r="H1587" t="str">
        <f>HYPERLINK("sem/10.1021_ma5006099\SEM","sem/10.1021_ma5006099\SEM")</f>
        <v>sem/10.1021_ma5006099\SEM</v>
      </c>
      <c r="N1587" t="s">
        <v>4407</v>
      </c>
    </row>
    <row r="1588" spans="1:14" x14ac:dyDescent="0.25">
      <c r="A1588" t="s">
        <v>4534</v>
      </c>
      <c r="B1588" t="s">
        <v>4668</v>
      </c>
      <c r="C1588" t="s">
        <v>122</v>
      </c>
      <c r="D1588" t="s">
        <v>36</v>
      </c>
      <c r="E1588" t="s">
        <v>4539</v>
      </c>
      <c r="F1588" t="s">
        <v>4540</v>
      </c>
      <c r="G1588" t="str">
        <f>HYPERLINK("sem/10.1021_ma5006099\ma-2014-006099_0003.jpeg","sem/10.1021_ma5006099\ma-2014-006099_0003.jpeg")</f>
        <v>sem/10.1021_ma5006099\ma-2014-006099_0003.jpeg</v>
      </c>
      <c r="H1588" t="str">
        <f>HYPERLINK("sem/10.1021_ma5006099\SEM","sem/10.1021_ma5006099\SEM")</f>
        <v>sem/10.1021_ma5006099\SEM</v>
      </c>
      <c r="N1588" t="s">
        <v>4407</v>
      </c>
    </row>
    <row r="1589" spans="1:14" x14ac:dyDescent="0.25">
      <c r="A1589" s="1" t="s">
        <v>4541</v>
      </c>
      <c r="B1589" t="s">
        <v>4669</v>
      </c>
      <c r="C1589" t="s">
        <v>144</v>
      </c>
      <c r="D1589" t="s">
        <v>17</v>
      </c>
      <c r="E1589" t="s">
        <v>4542</v>
      </c>
      <c r="F1589" t="s">
        <v>4543</v>
      </c>
      <c r="G1589" t="str">
        <f>HYPERLINK("sem/10.1021_acsami.7b03296\am-2017-03296p_0002.jpeg","sem/10.1021_acsami.7b03296\am-2017-03296p_0002.jpeg")</f>
        <v>sem/10.1021_acsami.7b03296\am-2017-03296p_0002.jpeg</v>
      </c>
      <c r="H1589" t="str">
        <f>HYPERLINK("sem/10.1021_acsami.7b03296\SEM","sem/10.1021_acsami.7b03296\SEM")</f>
        <v>sem/10.1021_acsami.7b03296\SEM</v>
      </c>
      <c r="N1589" t="s">
        <v>4407</v>
      </c>
    </row>
    <row r="1590" spans="1:14" x14ac:dyDescent="0.25">
      <c r="A1590" s="1" t="s">
        <v>4544</v>
      </c>
      <c r="B1590" t="s">
        <v>4670</v>
      </c>
      <c r="C1590" t="s">
        <v>235</v>
      </c>
      <c r="D1590" t="s">
        <v>91</v>
      </c>
      <c r="E1590" t="s">
        <v>4545</v>
      </c>
      <c r="F1590" t="s">
        <v>4546</v>
      </c>
      <c r="G1590" t="str">
        <f>HYPERLINK("sem/10.1021_acsami.9b21528\am9b21528_0005.jpeg","sem/10.1021_acsami.9b21528\am9b21528_0005.jpeg")</f>
        <v>sem/10.1021_acsami.9b21528\am9b21528_0005.jpeg</v>
      </c>
      <c r="H1590" t="str">
        <f>HYPERLINK("sem/10.1021_acsami.9b21528\SEM","sem/10.1021_acsami.9b21528\SEM")</f>
        <v>sem/10.1021_acsami.9b21528\SEM</v>
      </c>
      <c r="I1590" t="s">
        <v>4763</v>
      </c>
      <c r="J1590">
        <v>-3.6989700043360187</v>
      </c>
      <c r="K1590" t="s">
        <v>23</v>
      </c>
      <c r="L1590" t="s">
        <v>4547</v>
      </c>
    </row>
    <row r="1591" spans="1:14" x14ac:dyDescent="0.25">
      <c r="A1591" t="s">
        <v>4544</v>
      </c>
      <c r="B1591" t="s">
        <v>4670</v>
      </c>
      <c r="C1591" t="s">
        <v>235</v>
      </c>
      <c r="D1591" t="s">
        <v>94</v>
      </c>
      <c r="E1591" t="s">
        <v>4548</v>
      </c>
      <c r="F1591" t="s">
        <v>4549</v>
      </c>
      <c r="G1591" t="str">
        <f>HYPERLINK("sem/10.1021_acsami.9b21528\am9b21528_0005.jpeg","sem/10.1021_acsami.9b21528\am9b21528_0005.jpeg")</f>
        <v>sem/10.1021_acsami.9b21528\am9b21528_0005.jpeg</v>
      </c>
      <c r="H1591" t="str">
        <f>HYPERLINK("sem/10.1021_acsami.9b21528\SEM","sem/10.1021_acsami.9b21528\SEM")</f>
        <v>sem/10.1021_acsami.9b21528\SEM</v>
      </c>
      <c r="I1591" t="s">
        <v>4764</v>
      </c>
      <c r="J1591">
        <v>-4.6989700043360187</v>
      </c>
      <c r="K1591" t="s">
        <v>23</v>
      </c>
      <c r="L1591" t="s">
        <v>4550</v>
      </c>
    </row>
    <row r="1592" spans="1:14" x14ac:dyDescent="0.25">
      <c r="A1592" t="s">
        <v>4544</v>
      </c>
      <c r="B1592" t="s">
        <v>4670</v>
      </c>
      <c r="C1592" t="s">
        <v>235</v>
      </c>
      <c r="D1592" t="s">
        <v>96</v>
      </c>
      <c r="E1592" t="s">
        <v>4551</v>
      </c>
      <c r="F1592" t="s">
        <v>4552</v>
      </c>
      <c r="G1592" t="str">
        <f>HYPERLINK("sem/10.1021_acsami.9b21528\am9b21528_0005.jpeg","sem/10.1021_acsami.9b21528\am9b21528_0005.jpeg")</f>
        <v>sem/10.1021_acsami.9b21528\am9b21528_0005.jpeg</v>
      </c>
      <c r="H1592" t="str">
        <f>HYPERLINK("sem/10.1021_acsami.9b21528\SEM","sem/10.1021_acsami.9b21528\SEM")</f>
        <v>sem/10.1021_acsami.9b21528\SEM</v>
      </c>
      <c r="I1592" t="s">
        <v>4765</v>
      </c>
      <c r="J1592">
        <v>-4.6989700043360187</v>
      </c>
      <c r="K1592" t="s">
        <v>23</v>
      </c>
      <c r="L1592" t="s">
        <v>4553</v>
      </c>
    </row>
    <row r="1593" spans="1:14" x14ac:dyDescent="0.25">
      <c r="A1593" t="s">
        <v>4544</v>
      </c>
      <c r="B1593" t="s">
        <v>4670</v>
      </c>
      <c r="C1593" t="s">
        <v>235</v>
      </c>
      <c r="D1593" t="s">
        <v>99</v>
      </c>
      <c r="E1593" t="s">
        <v>4554</v>
      </c>
      <c r="F1593" t="s">
        <v>4555</v>
      </c>
      <c r="G1593" t="str">
        <f>HYPERLINK("sem/10.1021_acsami.9b21528\am9b21528_0005.jpeg","sem/10.1021_acsami.9b21528\am9b21528_0005.jpeg")</f>
        <v>sem/10.1021_acsami.9b21528\am9b21528_0005.jpeg</v>
      </c>
      <c r="H1593" t="str">
        <f>HYPERLINK("sem/10.1021_acsami.9b21528\SEM","sem/10.1021_acsami.9b21528\SEM")</f>
        <v>sem/10.1021_acsami.9b21528\SEM</v>
      </c>
      <c r="I1593" t="s">
        <v>4766</v>
      </c>
      <c r="J1593">
        <v>-4.6989700043360187</v>
      </c>
      <c r="K1593" t="s">
        <v>23</v>
      </c>
      <c r="L1593" t="s">
        <v>4556</v>
      </c>
    </row>
    <row r="1594" spans="1:14" x14ac:dyDescent="0.25">
      <c r="A1594" s="1" t="s">
        <v>4557</v>
      </c>
      <c r="B1594" t="s">
        <v>4671</v>
      </c>
      <c r="C1594" t="s">
        <v>122</v>
      </c>
      <c r="D1594" t="s">
        <v>17</v>
      </c>
      <c r="E1594" t="s">
        <v>4558</v>
      </c>
      <c r="F1594" t="s">
        <v>4559</v>
      </c>
      <c r="G1594" t="str">
        <f>HYPERLINK("sem/10.1021_acs.macromol.9b01686\ma9b01686_0004.jpeg","sem/10.1021_acs.macromol.9b01686\ma9b01686_0004.jpeg")</f>
        <v>sem/10.1021_acs.macromol.9b01686\ma9b01686_0004.jpeg</v>
      </c>
      <c r="H1594" t="str">
        <f>HYPERLINK("sem/10.1021_acs.macromol.9b01686\SEM","sem/10.1021_acs.macromol.9b01686\SEM")</f>
        <v>sem/10.1021_acs.macromol.9b01686\SEM</v>
      </c>
      <c r="N1594" t="s">
        <v>4560</v>
      </c>
    </row>
    <row r="1595" spans="1:14" x14ac:dyDescent="0.25">
      <c r="A1595" s="1" t="s">
        <v>4561</v>
      </c>
      <c r="B1595" t="s">
        <v>4672</v>
      </c>
      <c r="C1595" t="s">
        <v>169</v>
      </c>
      <c r="D1595" t="s">
        <v>99</v>
      </c>
      <c r="E1595" t="s">
        <v>4562</v>
      </c>
      <c r="F1595" t="s">
        <v>4563</v>
      </c>
      <c r="G1595" t="str">
        <f>HYPERLINK("sem/10.1021_acs.biomac.1c00250\bm1c00250_0008.jpeg","sem/10.1021_acs.biomac.1c00250\bm1c00250_0008.jpeg")</f>
        <v>sem/10.1021_acs.biomac.1c00250\bm1c00250_0008.jpeg</v>
      </c>
      <c r="H1595" t="str">
        <f>HYPERLINK("sem/10.1021_acs.biomac.1c00250\SEM","sem/10.1021_acs.biomac.1c00250\SEM")</f>
        <v>sem/10.1021_acs.biomac.1c00250\SEM</v>
      </c>
      <c r="I1595" t="s">
        <v>4564</v>
      </c>
      <c r="J1595">
        <v>-4</v>
      </c>
      <c r="K1595" t="s">
        <v>114</v>
      </c>
      <c r="L1595" t="s">
        <v>4565</v>
      </c>
    </row>
    <row r="1596" spans="1:14" x14ac:dyDescent="0.25">
      <c r="A1596" s="1" t="s">
        <v>4561</v>
      </c>
      <c r="B1596" t="s">
        <v>4672</v>
      </c>
      <c r="C1596" t="s">
        <v>169</v>
      </c>
      <c r="D1596" t="s">
        <v>99</v>
      </c>
      <c r="E1596" t="s">
        <v>4562</v>
      </c>
      <c r="F1596" t="s">
        <v>4563</v>
      </c>
      <c r="G1596" t="str">
        <f>HYPERLINK("sem/10.1021_acs.biomac.1c00250\bm1c00250_0008.jpeg","sem/10.1021_acs.biomac.1c00250\bm1c00250_0008.jpeg")</f>
        <v>sem/10.1021_acs.biomac.1c00250\bm1c00250_0008.jpeg</v>
      </c>
      <c r="H1596" t="str">
        <f>HYPERLINK("sem/10.1021_acs.biomac.1c00250\SEM","sem/10.1021_acs.biomac.1c00250\SEM")</f>
        <v>sem/10.1021_acs.biomac.1c00250\SEM</v>
      </c>
      <c r="I1596" t="s">
        <v>4566</v>
      </c>
      <c r="J1596">
        <v>-4</v>
      </c>
      <c r="K1596" t="s">
        <v>114</v>
      </c>
      <c r="L1596" t="s">
        <v>4567</v>
      </c>
    </row>
    <row r="1597" spans="1:14" x14ac:dyDescent="0.25">
      <c r="A1597" s="1" t="s">
        <v>4561</v>
      </c>
      <c r="B1597" t="s">
        <v>4672</v>
      </c>
      <c r="C1597" t="s">
        <v>169</v>
      </c>
      <c r="D1597" t="s">
        <v>99</v>
      </c>
      <c r="E1597" t="s">
        <v>4562</v>
      </c>
      <c r="F1597" t="s">
        <v>4563</v>
      </c>
      <c r="G1597" t="str">
        <f>HYPERLINK("sem/10.1021_acs.biomac.1c00250\bm1c00250_0008.jpeg","sem/10.1021_acs.biomac.1c00250\bm1c00250_0008.jpeg")</f>
        <v>sem/10.1021_acs.biomac.1c00250\bm1c00250_0008.jpeg</v>
      </c>
      <c r="H1597" t="str">
        <f>HYPERLINK("sem/10.1021_acs.biomac.1c00250\SEM","sem/10.1021_acs.biomac.1c00250\SEM")</f>
        <v>sem/10.1021_acs.biomac.1c00250\SEM</v>
      </c>
      <c r="I1597" t="s">
        <v>4568</v>
      </c>
      <c r="J1597">
        <v>-4</v>
      </c>
      <c r="K1597" t="s">
        <v>114</v>
      </c>
      <c r="L1597" t="s">
        <v>4569</v>
      </c>
    </row>
    <row r="1598" spans="1:14" x14ac:dyDescent="0.25">
      <c r="A1598" s="1" t="s">
        <v>4570</v>
      </c>
      <c r="B1598" t="s">
        <v>4673</v>
      </c>
      <c r="C1598" t="s">
        <v>90</v>
      </c>
      <c r="D1598" t="s">
        <v>547</v>
      </c>
      <c r="E1598" t="s">
        <v>4571</v>
      </c>
      <c r="F1598" t="s">
        <v>4572</v>
      </c>
      <c r="G1598" t="str">
        <f>HYPERLINK("sem/10.1021_nn302874v\nn-2012-02874v_0003.jpeg","sem/10.1021_nn302874v\nn-2012-02874v_0003.jpeg")</f>
        <v>sem/10.1021_nn302874v\nn-2012-02874v_0003.jpeg</v>
      </c>
      <c r="H1598" t="str">
        <f>HYPERLINK("sem/10.1021_nn302874v\SEM","sem/10.1021_nn302874v\SEM")</f>
        <v>sem/10.1021_nn302874v\SEM</v>
      </c>
      <c r="N1598" t="s">
        <v>4407</v>
      </c>
    </row>
    <row r="1599" spans="1:14" x14ac:dyDescent="0.25">
      <c r="A1599" t="s">
        <v>4570</v>
      </c>
      <c r="B1599" t="s">
        <v>4673</v>
      </c>
      <c r="C1599" t="s">
        <v>90</v>
      </c>
      <c r="D1599" t="s">
        <v>36</v>
      </c>
      <c r="E1599">
        <v>12</v>
      </c>
      <c r="F1599" t="s">
        <v>4573</v>
      </c>
      <c r="G1599" t="str">
        <f>HYPERLINK("sem/10.1021_nn302874v\nn-2012-02874v_0003.jpeg","sem/10.1021_nn302874v\nn-2012-02874v_0003.jpeg")</f>
        <v>sem/10.1021_nn302874v\nn-2012-02874v_0003.jpeg</v>
      </c>
      <c r="H1599" t="str">
        <f>HYPERLINK("sem/10.1021_nn302874v\SEM","sem/10.1021_nn302874v\SEM")</f>
        <v>sem/10.1021_nn302874v\SEM</v>
      </c>
      <c r="J1599">
        <v>-5</v>
      </c>
      <c r="K1599" t="s">
        <v>114</v>
      </c>
      <c r="L1599" t="s">
        <v>4574</v>
      </c>
    </row>
    <row r="1600" spans="1:14" x14ac:dyDescent="0.25">
      <c r="A1600" s="1" t="s">
        <v>4575</v>
      </c>
      <c r="B1600" t="s">
        <v>4674</v>
      </c>
      <c r="C1600" t="s">
        <v>144</v>
      </c>
      <c r="D1600" t="s">
        <v>91</v>
      </c>
      <c r="E1600" t="s">
        <v>4576</v>
      </c>
      <c r="F1600" t="s">
        <v>4577</v>
      </c>
      <c r="G1600" t="str">
        <f>HYPERLINK("sem/10.1021_acs.langmuir.8b02918\la-2018-02918z_0002.jpeg","sem/10.1021_acs.langmuir.8b02918\la-2018-02918z_0002.jpeg")</f>
        <v>sem/10.1021_acs.langmuir.8b02918\la-2018-02918z_0002.jpeg</v>
      </c>
      <c r="H1600" t="str">
        <f>HYPERLINK("sem/10.1021_acs.langmuir.8b02918\SEM","sem/10.1021_acs.langmuir.8b02918\SEM")</f>
        <v>sem/10.1021_acs.langmuir.8b02918\SEM</v>
      </c>
      <c r="I1600" t="s">
        <v>4578</v>
      </c>
      <c r="J1600">
        <v>-3.6989700043360187</v>
      </c>
      <c r="K1600" t="s">
        <v>114</v>
      </c>
      <c r="L1600" t="s">
        <v>4579</v>
      </c>
    </row>
    <row r="1601" spans="1:12" x14ac:dyDescent="0.25">
      <c r="A1601" t="s">
        <v>4575</v>
      </c>
      <c r="B1601" t="s">
        <v>4674</v>
      </c>
      <c r="C1601" t="s">
        <v>144</v>
      </c>
      <c r="D1601" t="s">
        <v>94</v>
      </c>
      <c r="E1601" t="s">
        <v>4580</v>
      </c>
      <c r="F1601" t="s">
        <v>4581</v>
      </c>
      <c r="G1601" t="str">
        <f>HYPERLINK("sem/10.1021_acs.langmuir.8b02918\la-2018-02918z_0002.jpeg","sem/10.1021_acs.langmuir.8b02918\la-2018-02918z_0002.jpeg")</f>
        <v>sem/10.1021_acs.langmuir.8b02918\la-2018-02918z_0002.jpeg</v>
      </c>
      <c r="H1601" t="str">
        <f>HYPERLINK("sem/10.1021_acs.langmuir.8b02918\SEM","sem/10.1021_acs.langmuir.8b02918\SEM")</f>
        <v>sem/10.1021_acs.langmuir.8b02918\SEM</v>
      </c>
      <c r="I1601" t="s">
        <v>4582</v>
      </c>
      <c r="J1601">
        <v>-4.3010299956639813</v>
      </c>
      <c r="K1601" t="s">
        <v>114</v>
      </c>
      <c r="L1601" t="s">
        <v>4583</v>
      </c>
    </row>
    <row r="1602" spans="1:12" x14ac:dyDescent="0.25">
      <c r="A1602" s="1" t="s">
        <v>4584</v>
      </c>
      <c r="B1602" t="s">
        <v>4675</v>
      </c>
      <c r="C1602" t="s">
        <v>55</v>
      </c>
      <c r="D1602" t="s">
        <v>3394</v>
      </c>
      <c r="E1602" t="s">
        <v>4585</v>
      </c>
      <c r="F1602" t="s">
        <v>4586</v>
      </c>
      <c r="G1602" t="str">
        <f>HYPERLINK("sem/10.1021_acsbiomaterials.0c00143\ab0c00143_0001.jpeg","sem/10.1021_acsbiomaterials.0c00143\ab0c00143_0001.jpeg")</f>
        <v>sem/10.1021_acsbiomaterials.0c00143\ab0c00143_0001.jpeg</v>
      </c>
      <c r="H1602" t="str">
        <f>HYPERLINK("sem/10.1021_acsbiomaterials.0c00143\SEM","sem/10.1021_acsbiomaterials.0c00143\SEM")</f>
        <v>sem/10.1021_acsbiomaterials.0c00143\SEM</v>
      </c>
      <c r="I1602" t="s">
        <v>4587</v>
      </c>
      <c r="J1602">
        <v>-3.3010299956639813</v>
      </c>
      <c r="K1602" t="s">
        <v>23</v>
      </c>
      <c r="L1602" t="s">
        <v>2070</v>
      </c>
    </row>
    <row r="1603" spans="1:12" x14ac:dyDescent="0.25">
      <c r="A1603" t="s">
        <v>4584</v>
      </c>
      <c r="B1603" t="s">
        <v>3074</v>
      </c>
      <c r="C1603" t="s">
        <v>161</v>
      </c>
      <c r="D1603" t="s">
        <v>4588</v>
      </c>
      <c r="E1603" t="s">
        <v>4589</v>
      </c>
      <c r="F1603" t="s">
        <v>4590</v>
      </c>
      <c r="G1603" t="str">
        <f>HYPERLINK("sem/10.1021_acsbiomaterials.0c00143\supp_3.jpg","sem/10.1021_acsbiomaterials.0c00143\supp_3.jpg")</f>
        <v>sem/10.1021_acsbiomaterials.0c00143\supp_3.jpg</v>
      </c>
      <c r="H1603" t="str">
        <f>HYPERLINK("sem/10.1021_acsbiomaterials.0c00143\SEM","sem/10.1021_acsbiomaterials.0c00143\SEM")</f>
        <v>sem/10.1021_acsbiomaterials.0c00143\SEM</v>
      </c>
      <c r="I1603" t="s">
        <v>4591</v>
      </c>
      <c r="J1603">
        <v>-3.3010299956639813</v>
      </c>
      <c r="K1603" t="s">
        <v>23</v>
      </c>
      <c r="L1603" t="s">
        <v>330</v>
      </c>
    </row>
    <row r="1604" spans="1:12" x14ac:dyDescent="0.25">
      <c r="A1604" t="s">
        <v>4584</v>
      </c>
      <c r="B1604" t="s">
        <v>3074</v>
      </c>
      <c r="C1604" t="s">
        <v>161</v>
      </c>
      <c r="D1604" t="s">
        <v>4592</v>
      </c>
      <c r="E1604" t="s">
        <v>4593</v>
      </c>
      <c r="F1604" t="s">
        <v>4594</v>
      </c>
      <c r="G1604" t="str">
        <f>HYPERLINK("sem/10.1021_acsbiomaterials.0c00143\supp_3.jpg","sem/10.1021_acsbiomaterials.0c00143\supp_3.jpg")</f>
        <v>sem/10.1021_acsbiomaterials.0c00143\supp_3.jpg</v>
      </c>
      <c r="H1604" t="str">
        <f>HYPERLINK("sem/10.1021_acsbiomaterials.0c00143\SEM","sem/10.1021_acsbiomaterials.0c00143\SEM")</f>
        <v>sem/10.1021_acsbiomaterials.0c00143\SEM</v>
      </c>
      <c r="I1604" t="s">
        <v>4595</v>
      </c>
      <c r="J1604">
        <v>-3.3010299956639813</v>
      </c>
      <c r="K1604" t="s">
        <v>23</v>
      </c>
      <c r="L1604" t="s">
        <v>1065</v>
      </c>
    </row>
  </sheetData>
  <mergeCells count="4">
    <mergeCell ref="O453:O456"/>
    <mergeCell ref="I489:I491"/>
    <mergeCell ref="O499:O501"/>
    <mergeCell ref="O1339:O1341"/>
  </mergeCells>
  <hyperlinks>
    <hyperlink ref="G2" r:id="rId1" tooltip="sem/10.1021_acsami.5b00184\supp_7.jpg" xr:uid="{58CED277-9F2A-4E2D-8B22-514AAF69DF72}"/>
    <hyperlink ref="H2" r:id="rId2" tooltip="sem/10.1021_acsami.5b00184\SEM" xr:uid="{9700B098-F98C-412F-B8D4-4476F79E43B9}"/>
    <hyperlink ref="G12" r:id="rId3" tooltip="sem/10.1021_acsnano.1c01751\nn1c01751_0001.jpeg" xr:uid="{32818C58-3DBF-408C-906F-5681285BC4B5}"/>
    <hyperlink ref="H12" r:id="rId4" tooltip="sem/10.1021_acsnano.1c01751\SEM" xr:uid="{C5BD73E4-8596-4CDE-A483-EA6F0ED5D324}"/>
    <hyperlink ref="G13" r:id="rId5" tooltip="sem/10.1021_acsnano.1c01751\nn1c01751_0001.jpeg" xr:uid="{3C525F76-DEA9-4B58-90FD-C98EDDF57A5F}"/>
    <hyperlink ref="H13" r:id="rId6" tooltip="sem/10.1021_acsnano.1c01751\SEM" xr:uid="{1167AA65-C642-4C3B-97B5-8C82C2C683C7}"/>
    <hyperlink ref="G15" r:id="rId7" tooltip="sem/10.1021_acssuschemeng.9b05317\sc9b05317_0001.jpeg" xr:uid="{B6A620B0-A585-4863-BCDC-999277539DE5}"/>
    <hyperlink ref="H15" r:id="rId8" tooltip="sem/10.1021_acssuschemeng.9b05317\SEM" xr:uid="{26F214B2-F9E9-4E1E-8A2B-7780AA2E0A5C}"/>
    <hyperlink ref="G17" r:id="rId9" tooltip="sem/10.1021_acssuschemeng.9b05317\sc9b05317_0001.jpeg" xr:uid="{B9486CBF-7B5A-4BF9-853A-B3AE6BEDCD4C}"/>
    <hyperlink ref="H17" r:id="rId10" tooltip="sem/10.1021_acssuschemeng.9b05317\SEM" xr:uid="{8CF58986-51CE-4C48-9DB4-BB7CDB986DF8}"/>
    <hyperlink ref="G18" r:id="rId11" tooltip="sem/10.1021_acssuschemeng.9b05317\sc9b05317_0001.jpeg" xr:uid="{14B38FC4-8E12-42DD-B8CB-A52792CC9104}"/>
    <hyperlink ref="H18" r:id="rId12" tooltip="sem/10.1021_acssuschemeng.9b05317\SEM" xr:uid="{626EB62A-3758-4639-942B-CA82E247DC75}"/>
    <hyperlink ref="G19" r:id="rId13" tooltip="sem/10.1021_acssuschemeng.9b05317\sc9b05317_0001.jpeg" xr:uid="{F6F98E02-62F7-4055-8968-902F56C56E69}"/>
    <hyperlink ref="H19" r:id="rId14" tooltip="sem/10.1021_acssuschemeng.9b05317\SEM" xr:uid="{EFCE1C3A-D7E8-4DDF-BD40-77EF449588E8}"/>
    <hyperlink ref="G32" r:id="rId15" tooltip="sem/10.1021_acsami.9b21659\am9b21659_0001.jpeg" xr:uid="{56569E16-20CA-439B-B0FF-92F7CCEE0D88}"/>
    <hyperlink ref="H32" r:id="rId16" tooltip="sem/10.1021_acsami.9b21659\SEM" xr:uid="{9E750538-8BA1-4276-8B95-EB85C5259564}"/>
    <hyperlink ref="G33" r:id="rId17" tooltip="sem/10.1021_acsami.9b21659\am9b21659_0001.jpeg" xr:uid="{D3BD4046-2328-4FA2-80A2-2DA9CF893B29}"/>
    <hyperlink ref="H33" r:id="rId18" tooltip="sem/10.1021_acsami.9b21659\SEM" xr:uid="{87CFFEE4-48B2-4E49-A308-AAD75CCA3739}"/>
    <hyperlink ref="G34" r:id="rId19" tooltip="sem/10.1021_acs.macromol.9b01399\ma9b01399_0004.jpeg" xr:uid="{8804C61D-1236-4E53-B553-07E4F7DF3F05}"/>
    <hyperlink ref="H34" r:id="rId20" tooltip="sem/10.1021_acs.macromol.9b01399\SEM" xr:uid="{0D22B5BB-EA10-4CDB-AB24-A6A32C3E14DF}"/>
    <hyperlink ref="G36" r:id="rId21" tooltip="sem/10.1021_acsbiomaterials.9b01676\ab9b01676_0001.jpeg" xr:uid="{47D44263-1735-4EEE-BB90-E56070F76FAC}"/>
    <hyperlink ref="H36" r:id="rId22" tooltip="sem/10.1021_acsbiomaterials.9b01676\SEM" xr:uid="{EB2B986C-6953-4905-ABE8-FBB4E4871DF2}"/>
    <hyperlink ref="G37" r:id="rId23" tooltip="sem/10.1021_acsbiomaterials.9b01676\ab9b01676_0001.jpeg" xr:uid="{F25220CD-D83C-414C-A758-2CE1A61E20A6}"/>
    <hyperlink ref="H37" r:id="rId24" tooltip="sem/10.1021_acsbiomaterials.9b01676\SEM" xr:uid="{92BF6C81-7AC5-4201-9ABD-1141E1BC21FA}"/>
    <hyperlink ref="G38" r:id="rId25" tooltip="sem/10.1021_acsbiomaterials.9b01676\ab9b01676_0001.jpeg" xr:uid="{80D20640-6C1D-4A88-AFA0-00C7921EAC52}"/>
    <hyperlink ref="H38" r:id="rId26" tooltip="sem/10.1021_acsbiomaterials.9b01676\SEM" xr:uid="{0F19B28F-407E-4F18-A789-80B4533361E1}"/>
    <hyperlink ref="G39" r:id="rId27" tooltip="sem/10.1021_acsami.7b17907\am-2017-179075_0002.jpeg" xr:uid="{0C6A4339-CBFA-436A-B810-123635EA3633}"/>
    <hyperlink ref="H39" r:id="rId28" tooltip="sem/10.1021_acsami.7b17907\SEM" xr:uid="{897D9780-7022-473B-843C-0B0F4478D422}"/>
    <hyperlink ref="G40" r:id="rId29" tooltip="sem/10.1021_acsabm.8b00710\mt-2018-007108_0002.jpeg" xr:uid="{21D10950-E1CA-4392-9754-6B50246D46F4}"/>
    <hyperlink ref="H40" r:id="rId30" tooltip="sem/10.1021_acsabm.8b00710\SEM" xr:uid="{0569D6E1-3975-4496-A4BD-FFC2FA8689D6}"/>
    <hyperlink ref="G41" r:id="rId31" tooltip="sem/10.1021_acsabm.8b00710\mt-2018-007108_0002.jpeg" xr:uid="{8F446282-9417-4FB1-8ACF-8C1D68FDFD1B}"/>
    <hyperlink ref="H41" r:id="rId32" tooltip="sem/10.1021_acsabm.8b00710\SEM" xr:uid="{4666FF35-F658-42D0-9B76-A1567A250CD4}"/>
    <hyperlink ref="G42" r:id="rId33" tooltip="sem/10.1021_acsabm.8b00710\mt-2018-007108_0002.jpeg" xr:uid="{32C0CDC4-1AE5-4581-BCFD-07A744349879}"/>
    <hyperlink ref="H42" r:id="rId34" tooltip="sem/10.1021_acsabm.8b00710\SEM" xr:uid="{2BD8D97C-3B3A-460A-BA94-A5237AFB06EA}"/>
    <hyperlink ref="G43" r:id="rId35" tooltip="sem/10.1021_acsami.1c15052\supp_1.jpg" xr:uid="{D9033162-C97F-4EE4-A19F-5F30B0F0CBEF}"/>
    <hyperlink ref="H43" r:id="rId36" tooltip="sem/10.1021_acsami.1c15052\SEM" xr:uid="{C974B6AB-BE2E-4C02-8CB9-FE006ADAF22A}"/>
    <hyperlink ref="G45" r:id="rId37" tooltip="sem/10.1021_acsami.0c06674\am0c06674_0007.jpeg" xr:uid="{7ECDA21E-9953-48E2-9D87-867E1CD477E5}"/>
    <hyperlink ref="H45" r:id="rId38" tooltip="sem/10.1021_acsami.0c06674\SEM" xr:uid="{B2A9702D-167E-423A-9E00-B9FF56D335EB}"/>
    <hyperlink ref="G46" r:id="rId39" tooltip="sem/10.1021_acsami.0c06674\am0c06674_0007.jpeg" xr:uid="{E8409164-C45B-4C2C-82F0-EEFA0EE529C3}"/>
    <hyperlink ref="H46" r:id="rId40" tooltip="sem/10.1021_acsami.0c06674\SEM" xr:uid="{02B1E8BA-6FB3-40B9-9F4D-3DBDDA5E305A}"/>
    <hyperlink ref="G47" r:id="rId41" tooltip="sem/10.1021_acsami.0c06674\am0c06674_0007.jpeg" xr:uid="{06C1A556-4355-4963-9089-C88B318D5E51}"/>
    <hyperlink ref="H47" r:id="rId42" tooltip="sem/10.1021_acsami.0c06674\SEM" xr:uid="{8FD8CA7B-DDCB-4F21-801D-F13E92C4DC0F}"/>
    <hyperlink ref="G48" r:id="rId43" tooltip="sem/10.1021_acsami.1c12228\am1c12228_0003.jpeg" xr:uid="{4E5D399E-A8BF-48F9-89AB-7078B0F9D779}"/>
    <hyperlink ref="H48" r:id="rId44" tooltip="sem/10.1021_acsami.1c12228\SEM" xr:uid="{A910F9D8-A5DB-474D-B72D-58ED437C6B23}"/>
    <hyperlink ref="G49" r:id="rId45" tooltip="sem/10.1021_acsami.1c12228\am1c12228_0003.jpeg" xr:uid="{9A9591D3-0FCE-4740-8822-E0449995C1F0}"/>
    <hyperlink ref="H49" r:id="rId46" tooltip="sem/10.1021_acsami.1c12228\SEM" xr:uid="{640AEC90-48E1-4026-8D44-FF7BB49B4838}"/>
    <hyperlink ref="G54" r:id="rId47" tooltip="sem/10.1021_acsami.1c12228\am1c12228_0003.jpeg" xr:uid="{8415870C-1A52-446D-A50B-AD6A90EE8164}"/>
    <hyperlink ref="H54" r:id="rId48" tooltip="sem/10.1021_acsami.1c12228\SEM" xr:uid="{C0AF5B54-42C7-430E-9815-2E1859CF6099}"/>
    <hyperlink ref="G55" r:id="rId49" tooltip="sem/10.1021_acsami.1c12228\am1c12228_0003.jpeg" xr:uid="{E2D6C87B-B4E5-4F0C-9854-4BF81EBAA8F7}"/>
    <hyperlink ref="H55" r:id="rId50" tooltip="sem/10.1021_acsami.1c12228\SEM" xr:uid="{328F9EE7-9057-473D-BB1B-46848EB0BA5B}"/>
    <hyperlink ref="G56" r:id="rId51" tooltip="sem/10.1021_acsami.1c12228\am1c12228_0003.jpeg" xr:uid="{C3271ACC-79C3-40FD-BC2F-35C29F197216}"/>
    <hyperlink ref="H56" r:id="rId52" tooltip="sem/10.1021_acsami.1c12228\SEM" xr:uid="{171CC0A0-BF86-4437-939A-877B49EB86BA}"/>
    <hyperlink ref="G57" r:id="rId53" tooltip="sem/10.1021_acsami.1c12228\am1c12228_0003.jpeg" xr:uid="{37F6F54B-35AA-4C3E-9FFE-ABAE296AE9E3}"/>
    <hyperlink ref="H57" r:id="rId54" tooltip="sem/10.1021_acsami.1c12228\SEM" xr:uid="{989EC415-7AC8-4D71-9ED3-C2285525C36A}"/>
    <hyperlink ref="G59" r:id="rId55" tooltip="sem/10.1021_bm4013056\bm-2013-013056_0002.jpeg" xr:uid="{F449AE11-2590-4C14-864C-42DD78677851}"/>
    <hyperlink ref="H59" r:id="rId56" tooltip="sem/10.1021_bm4013056\SEM" xr:uid="{CF37A003-7242-4090-8486-1B40C087E6F8}"/>
    <hyperlink ref="G62" r:id="rId57" tooltip="sem/10.1021_acsami.9b07387\am-2019-07387r_0005.jpeg" xr:uid="{D77A1B47-4DFE-43D2-B7CA-D0CFDEB0C8D2}"/>
    <hyperlink ref="H62" r:id="rId58" tooltip="sem/10.1021_acsami.9b07387\SEM" xr:uid="{B2AB9D3D-0468-4027-9F70-64A8A195ECA8}"/>
    <hyperlink ref="G63" r:id="rId59" tooltip="sem/10.1021_acsami.7b09395\am-2017-09395s_0013.jpeg" xr:uid="{4F48DEC7-5741-43C6-82A8-E8D11247EB9A}"/>
    <hyperlink ref="H63" r:id="rId60" tooltip="sem/10.1021_acsami.7b09395\SEM" xr:uid="{8E7A9ED7-944D-4D48-AB46-D55F40023D23}"/>
    <hyperlink ref="G64" r:id="rId61" tooltip="sem/10.1021_la8006876\la-2008-006876_0007.jpeg" xr:uid="{F1B051C3-CEB3-41B4-9D8A-6F40DAA47EF6}"/>
    <hyperlink ref="H64" r:id="rId62" tooltip="sem/10.1021_la8006876\SEM" xr:uid="{BB5C36FF-B666-4F3D-96E6-EB0D706A51CF}"/>
    <hyperlink ref="G66" r:id="rId63" tooltip="sem/10.1021_acsapm.9b00698\ap9b00698_0007.jpeg" xr:uid="{4E3DB152-DA2C-4E69-8C3F-9DE9670E9433}"/>
    <hyperlink ref="H66" r:id="rId64" tooltip="sem/10.1021_acsapm.9b00698\SEM" xr:uid="{C2F30E12-2282-44F1-8615-A9103C4F8C9B}"/>
    <hyperlink ref="G68" r:id="rId65" tooltip="sem/10.1021_acsapm.9b00698\ap9b00698_0007.jpeg" xr:uid="{54415919-FB48-40F8-A5F0-26227635FE4C}"/>
    <hyperlink ref="H68" r:id="rId66" tooltip="sem/10.1021_acsapm.9b00698\SEM" xr:uid="{2298F746-1D47-4A57-8CCC-4C0C3B5D4FCA}"/>
    <hyperlink ref="G70" r:id="rId67" tooltip="sem/10.1021_acsapm.9b00698\ap9b00698_0007.jpeg" xr:uid="{4AC77068-96D9-460E-84C8-F8EF04DFD83B}"/>
    <hyperlink ref="H70" r:id="rId68" tooltip="sem/10.1021_acsapm.9b00698\SEM" xr:uid="{DEDDBE31-6632-4330-A330-4BC6691C438E}"/>
    <hyperlink ref="G80" r:id="rId69" tooltip="sem/10.1021_acsapm.9b00698\ap9b00698_0007.jpeg" xr:uid="{2A4E592B-4B38-490C-BB47-C78356F9A80B}"/>
    <hyperlink ref="H80" r:id="rId70" tooltip="sem/10.1021_acsapm.9b00698\SEM" xr:uid="{1DAADA98-3F75-43E9-A683-4A40DF57059C}"/>
    <hyperlink ref="G81" r:id="rId71" tooltip="sem/10.1021_acsabm.8b00225\mt-2018-002253_0004.jpeg" xr:uid="{86991E19-EDA1-4297-994E-492214619F6E}"/>
    <hyperlink ref="H81" r:id="rId72" tooltip="sem/10.1021_acsabm.8b00225\SEM" xr:uid="{D856748E-C8CC-492C-97ED-2E50F9D70CF6}"/>
    <hyperlink ref="G82" r:id="rId73" tooltip="sem/10.1021_acsabm.8b00225\mt-2018-002253_0005.jpeg" xr:uid="{CE4678CB-03EC-42C2-BBFE-A6FC99CCDEA8}"/>
    <hyperlink ref="H82" r:id="rId74" tooltip="sem/10.1021_acsabm.8b00225\SEM" xr:uid="{86E7A7EA-A634-4EE8-886D-281D7014B234}"/>
    <hyperlink ref="G83" r:id="rId75" tooltip="sem/10.1021_acsabm.8b00225\mt-2018-002253_0005.jpeg" xr:uid="{9021C7D3-F341-4399-B9E5-62B2B14ECAB0}"/>
    <hyperlink ref="H83" r:id="rId76" tooltip="sem/10.1021_acsabm.8b00225\SEM" xr:uid="{D2983225-0140-4EA0-A08F-7CAFD912AD74}"/>
    <hyperlink ref="G84" r:id="rId77" tooltip="sem/10.1021_acsbiomaterials.1c00275\ab1c00275_0001.jpeg" xr:uid="{2198FE13-D3B5-42DD-9061-9EEBC0F2AB26}"/>
    <hyperlink ref="H84" r:id="rId78" tooltip="sem/10.1021_acsbiomaterials.1c00275\SEM" xr:uid="{E97A5D70-564A-458D-B014-D0CAA53C47A7}"/>
    <hyperlink ref="G85" r:id="rId79" tooltip="sem/10.1021_acsami.9b17627\am9b17627_0004.jpeg" xr:uid="{3E1DD531-A81B-498B-AF1F-866C55AE6F40}"/>
    <hyperlink ref="H85" r:id="rId80" tooltip="sem/10.1021_acsami.9b17627\SEM" xr:uid="{A333F0F1-8A7D-4CD2-B00D-70820A9410FC}"/>
    <hyperlink ref="G86" r:id="rId81" tooltip="sem/10.1021_jp907974d\jp-2009-07974d_0008.jpeg" xr:uid="{FE08597B-63EE-4A95-B928-0C3955E41604}"/>
    <hyperlink ref="H86" r:id="rId82" tooltip="sem/10.1021_jp907974d\SEM" xr:uid="{AF90BB5F-37A4-4CE4-81D1-7D9C1907E6CB}"/>
    <hyperlink ref="G89" r:id="rId83" tooltip="sem/10.1021_acsami.1c12631\am1c12631_0008.jpeg" xr:uid="{DE6E2946-B090-4DFB-802D-2F16E14AA77F}"/>
    <hyperlink ref="H89" r:id="rId84" tooltip="sem/10.1021_acsami.1c12631\SEM" xr:uid="{0DF53774-DFCA-40C2-B821-6C76A0EB8C55}"/>
    <hyperlink ref="G92" r:id="rId85" tooltip="sem/10.1021_acsami.1c12631\am1c12631_0008.jpeg" xr:uid="{7C01B029-0CA2-4C14-A305-A793BED32849}"/>
    <hyperlink ref="H92" r:id="rId86" tooltip="sem/10.1021_acsami.1c12631\SEM" xr:uid="{7E0237E6-B245-426C-8033-45B7A06C5F8E}"/>
    <hyperlink ref="G93" r:id="rId87" tooltip="sem/10.1021_acsami.5b02975\am-2015-029759_0003.jpeg" xr:uid="{1AD59E6C-200B-4CA3-91BF-451BBFEB323D}"/>
    <hyperlink ref="H93" r:id="rId88" tooltip="sem/10.1021_acsami.5b02975\SEM" xr:uid="{08179DE3-8B41-4DF9-92B2-6B3086658B63}"/>
    <hyperlink ref="G94" r:id="rId89" tooltip="sem/10.1021_acsami.6b13097\am-2016-13097d_0005.jpeg" xr:uid="{CF8BC72D-ED4A-4EDE-BF0B-51716D256565}"/>
    <hyperlink ref="H94" r:id="rId90" tooltip="sem/10.1021_acsami.6b13097\SEM" xr:uid="{F187EB8C-9113-4FC8-965C-0397311FB811}"/>
    <hyperlink ref="G95" r:id="rId91" tooltip="sem/10.1021_acsami.6b13097\am-2016-13097d_0005.jpeg" xr:uid="{56297701-A97B-4608-BA4E-5237ECCDF176}"/>
    <hyperlink ref="H95" r:id="rId92" tooltip="sem/10.1021_acsami.6b13097\SEM" xr:uid="{5284825C-ED6F-42AC-98AD-68F4A05146CB}"/>
    <hyperlink ref="G96" r:id="rId93" tooltip="sem/10.1021_acsapm.0c01385\ap0c01385_0003.jpeg" xr:uid="{C1C07518-253A-492F-9DEE-907ABDD6FC41}"/>
    <hyperlink ref="H96" r:id="rId94" tooltip="sem/10.1021_acsapm.0c01385\SEM" xr:uid="{9EF04695-B242-4DB0-958C-C834DC1EEB20}"/>
    <hyperlink ref="G98" r:id="rId95" tooltip="sem/10.1021_am900755w\am-2009-00755w_0006.jpeg" xr:uid="{A683E357-A383-40B1-A480-F2371A089FD0}"/>
    <hyperlink ref="H98" r:id="rId96" tooltip="sem/10.1021_am900755w\SEM" xr:uid="{0D7F1230-7327-4879-8C06-F4651D21B5BC}"/>
    <hyperlink ref="G99" r:id="rId97" tooltip="sem/10.1021_acsabm.1c00760\mt1c00760_0006.jpeg" xr:uid="{ABF5F392-E38D-4B34-99FC-B4CD658C615C}"/>
    <hyperlink ref="H99" r:id="rId98" tooltip="sem/10.1021_acsabm.1c00760\SEM" xr:uid="{55F23B9D-2EC7-4B59-81AF-4D702A2ECAAD}"/>
    <hyperlink ref="G100" r:id="rId99" tooltip="sem/10.1021_acsabm.0c01211\mt0c01211_0003.jpeg" xr:uid="{A0B7AAEF-D54B-48DD-BB1B-A39E726C923E}"/>
    <hyperlink ref="H100" r:id="rId100" tooltip="sem/10.1021_acsabm.0c01211\SEM" xr:uid="{B167211E-B078-4969-B687-8D590C51012F}"/>
    <hyperlink ref="G101" r:id="rId101" tooltip="sem/10.1021_acsabm.0c01211\mt0c01211_0003.jpeg" xr:uid="{3792D0E7-94E6-473E-9C68-7040EE95228F}"/>
    <hyperlink ref="H101" r:id="rId102" tooltip="sem/10.1021_acsabm.0c01211\SEM" xr:uid="{336776D7-75B9-41FD-93B5-A7212572559D}"/>
    <hyperlink ref="G102" r:id="rId103" tooltip="sem/10.1021_acssuschemeng.8b00193\sc-2018-00193w_0002.jpeg" xr:uid="{418F67AC-8E87-458F-B591-B80E0294E285}"/>
    <hyperlink ref="H102" r:id="rId104" tooltip="sem/10.1021_acssuschemeng.8b00193\SEM" xr:uid="{73668CA4-97A4-4C6B-ACC4-EB4D0F82C06E}"/>
    <hyperlink ref="G104" r:id="rId105" tooltip="sem/10.1021_acsnano.0c10117\nn0c10117_0002.jpeg" xr:uid="{3DA41DCD-9D96-478C-BB69-F35E4F25478B}"/>
    <hyperlink ref="H104" r:id="rId106" tooltip="sem/10.1021_acsnano.0c10117\SEM" xr:uid="{00538B9F-9647-422A-850A-20EF8D64CB75}"/>
    <hyperlink ref="G105" r:id="rId107" tooltip="sem/10.1021_acsnano.0c10117\nn0c10117_0002.jpeg" xr:uid="{80B37BC9-6E1E-4E68-BCB4-6E5294B60CD4}"/>
    <hyperlink ref="H105" r:id="rId108" tooltip="sem/10.1021_acsnano.0c10117\SEM" xr:uid="{1A6FE88B-22A9-4D35-B6F5-57FC969A5541}"/>
    <hyperlink ref="G106" r:id="rId109" tooltip="sem/10.1021_acsami.5b03143\am-2015-03143p_0003.jpeg" xr:uid="{662C7AA1-CFC1-4C62-86BC-6DD044BDAA58}"/>
    <hyperlink ref="H106" r:id="rId110" tooltip="sem/10.1021_acsami.5b03143\SEM" xr:uid="{A4361D65-AE45-479F-B24B-A24B5C7D26AA}"/>
    <hyperlink ref="G107" r:id="rId111" tooltip="sem/10.1021_acsami.5b03143\am-2015-03143p_0003.jpeg" xr:uid="{F4177D37-45F0-478C-82FC-21C379E18165}"/>
    <hyperlink ref="H107" r:id="rId112" tooltip="sem/10.1021_acsami.5b03143\SEM" xr:uid="{2D353B37-9B3C-4B80-B22B-9F3844DE6C10}"/>
    <hyperlink ref="G108" r:id="rId113" tooltip="sem/10.1021_acsami.5b03143\am-2015-03143p_0003.jpeg" xr:uid="{8C7C6500-D0F1-4C59-8B01-C92A27043A4A}"/>
    <hyperlink ref="H108" r:id="rId114" tooltip="sem/10.1021_acsami.5b03143\SEM" xr:uid="{B035D52B-E359-4C37-B257-E40F9174BA58}"/>
    <hyperlink ref="G109" r:id="rId115" tooltip="sem/10.1021_acsami.1c08395\am1c08395_0003.jpeg" xr:uid="{B7B0F032-4741-4B9F-ACD6-B0503AC4FB3D}"/>
    <hyperlink ref="H109" r:id="rId116" tooltip="sem/10.1021_acsami.1c08395\SEM" xr:uid="{74E62081-58E4-4CAF-9E8F-DD749BFB45DD}"/>
    <hyperlink ref="G110" r:id="rId117" tooltip="sem/10.1021_acsami.0c03187\am0c03187_0003.jpeg" xr:uid="{CA0B3701-258E-43AB-8CFA-8D3DC08F38CF}"/>
    <hyperlink ref="H110" r:id="rId118" tooltip="sem/10.1021_acsami.0c03187\SEM" xr:uid="{C80D21B1-A9A9-46A9-884C-FDD05710E57C}"/>
    <hyperlink ref="G111" r:id="rId119" tooltip="sem/10.1021_acsami.0c03187\am0c03187_0003.jpeg" xr:uid="{1E22161D-E525-40C1-A5D5-7B357A78B7E0}"/>
    <hyperlink ref="H111" r:id="rId120" tooltip="sem/10.1021_acsami.0c03187\SEM" xr:uid="{2A0F75B1-B974-4F0E-A008-AA8AF1659529}"/>
    <hyperlink ref="G112" r:id="rId121" tooltip="sem/10.1021_acsami.0c03187\am0c03187_0003.jpeg" xr:uid="{84CC712D-C600-4DF0-BB50-3FACD6823609}"/>
    <hyperlink ref="H112" r:id="rId122" tooltip="sem/10.1021_acsami.0c03187\SEM" xr:uid="{8AB24254-2774-4E24-9083-14FDEA208F0F}"/>
    <hyperlink ref="G113" r:id="rId123" tooltip="sem/10.1021_acsabm.0c00971\mt0c00971_0004.jpeg" xr:uid="{F3C28CDF-C004-4D8B-9F4D-9862D3B9C09E}"/>
    <hyperlink ref="H113" r:id="rId124" tooltip="sem/10.1021_acsabm.0c00971\SEM" xr:uid="{70F833DA-ADEC-4635-88F9-BB192AE52A38}"/>
    <hyperlink ref="G114" r:id="rId125" tooltip="sem/10.1021_acsnano.8b03202\nn-2018-03202e_0003.jpeg" xr:uid="{FAF9C0D4-86CD-4935-A8B9-77A9263CA64B}"/>
    <hyperlink ref="H114" r:id="rId126" tooltip="sem/10.1021_acsnano.8b03202\SEM" xr:uid="{FCCC670E-586F-4027-B34F-FB8BA71DDD3D}"/>
    <hyperlink ref="G115" r:id="rId127" tooltip="sem/10.1021_acsnano.8b03202\nn-2018-03202e_0003.jpeg" xr:uid="{DCED25E3-4E04-4D4C-9F92-8357AC987933}"/>
    <hyperlink ref="H115" r:id="rId128" tooltip="sem/10.1021_acsnano.8b03202\SEM" xr:uid="{6E9E4D05-1961-4711-B500-5D96068D7C4D}"/>
    <hyperlink ref="G116" r:id="rId129" tooltip="sem/10.1021_acsnano.8b03202\nn-2018-03202e_0003.jpeg" xr:uid="{9EF7CCFB-2C03-4E31-B391-51CF13E7FE16}"/>
    <hyperlink ref="H116" r:id="rId130" tooltip="sem/10.1021_acsnano.8b03202\SEM" xr:uid="{CBA6C9A8-CA0A-4DC0-A592-F9893426E72F}"/>
    <hyperlink ref="G117" r:id="rId131" tooltip="sem/10.1021_acsnano.8b03202\supp_12.jpg" xr:uid="{59187CCC-5A2F-4D17-BE21-240741513246}"/>
    <hyperlink ref="H117" r:id="rId132" tooltip="sem/10.1021_acsnano.8b03202\SEM" xr:uid="{EBE9D327-57C3-4167-BBC2-20C6F8550BD6}"/>
    <hyperlink ref="G118" r:id="rId133" tooltip="sem/10.1021_acsami.0c11959\am0c11959_0005.jpeg" xr:uid="{C1C66ED1-D554-4D53-8416-CFC66E697CBE}"/>
    <hyperlink ref="H118" r:id="rId134" tooltip="sem/10.1021_acsami.0c11959\SEM" xr:uid="{29F80414-1D2A-43D4-B4B9-8A52ADB4BA11}"/>
    <hyperlink ref="G119" r:id="rId135" tooltip="sem/10.1021_acsapm.1c00447\ap1c00447_0002.jpeg" xr:uid="{8E917760-0F5D-489F-B393-800EAE18F89A}"/>
    <hyperlink ref="H119" r:id="rId136" tooltip="sem/10.1021_acsapm.1c00447\SEM" xr:uid="{45FACDC8-6442-499C-8196-E65A09BE23E6}"/>
    <hyperlink ref="G120" r:id="rId137" tooltip="sem/10.1021_acsapm.1c00447\ap1c00447_0002.jpeg" xr:uid="{3ECC6E7B-E07C-4925-BB01-8CE8725C49E7}"/>
    <hyperlink ref="H120" r:id="rId138" tooltip="sem/10.1021_acsapm.1c00447\SEM" xr:uid="{FA33AC13-59F2-471A-8081-0016AAC81E9E}"/>
    <hyperlink ref="G121" r:id="rId139" tooltip="sem/10.1021_acsapm.1c00447\ap1c00447_0002.jpeg" xr:uid="{78761A49-A648-4DB2-9A40-A6E14AC25CE5}"/>
    <hyperlink ref="H121" r:id="rId140" tooltip="sem/10.1021_acsapm.1c00447\SEM" xr:uid="{2EB69B47-BFE0-45CB-9E7E-A1409939DE32}"/>
    <hyperlink ref="G122" r:id="rId141" tooltip="sem/10.1021_acsapm.1c00447\ap1c00447_0002.jpeg" xr:uid="{BE023897-4D4A-4482-9723-821D93E4A39B}"/>
    <hyperlink ref="H122" r:id="rId142" tooltip="sem/10.1021_acsapm.1c00447\SEM" xr:uid="{5B135458-5D24-4BE6-87A8-2B9809DE817E}"/>
    <hyperlink ref="G123" r:id="rId143" tooltip="sem/10.1021_acsapm.1c00447\ap1c00447_0002.jpeg" xr:uid="{23AC680A-FC1A-45F8-864A-7FC16F019749}"/>
    <hyperlink ref="H123" r:id="rId144" tooltip="sem/10.1021_acsapm.1c00447\SEM" xr:uid="{351BD6EB-7BDD-4837-94AF-314A6605DAFF}"/>
    <hyperlink ref="G124" r:id="rId145" tooltip="sem/10.1021_acsapm.1c00447\ap1c00447_0002.jpeg" xr:uid="{F74A7E29-365D-4E0D-B9AD-F7E60820C818}"/>
    <hyperlink ref="H124" r:id="rId146" tooltip="sem/10.1021_acsapm.1c00447\SEM" xr:uid="{06C4F074-47A9-4ACB-A436-8B144FF10359}"/>
    <hyperlink ref="G125" r:id="rId147" tooltip="sem/10.1021_acs.molpharmaceut.0c01196\mp0c01196_0002.jpeg" xr:uid="{3B39F49B-411A-4804-B7E0-6D997A3740DA}"/>
    <hyperlink ref="H125" r:id="rId148" tooltip="sem/10.1021_acs.molpharmaceut.0c01196\SEM" xr:uid="{752CC50D-9435-45E0-8EEF-0E4FF313F74B}"/>
    <hyperlink ref="G126" r:id="rId149" tooltip="sem/10.1021_acs.molpharmaceut.0c01196\mp0c01196_0002.jpeg" xr:uid="{CF82481B-84BA-42CE-919F-41ED745006DE}"/>
    <hyperlink ref="H126" r:id="rId150" tooltip="sem/10.1021_acs.molpharmaceut.0c01196\SEM" xr:uid="{BD6BEB19-21C8-471C-9DB2-C525C8964C00}"/>
    <hyperlink ref="G127" r:id="rId151" tooltip="sem/10.1021_acs.molpharmaceut.0c01196\mp0c01196_0002.jpeg" xr:uid="{E9444D01-A721-4820-8471-905102FC9F88}"/>
    <hyperlink ref="H127" r:id="rId152" tooltip="sem/10.1021_acs.molpharmaceut.0c01196\SEM" xr:uid="{7C01CD0E-12BA-4528-A6EF-B90BBBAC9674}"/>
    <hyperlink ref="G128" r:id="rId153" tooltip="sem/10.1021_acsami.5b12141\am-2015-12141k_0009.jpeg" xr:uid="{36F689A0-39F2-4A3D-8B1D-5867CA98685C}"/>
    <hyperlink ref="H128" r:id="rId154" tooltip="sem/10.1021_acsami.5b12141\SEM" xr:uid="{9F5F692F-75C8-4C91-9374-5CEF9296EF15}"/>
    <hyperlink ref="G129" r:id="rId155" tooltip="sem/10.1021_acsami.0c12506\am0c12506_0003.jpeg" xr:uid="{4EA087B9-CDDD-4F4C-AB8D-0F9F8F2C1E24}"/>
    <hyperlink ref="H129" r:id="rId156" tooltip="sem/10.1021_acsami.0c12506\SEM" xr:uid="{C7A4A67C-47EA-4A9B-942A-2C4088206BCA}"/>
    <hyperlink ref="G130" r:id="rId157" tooltip="sem/10.1021_acsami.0c12506\am0c12506_0005.jpeg" xr:uid="{294C4384-E97C-4F94-9E9F-14319B87D8BE}"/>
    <hyperlink ref="H130" r:id="rId158" tooltip="sem/10.1021_acsami.0c12506\SEM" xr:uid="{6B1E84BC-69FD-4561-8E00-6149F89A7A84}"/>
    <hyperlink ref="G131" r:id="rId159" tooltip="sem/10.1021_acsami.0c12506\am0c12506_0006.jpeg" xr:uid="{C3CA6282-DC16-4D49-BE7F-D2F3E75847A3}"/>
    <hyperlink ref="H131" r:id="rId160" tooltip="sem/10.1021_acsami.0c12506\SEM" xr:uid="{09E26CFA-6709-4E5A-8488-FF7FEA29C5FB}"/>
    <hyperlink ref="G132" r:id="rId161" tooltip="sem/10.1021_acsomega.9b02829\ao9b02829_0008.jpeg" xr:uid="{81874798-0D25-4CE6-8269-1488D2EE9EA6}"/>
    <hyperlink ref="H132" r:id="rId162" tooltip="sem/10.1021_acsomega.9b02829\SEM" xr:uid="{C080C240-98F1-46A0-A104-C371B061AD77}"/>
    <hyperlink ref="G133" r:id="rId163" tooltip="sem/10.1021_acsomega.9b02829\ao9b02829_0008.jpeg" xr:uid="{43EFCCDF-BA56-4C72-965F-49F00A0DB00E}"/>
    <hyperlink ref="H133" r:id="rId164" tooltip="sem/10.1021_acsomega.9b02829\SEM" xr:uid="{AFF82184-8B80-4C62-91FD-20078ADF8AB9}"/>
    <hyperlink ref="G134" r:id="rId165" tooltip="sem/10.1021_acsomega.9b02829\ao9b02829_0008.jpeg" xr:uid="{2A4A2FD3-7B08-4E50-B860-04AEA9CFC7FA}"/>
    <hyperlink ref="H134" r:id="rId166" tooltip="sem/10.1021_acsomega.9b02829\SEM" xr:uid="{E1BA828C-336F-4477-BD13-43F477D192EE}"/>
    <hyperlink ref="G136" r:id="rId167" tooltip="sem/10.1021_acsabm.0c01602\mt0c01602_0002.jpeg" xr:uid="{FE49162E-D419-45C7-9970-F67D2828E761}"/>
    <hyperlink ref="H136" r:id="rId168" tooltip="sem/10.1021_acsabm.0c01602\SEM" xr:uid="{A3001EDA-BC82-461D-96F5-0E0404A322EA}"/>
    <hyperlink ref="G137" r:id="rId169" tooltip="sem/10.1021_acsabm.0c01602\mt0c01602_0002.jpeg" xr:uid="{4EC3FB25-F59C-4994-8D62-0517AEF46304}"/>
    <hyperlink ref="H137" r:id="rId170" tooltip="sem/10.1021_acsabm.0c01602\SEM" xr:uid="{50636456-5F85-45E5-BBD3-26318CFE2B25}"/>
    <hyperlink ref="G138" r:id="rId171" tooltip="sem/10.1021_acsnano.6b05318\nn-2016-05318y_0005.jpeg" xr:uid="{EB8AA289-1D8E-4CCB-B8A9-7EA8A2203E80}"/>
    <hyperlink ref="H138" r:id="rId172" tooltip="sem/10.1021_acsnano.6b05318\SEM" xr:uid="{E53D767B-6BDE-4694-9D41-7E7E5FCABFE0}"/>
    <hyperlink ref="G139" r:id="rId173" tooltip="sem/10.1021_acsnano.6b05318\supp_11.jpg" xr:uid="{71EE5B73-5F81-4FEF-9326-1E864B4FF357}"/>
    <hyperlink ref="H139" r:id="rId174" tooltip="sem/10.1021_acsnano.6b05318\SEM" xr:uid="{7BDF1C05-7DDA-44E0-9A78-1E08882CCB4D}"/>
    <hyperlink ref="G140" r:id="rId175" tooltip="sem/10.1021_acsnano.6b05318\supp_11.jpg" xr:uid="{891C9772-FE9B-4077-B52A-3C163853BF29}"/>
    <hyperlink ref="H140" r:id="rId176" tooltip="sem/10.1021_acsnano.6b05318\SEM" xr:uid="{5001DE83-E469-477D-9F05-27617DD962C0}"/>
    <hyperlink ref="G141" r:id="rId177" tooltip="sem/10.1021_acsnano.6b05318\supp_11.jpg" xr:uid="{A6B0C5B6-E463-4AA8-B9D9-4BBF72811AD6}"/>
    <hyperlink ref="H141" r:id="rId178" tooltip="sem/10.1021_acsnano.6b05318\SEM" xr:uid="{FF5046E1-164B-4DD6-AE94-EF4B124595C8}"/>
    <hyperlink ref="G142" r:id="rId179" tooltip="sem/10.1021_acsnano.6b05318\supp_11.jpg" xr:uid="{2BD0E00D-1741-44D7-9370-96E0CD389373}"/>
    <hyperlink ref="H142" r:id="rId180" tooltip="sem/10.1021_acsnano.6b05318\SEM" xr:uid="{3B523A39-3418-4240-9E00-CA5366BC4DA4}"/>
    <hyperlink ref="G143" r:id="rId181" tooltip="sem/10.1021_acsnano.6b05318\supp_11.jpg" xr:uid="{D566777A-8285-40D2-834E-FF745F25E693}"/>
    <hyperlink ref="H143" r:id="rId182" tooltip="sem/10.1021_acsnano.6b05318\SEM" xr:uid="{769E52E7-781F-4E02-9E90-176F397C5FD9}"/>
    <hyperlink ref="G144" r:id="rId183" tooltip="sem/10.1021_acsnano.6b05318\supp_24.jpg" xr:uid="{1D0A605D-699D-4705-9776-067E6864B581}"/>
    <hyperlink ref="H144" r:id="rId184" tooltip="sem/10.1021_acsnano.6b05318\SEM" xr:uid="{7C069EDB-09DD-428D-A82E-E5F3207AE55F}"/>
    <hyperlink ref="G145" r:id="rId185" tooltip="sem/10.1021_acsnano.6b05318\supp_24.jpg" xr:uid="{CAAFB2A1-6002-46B7-BE40-52D7B4C96902}"/>
    <hyperlink ref="H145" r:id="rId186" tooltip="sem/10.1021_acsnano.6b05318\SEM" xr:uid="{EC9FF344-C49D-4DE8-B8DE-BA453CBC736F}"/>
    <hyperlink ref="G4" r:id="rId187" tooltip="sem/10.1021_acsami.5b00184\supp_7.jpg" xr:uid="{669EE6F8-2AD0-4EDE-9418-B11E261BDAB0}"/>
    <hyperlink ref="H4" r:id="rId188" tooltip="sem/10.1021_acsami.5b00184\SEM" xr:uid="{7C3F4A98-E3DC-4666-9925-D41396C4133C}"/>
    <hyperlink ref="G3" r:id="rId189" tooltip="sem/10.1021_acsami.5b00184\supp_7.jpg" xr:uid="{3764BF08-7441-48C2-8E5C-B94C27BE36E0}"/>
    <hyperlink ref="H3" r:id="rId190" tooltip="sem/10.1021_acsami.5b00184\SEM" xr:uid="{16FE1022-2722-4046-AA95-B0F19976177B}"/>
    <hyperlink ref="G5" r:id="rId191" tooltip="sem/10.1021_acsami.5b00184\supp_7.jpg" xr:uid="{6CEDCABD-869D-4DDF-A487-2E509FBC5980}"/>
    <hyperlink ref="H5" r:id="rId192" tooltip="sem/10.1021_acsami.5b00184\SEM" xr:uid="{02F422F4-AEB2-4381-8AE5-1536F2C5E3E9}"/>
    <hyperlink ref="G6" r:id="rId193" tooltip="sem/10.1021_acsami.5b00184\supp_7.jpg" xr:uid="{D68904B7-BC16-44E8-B9C2-9AD97093C84C}"/>
    <hyperlink ref="H6" r:id="rId194" tooltip="sem/10.1021_acsami.5b00184\SEM" xr:uid="{64BE1C41-9616-4D51-80F3-EE334C74CD86}"/>
    <hyperlink ref="G7" r:id="rId195" tooltip="sem/10.1021_acsami.5b00184\supp_7.jpg" xr:uid="{8E730CCA-26CC-44F7-ABF1-B135C36564DF}"/>
    <hyperlink ref="H7" r:id="rId196" tooltip="sem/10.1021_acsami.5b00184\SEM" xr:uid="{34B7475D-F8C3-4675-AA64-8834CBF90177}"/>
    <hyperlink ref="G8" r:id="rId197" tooltip="sem/10.1021_acsami.5b00184\supp_7.jpg" xr:uid="{466025FE-1293-4159-AB5D-D0F690DBFECB}"/>
    <hyperlink ref="H8" r:id="rId198" tooltip="sem/10.1021_acsami.5b00184\SEM" xr:uid="{743574E7-DDA6-4D8C-B90A-4EE80258C6BE}"/>
    <hyperlink ref="G9" r:id="rId199" tooltip="sem/10.1021_acsami.5b00184\supp_7.jpg" xr:uid="{E50A5063-B189-4335-A5A0-18E3E39802E9}"/>
    <hyperlink ref="H9" r:id="rId200" tooltip="sem/10.1021_acsami.5b00184\SEM" xr:uid="{D39CC81B-06DD-4D2C-AD57-A1D23C3F44A5}"/>
    <hyperlink ref="G10" r:id="rId201" tooltip="sem/10.1021_acsami.5b00184\supp_7.jpg" xr:uid="{9FFA117B-3D1F-4739-ABFF-4D6B44E59666}"/>
    <hyperlink ref="H10" r:id="rId202" tooltip="sem/10.1021_acsami.5b00184\SEM" xr:uid="{599F75F6-B7B4-4BF4-8323-E379C2FE6BCE}"/>
    <hyperlink ref="G11" r:id="rId203" tooltip="sem/10.1021_acsami.5b00184\supp_7.jpg" xr:uid="{B3834EBD-943F-4CCE-BCBD-E17E9989FCB0}"/>
    <hyperlink ref="H11" r:id="rId204" tooltip="sem/10.1021_acsami.5b00184\SEM" xr:uid="{72941B60-EB98-46FB-9309-DAEE3B28052E}"/>
    <hyperlink ref="A13" r:id="rId205" xr:uid="{70492768-8971-4589-A788-F915E10A34BF}"/>
    <hyperlink ref="G14" r:id="rId206" tooltip="sem/10.1021_acsnano.1c01751\nn1c01751_0001.jpeg" xr:uid="{F420272C-055F-4795-808B-3A435D156AC3}"/>
    <hyperlink ref="H14" r:id="rId207" tooltip="sem/10.1021_acsnano.1c01751\SEM" xr:uid="{7D5D2143-E4F0-4FC7-9BDB-391688125E52}"/>
    <hyperlink ref="A14" r:id="rId208" xr:uid="{DA32D412-4768-4CBD-8EB5-62BDB0926AD2}"/>
    <hyperlink ref="G16" r:id="rId209" tooltip="sem/10.1021_acssuschemeng.9b05317\sc9b05317_0001.jpeg" xr:uid="{F620E6A2-0AE8-4C26-9775-A111B0DA75F1}"/>
    <hyperlink ref="H16" r:id="rId210" tooltip="sem/10.1021_acssuschemeng.9b05317\SEM" xr:uid="{9ED534F5-8790-4C2B-88F9-372D26065E15}"/>
    <hyperlink ref="G20" r:id="rId211" tooltip="sem/10.1021_acssuschemeng.9b05317\sc9b05317_0001.jpeg" xr:uid="{701DF2B4-0104-49BD-B6F6-D7A6004A45E0}"/>
    <hyperlink ref="H20" r:id="rId212" tooltip="sem/10.1021_acssuschemeng.9b05317\SEM" xr:uid="{5D64D54E-0468-4E30-8397-1DF3630E8BD9}"/>
    <hyperlink ref="G21" r:id="rId213" tooltip="sem/10.1021_acssuschemeng.9b05317\sc9b05317_0001.jpeg" xr:uid="{2DFFFD0B-78C4-42C3-80D2-2A19E81D02B2}"/>
    <hyperlink ref="H21" r:id="rId214" tooltip="sem/10.1021_acssuschemeng.9b05317\SEM" xr:uid="{1E424578-361A-4E81-8215-B020FAF421EE}"/>
    <hyperlink ref="G22" r:id="rId215" tooltip="sem/10.1021_acssuschemeng.9b05317\sc9b05317_0001.jpeg" xr:uid="{19858F87-E706-4BE5-8548-FFFFF43C88E9}"/>
    <hyperlink ref="H22" r:id="rId216" tooltip="sem/10.1021_acssuschemeng.9b05317\SEM" xr:uid="{9E460AAA-41A9-46E9-B955-376EB1F2F511}"/>
    <hyperlink ref="G23" r:id="rId217" tooltip="sem/10.1021_acsbiomaterials.1c00792\ab1c00792_0004.jpeg" display="sem/10.1021_acsbiomaterials.1c00792\ab1c00792_0004.jpeg" xr:uid="{C32D19A7-4642-40A8-A595-A2B09BEBF1BE}"/>
    <hyperlink ref="H23" r:id="rId218" tooltip="sem/10.1021_acsbiomaterials.1c00792\SEM" display="sem/10.1021_acsbiomaterials.1c00792\SEM" xr:uid="{0289042C-55AE-4731-8B18-251ED0E213D3}"/>
    <hyperlink ref="G24" r:id="rId219" tooltip="sem/10.1021_acsbiomaterials.1c00792\ab1c00792_0004.jpeg" display="sem/10.1021_acsbiomaterials.1c00792\ab1c00792_0004.jpeg" xr:uid="{1FE4964E-990A-4700-9CA2-091184FE89A8}"/>
    <hyperlink ref="H24" r:id="rId220" tooltip="sem/10.1021_acsbiomaterials.1c00792\SEM" display="sem/10.1021_acsbiomaterials.1c00792\SEM" xr:uid="{046A9579-80F9-407D-A41A-1BAC99203FEA}"/>
    <hyperlink ref="G25" r:id="rId221" tooltip="sem/10.1021_acsbiomaterials.1c00792\ab1c00792_0004.jpeg" display="sem/10.1021_acsbiomaterials.1c00792\ab1c00792_0004.jpeg" xr:uid="{6212589A-ABEF-412C-8B0A-BEEF23884FED}"/>
    <hyperlink ref="H25" r:id="rId222" tooltip="sem/10.1021_acsbiomaterials.1c00792\SEM" display="sem/10.1021_acsbiomaterials.1c00792\SEM" xr:uid="{17A59389-699C-4AC6-8419-897C6A9D5315}"/>
    <hyperlink ref="G26" r:id="rId223" tooltip="sem/10.1021_acsbiomaterials.1c00792\ab1c00792_0004.jpeg" display="sem/10.1021_acsbiomaterials.1c00792\ab1c00792_0004.jpeg" xr:uid="{F037B32A-13B1-4974-82BC-094CBCD93E25}"/>
    <hyperlink ref="H26" r:id="rId224" tooltip="sem/10.1021_acsbiomaterials.1c00792\SEM" display="sem/10.1021_acsbiomaterials.1c00792\SEM" xr:uid="{D0E02991-B8A0-45F6-9DD1-6DD6A97B86CD}"/>
    <hyperlink ref="G27" r:id="rId225" tooltip="sem/10.1021_acsbiomaterials.1c00792\ab1c00792_0004.jpeg" display="sem/10.1021_acsbiomaterials.1c00792\ab1c00792_0004.jpeg" xr:uid="{4B05C2F1-3189-45D3-8FA9-AE4421969697}"/>
    <hyperlink ref="H27" r:id="rId226" tooltip="sem/10.1021_acsbiomaterials.1c00792\SEM" display="sem/10.1021_acsbiomaterials.1c00792\SEM" xr:uid="{E42D4C91-D87B-4CA4-81D3-0CA89861B7DA}"/>
    <hyperlink ref="G28" r:id="rId227" tooltip="sem/10.1021_acsbiomaterials.1c00792\ab1c00792_0004.jpeg" display="sem/10.1021_acsbiomaterials.1c00792\ab1c00792_0004.jpeg" xr:uid="{0727F94B-34D9-45E3-808A-CCBC18E8ED4C}"/>
    <hyperlink ref="H28" r:id="rId228" tooltip="sem/10.1021_acsbiomaterials.1c00792\SEM" display="sem/10.1021_acsbiomaterials.1c00792\SEM" xr:uid="{7095ECE9-EFC6-419D-8665-1921E15E7A5A}"/>
    <hyperlink ref="G29" r:id="rId229" tooltip="sem/10.1021_acsbiomaterials.1c00792\ab1c00792_0004.jpeg" display="sem/10.1021_acsbiomaterials.1c00792\ab1c00792_0004.jpeg" xr:uid="{654983F5-5F63-4CC2-A99E-E7A3C0763103}"/>
    <hyperlink ref="H29" r:id="rId230" tooltip="sem/10.1021_acsbiomaterials.1c00792\SEM" display="sem/10.1021_acsbiomaterials.1c00792\SEM" xr:uid="{2114D2F6-C70D-4E70-A06E-1436B8D2891B}"/>
    <hyperlink ref="G35" r:id="rId231" tooltip="sem/10.1021_acs.macromol.9b01399\ma9b01399_0004.jpeg" xr:uid="{5B86B4CD-B082-4464-B63C-43CE4DACCD07}"/>
    <hyperlink ref="H35" r:id="rId232" tooltip="sem/10.1021_acs.macromol.9b01399\SEM" xr:uid="{6B0F14A3-D1A1-41D3-889F-D0A50A57AA48}"/>
    <hyperlink ref="G44" r:id="rId233" tooltip="sem/10.1021_acsami.0c06674\am0c06674_0007.jpeg" xr:uid="{0F3A3046-9E45-447F-8E74-BBE1D7AB3CCD}"/>
    <hyperlink ref="H44" r:id="rId234" tooltip="sem/10.1021_acsami.0c06674\SEM" xr:uid="{5F0F1BEB-0F2D-40B4-AA8A-8B1514D2E448}"/>
    <hyperlink ref="G53" r:id="rId235" tooltip="sem/10.1021_acsami.1c12228\am1c12228_0003.jpeg" xr:uid="{6D90AC30-F845-4B20-B475-FB3639951ACF}"/>
    <hyperlink ref="H53" r:id="rId236" tooltip="sem/10.1021_acsami.1c12228\SEM" xr:uid="{F5BE7E04-0609-47A8-B5A4-705DC0F3C007}"/>
    <hyperlink ref="G50" r:id="rId237" tooltip="sem/10.1021_acsami.1c12228\am1c12228_0003.jpeg" xr:uid="{5318E23A-DB5A-444E-A4CD-270E1E6AA0C5}"/>
    <hyperlink ref="H50" r:id="rId238" tooltip="sem/10.1021_acsami.1c12228\SEM" xr:uid="{E34DC9AD-A0DA-4B2E-812C-946C6A7D3931}"/>
    <hyperlink ref="G52" r:id="rId239" tooltip="sem/10.1021_acsami.1c12228\am1c12228_0003.jpeg" xr:uid="{10208002-1E5A-4C47-A7B7-725FECEE6F06}"/>
    <hyperlink ref="H52" r:id="rId240" tooltip="sem/10.1021_acsami.1c12228\SEM" xr:uid="{38E7858E-4B7F-44D8-A9D6-344C29CEAFBC}"/>
    <hyperlink ref="G51" r:id="rId241" tooltip="sem/10.1021_acsami.1c12228\am1c12228_0003.jpeg" xr:uid="{1CB809DB-3FFC-4BBC-A5CC-0A86DA3C6F5E}"/>
    <hyperlink ref="H51" r:id="rId242" tooltip="sem/10.1021_acsami.1c12228\SEM" xr:uid="{C4542862-93F1-432B-B99C-4967D13C0D15}"/>
    <hyperlink ref="G60" r:id="rId243" tooltip="sem/10.1021_acsami.9b07387\am-2019-07387r_0005.jpeg" xr:uid="{E8069ED6-533D-4D55-8962-8C0D09AE32C8}"/>
    <hyperlink ref="H60" r:id="rId244" tooltip="sem/10.1021_acsami.9b07387\SEM" xr:uid="{F0DAC73D-1BB0-4E56-993C-C76E98159D39}"/>
    <hyperlink ref="G61" r:id="rId245" tooltip="sem/10.1021_acsami.9b07387\am-2019-07387r_0005.jpeg" xr:uid="{097D67E3-AD35-41D9-AC28-98FED098B4C9}"/>
    <hyperlink ref="H61" r:id="rId246" tooltip="sem/10.1021_acsami.9b07387\SEM" xr:uid="{8617484A-4698-441E-8442-EA4AA0B52EA8}"/>
    <hyperlink ref="A66" r:id="rId247" xr:uid="{3BD37DFC-3DA6-4697-A227-D7B3F09FAEE8}"/>
    <hyperlink ref="G65" r:id="rId248" tooltip="sem/10.1021_acsapm.9b00698\ap9b00698_0007.jpeg" xr:uid="{43E50D8E-DC2C-4D7A-B884-3C51BC6A76BF}"/>
    <hyperlink ref="H65" r:id="rId249" tooltip="sem/10.1021_acsapm.9b00698\SEM" xr:uid="{32ABB5B9-90BD-447B-B093-13DB21CD7795}"/>
    <hyperlink ref="A65" r:id="rId250" xr:uid="{70641C3F-8654-4AEF-A167-8E00B8A7149C}"/>
    <hyperlink ref="G67" r:id="rId251" tooltip="sem/10.1021_acsapm.9b00698\ap9b00698_0007.jpeg" xr:uid="{9A3ABEF6-11AA-4504-9032-F9AF273BC495}"/>
    <hyperlink ref="H67" r:id="rId252" tooltip="sem/10.1021_acsapm.9b00698\SEM" xr:uid="{A1E3F315-67CE-40D2-8B7E-091E68AE57D6}"/>
    <hyperlink ref="G69" r:id="rId253" tooltip="sem/10.1021_acsapm.9b00698\ap9b00698_0007.jpeg" xr:uid="{3CA01DAB-9DFB-43CD-8B81-7165DB22F821}"/>
    <hyperlink ref="H69" r:id="rId254" tooltip="sem/10.1021_acsapm.9b00698\SEM" xr:uid="{6D15E929-B788-4404-A9B5-7A4A0C325218}"/>
    <hyperlink ref="G71" r:id="rId255" tooltip="sem/10.1021_acsapm.9b00698\ap9b00698_0007.jpeg" xr:uid="{2C42D284-782B-4D90-934E-7630DF2FF781}"/>
    <hyperlink ref="H71" r:id="rId256" tooltip="sem/10.1021_acsapm.9b00698\SEM" xr:uid="{B3A1A11F-739B-4142-9627-D7D9300F9DAB}"/>
    <hyperlink ref="G72" r:id="rId257" tooltip="sem/10.1021_acsapm.9b00698\ap9b00698_0007.jpeg" xr:uid="{FF351101-52F0-4F82-A514-4E5826FD4CCE}"/>
    <hyperlink ref="H72" r:id="rId258" tooltip="sem/10.1021_acsapm.9b00698\SEM" xr:uid="{02D362A6-EADF-4983-8EDD-8CEC953C74B8}"/>
    <hyperlink ref="H73" r:id="rId259" tooltip="sem/10.1021_acsapm.9b00698\SEM" xr:uid="{E6C68125-C6FA-47DF-A4AD-24BFACB4907E}"/>
    <hyperlink ref="H74" r:id="rId260" tooltip="sem/10.1021_acsapm.9b00698\SEM" xr:uid="{12B465FB-C817-4830-B22A-3E13BBE198D5}"/>
    <hyperlink ref="G75" r:id="rId261" tooltip="sem/10.1021_acsapm.9b00698\ap9b00698_0007.jpeg" xr:uid="{607000CD-BD3E-40B4-8E7F-D272CE3104D1}"/>
    <hyperlink ref="H75" r:id="rId262" tooltip="sem/10.1021_acsapm.9b00698\SEM" xr:uid="{6F1EFEE7-304C-4929-8AF4-AB2FECE5844A}"/>
    <hyperlink ref="G76" r:id="rId263" tooltip="sem/10.1021_acsapm.9b00698\ap9b00698_0007.jpeg" xr:uid="{30C62E37-4B37-4F22-AFF5-A3AA00EA97B2}"/>
    <hyperlink ref="H76" r:id="rId264" tooltip="sem/10.1021_acsapm.9b00698\SEM" xr:uid="{E316CAAA-DF48-4E5E-8E62-FDCEC7DB2F8F}"/>
    <hyperlink ref="G77" r:id="rId265" tooltip="sem/10.1021_acsapm.9b00698\ap9b00698_0007.jpeg" xr:uid="{42D73040-8B18-4E30-A1CD-38F58CAA2274}"/>
    <hyperlink ref="H77" r:id="rId266" tooltip="sem/10.1021_acsapm.9b00698\SEM" xr:uid="{7E5B1ABC-9EFA-451F-A897-88713D5BB425}"/>
    <hyperlink ref="G78" r:id="rId267" tooltip="sem/10.1021_acsapm.9b00698\ap9b00698_0007.jpeg" xr:uid="{ABE9177E-BF3B-45B6-915F-BE31E96D8C2F}"/>
    <hyperlink ref="H78" r:id="rId268" tooltip="sem/10.1021_acsapm.9b00698\SEM" xr:uid="{498FF52C-EDEA-4F7D-8718-10899FBFC7A0}"/>
    <hyperlink ref="G79" r:id="rId269" tooltip="sem/10.1021_acsapm.9b00698\ap9b00698_0007.jpeg" xr:uid="{1E2782A3-8D7C-4841-BC44-3CD10CDFB0BC}"/>
    <hyperlink ref="H79" r:id="rId270" tooltip="sem/10.1021_acsapm.9b00698\SEM" xr:uid="{FB89ECEF-1B75-4447-BBDF-3CAC62A5CB27}"/>
    <hyperlink ref="A73" r:id="rId271" xr:uid="{DA8E5B91-EBA9-4D70-8D45-7AD89AA0ABD7}"/>
    <hyperlink ref="G73" r:id="rId272" tooltip="sem/10.1021_acsapm.9b00698\ap9b00698_0007.jpeg" xr:uid="{78C96A5F-6768-40C0-B0FB-D20BED4970E3}"/>
    <hyperlink ref="G74" r:id="rId273" tooltip="sem/10.1021_acsapm.9b00698\ap9b00698_0007.jpeg" xr:uid="{6FC1D95B-20E2-4C41-8D00-4DA872A945D5}"/>
    <hyperlink ref="G87" r:id="rId274" tooltip="sem/10.1021_acsami.1c12631\am1c12631_0008.jpeg" xr:uid="{B2F57B78-7F28-4F1E-9A52-83C0CBEB78BD}"/>
    <hyperlink ref="H87" r:id="rId275" tooltip="sem/10.1021_acsami.1c12631\SEM" xr:uid="{9EBEC380-2237-4D7A-9AD5-9E4C656B125D}"/>
    <hyperlink ref="G88" r:id="rId276" tooltip="sem/10.1021_acsami.1c12631\am1c12631_0008.jpeg" xr:uid="{5275C2C3-8D7A-4F88-982A-BDBE06D2CEC6}"/>
    <hyperlink ref="H88" r:id="rId277" tooltip="sem/10.1021_acsami.1c12631\SEM" xr:uid="{C606A214-82F5-4798-8488-6B71A68DB141}"/>
    <hyperlink ref="G90" r:id="rId278" tooltip="sem/10.1021_acsami.1c12631\am1c12631_0008.jpeg" xr:uid="{92EAA816-C46B-4AFF-BD1D-81961DD29CA0}"/>
    <hyperlink ref="H90" r:id="rId279" tooltip="sem/10.1021_acsami.1c12631\SEM" xr:uid="{F76D1DA4-E4A6-4065-9724-5902E8E2BF5F}"/>
    <hyperlink ref="G91" r:id="rId280" tooltip="sem/10.1021_acsami.1c12631\am1c12631_0008.jpeg" xr:uid="{57700EA1-76C1-4059-A72E-4B3B94E9AF3B}"/>
    <hyperlink ref="H91" r:id="rId281" tooltip="sem/10.1021_acsami.1c12631\SEM" xr:uid="{11531625-9CA8-4930-84AC-159C96ED15E5}"/>
    <hyperlink ref="G97" r:id="rId282" tooltip="sem/10.1021_am900755w\am-2009-00755w_0006.jpeg" xr:uid="{A03D0EA0-78B5-4F86-A48A-425217C9A45A}"/>
    <hyperlink ref="H97" r:id="rId283" tooltip="sem/10.1021_am900755w\SEM" xr:uid="{9EBA1F19-9029-4827-B14A-3EA01AE254C7}"/>
    <hyperlink ref="G103" r:id="rId284" tooltip="sem/10.1021_acsnano.0c10117\nn0c10117_0002.jpeg" xr:uid="{06457FD7-BD52-4023-AF1E-93A25FED7C10}"/>
    <hyperlink ref="H103" r:id="rId285" tooltip="sem/10.1021_acsnano.0c10117\SEM" xr:uid="{6DCAA375-ADB2-4D66-B773-CF3A6AF03967}"/>
    <hyperlink ref="G135" r:id="rId286" tooltip="sem/10.1021_acssuschemeng.0c02035\sc0c02035_0002.jpeg" xr:uid="{D7F107C7-2398-4349-A44D-ED16FB27B0FD}"/>
    <hyperlink ref="H135" r:id="rId287" tooltip="sem/10.1021_acssuschemeng.0c02035\SEM" xr:uid="{E7EA1551-35EF-4B89-A68A-3AE208B7AE7C}"/>
    <hyperlink ref="G146" r:id="rId288" tooltip="sem/10.1021_acsami.9b04700\am-2019-047007_0002.jpeg" display="sem/10.1021_acsami.9b04700\am-2019-047007_0002.jpeg" xr:uid="{2209BC0D-91AD-458D-A16B-A50DA3E00751}"/>
    <hyperlink ref="H146" r:id="rId289" tooltip="sem/10.1021_acsami.9b04700\SEM" display="sem/10.1021_acsami.9b04700\SEM" xr:uid="{3AB7A205-AF6D-4AA9-A522-D5FF45655122}"/>
    <hyperlink ref="G148" r:id="rId290" tooltip="sem/10.1021_acsami.9b04700\am-2019-047007_0002.jpeg" display="sem/10.1021_acsami.9b04700\am-2019-047007_0002.jpeg" xr:uid="{39AF0F9C-D64E-4805-9427-4296D7A5CF45}"/>
    <hyperlink ref="H148" r:id="rId291" tooltip="sem/10.1021_acsami.9b04700\SEM" display="sem/10.1021_acsami.9b04700\SEM" xr:uid="{56F0C39E-01B4-4CB2-8BFD-A0495F5A8916}"/>
    <hyperlink ref="G150" r:id="rId292" tooltip="sem/10.1021_acsami.9b04700\supp_2.jpg" display="sem/10.1021_acsami.9b04700\supp_2.jpg" xr:uid="{3E6700F0-758A-441F-B5EE-E7ABDAEFFC4D}"/>
    <hyperlink ref="H150" r:id="rId293" tooltip="sem/10.1021_acsami.9b04700\SEM" display="sem/10.1021_acsami.9b04700\SEM" xr:uid="{9BED2720-491C-4B3E-82F6-1D7F5DD2219C}"/>
    <hyperlink ref="G151" r:id="rId294" tooltip="sem/10.1021_acsami.9b04700\supp_2.jpg" display="sem/10.1021_acsami.9b04700\supp_2.jpg" xr:uid="{F71C094F-B37F-43AB-B4C3-76B9FB8E74D4}"/>
    <hyperlink ref="H151" r:id="rId295" tooltip="sem/10.1021_acsami.9b04700\SEM" display="sem/10.1021_acsami.9b04700\SEM" xr:uid="{D518DDAE-FC3C-4A29-9086-23E57F773AB6}"/>
    <hyperlink ref="G152" r:id="rId296" tooltip="sem/10.1021_acsami.9b04700\supp_2.jpg" display="sem/10.1021_acsami.9b04700\supp_2.jpg" xr:uid="{97FFCB61-9CB2-4696-A42B-43446CEC6D90}"/>
    <hyperlink ref="H152" r:id="rId297" tooltip="sem/10.1021_acsami.9b04700\SEM" display="sem/10.1021_acsami.9b04700\SEM" xr:uid="{EC78AE39-66A2-4EE1-B947-EC57DC1621AF}"/>
    <hyperlink ref="G153" r:id="rId298" tooltip="sem/10.1021_acsami.9b04700\supp_2.jpg" display="sem/10.1021_acsami.9b04700\supp_2.jpg" xr:uid="{31825540-69DA-42DA-99B1-FE985060B615}"/>
    <hyperlink ref="H153" r:id="rId299" tooltip="sem/10.1021_acsami.9b04700\SEM" display="sem/10.1021_acsami.9b04700\SEM" xr:uid="{386B72AA-D92A-4510-9ECC-DA075CD2086E}"/>
    <hyperlink ref="G154" r:id="rId300" tooltip="sem/10.1021_acsami.9b04700\supp_2.jpg" display="sem/10.1021_acsami.9b04700\supp_2.jpg" xr:uid="{C0375B3E-3B2A-4E26-8508-646DBE1BB3D4}"/>
    <hyperlink ref="H154" r:id="rId301" tooltip="sem/10.1021_acsami.9b04700\SEM" display="sem/10.1021_acsami.9b04700\SEM" xr:uid="{83F4367D-1347-4765-A8AD-4FE3FB1D5D2E}"/>
    <hyperlink ref="G155" r:id="rId302" tooltip="sem/10.1021_acsaelm.1c00488\supp_7.jpg" display="sem/10.1021_acsaelm.1c00488\supp_7.jpg" xr:uid="{5F60E1E7-CD8F-4A2A-9335-D70A187A9E20}"/>
    <hyperlink ref="H155" r:id="rId303" tooltip="sem/10.1021_acsaelm.1c00488\SEM" display="sem/10.1021_acsaelm.1c00488\SEM" xr:uid="{11E50EB2-7FA6-4683-B454-80BCE741115A}"/>
    <hyperlink ref="G157" r:id="rId304" tooltip="sem/10.1021_acsaelm.1c00488\supp_7.jpg" display="sem/10.1021_acsaelm.1c00488\supp_7.jpg" xr:uid="{4F7E54E8-D576-4374-B34E-1B906B11A214}"/>
    <hyperlink ref="H157" r:id="rId305" tooltip="sem/10.1021_acsaelm.1c00488\SEM" display="sem/10.1021_acsaelm.1c00488\SEM" xr:uid="{6CDD9EFE-66DB-4C62-8067-E59211A39AE3}"/>
    <hyperlink ref="G162" r:id="rId306" tooltip="sem/10.1021_acsami.6b07713\am-2016-07713p_0010.jpeg" display="sem/10.1021_acsami.6b07713\am-2016-07713p_0010.jpeg" xr:uid="{A895AB1D-63CD-4F71-943D-7D33A8D9A031}"/>
    <hyperlink ref="H162" r:id="rId307" tooltip="sem/10.1021_acsami.6b07713\SEM" display="sem/10.1021_acsami.6b07713\SEM" xr:uid="{00E22561-E3F0-403F-9EA9-CFB7FB4C4859}"/>
    <hyperlink ref="G164" r:id="rId308" tooltip="sem/10.1021_acsami.6b07713\am-2016-07713p_0010.jpeg" display="sem/10.1021_acsami.6b07713\am-2016-07713p_0010.jpeg" xr:uid="{1B3122C2-A630-4DA8-AEA9-DF50660736A9}"/>
    <hyperlink ref="H164" r:id="rId309" tooltip="sem/10.1021_acsami.6b07713\SEM" display="sem/10.1021_acsami.6b07713\SEM" xr:uid="{3334F514-7817-410B-9988-7AF789941C3A}"/>
    <hyperlink ref="G168" r:id="rId310" tooltip="sem/10.1021_acsami.6b07713\supp_1.jpg" display="sem/10.1021_acsami.6b07713\supp_1.jpg" xr:uid="{E8AD8CDF-E33C-4710-9B49-AC544F1DA625}"/>
    <hyperlink ref="H168" r:id="rId311" tooltip="sem/10.1021_acsami.6b07713\SEM" display="sem/10.1021_acsami.6b07713\SEM" xr:uid="{5AF15D42-5F4C-4AC6-9AA8-9A84146B45BC}"/>
    <hyperlink ref="G170" r:id="rId312" tooltip="sem/10.1021_acsami.6b07713\supp_1.jpg" display="sem/10.1021_acsami.6b07713\supp_1.jpg" xr:uid="{425710F7-D6EA-41E0-A532-14EAFAD74D79}"/>
    <hyperlink ref="H170" r:id="rId313" tooltip="sem/10.1021_acsami.6b07713\SEM" display="sem/10.1021_acsami.6b07713\SEM" xr:uid="{6D00A7BD-988C-4057-A678-96E29DC74C4B}"/>
    <hyperlink ref="G171" r:id="rId314" tooltip="sem/10.1021_acsapm.0c01430\ap0c01430_0004.jpeg" display="sem/10.1021_acsapm.0c01430\ap0c01430_0004.jpeg" xr:uid="{598AE0E1-F861-44C0-BE2F-95F2BD5E219F}"/>
    <hyperlink ref="H171" r:id="rId315" tooltip="sem/10.1021_acsapm.0c01430\SEM" display="sem/10.1021_acsapm.0c01430\SEM" xr:uid="{A06437E6-D450-4D12-978B-A00071B19D95}"/>
    <hyperlink ref="G172" r:id="rId316" tooltip="sem/10.1021_acs.bioconjchem.6b00706\bc-2016-00706b_0003.jpeg" display="sem/10.1021_acs.bioconjchem.6b00706\bc-2016-00706b_0003.jpeg" xr:uid="{FE06C3A2-5EBA-4C98-8D78-E8A151F3C30C}"/>
    <hyperlink ref="H172" r:id="rId317" tooltip="sem/10.1021_acs.bioconjchem.6b00706\SEM" display="sem/10.1021_acs.bioconjchem.6b00706\SEM" xr:uid="{8F7A9C24-5B91-46DA-A37F-B55B965B8371}"/>
    <hyperlink ref="G173" r:id="rId318" tooltip="sem/10.1021_acs.bioconjchem.6b00706\bc-2016-00706b_0003.jpeg" display="sem/10.1021_acs.bioconjchem.6b00706\bc-2016-00706b_0003.jpeg" xr:uid="{41A28084-A0CB-4C0E-9C33-50F62A6C7322}"/>
    <hyperlink ref="H173" r:id="rId319" tooltip="sem/10.1021_acs.bioconjchem.6b00706\SEM" display="sem/10.1021_acs.bioconjchem.6b00706\SEM" xr:uid="{1FB28DF2-A4E4-45CC-9663-EF7A680F812A}"/>
    <hyperlink ref="G174" r:id="rId320" tooltip="sem/10.1021_acs.bioconjchem.6b00706\bc-2016-00706b_0003.jpeg" display="sem/10.1021_acs.bioconjchem.6b00706\bc-2016-00706b_0003.jpeg" xr:uid="{247C497C-1936-4670-A3C5-AA3ACD11641F}"/>
    <hyperlink ref="H174" r:id="rId321" tooltip="sem/10.1021_acs.bioconjchem.6b00706\SEM" display="sem/10.1021_acs.bioconjchem.6b00706\SEM" xr:uid="{62AB1D82-BBD5-410E-8999-CAA7648E0478}"/>
    <hyperlink ref="G175" r:id="rId322" tooltip="sem/10.1021_acs.bioconjchem.6b00706\bc-2016-00706b_0003.jpeg" display="sem/10.1021_acs.bioconjchem.6b00706\bc-2016-00706b_0003.jpeg" xr:uid="{DEE702C2-CDB2-4115-91E5-E31D296B3113}"/>
    <hyperlink ref="H175" r:id="rId323" tooltip="sem/10.1021_acs.bioconjchem.6b00706\SEM" display="sem/10.1021_acs.bioconjchem.6b00706\SEM" xr:uid="{3239CA73-4DC2-45FF-B831-44484F3C5B63}"/>
    <hyperlink ref="G176" r:id="rId324" tooltip="sem/10.1021_acs.bioconjchem.6b00706\bc-2016-00706b_0003.jpeg" display="sem/10.1021_acs.bioconjchem.6b00706\bc-2016-00706b_0003.jpeg" xr:uid="{7227B329-CEC2-4301-90BE-805EB186B359}"/>
    <hyperlink ref="H176" r:id="rId325" tooltip="sem/10.1021_acs.bioconjchem.6b00706\SEM" display="sem/10.1021_acs.bioconjchem.6b00706\SEM" xr:uid="{6A43D33E-FC13-4460-A0C1-C92A734D4540}"/>
    <hyperlink ref="G177" r:id="rId326" tooltip="sem/10.1021_acs.bioconjchem.6b00706\bc-2016-00706b_0003.jpeg" display="sem/10.1021_acs.bioconjchem.6b00706\bc-2016-00706b_0003.jpeg" xr:uid="{BCAC0467-8E07-456C-B1D8-CD282B7FC6E0}"/>
    <hyperlink ref="H177" r:id="rId327" tooltip="sem/10.1021_acs.bioconjchem.6b00706\SEM" display="sem/10.1021_acs.bioconjchem.6b00706\SEM" xr:uid="{E0E0EE2B-CEF3-47D3-B8AF-14D609B938DB}"/>
    <hyperlink ref="G178" r:id="rId328" tooltip="sem/10.1021_acs.bioconjchem.6b00706\bc-2016-00706b_0003.jpeg" display="sem/10.1021_acs.bioconjchem.6b00706\bc-2016-00706b_0003.jpeg" xr:uid="{246CFF25-1878-42E5-9333-278743195A87}"/>
    <hyperlink ref="H178" r:id="rId329" tooltip="sem/10.1021_acs.bioconjchem.6b00706\SEM" display="sem/10.1021_acs.bioconjchem.6b00706\SEM" xr:uid="{993F9F8C-E9D2-47F7-87F0-7AEBD00CF47B}"/>
    <hyperlink ref="G179" r:id="rId330" tooltip="sem/10.1021_acsapm.1c00805\ap1c00805_0002.jpeg" display="sem/10.1021_acsapm.1c00805\ap1c00805_0002.jpeg" xr:uid="{2DC9EB1A-7520-46EE-B34A-B84F59AA6782}"/>
    <hyperlink ref="H179" r:id="rId331" tooltip="sem/10.1021_acsapm.1c00805\SEM" display="sem/10.1021_acsapm.1c00805\SEM" xr:uid="{6F9C04C0-3C14-49DA-8B45-690E6B4723B3}"/>
    <hyperlink ref="G181" r:id="rId332" tooltip="sem/10.1021_acsapm.1c00805\supp_4.jpg" display="sem/10.1021_acsapm.1c00805\supp_4.jpg" xr:uid="{B3CCBD2D-3B9B-4526-A8EF-C04C8E2A2E8C}"/>
    <hyperlink ref="H181" r:id="rId333" tooltip="sem/10.1021_acsapm.1c00805\SEM" display="sem/10.1021_acsapm.1c00805\SEM" xr:uid="{940FFC22-2A19-4499-817E-EFE708C89742}"/>
    <hyperlink ref="G191" r:id="rId334" tooltip="sem/10.1021_acsami.9b13611\am9b13611_0002.jpeg" display="sem/10.1021_acsami.9b13611\am9b13611_0002.jpeg" xr:uid="{E92A35AF-28B9-4EDC-9331-EFCF4BC4BF38}"/>
    <hyperlink ref="H191" r:id="rId335" tooltip="sem/10.1021_acsami.9b13611\SEM" display="sem/10.1021_acsami.9b13611\SEM" xr:uid="{21F2EC40-F239-4B75-B1CC-6D96B4DF81ED}"/>
    <hyperlink ref="G194" r:id="rId336" tooltip="sem/10.1021_acsbiomaterials.0c00340\ab0c00340_0001.jpeg" display="sem/10.1021_acsbiomaterials.0c00340\ab0c00340_0001.jpeg" xr:uid="{4C8AC382-272F-462F-8B77-820AC93B209E}"/>
    <hyperlink ref="H194" r:id="rId337" tooltip="sem/10.1021_acsbiomaterials.0c00340\SEM" display="sem/10.1021_acsbiomaterials.0c00340\SEM" xr:uid="{92B9D13E-CBE5-4758-90E5-F1A729184657}"/>
    <hyperlink ref="G195" r:id="rId338" tooltip="sem/10.1021_acsbiomaterials.0c00340\ab0c00340_0006.jpeg" display="sem/10.1021_acsbiomaterials.0c00340\ab0c00340_0006.jpeg" xr:uid="{74EE5490-4DB4-4684-852D-7D9FD6693A5A}"/>
    <hyperlink ref="H195" r:id="rId339" tooltip="sem/10.1021_acsbiomaterials.0c00340\SEM" display="sem/10.1021_acsbiomaterials.0c00340\SEM" xr:uid="{F3362FE7-1DF1-4DBE-9142-48179E192061}"/>
    <hyperlink ref="G201" r:id="rId340" tooltip="sem/10.1021_acsami.0c21598\am0c21598_0002.jpeg" display="sem/10.1021_acsami.0c21598\am0c21598_0002.jpeg" xr:uid="{1D9B7092-13C8-4477-AA27-13A231537E42}"/>
    <hyperlink ref="H201" r:id="rId341" tooltip="sem/10.1021_acsami.0c21598\SEM" display="sem/10.1021_acsami.0c21598\SEM" xr:uid="{D98832FB-F2C1-4EBC-A10A-401D2FFB8696}"/>
    <hyperlink ref="G202" r:id="rId342" tooltip="sem/10.1021_mp500337r\mp-2014-00337r_0004.jpeg" display="sem/10.1021_mp500337r\mp-2014-00337r_0004.jpeg" xr:uid="{BCFF8FD1-09C6-488D-BAAE-ECAF212CBC02}"/>
    <hyperlink ref="H202" r:id="rId343" tooltip="sem/10.1021_mp500337r\SEM" display="sem/10.1021_mp500337r\SEM" xr:uid="{FCB7A265-7A33-484C-826A-13DB5B95A380}"/>
    <hyperlink ref="G203" r:id="rId344" tooltip="sem/10.1021_acsami.9b18646\supp_1.jpg" display="sem/10.1021_acsami.9b18646\supp_1.jpg" xr:uid="{428FD635-CD8E-4659-A8DD-C87C0051CDFE}"/>
    <hyperlink ref="H203" r:id="rId345" tooltip="sem/10.1021_acsami.9b18646\SEM" display="sem/10.1021_acsami.9b18646\SEM" xr:uid="{30BBF79E-2EB2-4B4E-A0AD-A34227D0C348}"/>
    <hyperlink ref="G204" r:id="rId346" tooltip="sem/10.1021_acsami.9b18646\supp_2.jpg" display="sem/10.1021_acsami.9b18646\supp_2.jpg" xr:uid="{5FFFC8C3-95AA-4758-9E9C-6B00183B5314}"/>
    <hyperlink ref="H204" r:id="rId347" tooltip="sem/10.1021_acsami.9b18646\SEM" display="sem/10.1021_acsami.9b18646\SEM" xr:uid="{21310901-FA84-45DB-A0B7-957AA861BEC3}"/>
    <hyperlink ref="G205" r:id="rId348" tooltip="sem/10.1021_acsabm.8b00361\mt-2018-00361s_0002.jpeg" display="sem/10.1021_acsabm.8b00361\mt-2018-00361s_0002.jpeg" xr:uid="{8E53C2D8-B3CD-4FA1-A496-80F5F796AD8A}"/>
    <hyperlink ref="H205" r:id="rId349" tooltip="sem/10.1021_acsabm.8b00361\SEM" display="sem/10.1021_acsabm.8b00361\SEM" xr:uid="{13E06691-06B5-4461-87D6-B90CE573A497}"/>
    <hyperlink ref="G206" r:id="rId350" tooltip="sem/10.1021_acsabm.8b00361\mt-2018-00361s_0002.jpeg" display="sem/10.1021_acsabm.8b00361\mt-2018-00361s_0002.jpeg" xr:uid="{82DF1ECC-F8EF-4D8C-8DD9-97F4E93025A1}"/>
    <hyperlink ref="H206" r:id="rId351" tooltip="sem/10.1021_acsabm.8b00361\SEM" display="sem/10.1021_acsabm.8b00361\SEM" xr:uid="{1E7F7E9F-101F-4B79-90D8-1A5F3F2A6214}"/>
    <hyperlink ref="G207" r:id="rId352" tooltip="sem/10.1021_acsami.8b02461\am-2018-02461a_0002.jpeg" display="sem/10.1021_acsami.8b02461\am-2018-02461a_0002.jpeg" xr:uid="{7C6EB474-86E2-48D6-8ED1-88F63C9FADB0}"/>
    <hyperlink ref="H207" r:id="rId353" tooltip="sem/10.1021_acsami.8b02461\SEM" display="sem/10.1021_acsami.8b02461\SEM" xr:uid="{3AC1CA2C-A4A5-47F2-9D4C-3266A6FB41E3}"/>
    <hyperlink ref="G209" r:id="rId354" tooltip="sem/10.1021_acsami.0c05454\am0c05454_0002.jpeg" display="sem/10.1021_acsami.0c05454\am0c05454_0002.jpeg" xr:uid="{EE4BEA56-5822-46B7-A708-C489E48A4246}"/>
    <hyperlink ref="H209" r:id="rId355" tooltip="sem/10.1021_acsami.0c05454\SEM" display="sem/10.1021_acsami.0c05454\SEM" xr:uid="{822B7DCC-64EC-4711-A0A6-2D9894ABD66B}"/>
    <hyperlink ref="G210" r:id="rId356" tooltip="sem/10.1021_acsami.1c05661\am1c05661_0003.jpeg" display="sem/10.1021_acsami.1c05661\am1c05661_0003.jpeg" xr:uid="{58DFC88F-6FCE-41BA-8936-6F5ABE31209B}"/>
    <hyperlink ref="H210" r:id="rId357" tooltip="sem/10.1021_acsami.1c05661\SEM" display="sem/10.1021_acsami.1c05661\SEM" xr:uid="{30C3B34D-D8D2-4BCE-96A1-3BBC2925E02F}"/>
    <hyperlink ref="G211" r:id="rId358" tooltip="sem/10.1021_acsami.1c05661\am1c05661_0004.jpeg" display="sem/10.1021_acsami.1c05661\am1c05661_0004.jpeg" xr:uid="{908BC737-2D79-444F-AE4C-E7B172AC4608}"/>
    <hyperlink ref="H211" r:id="rId359" tooltip="sem/10.1021_acsami.1c05661\SEM" display="sem/10.1021_acsami.1c05661\SEM" xr:uid="{D1FDE5C9-FDC0-4137-A7EF-0AF270E3A689}"/>
    <hyperlink ref="G212" r:id="rId360" tooltip="sem/10.1021_acsami.1c05661\am1c05661_0004.jpeg" display="sem/10.1021_acsami.1c05661\am1c05661_0004.jpeg" xr:uid="{A6D71A18-B5D2-463B-8786-84314ADCD3C8}"/>
    <hyperlink ref="H212" r:id="rId361" tooltip="sem/10.1021_acsami.1c05661\SEM" display="sem/10.1021_acsami.1c05661\SEM" xr:uid="{6E6E8A21-8013-4FCE-9A62-5B3E23439741}"/>
    <hyperlink ref="G213" r:id="rId362" tooltip="sem/10.1021_acsami.1c05661\am1c05661_0004.jpeg" display="sem/10.1021_acsami.1c05661\am1c05661_0004.jpeg" xr:uid="{E73A7A86-84F8-478C-8897-5968A5CFCAC4}"/>
    <hyperlink ref="H213" r:id="rId363" tooltip="sem/10.1021_acsami.1c05661\SEM" display="sem/10.1021_acsami.1c05661\SEM" xr:uid="{41069296-00F3-44C4-B243-F900C32D1430}"/>
    <hyperlink ref="G225" r:id="rId364" tooltip="sem/10.1021_acsami.8b15591\am-2018-155915_0002.jpeg" display="sem/10.1021_acsami.8b15591\am-2018-155915_0002.jpeg" xr:uid="{A4CD2954-9323-4F73-B751-3FC900FBF536}"/>
    <hyperlink ref="H225" r:id="rId365" tooltip="sem/10.1021_acsami.8b15591\SEM" display="sem/10.1021_acsami.8b15591\SEM" xr:uid="{E14F7378-B5AB-4F91-83C8-EC0C0A91BD36}"/>
    <hyperlink ref="G226" r:id="rId366" tooltip="sem/10.1021_acsbiomaterials.8b00657\ab-2018-00657j_0006.jpeg" display="sem/10.1021_acsbiomaterials.8b00657\ab-2018-00657j_0006.jpeg" xr:uid="{D742E26C-C477-425B-8B15-4E13752C3EEF}"/>
    <hyperlink ref="H226" r:id="rId367" tooltip="sem/10.1021_acsbiomaterials.8b00657\SEM" display="sem/10.1021_acsbiomaterials.8b00657\SEM" xr:uid="{04E29222-6767-46CD-B0A9-8825C89FE622}"/>
    <hyperlink ref="G227" r:id="rId368" tooltip="sem/10.1021_acsbiomaterials.8b00657\ab-2018-00657j_0006.jpeg" display="sem/10.1021_acsbiomaterials.8b00657\ab-2018-00657j_0006.jpeg" xr:uid="{429499D5-6D51-49BE-8E32-84A93FB0F025}"/>
    <hyperlink ref="H227" r:id="rId369" tooltip="sem/10.1021_acsbiomaterials.8b00657\SEM" display="sem/10.1021_acsbiomaterials.8b00657\SEM" xr:uid="{60E6F33E-647A-4AEE-9921-B7381F4F729C}"/>
    <hyperlink ref="G228" r:id="rId370" tooltip="sem/10.1021_acsami.9b16675\supp_3.jpg" display="sem/10.1021_acsami.9b16675\supp_3.jpg" xr:uid="{DA56A772-6A3D-4097-B4B3-29F17B6FBAAA}"/>
    <hyperlink ref="H228" r:id="rId371" tooltip="sem/10.1021_acsami.9b16675\SEM" display="sem/10.1021_acsami.9b16675\SEM" xr:uid="{EBC6F831-A3DE-48D1-8932-E10446B867D9}"/>
    <hyperlink ref="G229" r:id="rId372" tooltip="sem/10.1021_acsami.9b16675\supp_3.jpg" display="sem/10.1021_acsami.9b16675\supp_3.jpg" xr:uid="{0E2AD191-8DB2-4FBA-A5F0-3086D0E98C4A}"/>
    <hyperlink ref="H229" r:id="rId373" tooltip="sem/10.1021_acsami.9b16675\SEM" display="sem/10.1021_acsami.9b16675\SEM" xr:uid="{37B5F1B2-CCD8-476E-A896-6FF43C6A461A}"/>
    <hyperlink ref="G230" r:id="rId374" tooltip="sem/10.1021_acsami.9b16675\supp_3.jpg" display="sem/10.1021_acsami.9b16675\supp_3.jpg" xr:uid="{39294372-F215-4045-A4EC-480BA62B0F64}"/>
    <hyperlink ref="H230" r:id="rId375" tooltip="sem/10.1021_acsami.9b16675\SEM" display="sem/10.1021_acsami.9b16675\SEM" xr:uid="{D1818E49-FEE4-4261-B1F6-206354D5C224}"/>
    <hyperlink ref="G231" r:id="rId376" tooltip="sem/10.1021_acsami.0c08880\am0c08880_0003.jpeg" display="sem/10.1021_acsami.0c08880\am0c08880_0003.jpeg" xr:uid="{BD3480B5-B65D-4CE1-89A7-ADE5C98CE661}"/>
    <hyperlink ref="H231" r:id="rId377" tooltip="sem/10.1021_acsami.0c08880\SEM" display="sem/10.1021_acsami.0c08880\SEM" xr:uid="{412F28D6-47B5-421D-8739-6FC0EE1F81B5}"/>
    <hyperlink ref="G232" r:id="rId378" tooltip="sem/10.1021_acsami.0c08880\am0c08880_0003.jpeg" display="sem/10.1021_acsami.0c08880\am0c08880_0003.jpeg" xr:uid="{97F799D8-B1FA-4FDD-ABB9-BD6667F82B05}"/>
    <hyperlink ref="H232" r:id="rId379" tooltip="sem/10.1021_acsami.0c08880\SEM" display="sem/10.1021_acsami.0c08880\SEM" xr:uid="{795F7C0C-BC32-46FE-9FBB-452AC9578331}"/>
    <hyperlink ref="G234" r:id="rId380" tooltip="sem/10.1021_acsami.0c08880\am0c08880_0003.jpeg" display="sem/10.1021_acsami.0c08880\am0c08880_0003.jpeg" xr:uid="{53EC3941-B52F-4B8B-9AE7-912DC298762B}"/>
    <hyperlink ref="H234" r:id="rId381" tooltip="sem/10.1021_acsami.0c08880\SEM" display="sem/10.1021_acsami.0c08880\SEM" xr:uid="{2644DAFA-0186-42BA-9023-DE88120451AE}"/>
    <hyperlink ref="G235" r:id="rId382" tooltip="sem/10.1021_acsami.6b13155\am-2016-13155e_0001.jpeg" display="sem/10.1021_acsami.6b13155\am-2016-13155e_0001.jpeg" xr:uid="{FF3B8DDE-D891-48B0-A4E3-C8B2A09D19AB}"/>
    <hyperlink ref="H235" r:id="rId383" tooltip="sem/10.1021_acsami.6b13155\SEM" display="sem/10.1021_acsami.6b13155\SEM" xr:uid="{47AEFBF7-D8C3-444D-A91A-131D1906B6F6}"/>
    <hyperlink ref="G236" r:id="rId384" tooltip="sem/10.1021_jf202347h\jf-2011-02347h_0004.jpeg" display="sem/10.1021_jf202347h\jf-2011-02347h_0004.jpeg" xr:uid="{E1166697-4321-4B4A-816B-7E03EC1254E8}"/>
    <hyperlink ref="H236" r:id="rId385" tooltip="sem/10.1021_jf202347h\SEM" display="sem/10.1021_jf202347h\SEM" xr:uid="{BEEA4876-CC9A-48FE-96E2-3B5D856847B5}"/>
    <hyperlink ref="G237" r:id="rId386" tooltip="sem/10.1021_jf202347h\jf-2011-02347h_0004.jpeg" display="sem/10.1021_jf202347h\jf-2011-02347h_0004.jpeg" xr:uid="{2E856735-4F84-4DFB-8A29-DDA7102B8042}"/>
    <hyperlink ref="H237" r:id="rId387" tooltip="sem/10.1021_jf202347h\SEM" display="sem/10.1021_jf202347h\SEM" xr:uid="{987A40EF-912E-431F-848D-AD618649E332}"/>
    <hyperlink ref="G238" r:id="rId388" tooltip="sem/10.1021_jf202347h\jf-2011-02347h_0005.jpeg" display="sem/10.1021_jf202347h\jf-2011-02347h_0005.jpeg" xr:uid="{63A6E9A3-71EA-4BC3-A27F-BF35281FAD40}"/>
    <hyperlink ref="H238" r:id="rId389" tooltip="sem/10.1021_jf202347h\SEM" display="sem/10.1021_jf202347h\SEM" xr:uid="{8FF1FC4D-FD82-4C98-BC0A-42B68F7E6298}"/>
    <hyperlink ref="G239" r:id="rId390" tooltip="sem/10.1021_jf202347h\jf-2011-02347h_0005.jpeg" display="sem/10.1021_jf202347h\jf-2011-02347h_0005.jpeg" xr:uid="{D6FC4289-E525-49C8-9F7C-ACC4DCA2144C}"/>
    <hyperlink ref="H239" r:id="rId391" tooltip="sem/10.1021_jf202347h\SEM" display="sem/10.1021_jf202347h\SEM" xr:uid="{F03663EB-0101-4DA5-BF9D-7F66D24EDCDC}"/>
    <hyperlink ref="G240" r:id="rId392" tooltip="sem/10.1021_jf202347h\jf-2011-02347h_0005.jpeg" display="sem/10.1021_jf202347h\jf-2011-02347h_0005.jpeg" xr:uid="{A139AA47-F6B8-467D-9344-78C045AF7774}"/>
    <hyperlink ref="H240" r:id="rId393" tooltip="sem/10.1021_jf202347h\SEM" display="sem/10.1021_jf202347h\SEM" xr:uid="{6DED9B56-F92E-4D75-A08D-C838407812F7}"/>
    <hyperlink ref="G242" r:id="rId394" tooltip="sem/10.1021_jf202347h\jf-2011-02347h_0006.jpeg" display="sem/10.1021_jf202347h\jf-2011-02347h_0006.jpeg" xr:uid="{4CF75EE4-46A3-42CF-94CD-7A3553097957}"/>
    <hyperlink ref="H242" r:id="rId395" tooltip="sem/10.1021_jf202347h\SEM" display="sem/10.1021_jf202347h\SEM" xr:uid="{79F18DE7-B0AD-470F-BBD2-814E86D35376}"/>
    <hyperlink ref="G244" r:id="rId396" tooltip="sem/10.1021_jf202347h\jf-2011-02347h_0006.jpeg" display="sem/10.1021_jf202347h\jf-2011-02347h_0006.jpeg" xr:uid="{A01BFA59-5B3E-4447-A4F4-C9EF6C28564C}"/>
    <hyperlink ref="H244" r:id="rId397" tooltip="sem/10.1021_jf202347h\SEM" display="sem/10.1021_jf202347h\SEM" xr:uid="{E88E0574-CEC5-4057-A223-1C7B5B5D4A66}"/>
    <hyperlink ref="G245" r:id="rId398" tooltip="sem/10.1021_acssuschemeng.9b00579\sc-2019-00579j_0003.jpeg" display="sem/10.1021_acssuschemeng.9b00579\sc-2019-00579j_0003.jpeg" xr:uid="{0953DC87-5F68-4352-866E-82A5AB0E572E}"/>
    <hyperlink ref="H245" r:id="rId399" tooltip="sem/10.1021_acssuschemeng.9b00579\SEM" display="sem/10.1021_acssuschemeng.9b00579\SEM" xr:uid="{EA0D2423-56F2-4599-A9D5-A22EB0DAFB0B}"/>
    <hyperlink ref="G246" r:id="rId400" tooltip="sem/10.1021_acssuschemeng.9b00579\sc-2019-00579j_0003.jpeg" display="sem/10.1021_acssuschemeng.9b00579\sc-2019-00579j_0003.jpeg" xr:uid="{27116890-B48D-43E4-A276-E65D13BC0E58}"/>
    <hyperlink ref="H246" r:id="rId401" tooltip="sem/10.1021_acssuschemeng.9b00579\SEM" display="sem/10.1021_acssuschemeng.9b00579\SEM" xr:uid="{60CAEEA0-F136-452C-A49A-5BD02C0F8CC7}"/>
    <hyperlink ref="G247" r:id="rId402" tooltip="sem/10.1021_acsami.0c12313\am0c12313_0003.jpeg" display="sem/10.1021_acsami.0c12313\am0c12313_0003.jpeg" xr:uid="{92B02A28-3118-49E1-9AF1-7080DC8384C9}"/>
    <hyperlink ref="H247" r:id="rId403" tooltip="sem/10.1021_acsami.0c12313\SEM" display="sem/10.1021_acsami.0c12313\SEM" xr:uid="{849607B2-C831-4BD5-8157-45CEE7E97313}"/>
    <hyperlink ref="H248" r:id="rId404" tooltip="sem/10.1021_acsami.0c12313\SEM" display="sem/10.1021_acsami.0c12313\SEM" xr:uid="{5EFCD192-4A4C-4043-8A08-E7CFB93690F8}"/>
    <hyperlink ref="H249" r:id="rId405" tooltip="sem/10.1021_acsami.0c12313\SEM" display="sem/10.1021_acsami.0c12313\SEM" xr:uid="{1BBFCABE-663B-440E-A7DD-0B0AEF7F2CB4}"/>
    <hyperlink ref="G276" r:id="rId406" tooltip="sem/10.1021_acsami.1c05098\am1c05098_0006.jpeg" display="sem/10.1021_acsami.1c05098\am1c05098_0006.jpeg" xr:uid="{4EE6F4F6-F4D9-4D93-93EB-AA0649143849}"/>
    <hyperlink ref="H276" r:id="rId407" tooltip="sem/10.1021_acsami.1c05098\SEM" display="sem/10.1021_acsami.1c05098\SEM" xr:uid="{6B20E173-A273-4517-B5D8-0B4459F0FC01}"/>
    <hyperlink ref="G277" r:id="rId408" tooltip="sem/10.1021_acsabm.1c00293\mt1c00293_0002.jpeg" display="sem/10.1021_acsabm.1c00293\mt1c00293_0002.jpeg" xr:uid="{1F2A6B25-2179-4617-AA19-C5E0938A64FA}"/>
    <hyperlink ref="H277" r:id="rId409" tooltip="sem/10.1021_acsabm.1c00293\SEM" display="sem/10.1021_acsabm.1c00293\SEM" xr:uid="{A409DF40-AE0D-4EA3-8063-8D5AE0258D6D}"/>
    <hyperlink ref="G278" r:id="rId410" tooltip="sem/10.1021_acsabm.1c00293\supp_6.jpg" display="sem/10.1021_acsabm.1c00293\supp_6.jpg" xr:uid="{86A1E43B-9B79-445D-BDD2-6697918E4984}"/>
    <hyperlink ref="H278" r:id="rId411" tooltip="sem/10.1021_acsabm.1c00293\SEM" display="sem/10.1021_acsabm.1c00293\SEM" xr:uid="{1023F0A7-84C9-4253-9F45-8F7F79830E68}"/>
    <hyperlink ref="G279" r:id="rId412" tooltip="sem/10.1021_acsabm.1c00293\supp_7.jpg" display="sem/10.1021_acsabm.1c00293\supp_7.jpg" xr:uid="{6BADFE7C-E4A7-49F0-B59A-A958DF2D109E}"/>
    <hyperlink ref="H279" r:id="rId413" tooltip="sem/10.1021_acsabm.1c00293\SEM" display="sem/10.1021_acsabm.1c00293\SEM" xr:uid="{9C1041B8-7AD1-4696-B211-DE2EF3B1D2C9}"/>
    <hyperlink ref="G280" r:id="rId414" tooltip="sem/10.1021_acsami.8b02527\supp_2.jpg" display="sem/10.1021_acsami.8b02527\supp_2.jpg" xr:uid="{0347096E-85EE-4A60-91E3-4CABA6DE8D38}"/>
    <hyperlink ref="H280" r:id="rId415" tooltip="sem/10.1021_acsami.8b02527\SEM" display="sem/10.1021_acsami.8b02527\SEM" xr:uid="{5C5A0264-8BCF-4007-8694-BC03B171F0D4}"/>
    <hyperlink ref="G281" r:id="rId416" tooltip="sem/10.1021_acs.molpharmaceut.6b00672\mp-2016-006726_0003.jpeg" display="sem/10.1021_acs.molpharmaceut.6b00672\mp-2016-006726_0003.jpeg" xr:uid="{BF25D21D-64F6-4BAA-ADCC-FC2E2C35123E}"/>
    <hyperlink ref="H281" r:id="rId417" tooltip="sem/10.1021_acs.molpharmaceut.6b00672\SEM" display="sem/10.1021_acs.molpharmaceut.6b00672\SEM" xr:uid="{ED444A6F-C807-4D1E-B463-8B19A147D2B6}"/>
    <hyperlink ref="G282" r:id="rId418" tooltip="sem/10.1021_acs.molpharmaceut.6b00672\mp-2016-006726_0003.jpeg" display="sem/10.1021_acs.molpharmaceut.6b00672\mp-2016-006726_0003.jpeg" xr:uid="{A9917CC0-2A0C-4299-AD75-6B59D225625E}"/>
    <hyperlink ref="H282" r:id="rId419" tooltip="sem/10.1021_acs.molpharmaceut.6b00672\SEM" display="sem/10.1021_acs.molpharmaceut.6b00672\SEM" xr:uid="{9203966F-44BB-45DC-9819-320EFD7428ED}"/>
    <hyperlink ref="G287" r:id="rId420" tooltip="sem/10.1021_acs.molpharmaceut.6b00672\mp-2016-006726_0003.jpeg" display="sem/10.1021_acs.molpharmaceut.6b00672\mp-2016-006726_0003.jpeg" xr:uid="{46731E4E-AF45-4A1A-B637-BDC124DD0C7E}"/>
    <hyperlink ref="H287" r:id="rId421" tooltip="sem/10.1021_acs.molpharmaceut.6b00672\SEM" display="sem/10.1021_acs.molpharmaceut.6b00672\SEM" xr:uid="{F5FB0052-EDF8-4273-AAFB-007E0B911551}"/>
    <hyperlink ref="G290" r:id="rId422" tooltip="sem/10.1021_acsami.0c08064\am0c08064_0001.jpeg" display="sem/10.1021_acsami.0c08064\am0c08064_0001.jpeg" xr:uid="{F196D8CE-9EC9-42B0-96D7-EB5758E3E1D2}"/>
    <hyperlink ref="H290" r:id="rId423" tooltip="sem/10.1021_acsami.0c08064\SEM" display="sem/10.1021_acsami.0c08064\SEM" xr:uid="{CF79DDAE-3091-4706-B9DD-BE68682897E8}"/>
    <hyperlink ref="G291" r:id="rId424" tooltip="sem/10.1021_acsbiomaterials.5b00346\ab-2015-00346z_0004.jpeg" display="sem/10.1021_acsbiomaterials.5b00346\ab-2015-00346z_0004.jpeg" xr:uid="{F418142D-EE02-46C7-AAF5-7D61D59ED6D3}"/>
    <hyperlink ref="H291" r:id="rId425" tooltip="sem/10.1021_acsbiomaterials.5b00346\SEM" display="sem/10.1021_acsbiomaterials.5b00346\SEM" xr:uid="{20C392B8-CBA2-4424-8FC3-450D1392F1B6}"/>
    <hyperlink ref="G292" r:id="rId426" tooltip="sem/10.1021_acsbiomaterials.5b00346\ab-2015-00346z_0004.jpeg" display="sem/10.1021_acsbiomaterials.5b00346\ab-2015-00346z_0004.jpeg" xr:uid="{646C1038-371B-4BCF-8999-F573FC2EC830}"/>
    <hyperlink ref="H292" r:id="rId427" tooltip="sem/10.1021_acsbiomaterials.5b00346\SEM" display="sem/10.1021_acsbiomaterials.5b00346\SEM" xr:uid="{8290A65F-073A-4BE2-A467-A91FF4866DA0}"/>
    <hyperlink ref="G293" r:id="rId428" tooltip="sem/10.1021_acsbiomaterials.5b00346\ab-2015-00346z_0004.jpeg" display="sem/10.1021_acsbiomaterials.5b00346\ab-2015-00346z_0004.jpeg" xr:uid="{2E8CC592-3DF9-4A3F-B1E3-5193B7DAB329}"/>
    <hyperlink ref="H293" r:id="rId429" tooltip="sem/10.1021_acsbiomaterials.5b00346\SEM" display="sem/10.1021_acsbiomaterials.5b00346\SEM" xr:uid="{E34C7029-2D32-40FE-B7E9-B35C7A6FAAFB}"/>
    <hyperlink ref="G294" r:id="rId430" tooltip="sem/10.1021_acsbiomaterials.5b00346\ab-2015-00346z_0004.jpeg" display="sem/10.1021_acsbiomaterials.5b00346\ab-2015-00346z_0004.jpeg" xr:uid="{ADB44C46-55EA-406C-9BEC-9482C6F22578}"/>
    <hyperlink ref="H294" r:id="rId431" tooltip="sem/10.1021_acsbiomaterials.5b00346\SEM" display="sem/10.1021_acsbiomaterials.5b00346\SEM" xr:uid="{DD48C119-51AF-43D3-BC0B-A748D5AE593D}"/>
    <hyperlink ref="G295" r:id="rId432" tooltip="sem/10.1021_acsbiomaterials.5b00346\ab-2015-00346z_0004.jpeg" display="sem/10.1021_acsbiomaterials.5b00346\ab-2015-00346z_0004.jpeg" xr:uid="{EDC47CA2-71DA-42E9-AC6F-F0528F597C3F}"/>
    <hyperlink ref="H295" r:id="rId433" tooltip="sem/10.1021_acsbiomaterials.5b00346\SEM" display="sem/10.1021_acsbiomaterials.5b00346\SEM" xr:uid="{427F0C8B-8CCE-4B31-B4BF-C7681AEC1E3E}"/>
    <hyperlink ref="G296" r:id="rId434" tooltip="sem/10.1021_acsbiomaterials.5b00346\ab-2015-00346z_0004.jpeg" display="sem/10.1021_acsbiomaterials.5b00346\ab-2015-00346z_0004.jpeg" xr:uid="{5DC6CD0B-7A7F-44C6-A77A-AF3139601425}"/>
    <hyperlink ref="H296" r:id="rId435" tooltip="sem/10.1021_acsbiomaterials.5b00346\SEM" display="sem/10.1021_acsbiomaterials.5b00346\SEM" xr:uid="{98C0396B-C876-4C96-9912-75815E24A002}"/>
    <hyperlink ref="G304" r:id="rId436" tooltip="sem/10.1021_acsami.9b05554\am-2019-05554v_0002.jpeg" display="sem/10.1021_acsami.9b05554\am-2019-05554v_0002.jpeg" xr:uid="{54EE1363-37C4-4FF3-8DC6-6E5718D0F3E5}"/>
    <hyperlink ref="H304" r:id="rId437" tooltip="sem/10.1021_acsami.9b05554\SEM" display="sem/10.1021_acsami.9b05554\SEM" xr:uid="{278E7572-D127-4087-BC77-27933007A99F}"/>
    <hyperlink ref="G306" r:id="rId438" tooltip="sem/10.1021_acsami.9b05554\am-2019-05554v_0002.jpeg" display="sem/10.1021_acsami.9b05554\am-2019-05554v_0002.jpeg" xr:uid="{D06F2989-5A15-429E-8FFD-B6556142A894}"/>
    <hyperlink ref="H306" r:id="rId439" tooltip="sem/10.1021_acsami.9b05554\SEM" display="sem/10.1021_acsami.9b05554\SEM" xr:uid="{37C2509D-9D0E-4E1E-95FA-D78542DA24C1}"/>
    <hyperlink ref="G307" r:id="rId440" tooltip="sem/10.1021_acsabm.0c00423\mt0c00423_0001.jpeg" display="sem/10.1021_acsabm.0c00423\mt0c00423_0001.jpeg" xr:uid="{92D6F487-34B1-43D9-9B5F-91EAA808BCEC}"/>
    <hyperlink ref="H307" r:id="rId441" tooltip="sem/10.1021_acsabm.0c00423\SEM" display="sem/10.1021_acsabm.0c00423\SEM" xr:uid="{A818A7C6-0D90-47BB-B954-EC9241329F2F}"/>
    <hyperlink ref="G308" r:id="rId442" tooltip="sem/10.1021_acsabm.0c00423\mt0c00423_0001.jpeg" display="sem/10.1021_acsabm.0c00423\mt0c00423_0001.jpeg" xr:uid="{88DFB975-3354-4E3D-B8D7-D855E2238977}"/>
    <hyperlink ref="H308" r:id="rId443" tooltip="sem/10.1021_acsabm.0c00423\SEM" display="sem/10.1021_acsabm.0c00423\SEM" xr:uid="{AE0C219A-FF45-4555-837E-0CF0604C42E0}"/>
    <hyperlink ref="G309" r:id="rId444" tooltip="sem/10.1021_acsabm.0c00423\mt0c00423_0004.jpeg" display="sem/10.1021_acsabm.0c00423\mt0c00423_0004.jpeg" xr:uid="{44DFFF1F-9989-4ADB-BED3-F3B62F374DA8}"/>
    <hyperlink ref="H309" r:id="rId445" tooltip="sem/10.1021_acsabm.0c00423\SEM" display="sem/10.1021_acsabm.0c00423\SEM" xr:uid="{C40A757B-3F53-4802-8F98-5DF91A8AD7F8}"/>
    <hyperlink ref="G310" r:id="rId446" tooltip="sem/10.1021_acsabm.0c00423\supp_2.jpg" display="sem/10.1021_acsabm.0c00423\supp_2.jpg" xr:uid="{A6426129-E8C9-40BB-9E94-7EB24520239A}"/>
    <hyperlink ref="H310" r:id="rId447" tooltip="sem/10.1021_acsabm.0c00423\SEM" display="sem/10.1021_acsabm.0c00423\SEM" xr:uid="{C6837752-E72E-4F53-8594-0639BFEDA6AB}"/>
    <hyperlink ref="G311" r:id="rId448" tooltip="sem/10.1021_acsabm.0c00423\supp_2.jpg" display="sem/10.1021_acsabm.0c00423\supp_2.jpg" xr:uid="{1DF7D3CA-4726-460D-86AD-9B1331CA50D7}"/>
    <hyperlink ref="H311" r:id="rId449" tooltip="sem/10.1021_acsabm.0c00423\SEM" display="sem/10.1021_acsabm.0c00423\SEM" xr:uid="{2F113BDB-4E9E-4801-AD58-9F07DFFCF31E}"/>
    <hyperlink ref="G312" r:id="rId450" tooltip="sem/10.1021_acsabm.0c00423\supp_3.jpg" display="sem/10.1021_acsabm.0c00423\supp_3.jpg" xr:uid="{9782E9EB-A995-4C99-9FB7-D50210109D70}"/>
    <hyperlink ref="H312" r:id="rId451" tooltip="sem/10.1021_acsabm.0c00423\SEM" display="sem/10.1021_acsabm.0c00423\SEM" xr:uid="{9C0BFEB9-0342-4D81-AD91-750B14A90F06}"/>
    <hyperlink ref="G313" r:id="rId452" tooltip="sem/10.1021_acsabm.0c00423\supp_3.jpg" display="sem/10.1021_acsabm.0c00423\supp_3.jpg" xr:uid="{4F90732C-FC5B-4B29-9DF2-8ED60547C291}"/>
    <hyperlink ref="H313" r:id="rId453" tooltip="sem/10.1021_acsabm.0c00423\SEM" display="sem/10.1021_acsabm.0c00423\SEM" xr:uid="{90E013E5-9C9D-445D-9B96-A4DAAB5119CB}"/>
    <hyperlink ref="G314" r:id="rId454" tooltip="sem/10.1021_acsabm.0c00423\supp_3.jpg" display="sem/10.1021_acsabm.0c00423\supp_3.jpg" xr:uid="{B0CDFFB7-5C80-4653-ABEC-2D2CFCF5EDFA}"/>
    <hyperlink ref="H314" r:id="rId455" tooltip="sem/10.1021_acsabm.0c00423\SEM" display="sem/10.1021_acsabm.0c00423\SEM" xr:uid="{93795563-8088-41CF-B265-C836E4BEBB6E}"/>
    <hyperlink ref="G315" r:id="rId456" tooltip="sem/10.1021_acsabm.0c00423\supp_3.jpg" display="sem/10.1021_acsabm.0c00423\supp_3.jpg" xr:uid="{1998FFE5-61C6-4023-A4A8-4D676BA6B990}"/>
    <hyperlink ref="H315" r:id="rId457" tooltip="sem/10.1021_acsabm.0c00423\SEM" display="sem/10.1021_acsabm.0c00423\SEM" xr:uid="{38C085C6-6EE4-4CB7-B3BE-57CA8A53D3AD}"/>
    <hyperlink ref="G316" r:id="rId458" tooltip="sem/10.1021_bk-2017-1253.ch004\bk-2016-00496t_g002.jpeg" display="sem/10.1021_bk-2017-1253.ch004\bk-2016-00496t_g002.jpeg" xr:uid="{EE251BAB-9BFD-4980-9873-6012D5B8DC58}"/>
    <hyperlink ref="H316" r:id="rId459" tooltip="sem/10.1021_bk-2017-1253.ch004\SEM" display="sem/10.1021_bk-2017-1253.ch004\SEM" xr:uid="{CBE6E988-6359-404C-B058-70BEB13802BB}"/>
    <hyperlink ref="G317" r:id="rId460" tooltip="sem/10.1021_bk-2017-1253.ch004\bk-2016-00496t_g002.jpeg" display="sem/10.1021_bk-2017-1253.ch004\bk-2016-00496t_g002.jpeg" xr:uid="{878A3D4C-DC19-4CC0-A4FE-CE9F2997C2D4}"/>
    <hyperlink ref="H317" r:id="rId461" tooltip="sem/10.1021_bk-2017-1253.ch004\SEM" display="sem/10.1021_bk-2017-1253.ch004\SEM" xr:uid="{18C8A3B7-BCBE-46F0-BF29-558596F01166}"/>
    <hyperlink ref="G318" r:id="rId462" tooltip="sem/10.1021_bk-2017-1253.ch004\bk-2016-00496t_g003.jpeg" display="sem/10.1021_bk-2017-1253.ch004\bk-2016-00496t_g003.jpeg" xr:uid="{22E3D033-93AE-4790-BA42-C0F2AB3E6A0D}"/>
    <hyperlink ref="H318" r:id="rId463" tooltip="sem/10.1021_bk-2017-1253.ch004\SEM" display="sem/10.1021_bk-2017-1253.ch004\SEM" xr:uid="{49F4EE7A-BE57-4A7B-88C9-95EAC8F95480}"/>
    <hyperlink ref="G319" r:id="rId464" tooltip="sem/10.1021_bk-2017-1253.ch004\bk-2016-00496t_g003.jpeg" display="sem/10.1021_bk-2017-1253.ch004\bk-2016-00496t_g003.jpeg" xr:uid="{AFC7F1F5-6FC8-4894-91FD-3E9DF21E4269}"/>
    <hyperlink ref="H319" r:id="rId465" tooltip="sem/10.1021_bk-2017-1253.ch004\SEM" display="sem/10.1021_bk-2017-1253.ch004\SEM" xr:uid="{4D81599D-491A-4677-A626-404C02A43F7F}"/>
    <hyperlink ref="G320" r:id="rId466" tooltip="sem/10.1021_bk-2017-1253.ch004\bk-2016-00496t_g003.jpeg" display="sem/10.1021_bk-2017-1253.ch004\bk-2016-00496t_g003.jpeg" xr:uid="{D0095186-65D1-4737-80E9-209C4BBCDBD2}"/>
    <hyperlink ref="H320" r:id="rId467" tooltip="sem/10.1021_bk-2017-1253.ch004\SEM" display="sem/10.1021_bk-2017-1253.ch004\SEM" xr:uid="{87B0A27F-7394-4DAC-B571-126C895A7AAF}"/>
    <hyperlink ref="G321" r:id="rId468" tooltip="sem/10.1021_bk-2017-1253.ch004\bk-2016-00496t_g003.jpeg" display="sem/10.1021_bk-2017-1253.ch004\bk-2016-00496t_g003.jpeg" xr:uid="{A84D1E7E-B195-4C3D-A710-1FA05358B14D}"/>
    <hyperlink ref="H321" r:id="rId469" tooltip="sem/10.1021_bk-2017-1253.ch004\SEM" display="sem/10.1021_bk-2017-1253.ch004\SEM" xr:uid="{F1104AB0-9324-4C18-B9D1-83344C357D35}"/>
    <hyperlink ref="G322" r:id="rId470" tooltip="sem/10.1021_acsami.1c03804\am1c03804_0003.jpeg" display="sem/10.1021_acsami.1c03804\am1c03804_0003.jpeg" xr:uid="{4C8AB33A-DC5F-4F34-AB8A-E402EDF01038}"/>
    <hyperlink ref="H322" r:id="rId471" tooltip="sem/10.1021_acsami.1c03804\SEM" display="sem/10.1021_acsami.1c03804\SEM" xr:uid="{56F15BFD-59CF-48AC-9576-FAEE4963B3CA}"/>
    <hyperlink ref="G323" r:id="rId472" tooltip="sem/10.1021_acsami.1c03804\am1c03804_0003.jpeg" display="sem/10.1021_acsami.1c03804\am1c03804_0003.jpeg" xr:uid="{D854B26B-1B95-4761-87F0-6F0C0CEB3C69}"/>
    <hyperlink ref="H323" r:id="rId473" tooltip="sem/10.1021_acsami.1c03804\SEM" display="sem/10.1021_acsami.1c03804\SEM" xr:uid="{91E20CBB-7CB2-4300-9D24-E8F515662B22}"/>
    <hyperlink ref="G324" r:id="rId474" tooltip="sem/10.1021_acsami.1c03804\am1c03804_0003.jpeg" display="sem/10.1021_acsami.1c03804\am1c03804_0003.jpeg" xr:uid="{AF2ECCFE-54D4-4ED0-B28E-AD81B2DC5986}"/>
    <hyperlink ref="H324" r:id="rId475" tooltip="sem/10.1021_acsami.1c03804\SEM" display="sem/10.1021_acsami.1c03804\SEM" xr:uid="{2BD0C8D3-52B5-4B5B-B387-BC7145F1DC6D}"/>
    <hyperlink ref="G325" r:id="rId476" tooltip="sem/10.1021_acsami.1c03804\supp_8.jpg" display="sem/10.1021_acsami.1c03804\supp_8.jpg" xr:uid="{97E4C654-4477-4638-A4BC-9C5D75A29EC6}"/>
    <hyperlink ref="H325" r:id="rId477" tooltip="sem/10.1021_acsami.1c03804\SEM" display="sem/10.1021_acsami.1c03804\SEM" xr:uid="{94C0A27A-5114-49EC-B220-A7A5028C892B}"/>
    <hyperlink ref="G326" r:id="rId478" tooltip="sem/10.1021_acsami.1c03804\supp_8.jpg" display="sem/10.1021_acsami.1c03804\supp_8.jpg" xr:uid="{0B8EB87D-7FA9-403F-B411-E9F407819A97}"/>
    <hyperlink ref="H326" r:id="rId479" tooltip="sem/10.1021_acsami.1c03804\SEM" display="sem/10.1021_acsami.1c03804\SEM" xr:uid="{35D27B3E-528A-4E55-9D42-81CE42DBD4E2}"/>
    <hyperlink ref="G327" r:id="rId480" tooltip="sem/10.1021_acsami.1c03804\supp_8.jpg" display="sem/10.1021_acsami.1c03804\supp_8.jpg" xr:uid="{6A5D5F71-55CE-4E8D-8569-8ADBABE7D5B7}"/>
    <hyperlink ref="H327" r:id="rId481" tooltip="sem/10.1021_acsami.1c03804\SEM" display="sem/10.1021_acsami.1c03804\SEM" xr:uid="{C0165C1C-17B2-42F6-8D33-9584F944F27B}"/>
    <hyperlink ref="G328" r:id="rId482" tooltip="sem/10.1021_acsami.1c02262\am1c02262_0002.jpeg" display="sem/10.1021_acsami.1c02262\am1c02262_0002.jpeg" xr:uid="{CAA6AE76-930A-45E2-B97F-27E79072427A}"/>
    <hyperlink ref="H328" r:id="rId483" tooltip="sem/10.1021_acsami.1c02262\SEM" display="sem/10.1021_acsami.1c02262\SEM" xr:uid="{86E0A62A-A914-4D8D-8CAD-5A0B3E7F33C9}"/>
    <hyperlink ref="G329" r:id="rId484" tooltip="sem/10.1021_acsami.1c01904\supp_9.jpg" display="sem/10.1021_acsami.1c01904\supp_9.jpg" xr:uid="{BD741082-4EDA-400F-B231-6A4E702FD971}"/>
    <hyperlink ref="H329" r:id="rId485" tooltip="sem/10.1021_acsami.1c01904\SEM" display="sem/10.1021_acsami.1c01904\SEM" xr:uid="{0CDCBEBA-3598-419E-BAE0-5881FB34B8B2}"/>
    <hyperlink ref="G147" r:id="rId486" tooltip="sem/10.1021_acsami.9b04700\am-2019-047007_0002.jpeg" display="sem/10.1021_acsami.9b04700\am-2019-047007_0002.jpeg" xr:uid="{ED22A216-0CC4-464C-A584-27446C77CA39}"/>
    <hyperlink ref="H147" r:id="rId487" tooltip="sem/10.1021_acsami.9b04700\SEM" display="sem/10.1021_acsami.9b04700\SEM" xr:uid="{C91FF8B5-BCFA-4B82-A736-57AD51A5271B}"/>
    <hyperlink ref="G149" r:id="rId488" tooltip="sem/10.1021_acsami.9b04700\am-2019-047007_0002.jpeg" display="sem/10.1021_acsami.9b04700\am-2019-047007_0002.jpeg" xr:uid="{17F73B83-B3B5-4D1B-9620-74D25D077EF9}"/>
    <hyperlink ref="H149" r:id="rId489" tooltip="sem/10.1021_acsami.9b04700\SEM" display="sem/10.1021_acsami.9b04700\SEM" xr:uid="{69557A63-3D34-41A8-BD9B-2F68006044B5}"/>
    <hyperlink ref="A157" r:id="rId490" xr:uid="{6A1ECDC9-FE35-46D6-B9C7-EE94CCB651AA}"/>
    <hyperlink ref="G156" r:id="rId491" tooltip="sem/10.1021_acsaelm.1c00488\supp_7.jpg" display="sem/10.1021_acsaelm.1c00488\supp_7.jpg" xr:uid="{AC1DBC5D-3D2C-4624-9520-B0E690ACD5D4}"/>
    <hyperlink ref="H156" r:id="rId492" tooltip="sem/10.1021_acsaelm.1c00488\SEM" display="sem/10.1021_acsaelm.1c00488\SEM" xr:uid="{F4F96D5B-391C-4634-A2D9-DD64988B7600}"/>
    <hyperlink ref="G158" r:id="rId493" tooltip="sem/10.1021_acsaelm.1c00488\supp_7.jpg" display="sem/10.1021_acsaelm.1c00488\supp_7.jpg" xr:uid="{AD62ABF4-2B85-40AE-BBB7-FA4E0D5DC696}"/>
    <hyperlink ref="H158" r:id="rId494" tooltip="sem/10.1021_acsaelm.1c00488\SEM" display="sem/10.1021_acsaelm.1c00488\SEM" xr:uid="{2DBDC7D1-8570-4CB0-9B2B-B1428ED411CE}"/>
    <hyperlink ref="A158" r:id="rId495" xr:uid="{C5B94C75-2DB9-4C94-968B-93361D84CA9D}"/>
    <hyperlink ref="G159" r:id="rId496" tooltip="sem/10.1021_acsami.6b07713\am-2016-07713p_0010.jpeg" display="sem/10.1021_acsami.6b07713\am-2016-07713p_0010.jpeg" xr:uid="{0DDD7135-F442-459E-9963-7F8E725E0BFB}"/>
    <hyperlink ref="H159" r:id="rId497" tooltip="sem/10.1021_acsami.6b07713\SEM" display="sem/10.1021_acsami.6b07713\SEM" xr:uid="{7792E60A-66C8-448B-BD64-6B14C99E1169}"/>
    <hyperlink ref="A159" r:id="rId498" xr:uid="{74A813AA-A2F3-4FD6-AB8E-01A1579B8757}"/>
    <hyperlink ref="G160" r:id="rId499" tooltip="sem/10.1021_acsami.6b07713\am-2016-07713p_0010.jpeg" display="sem/10.1021_acsami.6b07713\am-2016-07713p_0010.jpeg" xr:uid="{B0D6EEA1-715B-477E-A3E7-20B615E85F28}"/>
    <hyperlink ref="H160" r:id="rId500" tooltip="sem/10.1021_acsami.6b07713\SEM" display="sem/10.1021_acsami.6b07713\SEM" xr:uid="{7D965E1A-564F-4588-ACA5-AA491AA8F93D}"/>
    <hyperlink ref="A160" r:id="rId501" xr:uid="{246F533B-6CD0-4D8B-A956-7BA4CB71B86D}"/>
    <hyperlink ref="G161" r:id="rId502" tooltip="sem/10.1021_acsami.6b07713\am-2016-07713p_0010.jpeg" display="sem/10.1021_acsami.6b07713\am-2016-07713p_0010.jpeg" xr:uid="{858DCFB6-29ED-4A34-8F7F-DD2492FC58D1}"/>
    <hyperlink ref="H161" r:id="rId503" tooltip="sem/10.1021_acsami.6b07713\SEM" display="sem/10.1021_acsami.6b07713\SEM" xr:uid="{96C1A1EA-8281-468A-97CE-74BCAFBDA31F}"/>
    <hyperlink ref="G163" r:id="rId504" tooltip="sem/10.1021_acsami.6b07713\am-2016-07713p_0010.jpeg" display="sem/10.1021_acsami.6b07713\am-2016-07713p_0010.jpeg" xr:uid="{C5176634-E96F-4F5C-85C9-9F7536F1D7AA}"/>
    <hyperlink ref="H163" r:id="rId505" tooltip="sem/10.1021_acsami.6b07713\SEM" display="sem/10.1021_acsami.6b07713\SEM" xr:uid="{44EC7BE3-F7AB-4FA1-BD3E-7F552ED1BC77}"/>
    <hyperlink ref="G166" r:id="rId506" tooltip="sem/10.1021_acsami.6b07713\supp_1.jpg" display="sem/10.1021_acsami.6b07713\supp_1.jpg" xr:uid="{D1AEEF32-E185-49A6-B344-48FC1C25638A}"/>
    <hyperlink ref="H166" r:id="rId507" tooltip="sem/10.1021_acsami.6b07713\SEM" display="sem/10.1021_acsami.6b07713\SEM" xr:uid="{B2679954-9085-42A7-B412-F8E033AAFA1F}"/>
    <hyperlink ref="G165" r:id="rId508" tooltip="sem/10.1021_acsami.6b07713\supp_1.jpg" display="sem/10.1021_acsami.6b07713\supp_1.jpg" xr:uid="{F64490EB-EB77-4C50-ADB8-CA9789669BF0}"/>
    <hyperlink ref="H165" r:id="rId509" tooltip="sem/10.1021_acsami.6b07713\SEM" display="sem/10.1021_acsami.6b07713\SEM" xr:uid="{F119A716-F113-4D0D-955A-875EEE116430}"/>
    <hyperlink ref="G167" r:id="rId510" tooltip="sem/10.1021_acsami.6b07713\supp_1.jpg" display="sem/10.1021_acsami.6b07713\supp_1.jpg" xr:uid="{EB7EE395-5888-4904-A431-77A0E2FAD28F}"/>
    <hyperlink ref="H167" r:id="rId511" tooltip="sem/10.1021_acsami.6b07713\SEM" display="sem/10.1021_acsami.6b07713\SEM" xr:uid="{150FE8C8-7652-45C2-A035-5CE519BDD481}"/>
    <hyperlink ref="G169" r:id="rId512" tooltip="sem/10.1021_acsami.6b07713\supp_1.jpg" display="sem/10.1021_acsami.6b07713\supp_1.jpg" xr:uid="{73ADA907-7BA6-4CF9-B8B2-86A3F14CB8D8}"/>
    <hyperlink ref="H169" r:id="rId513" tooltip="sem/10.1021_acsami.6b07713\SEM" display="sem/10.1021_acsami.6b07713\SEM" xr:uid="{9B5283C9-C0FB-49D7-B7ED-C3B6B63A0D4A}"/>
    <hyperlink ref="A172" r:id="rId514" xr:uid="{A518999B-DAC1-4A7B-BDB1-A9431329359C}"/>
    <hyperlink ref="G180" r:id="rId515" tooltip="sem/10.1021_acsapm.1c00805\supp_4.jpg" display="sem/10.1021_acsapm.1c00805\supp_4.jpg" xr:uid="{DDAE426A-3286-49D0-9868-A277C0E6CA6E}"/>
    <hyperlink ref="H180" r:id="rId516" tooltip="sem/10.1021_acsapm.1c00805\SEM" display="sem/10.1021_acsapm.1c00805\SEM" xr:uid="{2D680B40-685D-4EB9-AA2D-81DE19D6A162}"/>
    <hyperlink ref="G187" r:id="rId517" tooltip="sem/10.1021_acsami.9b13611\am9b13611_0002.jpeg" display="sem/10.1021_acsami.9b13611\am9b13611_0002.jpeg" xr:uid="{B3FE8EB4-41E3-4791-BA85-E574E6A0CCD2}"/>
    <hyperlink ref="H187" r:id="rId518" tooltip="sem/10.1021_acsami.9b13611\SEM" display="sem/10.1021_acsami.9b13611\SEM" xr:uid="{8BB68942-D961-4246-B5DA-6FE63CD49E97}"/>
    <hyperlink ref="G190" r:id="rId519" tooltip="sem/10.1021_acsami.9b13611\am9b13611_0002.jpeg" display="sem/10.1021_acsami.9b13611\am9b13611_0002.jpeg" xr:uid="{A683EF13-EAE1-4529-ABB5-93A05F14FE6D}"/>
    <hyperlink ref="H190" r:id="rId520" tooltip="sem/10.1021_acsami.9b13611\SEM" display="sem/10.1021_acsami.9b13611\SEM" xr:uid="{BE48979C-1754-4FDB-933F-FF7A113EA90B}"/>
    <hyperlink ref="G188" r:id="rId521" tooltip="sem/10.1021_acsami.9b13611\am9b13611_0002.jpeg" display="sem/10.1021_acsami.9b13611\am9b13611_0002.jpeg" xr:uid="{860D3DEA-5684-4EE8-8B76-448EA008D2B2}"/>
    <hyperlink ref="H188" r:id="rId522" tooltip="sem/10.1021_acsami.9b13611\SEM" display="sem/10.1021_acsami.9b13611\SEM" xr:uid="{78CA184D-E9B6-40CE-A6BE-B8234665B253}"/>
    <hyperlink ref="G189" r:id="rId523" tooltip="sem/10.1021_acsami.9b13611\am9b13611_0002.jpeg" display="sem/10.1021_acsami.9b13611\am9b13611_0002.jpeg" xr:uid="{1790EF31-6541-4A5D-8519-4DCEE827E882}"/>
    <hyperlink ref="H189" r:id="rId524" tooltip="sem/10.1021_acsami.9b13611\SEM" display="sem/10.1021_acsami.9b13611\SEM" xr:uid="{F1798711-25C5-4F0F-9801-ED9D47A1BB58}"/>
    <hyperlink ref="G186" r:id="rId525" tooltip="sem/10.1021_acsami.9b13611\am9b13611_0002.jpeg" display="sem/10.1021_acsami.9b13611\am9b13611_0002.jpeg" xr:uid="{5D7CBAE6-3497-4538-B0A6-5097971473AA}"/>
    <hyperlink ref="H186" r:id="rId526" tooltip="sem/10.1021_acsami.9b13611\SEM" display="sem/10.1021_acsami.9b13611\SEM" xr:uid="{14C0332D-768D-45FD-A0DE-69F8316AC2B2}"/>
    <hyperlink ref="G182" r:id="rId527" tooltip="sem/10.1021_acsami.9b13611\am9b13611_0002.jpeg" display="sem/10.1021_acsami.9b13611\am9b13611_0002.jpeg" xr:uid="{1EA8FC05-A0E2-4725-A87A-52FB4AB19C93}"/>
    <hyperlink ref="H182" r:id="rId528" tooltip="sem/10.1021_acsami.9b13611\SEM" display="sem/10.1021_acsami.9b13611\SEM" xr:uid="{D6744398-BD02-49FF-83C5-96FAE3FF7FB2}"/>
    <hyperlink ref="G185" r:id="rId529" tooltip="sem/10.1021_acsami.9b13611\am9b13611_0002.jpeg" display="sem/10.1021_acsami.9b13611\am9b13611_0002.jpeg" xr:uid="{AF93F6F7-435E-4B26-BD8F-2662E2ADFBF4}"/>
    <hyperlink ref="H185" r:id="rId530" tooltip="sem/10.1021_acsami.9b13611\SEM" display="sem/10.1021_acsami.9b13611\SEM" xr:uid="{9311EE9C-49BE-46A4-B905-91FD5343536E}"/>
    <hyperlink ref="G183" r:id="rId531" tooltip="sem/10.1021_acsami.9b13611\am9b13611_0002.jpeg" display="sem/10.1021_acsami.9b13611\am9b13611_0002.jpeg" xr:uid="{EAA83275-C74A-477E-A31E-B4760CA7C031}"/>
    <hyperlink ref="H183" r:id="rId532" tooltip="sem/10.1021_acsami.9b13611\SEM" display="sem/10.1021_acsami.9b13611\SEM" xr:uid="{E29B3D5F-2870-4654-91DD-76E9350A9DC0}"/>
    <hyperlink ref="G184" r:id="rId533" tooltip="sem/10.1021_acsami.9b13611\am9b13611_0002.jpeg" display="sem/10.1021_acsami.9b13611\am9b13611_0002.jpeg" xr:uid="{7576E348-F383-420D-B4D7-23CDAD8873F7}"/>
    <hyperlink ref="H184" r:id="rId534" tooltip="sem/10.1021_acsami.9b13611\SEM" display="sem/10.1021_acsami.9b13611\SEM" xr:uid="{24F0C1E2-1867-4074-B6C6-591E9EC059E5}"/>
    <hyperlink ref="G192" r:id="rId535" tooltip="sem/10.1021_acsami.9b13611\am9b13611_0002.jpeg" display="sem/10.1021_acsami.9b13611\am9b13611_0002.jpeg" xr:uid="{62A51A6A-B6AA-40FB-99AA-0E881E3ABAF5}"/>
    <hyperlink ref="H192" r:id="rId536" tooltip="sem/10.1021_acsami.9b13611\SEM" display="sem/10.1021_acsami.9b13611\SEM" xr:uid="{50545D35-594B-40CB-9D0D-60DBD5B22193}"/>
    <hyperlink ref="H193" r:id="rId537" tooltip="sem/10.1021_acsami.9b13611\SEM" display="sem/10.1021_acsami.9b13611\SEM" xr:uid="{70315842-3070-4A05-8981-E3D6469C5BA8}"/>
    <hyperlink ref="G193" r:id="rId538" tooltip="sem/10.1021_acsami.9b13611\am9b13611_0002.jpeg" display="sem/10.1021_acsami.9b13611\am9b13611_0002.jpeg" xr:uid="{97532548-200E-4666-9AD2-54A3AA442F52}"/>
    <hyperlink ref="G200" r:id="rId539" tooltip="sem/10.1021_acsami.0c21598\am0c21598_0002.jpeg" display="sem/10.1021_acsami.0c21598\am0c21598_0002.jpeg" xr:uid="{02DFFADC-177E-45E2-9E6A-A37DA1EC2410}"/>
    <hyperlink ref="H200" r:id="rId540" tooltip="sem/10.1021_acsami.0c21598\SEM" display="sem/10.1021_acsami.0c21598\SEM" xr:uid="{D177D2BF-D4ED-4838-8D88-06523083309D}"/>
    <hyperlink ref="G199" r:id="rId541" tooltip="sem/10.1021_acsami.0c21598\am0c21598_0002.jpeg" display="sem/10.1021_acsami.0c21598\am0c21598_0002.jpeg" xr:uid="{B128EE14-6B21-4679-BD3B-E26C08D24D4D}"/>
    <hyperlink ref="H199" r:id="rId542" tooltip="sem/10.1021_acsami.0c21598\SEM" display="sem/10.1021_acsami.0c21598\SEM" xr:uid="{7BF6D849-9CE4-4F73-99C6-0A9A3A3CCCDE}"/>
    <hyperlink ref="G198" r:id="rId543" tooltip="sem/10.1021_acsami.0c21598\am0c21598_0002.jpeg" display="sem/10.1021_acsami.0c21598\am0c21598_0002.jpeg" xr:uid="{9FC1D32B-A8CC-41E2-B539-E5121CD795E9}"/>
    <hyperlink ref="H198" r:id="rId544" tooltip="sem/10.1021_acsami.0c21598\SEM" display="sem/10.1021_acsami.0c21598\SEM" xr:uid="{DE482BF7-9270-47F1-893D-671F343DA0F2}"/>
    <hyperlink ref="G197" r:id="rId545" tooltip="sem/10.1021_acsami.0c21598\am0c21598_0002.jpeg" display="sem/10.1021_acsami.0c21598\am0c21598_0002.jpeg" xr:uid="{00833624-41A5-4B2B-99D0-F422DA7D516B}"/>
    <hyperlink ref="H197" r:id="rId546" tooltip="sem/10.1021_acsami.0c21598\SEM" display="sem/10.1021_acsami.0c21598\SEM" xr:uid="{CD4768CE-62A6-4DFF-8754-DA25B6C6BC81}"/>
    <hyperlink ref="G196" r:id="rId547" tooltip="sem/10.1021_acsami.0c21598\am0c21598_0002.jpeg" display="sem/10.1021_acsami.0c21598\am0c21598_0002.jpeg" xr:uid="{95B8B90D-587D-4236-9D41-0A137BED99B6}"/>
    <hyperlink ref="H196" r:id="rId548" tooltip="sem/10.1021_acsami.0c21598\SEM" display="sem/10.1021_acsami.0c21598\SEM" xr:uid="{1409123C-F0BD-4002-9504-437D6ACA0600}"/>
    <hyperlink ref="A209" r:id="rId549" xr:uid="{FC63BB26-412F-405F-A3A7-3CCABC672615}"/>
    <hyperlink ref="G208" r:id="rId550" tooltip="sem/10.1021_acsami.0c05454\am0c05454_0002.jpeg" display="sem/10.1021_acsami.0c05454\am0c05454_0002.jpeg" xr:uid="{988394C1-B678-4405-8F77-01F0A3136BE9}"/>
    <hyperlink ref="H208" r:id="rId551" tooltip="sem/10.1021_acsami.0c05454\SEM" display="sem/10.1021_acsami.0c05454\SEM" xr:uid="{14A9AEA6-C9E6-431A-A27F-6BE68E355743}"/>
    <hyperlink ref="A208" r:id="rId552" xr:uid="{F7D1932D-9A4B-4E01-A1D1-55909CC5D586}"/>
    <hyperlink ref="G217" r:id="rId553" tooltip="sem/10.1021_acsami.8b15591\am-2018-155915_0002.jpeg" display="sem/10.1021_acsami.8b15591\am-2018-155915_0002.jpeg" xr:uid="{F63F4210-4529-4B17-BF50-60B1EC5DA4CB}"/>
    <hyperlink ref="H217" r:id="rId554" tooltip="sem/10.1021_acsami.8b15591\SEM" display="sem/10.1021_acsami.8b15591\SEM" xr:uid="{9FCB3082-7B13-414C-9C31-AD580F67DD30}"/>
    <hyperlink ref="G221" r:id="rId555" tooltip="sem/10.1021_acsami.8b15591\am-2018-155915_0002.jpeg" display="sem/10.1021_acsami.8b15591\am-2018-155915_0002.jpeg" xr:uid="{6D817A95-611F-44DA-846E-0EBB36267D2C}"/>
    <hyperlink ref="H221" r:id="rId556" tooltip="sem/10.1021_acsami.8b15591\SEM" display="sem/10.1021_acsami.8b15591\SEM" xr:uid="{3D490337-3918-4505-83B7-7A546F59CEEA}"/>
    <hyperlink ref="G214" r:id="rId557" tooltip="sem/10.1021_acsami.8b15591\am-2018-155915_0002.jpeg" display="sem/10.1021_acsami.8b15591\am-2018-155915_0002.jpeg" xr:uid="{EA68F3ED-1A04-482F-B99E-A844427D6753}"/>
    <hyperlink ref="H214" r:id="rId558" tooltip="sem/10.1021_acsami.8b15591\SEM" display="sem/10.1021_acsami.8b15591\SEM" xr:uid="{B972ACF0-B172-486F-BBCA-1CA6464CCB5D}"/>
    <hyperlink ref="G216" r:id="rId559" tooltip="sem/10.1021_acsami.8b15591\am-2018-155915_0002.jpeg" display="sem/10.1021_acsami.8b15591\am-2018-155915_0002.jpeg" xr:uid="{3F46107A-0C23-40DA-95C9-340294288E31}"/>
    <hyperlink ref="H216" r:id="rId560" tooltip="sem/10.1021_acsami.8b15591\SEM" display="sem/10.1021_acsami.8b15591\SEM" xr:uid="{DAFEEB75-21FF-453A-B7B9-5F2191A8D70F}"/>
    <hyperlink ref="G215" r:id="rId561" tooltip="sem/10.1021_acsami.8b15591\am-2018-155915_0002.jpeg" display="sem/10.1021_acsami.8b15591\am-2018-155915_0002.jpeg" xr:uid="{900C10BA-6B50-4CE2-ABD4-9BFDF61B37F4}"/>
    <hyperlink ref="H215" r:id="rId562" tooltip="sem/10.1021_acsami.8b15591\SEM" display="sem/10.1021_acsami.8b15591\SEM" xr:uid="{DDFDF802-6DBD-4D59-A89C-56904AFC89D7}"/>
    <hyperlink ref="G218" r:id="rId563" tooltip="sem/10.1021_acsami.8b15591\am-2018-155915_0002.jpeg" display="sem/10.1021_acsami.8b15591\am-2018-155915_0002.jpeg" xr:uid="{E8142694-C094-4434-B055-EA202D2F48E5}"/>
    <hyperlink ref="H218" r:id="rId564" tooltip="sem/10.1021_acsami.8b15591\SEM" display="sem/10.1021_acsami.8b15591\SEM" xr:uid="{57895267-C469-4FDE-B920-D8D380C3EAA2}"/>
    <hyperlink ref="G220" r:id="rId565" tooltip="sem/10.1021_acsami.8b15591\am-2018-155915_0002.jpeg" display="sem/10.1021_acsami.8b15591\am-2018-155915_0002.jpeg" xr:uid="{634F6F1F-EAE6-4E78-9A58-6DD710FAE811}"/>
    <hyperlink ref="H220" r:id="rId566" tooltip="sem/10.1021_acsami.8b15591\SEM" display="sem/10.1021_acsami.8b15591\SEM" xr:uid="{83CB5E9B-D030-4751-B35F-120C00FA1600}"/>
    <hyperlink ref="G219" r:id="rId567" tooltip="sem/10.1021_acsami.8b15591\am-2018-155915_0002.jpeg" display="sem/10.1021_acsami.8b15591\am-2018-155915_0002.jpeg" xr:uid="{639BF4A9-3E34-4FE7-B8D7-D5180DDCE19C}"/>
    <hyperlink ref="H219" r:id="rId568" tooltip="sem/10.1021_acsami.8b15591\SEM" display="sem/10.1021_acsami.8b15591\SEM" xr:uid="{F9A94A73-C417-4551-BE6A-233B0ED00675}"/>
    <hyperlink ref="G224" r:id="rId569" tooltip="sem/10.1021_acsami.8b15591\am-2018-155915_0002.jpeg" display="sem/10.1021_acsami.8b15591\am-2018-155915_0002.jpeg" xr:uid="{546695F6-4047-4C14-9E51-5F199AC10B37}"/>
    <hyperlink ref="H224" r:id="rId570" tooltip="sem/10.1021_acsami.8b15591\SEM" display="sem/10.1021_acsami.8b15591\SEM" xr:uid="{D200945F-C0ED-4E2D-B789-E2824C69E678}"/>
    <hyperlink ref="G223" r:id="rId571" tooltip="sem/10.1021_acsami.8b15591\am-2018-155915_0002.jpeg" display="sem/10.1021_acsami.8b15591\am-2018-155915_0002.jpeg" xr:uid="{FAE2F96F-0A6A-4E8A-9990-079E07340883}"/>
    <hyperlink ref="H223" r:id="rId572" tooltip="sem/10.1021_acsami.8b15591\SEM" display="sem/10.1021_acsami.8b15591\SEM" xr:uid="{5105F6C8-542A-4D9D-A3AF-58F1FABAF76E}"/>
    <hyperlink ref="G222" r:id="rId573" tooltip="sem/10.1021_acsami.8b15591\am-2018-155915_0002.jpeg" display="sem/10.1021_acsami.8b15591\am-2018-155915_0002.jpeg" xr:uid="{05872357-1655-4967-B337-21C645E078F8}"/>
    <hyperlink ref="H222" r:id="rId574" tooltip="sem/10.1021_acsami.8b15591\SEM" display="sem/10.1021_acsami.8b15591\SEM" xr:uid="{299A5BB5-D906-4752-8286-30FA0E93E869}"/>
    <hyperlink ref="A231" r:id="rId575" xr:uid="{F5EC174D-F3BF-46C8-8F4E-6B080A0208E4}"/>
    <hyperlink ref="G233" r:id="rId576" tooltip="sem/10.1021_acsami.0c08880\am0c08880_0003.jpeg" display="sem/10.1021_acsami.0c08880\am0c08880_0003.jpeg" xr:uid="{397C55CD-07C8-46C1-A2E8-9446F09D75A9}"/>
    <hyperlink ref="H233" r:id="rId577" tooltip="sem/10.1021_acsami.0c08880\SEM" display="sem/10.1021_acsami.0c08880\SEM" xr:uid="{C1C62B83-4DC5-468D-BE3A-98627425E20F}"/>
    <hyperlink ref="A236" r:id="rId578" xr:uid="{E6F8A35E-3B13-4119-8B25-B9BBCCE2066C}"/>
    <hyperlink ref="G241" r:id="rId579" tooltip="sem/10.1021_jf202347h\jf-2011-02347h_0006.jpeg" display="sem/10.1021_jf202347h\jf-2011-02347h_0006.jpeg" xr:uid="{6E214A0D-119C-4426-8250-9E23EB25AAC5}"/>
    <hyperlink ref="H241" r:id="rId580" tooltip="sem/10.1021_jf202347h\SEM" display="sem/10.1021_jf202347h\SEM" xr:uid="{7597188E-4D54-46F2-B674-35DF11C4811A}"/>
    <hyperlink ref="G243" r:id="rId581" tooltip="sem/10.1021_jf202347h\jf-2011-02347h_0006.jpeg" display="sem/10.1021_jf202347h\jf-2011-02347h_0006.jpeg" xr:uid="{4A35B9AE-E3AA-4760-A030-0A1F7EEBDDBC}"/>
    <hyperlink ref="H243" r:id="rId582" tooltip="sem/10.1021_jf202347h\SEM" display="sem/10.1021_jf202347h\SEM" xr:uid="{AC6BDA00-FDED-4693-90F8-F92BAE00AA65}"/>
    <hyperlink ref="G249" r:id="rId583" tooltip="sem/10.1021_acsami.0c12313\supp_7.jpg" display="sem/10.1021_acsami.0c12313\supp_7.jpg" xr:uid="{F1A1AD39-8AFD-473E-BD46-3E7496F0DAA6}"/>
    <hyperlink ref="G248" r:id="rId584" tooltip="sem/10.1021_acsami.0c12313\supp_7.jpg" display="sem/10.1021_acsami.0c12313\supp_7.jpg" xr:uid="{4C55A963-5356-4B75-AE6E-4D0C037118C2}"/>
    <hyperlink ref="G255" r:id="rId585" tooltip="sem/10.1021_acsabm.1c00096\mt1c00096_0004.jpeg" display="sem/10.1021_acsabm.1c00096\mt1c00096_0004.jpeg" xr:uid="{F78636FA-037A-471D-A281-D62C069FC29A}"/>
    <hyperlink ref="H255" r:id="rId586" tooltip="sem/10.1021_acsabm.1c00096\SEM" display="sem/10.1021_acsabm.1c00096\SEM" xr:uid="{BD8D81B3-488F-4239-B258-58D7B468CDBD}"/>
    <hyperlink ref="G250" r:id="rId587" tooltip="sem/10.1021_acsabm.1c00096\mt1c00096_0004.jpeg" display="sem/10.1021_acsabm.1c00096\mt1c00096_0004.jpeg" xr:uid="{6B7F4E0A-1ED9-49E3-A2F1-473E965D719E}"/>
    <hyperlink ref="H250" r:id="rId588" tooltip="sem/10.1021_acsabm.1c00096\SEM" display="sem/10.1021_acsabm.1c00096\SEM" xr:uid="{8CED76A0-2660-46FC-AC98-15D314528FCB}"/>
    <hyperlink ref="G251" r:id="rId589" tooltip="sem/10.1021_acsabm.1c00096\mt1c00096_0004.jpeg" display="sem/10.1021_acsabm.1c00096\mt1c00096_0004.jpeg" xr:uid="{F6CC67BA-C5FC-4997-A97B-B393B5F0B1A6}"/>
    <hyperlink ref="H251" r:id="rId590" tooltip="sem/10.1021_acsabm.1c00096\SEM" display="sem/10.1021_acsabm.1c00096\SEM" xr:uid="{F9FF1E92-3A8C-4AA4-BB58-1BD8FCB1E99A}"/>
    <hyperlink ref="G258" r:id="rId591" tooltip="sem/10.1021_acsabm.1c00096\mt1c00096_0004.jpeg" display="sem/10.1021_acsabm.1c00096\mt1c00096_0004.jpeg" xr:uid="{B72BE94C-B202-4449-8A02-E435B1BD82A8}"/>
    <hyperlink ref="H258" r:id="rId592" tooltip="sem/10.1021_acsabm.1c00096\SEM" display="sem/10.1021_acsabm.1c00096\SEM" xr:uid="{19835A98-B196-4BAC-91DB-0CFC0C1CB033}"/>
    <hyperlink ref="G257" r:id="rId593" tooltip="sem/10.1021_acsabm.1c00096\mt1c00096_0004.jpeg" display="sem/10.1021_acsabm.1c00096\mt1c00096_0004.jpeg" xr:uid="{8B6F09D5-E0D4-40B2-B858-B34C29353F3B}"/>
    <hyperlink ref="H257" r:id="rId594" tooltip="sem/10.1021_acsabm.1c00096\SEM" display="sem/10.1021_acsabm.1c00096\SEM" xr:uid="{53EDD07D-C0E3-4CBE-9393-A99DC58ECE80}"/>
    <hyperlink ref="G256" r:id="rId595" tooltip="sem/10.1021_acsabm.1c00096\mt1c00096_0004.jpeg" display="sem/10.1021_acsabm.1c00096\mt1c00096_0004.jpeg" xr:uid="{2A569470-6A6A-4FD2-9F1D-A1CEA64D36FB}"/>
    <hyperlink ref="H256" r:id="rId596" tooltip="sem/10.1021_acsabm.1c00096\SEM" display="sem/10.1021_acsabm.1c00096\SEM" xr:uid="{C411C048-2BF9-4CF5-8F98-A14840E75E00}"/>
    <hyperlink ref="G252" r:id="rId597" tooltip="sem/10.1021_acsabm.1c00096\mt1c00096_0004.jpeg" display="sem/10.1021_acsabm.1c00096\mt1c00096_0004.jpeg" xr:uid="{A598F442-39F0-412D-9CDD-6A3E3FFA2A5A}"/>
    <hyperlink ref="H252" r:id="rId598" tooltip="sem/10.1021_acsabm.1c00096\SEM" display="sem/10.1021_acsabm.1c00096\SEM" xr:uid="{97774192-79C2-41EB-8EFD-5A4DF42F879A}"/>
    <hyperlink ref="G254" r:id="rId599" tooltip="sem/10.1021_acsabm.1c00096\mt1c00096_0004.jpeg" display="sem/10.1021_acsabm.1c00096\mt1c00096_0004.jpeg" xr:uid="{4ACE66B7-83FF-4CE9-BD2E-D24E89797FCF}"/>
    <hyperlink ref="H254" r:id="rId600" tooltip="sem/10.1021_acsabm.1c00096\SEM" display="sem/10.1021_acsabm.1c00096\SEM" xr:uid="{2B4013A2-0DC5-4378-9694-BA4FAE49F08E}"/>
    <hyperlink ref="G253" r:id="rId601" tooltip="sem/10.1021_acsabm.1c00096\mt1c00096_0004.jpeg" display="sem/10.1021_acsabm.1c00096\mt1c00096_0004.jpeg" xr:uid="{EE9A147B-936B-4F1C-9C69-93AA1C1C4299}"/>
    <hyperlink ref="H253" r:id="rId602" tooltip="sem/10.1021_acsabm.1c00096\SEM" display="sem/10.1021_acsabm.1c00096\SEM" xr:uid="{E2BE9A3D-F961-4FF7-9BB3-41E93E543A04}"/>
    <hyperlink ref="G261" r:id="rId603" tooltip="sem/10.1021_acsabm.1c00096\mt1c00096_0004.jpeg" display="sem/10.1021_acsabm.1c00096\mt1c00096_0004.jpeg" xr:uid="{2681A7E6-46DB-4EF6-93A6-574C50A5E354}"/>
    <hyperlink ref="H261" r:id="rId604" tooltip="sem/10.1021_acsabm.1c00096\SEM" display="sem/10.1021_acsabm.1c00096\SEM" xr:uid="{2976F36F-0838-4CE0-B8A1-0F5065D52FED}"/>
    <hyperlink ref="G259" r:id="rId605" tooltip="sem/10.1021_acsabm.1c00096\mt1c00096_0004.jpeg" display="sem/10.1021_acsabm.1c00096\mt1c00096_0004.jpeg" xr:uid="{9AE96E9B-A85C-43D7-9781-D213DEA29786}"/>
    <hyperlink ref="H259" r:id="rId606" tooltip="sem/10.1021_acsabm.1c00096\SEM" display="sem/10.1021_acsabm.1c00096\SEM" xr:uid="{6BF70F8C-FED2-435B-A010-4E607F717306}"/>
    <hyperlink ref="G273" r:id="rId607" tooltip="sem/10.1021_acsabm.1c00096\mt1c00096_0004.jpeg" display="sem/10.1021_acsabm.1c00096\mt1c00096_0004.jpeg" xr:uid="{4776A6DD-890A-4FAB-9840-C7BCF93AD96B}"/>
    <hyperlink ref="H273" r:id="rId608" tooltip="sem/10.1021_acsabm.1c00096\SEM" display="sem/10.1021_acsabm.1c00096\SEM" xr:uid="{5670448A-B9C1-4253-B327-B6333043E9C0}"/>
    <hyperlink ref="G264" r:id="rId609" tooltip="sem/10.1021_acsabm.1c00096\mt1c00096_0004.jpeg" display="sem/10.1021_acsabm.1c00096\mt1c00096_0004.jpeg" xr:uid="{0506ED43-437B-4AB0-9F47-43124C54F067}"/>
    <hyperlink ref="H264" r:id="rId610" tooltip="sem/10.1021_acsabm.1c00096\SEM" display="sem/10.1021_acsabm.1c00096\SEM" xr:uid="{4B4343F3-C75D-4ED6-A81F-B2370F8D8A3D}"/>
    <hyperlink ref="G270" r:id="rId611" tooltip="sem/10.1021_acsabm.1c00096\mt1c00096_0004.jpeg" display="sem/10.1021_acsabm.1c00096\mt1c00096_0004.jpeg" xr:uid="{9776BC2A-E6E7-435E-A564-767AD2292F3E}"/>
    <hyperlink ref="H270" r:id="rId612" tooltip="sem/10.1021_acsabm.1c00096\SEM" display="sem/10.1021_acsabm.1c00096\SEM" xr:uid="{3952CAB6-0EBA-4CE8-95F4-380596C4FF90}"/>
    <hyperlink ref="G267" r:id="rId613" tooltip="sem/10.1021_acsabm.1c00096\mt1c00096_0004.jpeg" display="sem/10.1021_acsabm.1c00096\mt1c00096_0004.jpeg" xr:uid="{1D95E614-7095-4385-88BC-8DD068C890E9}"/>
    <hyperlink ref="H267" r:id="rId614" tooltip="sem/10.1021_acsabm.1c00096\SEM" display="sem/10.1021_acsabm.1c00096\SEM" xr:uid="{728A8687-2664-4A60-BC95-A8E5ACA5A4A7}"/>
    <hyperlink ref="G263" r:id="rId615" tooltip="sem/10.1021_acsabm.1c00096\mt1c00096_0004.jpeg" display="sem/10.1021_acsabm.1c00096\mt1c00096_0004.jpeg" xr:uid="{B32C3A26-8657-4499-81D5-8615011FFA05}"/>
    <hyperlink ref="H263" r:id="rId616" tooltip="sem/10.1021_acsabm.1c00096\SEM" display="sem/10.1021_acsabm.1c00096\SEM" xr:uid="{9AF6F5FD-5D9F-40B7-A839-20B4CE93DCE6}"/>
    <hyperlink ref="G262" r:id="rId617" tooltip="sem/10.1021_acsabm.1c00096\mt1c00096_0004.jpeg" display="sem/10.1021_acsabm.1c00096\mt1c00096_0004.jpeg" xr:uid="{2B1C165E-7482-48C8-8974-DCF6A5688535}"/>
    <hyperlink ref="H262" r:id="rId618" tooltip="sem/10.1021_acsabm.1c00096\SEM" display="sem/10.1021_acsabm.1c00096\SEM" xr:uid="{6E66602B-4346-45AA-8EB1-99235F9D1AEF}"/>
    <hyperlink ref="G266" r:id="rId619" tooltip="sem/10.1021_acsabm.1c00096\mt1c00096_0004.jpeg" display="sem/10.1021_acsabm.1c00096\mt1c00096_0004.jpeg" xr:uid="{7EF0C123-BBD3-4025-ADE4-08A4FBA9C678}"/>
    <hyperlink ref="H266" r:id="rId620" tooltip="sem/10.1021_acsabm.1c00096\SEM" display="sem/10.1021_acsabm.1c00096\SEM" xr:uid="{D3CD9EA9-8A5C-4306-82DB-ADD602A1CF4A}"/>
    <hyperlink ref="G265" r:id="rId621" tooltip="sem/10.1021_acsabm.1c00096\mt1c00096_0004.jpeg" display="sem/10.1021_acsabm.1c00096\mt1c00096_0004.jpeg" xr:uid="{0077A9B3-400D-4906-86FC-AAE647600E47}"/>
    <hyperlink ref="H265" r:id="rId622" tooltip="sem/10.1021_acsabm.1c00096\SEM" display="sem/10.1021_acsabm.1c00096\SEM" xr:uid="{ACDB8D70-99D8-416B-B69D-4A5C79012B8D}"/>
    <hyperlink ref="G269" r:id="rId623" tooltip="sem/10.1021_acsabm.1c00096\mt1c00096_0004.jpeg" display="sem/10.1021_acsabm.1c00096\mt1c00096_0004.jpeg" xr:uid="{D39223A3-75A7-4C9E-B88C-3B7723198F55}"/>
    <hyperlink ref="H269" r:id="rId624" tooltip="sem/10.1021_acsabm.1c00096\SEM" display="sem/10.1021_acsabm.1c00096\SEM" xr:uid="{B8AACA93-99CB-48C8-937E-3F80437D9E3B}"/>
    <hyperlink ref="G268" r:id="rId625" tooltip="sem/10.1021_acsabm.1c00096\mt1c00096_0004.jpeg" display="sem/10.1021_acsabm.1c00096\mt1c00096_0004.jpeg" xr:uid="{B1268AEF-180F-421D-A44D-0A694FF290ED}"/>
    <hyperlink ref="H268" r:id="rId626" tooltip="sem/10.1021_acsabm.1c00096\SEM" display="sem/10.1021_acsabm.1c00096\SEM" xr:uid="{AA109F0B-8B6E-4865-A655-9C0E534FEC2A}"/>
    <hyperlink ref="G272" r:id="rId627" tooltip="sem/10.1021_acsabm.1c00096\mt1c00096_0004.jpeg" display="sem/10.1021_acsabm.1c00096\mt1c00096_0004.jpeg" xr:uid="{9BABB5B3-4439-46BA-8E1B-893430F044EC}"/>
    <hyperlink ref="H272" r:id="rId628" tooltip="sem/10.1021_acsabm.1c00096\SEM" display="sem/10.1021_acsabm.1c00096\SEM" xr:uid="{7B17A56A-E2BA-4DD1-AA82-C01EC06A725E}"/>
    <hyperlink ref="G271" r:id="rId629" tooltip="sem/10.1021_acsabm.1c00096\mt1c00096_0004.jpeg" display="sem/10.1021_acsabm.1c00096\mt1c00096_0004.jpeg" xr:uid="{0B0FB02B-3334-4DA0-9F07-0D76827BC769}"/>
    <hyperlink ref="H271" r:id="rId630" tooltip="sem/10.1021_acsabm.1c00096\SEM" display="sem/10.1021_acsabm.1c00096\SEM" xr:uid="{FF993195-0A31-4D02-88DE-B2AE4A23DFF9}"/>
    <hyperlink ref="G260" r:id="rId631" tooltip="sem/10.1021_acsabm.1c00096\mt1c00096_0004.jpeg" display="sem/10.1021_acsabm.1c00096\mt1c00096_0004.jpeg" xr:uid="{FF59F259-A20E-461F-8221-687A622BF1F6}"/>
    <hyperlink ref="H260" r:id="rId632" tooltip="sem/10.1021_acsabm.1c00096\SEM" display="sem/10.1021_acsabm.1c00096\SEM" xr:uid="{ABF2B840-B6BC-4A4D-9CB9-F0232D2B70F2}"/>
    <hyperlink ref="G275" r:id="rId633" tooltip="sem/10.1021_acsami.1c05098\am1c05098_0006.jpeg" display="sem/10.1021_acsami.1c05098\am1c05098_0006.jpeg" xr:uid="{61B56863-99D5-45F3-8417-3BE9E4D14A32}"/>
    <hyperlink ref="H275" r:id="rId634" tooltip="sem/10.1021_acsami.1c05098\SEM" display="sem/10.1021_acsami.1c05098\SEM" xr:uid="{AA5D8D2C-F425-49CE-90E7-9CFCDA161C8B}"/>
    <hyperlink ref="G274" r:id="rId635" tooltip="sem/10.1021_acsami.1c05098\am1c05098_0006.jpeg" display="sem/10.1021_acsami.1c05098\am1c05098_0006.jpeg" xr:uid="{EAE0B152-E897-4E8E-BDE6-8AFAF086CB80}"/>
    <hyperlink ref="H274" r:id="rId636" tooltip="sem/10.1021_acsami.1c05098\SEM" display="sem/10.1021_acsami.1c05098\SEM" xr:uid="{885690C9-DBE5-4EAD-A359-74ED33430486}"/>
    <hyperlink ref="G283" r:id="rId637" tooltip="sem/10.1021_acs.molpharmaceut.6b00672\mp-2016-006726_0003.jpeg" display="sem/10.1021_acs.molpharmaceut.6b00672\mp-2016-006726_0003.jpeg" xr:uid="{F94EF11C-741B-4812-8589-FEE0BC8F0A32}"/>
    <hyperlink ref="H283" r:id="rId638" tooltip="sem/10.1021_acs.molpharmaceut.6b00672\SEM" display="sem/10.1021_acs.molpharmaceut.6b00672\SEM" xr:uid="{ABA58ED0-248D-4DBE-9039-B290576BB0DF}"/>
    <hyperlink ref="G284" r:id="rId639" tooltip="sem/10.1021_acs.molpharmaceut.6b00672\mp-2016-006726_0003.jpeg" display="sem/10.1021_acs.molpharmaceut.6b00672\mp-2016-006726_0003.jpeg" xr:uid="{7E363305-2D04-42F3-BF20-837C4638B025}"/>
    <hyperlink ref="H284" r:id="rId640" tooltip="sem/10.1021_acs.molpharmaceut.6b00672\SEM" display="sem/10.1021_acs.molpharmaceut.6b00672\SEM" xr:uid="{4952F97B-92C5-4C72-BBDA-BF521D46BE26}"/>
    <hyperlink ref="G285" r:id="rId641" tooltip="sem/10.1021_acs.molpharmaceut.6b00672\mp-2016-006726_0003.jpeg" display="sem/10.1021_acs.molpharmaceut.6b00672\mp-2016-006726_0003.jpeg" xr:uid="{B4AC8218-AF28-41CE-A48F-DCBECB8A06D9}"/>
    <hyperlink ref="H285" r:id="rId642" tooltip="sem/10.1021_acs.molpharmaceut.6b00672\SEM" display="sem/10.1021_acs.molpharmaceut.6b00672\SEM" xr:uid="{723990B4-6C0C-43DC-A160-F92650ACA6DE}"/>
    <hyperlink ref="G286" r:id="rId643" tooltip="sem/10.1021_acs.molpharmaceut.6b00672\mp-2016-006726_0003.jpeg" display="sem/10.1021_acs.molpharmaceut.6b00672\mp-2016-006726_0003.jpeg" xr:uid="{F3B9E633-F47E-4329-AA55-2060E74A23A9}"/>
    <hyperlink ref="H286" r:id="rId644" tooltip="sem/10.1021_acs.molpharmaceut.6b00672\SEM" display="sem/10.1021_acs.molpharmaceut.6b00672\SEM" xr:uid="{52049DAC-F198-4FFE-AE80-0BAC4DA36E61}"/>
    <hyperlink ref="G289" r:id="rId645" tooltip="sem/10.1021_acsami.0c08064\am0c08064_0001.jpeg" display="sem/10.1021_acsami.0c08064\am0c08064_0001.jpeg" xr:uid="{71CFF35A-A894-4D42-9EFE-2DDA013B3FB9}"/>
    <hyperlink ref="H289" r:id="rId646" tooltip="sem/10.1021_acsami.0c08064\SEM" display="sem/10.1021_acsami.0c08064\SEM" xr:uid="{290EFE0D-E335-4922-958A-57125741A472}"/>
    <hyperlink ref="G288" r:id="rId647" tooltip="sem/10.1021_acsami.0c08064\am0c08064_0001.jpeg" display="sem/10.1021_acsami.0c08064\am0c08064_0001.jpeg" xr:uid="{04607BF7-055A-4B3D-856D-55719D49F676}"/>
    <hyperlink ref="H288" r:id="rId648" tooltip="sem/10.1021_acsami.0c08064\SEM" display="sem/10.1021_acsami.0c08064\SEM" xr:uid="{933ED89F-82A5-4F66-9E0E-7740B3197F5E}"/>
    <hyperlink ref="G298" r:id="rId649" tooltip="sem/10.1021_acsami.9b05554\am-2019-05554v_0002.jpeg" display="sem/10.1021_acsami.9b05554\am-2019-05554v_0002.jpeg" xr:uid="{FAA56CA2-75D9-48C5-BF47-DBED4AEBDF3B}"/>
    <hyperlink ref="H298" r:id="rId650" tooltip="sem/10.1021_acsami.9b05554\SEM" display="sem/10.1021_acsami.9b05554\SEM" xr:uid="{A6D9417A-B12E-426C-B985-7DFC97BFA218}"/>
    <hyperlink ref="G300" r:id="rId651" tooltip="sem/10.1021_acsami.9b05554\am-2019-05554v_0002.jpeg" display="sem/10.1021_acsami.9b05554\am-2019-05554v_0002.jpeg" xr:uid="{61B0678E-F5F3-4688-AB13-EAC5BF41CF18}"/>
    <hyperlink ref="H300" r:id="rId652" tooltip="sem/10.1021_acsami.9b05554\SEM" display="sem/10.1021_acsami.9b05554\SEM" xr:uid="{CA301A59-16B4-4286-885D-293A461A493A}"/>
    <hyperlink ref="G302" r:id="rId653" tooltip="sem/10.1021_acsami.9b05554\am-2019-05554v_0002.jpeg" display="sem/10.1021_acsami.9b05554\am-2019-05554v_0002.jpeg" xr:uid="{37134668-DEAB-470F-8CE9-BD06F45C277D}"/>
    <hyperlink ref="H302" r:id="rId654" tooltip="sem/10.1021_acsami.9b05554\SEM" display="sem/10.1021_acsami.9b05554\SEM" xr:uid="{9E5D8CA0-6B7A-462B-9E6E-CF1D6082541A}"/>
    <hyperlink ref="G297" r:id="rId655" tooltip="sem/10.1021_acsami.9b05554\am-2019-05554v_0002.jpeg" display="sem/10.1021_acsami.9b05554\am-2019-05554v_0002.jpeg" xr:uid="{B93D3D66-F976-4888-BB0A-2EA5854C96AB}"/>
    <hyperlink ref="H297" r:id="rId656" tooltip="sem/10.1021_acsami.9b05554\SEM" display="sem/10.1021_acsami.9b05554\SEM" xr:uid="{B9B7CACD-15A4-4CDF-B58E-55CB06F5E95F}"/>
    <hyperlink ref="G299" r:id="rId657" tooltip="sem/10.1021_acsami.9b05554\am-2019-05554v_0002.jpeg" display="sem/10.1021_acsami.9b05554\am-2019-05554v_0002.jpeg" xr:uid="{52A5ADC1-9E12-47E1-B421-71107756DC48}"/>
    <hyperlink ref="H299" r:id="rId658" tooltip="sem/10.1021_acsami.9b05554\SEM" display="sem/10.1021_acsami.9b05554\SEM" xr:uid="{4EFD011E-87AD-466C-A664-0D54BCE39436}"/>
    <hyperlink ref="G301" r:id="rId659" tooltip="sem/10.1021_acsami.9b05554\am-2019-05554v_0002.jpeg" display="sem/10.1021_acsami.9b05554\am-2019-05554v_0002.jpeg" xr:uid="{FABE27E6-9A25-47E6-8A71-5326DF27790E}"/>
    <hyperlink ref="H301" r:id="rId660" tooltip="sem/10.1021_acsami.9b05554\SEM" display="sem/10.1021_acsami.9b05554\SEM" xr:uid="{E3F1C60A-B86D-48F2-A053-7E292835109B}"/>
    <hyperlink ref="G303" r:id="rId661" tooltip="sem/10.1021_acsami.9b05554\am-2019-05554v_0002.jpeg" display="sem/10.1021_acsami.9b05554\am-2019-05554v_0002.jpeg" xr:uid="{112A84EE-EA2B-48B5-B2FB-78B8B64908E1}"/>
    <hyperlink ref="H303" r:id="rId662" tooltip="sem/10.1021_acsami.9b05554\SEM" display="sem/10.1021_acsami.9b05554\SEM" xr:uid="{0A743186-F90A-47D3-97B5-4C53F731E9AE}"/>
    <hyperlink ref="G305" r:id="rId663" tooltip="sem/10.1021_acsami.9b05554\am-2019-05554v_0002.jpeg" display="sem/10.1021_acsami.9b05554\am-2019-05554v_0002.jpeg" xr:uid="{E82D993B-D92F-44FD-9B3A-6C27874AE78A}"/>
    <hyperlink ref="H305" r:id="rId664" tooltip="sem/10.1021_acsami.9b05554\SEM" display="sem/10.1021_acsami.9b05554\SEM" xr:uid="{896879FE-05DC-47C9-8E97-6CDE878426CE}"/>
    <hyperlink ref="G330" r:id="rId665" tooltip="sem/10.1021_acsami.8b05314\supp_4.jpg" display="sem/10.1021_acsami.8b05314\supp_4.jpg" xr:uid="{AA95C37B-8470-4F6D-953F-0A5D0505F792}"/>
    <hyperlink ref="H330" r:id="rId666" tooltip="sem/10.1021_acsami.8b05314\SEM" display="sem/10.1021_acsami.8b05314\SEM" xr:uid="{89FAEE29-7796-4B26-9C30-68296621EECD}"/>
    <hyperlink ref="G334" r:id="rId667" tooltip="sem/10.1021_acsami.8b05314\supp_20.jpg" display="sem/10.1021_acsami.8b05314\supp_20.jpg" xr:uid="{0AF3F63D-4B84-4D04-8BC3-9C691232788C}"/>
    <hyperlink ref="H334" r:id="rId668" tooltip="sem/10.1021_acsami.8b05314\SEM" display="sem/10.1021_acsami.8b05314\SEM" xr:uid="{E70DDF08-45D6-4116-A2B7-53C5871577A4}"/>
    <hyperlink ref="G335" r:id="rId669" tooltip="sem/10.1021_acsami.8b05314\supp_20.jpg" display="sem/10.1021_acsami.8b05314\supp_20.jpg" xr:uid="{04E85BF1-BD30-4B76-A2ED-72B287DEC311}"/>
    <hyperlink ref="H335" r:id="rId670" tooltip="sem/10.1021_acsami.8b05314\SEM" display="sem/10.1021_acsami.8b05314\SEM" xr:uid="{73AF531E-DB13-4A18-8622-F16C42BE63C8}"/>
    <hyperlink ref="G336" r:id="rId671" tooltip="sem/10.1021_acsami.8b05314\supp_20.jpg" display="sem/10.1021_acsami.8b05314\supp_20.jpg" xr:uid="{73CBC9AB-391A-4977-A4EA-25C2D76E0450}"/>
    <hyperlink ref="H336" r:id="rId672" tooltip="sem/10.1021_acsami.8b05314\SEM" display="sem/10.1021_acsami.8b05314\SEM" xr:uid="{03CB3507-DE66-4B54-8794-A8A13BDB9457}"/>
    <hyperlink ref="G337" r:id="rId673" tooltip="sem/10.1021_acsami.8b05314\supp_20.jpg" display="sem/10.1021_acsami.8b05314\supp_20.jpg" xr:uid="{EEA7AE30-C25A-4DC0-9386-4255009D3964}"/>
    <hyperlink ref="H337" r:id="rId674" tooltip="sem/10.1021_acsami.8b05314\SEM" display="sem/10.1021_acsami.8b05314\SEM" xr:uid="{E1EC0B19-F64F-4EA1-9C96-4810152CE635}"/>
    <hyperlink ref="G338" r:id="rId675" tooltip="sem/10.1021_acsami.8b05314\supp_20.jpg" display="sem/10.1021_acsami.8b05314\supp_20.jpg" xr:uid="{AE2C2945-A15E-4797-AD7E-AF6074BE8E9A}"/>
    <hyperlink ref="H338" r:id="rId676" tooltip="sem/10.1021_acsami.8b05314\SEM" display="sem/10.1021_acsami.8b05314\SEM" xr:uid="{32C5FD3C-9699-4D35-AC48-06EF347FDE7D}"/>
    <hyperlink ref="G339" r:id="rId677" tooltip="sem/10.1021_acsami.8b05314\supp_20.jpg" display="sem/10.1021_acsami.8b05314\supp_20.jpg" xr:uid="{3F1CE6C0-9C8B-4C61-8D37-D0D268A9FBC2}"/>
    <hyperlink ref="H339" r:id="rId678" tooltip="sem/10.1021_acsami.8b05314\SEM" display="sem/10.1021_acsami.8b05314\SEM" xr:uid="{FDCB610F-197D-4801-B944-C184AB049A7A}"/>
    <hyperlink ref="G340" r:id="rId679" tooltip="sem/10.1021_acsami.8b05314\supp_20.jpg" display="sem/10.1021_acsami.8b05314\supp_20.jpg" xr:uid="{21318E07-37DF-4075-8682-5C27E3D97E08}"/>
    <hyperlink ref="H340" r:id="rId680" tooltip="sem/10.1021_acsami.8b05314\SEM" display="sem/10.1021_acsami.8b05314\SEM" xr:uid="{37F6A6D9-9557-4EF0-98DA-3FDA533458EE}"/>
    <hyperlink ref="G341" r:id="rId681" tooltip="sem/10.1021_acsami.8b05314\supp_20.jpg" display="sem/10.1021_acsami.8b05314\supp_20.jpg" xr:uid="{9CCE1629-7CC2-40D2-9C48-F89D2F22E053}"/>
    <hyperlink ref="H341" r:id="rId682" tooltip="sem/10.1021_acsami.8b05314\SEM" display="sem/10.1021_acsami.8b05314\SEM" xr:uid="{E7A298ED-C706-4E56-9F02-C97CBB367D11}"/>
    <hyperlink ref="G342" r:id="rId683" tooltip="sem/10.1021_acsami.0c00298\am0c00298_0003.jpeg" display="sem/10.1021_acsami.0c00298\am0c00298_0003.jpeg" xr:uid="{41B868BE-B66E-4FDA-BD1B-86EDFA449E45}"/>
    <hyperlink ref="H342" r:id="rId684" tooltip="sem/10.1021_acsami.0c00298\SEM" display="sem/10.1021_acsami.0c00298\SEM" xr:uid="{B8542218-3041-4C1D-99AD-8203084D6BC3}"/>
    <hyperlink ref="G343" r:id="rId685" tooltip="sem/10.1021_acsami.9b16139\am9b16139_0006.jpeg" display="sem/10.1021_acsami.9b16139\am9b16139_0006.jpeg" xr:uid="{781C6E7A-1214-4400-962C-CE111C81B5B9}"/>
    <hyperlink ref="H343" r:id="rId686" tooltip="sem/10.1021_acsami.9b16139\SEM" display="sem/10.1021_acsami.9b16139\SEM" xr:uid="{5A5A5E14-079D-422E-B8CD-198F0C389BB5}"/>
    <hyperlink ref="G344" r:id="rId687" tooltip="sem/10.1021_acsami.8b21179\am-2018-211796_0001.jpeg" display="sem/10.1021_acsami.8b21179\am-2018-211796_0001.jpeg" xr:uid="{666874DA-6A05-443C-A323-C14E11A7D0D9}"/>
    <hyperlink ref="H344" r:id="rId688" tooltip="sem/10.1021_acsami.8b21179\SEM" display="sem/10.1021_acsami.8b21179\SEM" xr:uid="{D92378CD-3187-4C9A-92AE-B8BBA4D2A897}"/>
    <hyperlink ref="G345" r:id="rId689" tooltip="sem/10.1021_acsami.8b21179\am-2018-211796_0001.jpeg" display="sem/10.1021_acsami.8b21179\am-2018-211796_0001.jpeg" xr:uid="{F8CF8A83-2D3C-4434-B3FC-092B51B81630}"/>
    <hyperlink ref="H345" r:id="rId690" tooltip="sem/10.1021_acsami.8b21179\SEM" display="sem/10.1021_acsami.8b21179\SEM" xr:uid="{3F335ED8-3C71-416B-92E4-550AB6F07B2A}"/>
    <hyperlink ref="G346" r:id="rId691" tooltip="sem/10.1021_acsami.8b21179\am-2018-211796_0002.jpeg" display="sem/10.1021_acsami.8b21179\am-2018-211796_0002.jpeg" xr:uid="{1F343268-EC2F-4E62-BE7D-21E4D1764F7A}"/>
    <hyperlink ref="H346" r:id="rId692" tooltip="sem/10.1021_acsami.8b21179\SEM" display="sem/10.1021_acsami.8b21179\SEM" xr:uid="{6C28472D-2141-4312-8572-08B31641A827}"/>
    <hyperlink ref="G347" r:id="rId693" tooltip="sem/10.1021_acsapm.9b00234\ap-2019-00234z_0003.jpeg" display="sem/10.1021_acsapm.9b00234\ap-2019-00234z_0003.jpeg" xr:uid="{D3952AEA-B7C2-480D-B3AA-2A50D847EA8A}"/>
    <hyperlink ref="H347" r:id="rId694" tooltip="sem/10.1021_acsapm.9b00234\SEM" display="sem/10.1021_acsapm.9b00234\SEM" xr:uid="{DB948AA0-CD9C-4180-8AFA-6F98DF6956CF}"/>
    <hyperlink ref="G348" r:id="rId695" tooltip="sem/10.1021_acsapm.9b00234\supp_6.jpg" display="sem/10.1021_acsapm.9b00234\supp_6.jpg" xr:uid="{B88F994E-09EF-4AB5-8598-2AC85C1F2EDF}"/>
    <hyperlink ref="H348" r:id="rId696" tooltip="sem/10.1021_acsapm.9b00234\SEM" display="sem/10.1021_acsapm.9b00234\SEM" xr:uid="{EC6A59E3-C291-49CB-8853-98F66CE59772}"/>
    <hyperlink ref="G349" r:id="rId697" tooltip="sem/10.1021_acsapm.9b00234\supp_7.jpg" display="sem/10.1021_acsapm.9b00234\supp_7.jpg" xr:uid="{861237EA-7D92-49D0-A9AB-C08B1037C593}"/>
    <hyperlink ref="H349" r:id="rId698" tooltip="sem/10.1021_acsapm.9b00234\SEM" display="sem/10.1021_acsapm.9b00234\SEM" xr:uid="{F35F7746-AAD2-4FBA-97F9-E41E8E75B86A}"/>
    <hyperlink ref="G350" r:id="rId699" tooltip="sem/10.1021_acsami.6b16779\am-2016-16779d_0004.jpeg" display="sem/10.1021_acsami.6b16779\am-2016-16779d_0004.jpeg" xr:uid="{2E89CA75-C5D8-425A-8504-17134E2F9C02}"/>
    <hyperlink ref="H350" r:id="rId700" tooltip="sem/10.1021_acsami.6b16779\SEM" display="sem/10.1021_acsami.6b16779\SEM" xr:uid="{02E53047-EF96-4ADA-8AE6-151757A7234A}"/>
    <hyperlink ref="G351" r:id="rId701" tooltip="sem/10.1021_acsami.6b16779\supp_3.jpg" display="sem/10.1021_acsami.6b16779\supp_3.jpg" xr:uid="{DF790BA3-7ABE-46FB-9C24-8A53567F85AA}"/>
    <hyperlink ref="H351" r:id="rId702" tooltip="sem/10.1021_acsami.6b16779\SEM" display="sem/10.1021_acsami.6b16779\SEM" xr:uid="{43E8460C-0909-4149-B2CB-5E548FA061EE}"/>
    <hyperlink ref="G352" r:id="rId703" tooltip="sem/10.1021_acsami.7b04623\am-2017-046234_0004.jpeg" display="sem/10.1021_acsami.7b04623\am-2017-046234_0004.jpeg" xr:uid="{1BE437AC-B695-4771-B76C-FB2A860FC89C}"/>
    <hyperlink ref="H352" r:id="rId704" tooltip="sem/10.1021_acsami.7b04623\SEM" display="sem/10.1021_acsami.7b04623\SEM" xr:uid="{4E20CBFA-16EE-480F-8147-5DBAAF279A5E}"/>
    <hyperlink ref="G353" r:id="rId705" tooltip="sem/10.1021_acsami.7b04623\am-2017-046234_0004.jpeg" display="sem/10.1021_acsami.7b04623\am-2017-046234_0004.jpeg" xr:uid="{13D648A8-1B0B-453E-B638-D9422291FB7B}"/>
    <hyperlink ref="H353" r:id="rId706" tooltip="sem/10.1021_acsami.7b04623\SEM" display="sem/10.1021_acsami.7b04623\SEM" xr:uid="{AC464784-7B46-4233-AFB4-C50655A2008C}"/>
    <hyperlink ref="G354" r:id="rId707" tooltip="sem/10.1021_acsami.7b04623\am-2017-046234_0004.jpeg" display="sem/10.1021_acsami.7b04623\am-2017-046234_0004.jpeg" xr:uid="{DDC1FB4A-3F88-47C2-9113-3F0022C083CF}"/>
    <hyperlink ref="H354" r:id="rId708" tooltip="sem/10.1021_acsami.7b04623\SEM" display="sem/10.1021_acsami.7b04623\SEM" xr:uid="{44CA33CA-05AE-4D8D-B895-605D3E48349A}"/>
    <hyperlink ref="G355" r:id="rId709" tooltip="sem/10.1021_acsami.7b04623\am-2017-046234_0004.jpeg" display="sem/10.1021_acsami.7b04623\am-2017-046234_0004.jpeg" xr:uid="{911AC603-DBF1-4B81-81B1-BE98F710B5C0}"/>
    <hyperlink ref="H355" r:id="rId710" tooltip="sem/10.1021_acsami.7b04623\SEM" display="sem/10.1021_acsami.7b04623\SEM" xr:uid="{2D88E21A-904C-4E49-92F1-D6EDE7BA1D97}"/>
    <hyperlink ref="G356" r:id="rId711" tooltip="sem/10.1021_acssuschemeng.9b07153\supp_2.jpg" display="sem/10.1021_acssuschemeng.9b07153\supp_2.jpg" xr:uid="{E87A46E0-F975-4831-BAD9-0822C4F9F806}"/>
    <hyperlink ref="H356" r:id="rId712" tooltip="sem/10.1021_acssuschemeng.9b07153\SEM" display="sem/10.1021_acssuschemeng.9b07153\SEM" xr:uid="{3ECFF4F5-5C90-4FC0-98DB-73DC3DF4F477}"/>
    <hyperlink ref="G357" r:id="rId713" tooltip="sem/10.1021_acsami.0c15465\am0c15465_0004.jpeg" display="sem/10.1021_acsami.0c15465\am0c15465_0004.jpeg" xr:uid="{09D3D0E3-45BB-4752-90F0-A79D4F469AA2}"/>
    <hyperlink ref="H357" r:id="rId714" tooltip="sem/10.1021_acsami.0c15465\SEM" display="sem/10.1021_acsami.0c15465\SEM" xr:uid="{8210A73C-0B9A-4B50-A085-C430733273A8}"/>
    <hyperlink ref="G358" r:id="rId715" tooltip="sem/10.1021_acsami.0c15465\am0c15465_0004.jpeg" display="sem/10.1021_acsami.0c15465\am0c15465_0004.jpeg" xr:uid="{9DC13251-1EC7-4C7A-A1AD-81496E4D6186}"/>
    <hyperlink ref="H358" r:id="rId716" tooltip="sem/10.1021_acsami.0c15465\SEM" display="sem/10.1021_acsami.0c15465\SEM" xr:uid="{90067C78-D356-4ED6-A0CD-EFB15ACDB2EF}"/>
    <hyperlink ref="G359" r:id="rId717" tooltip="sem/10.1021_acsami.0c15465\am0c15465_0004.jpeg" display="sem/10.1021_acsami.0c15465\am0c15465_0004.jpeg" xr:uid="{4916F840-BAD9-429B-BE0B-845042B8206A}"/>
    <hyperlink ref="H359" r:id="rId718" tooltip="sem/10.1021_acsami.0c15465\SEM" display="sem/10.1021_acsami.0c15465\SEM" xr:uid="{54872B7B-4A52-4F98-BDCA-671B61306BAB}"/>
    <hyperlink ref="G360" r:id="rId719" tooltip="sem/10.1021_acsami.0c15465\am0c15465_0004.jpeg" display="sem/10.1021_acsami.0c15465\am0c15465_0004.jpeg" xr:uid="{919C6F2A-08F5-43FB-90D6-1BBDD6DF5D49}"/>
    <hyperlink ref="H360" r:id="rId720" tooltip="sem/10.1021_acsami.0c15465\SEM" display="sem/10.1021_acsami.0c15465\SEM" xr:uid="{17AF80E9-2844-4498-AC44-2DC3697FEE79}"/>
    <hyperlink ref="G361" r:id="rId721" tooltip="sem/10.1021_acsami.0c15465\am0c15465_0004.jpeg" display="sem/10.1021_acsami.0c15465\am0c15465_0004.jpeg" xr:uid="{05CB94DA-6C7A-468B-8886-B37B94578BFC}"/>
    <hyperlink ref="H361" r:id="rId722" tooltip="sem/10.1021_acsami.0c15465\SEM" display="sem/10.1021_acsami.0c15465\SEM" xr:uid="{127B24D7-0CA9-46E2-8B83-7243B0537975}"/>
    <hyperlink ref="G362" r:id="rId723" tooltip="sem/10.1021_acsami.0c15465\supp_2.jpg" display="sem/10.1021_acsami.0c15465\supp_2.jpg" xr:uid="{9ADF695D-D913-42A4-A61C-7B41F00FAA39}"/>
    <hyperlink ref="H362" r:id="rId724" tooltip="sem/10.1021_acsami.0c15465\SEM" display="sem/10.1021_acsami.0c15465\SEM" xr:uid="{A4837080-5DD1-455D-B08D-7ED0828F8660}"/>
    <hyperlink ref="G363" r:id="rId725" tooltip="sem/10.1021_acsami.0c15465\supp_2.jpg" display="sem/10.1021_acsami.0c15465\supp_2.jpg" xr:uid="{15700CAB-17DE-425F-94F8-77A6588126C7}"/>
    <hyperlink ref="H363" r:id="rId726" tooltip="sem/10.1021_acsami.0c15465\SEM" display="sem/10.1021_acsami.0c15465\SEM" xr:uid="{C3F98209-6D00-4703-8747-3BCBCED384A0}"/>
    <hyperlink ref="G364" r:id="rId727" tooltip="sem/10.1021_acs.biomac.6b00593\supp_3.jpg" display="sem/10.1021_acs.biomac.6b00593\supp_3.jpg" xr:uid="{54BF6002-BAFA-4177-A650-2B766058E88C}"/>
    <hyperlink ref="H364" r:id="rId728" tooltip="sem/10.1021_acs.biomac.6b00593\SEM" display="sem/10.1021_acs.biomac.6b00593\SEM" xr:uid="{951D532F-1E11-4B0F-B203-960CA1C8ADF6}"/>
    <hyperlink ref="G365" r:id="rId729" tooltip="sem/10.1021_acs.biomac.6b00593\supp_3.jpg" display="sem/10.1021_acs.biomac.6b00593\supp_3.jpg" xr:uid="{7EB25E5E-92E2-411F-B9DE-EF0529085B62}"/>
    <hyperlink ref="H365" r:id="rId730" tooltip="sem/10.1021_acs.biomac.6b00593\SEM" display="sem/10.1021_acs.biomac.6b00593\SEM" xr:uid="{59449965-972D-412B-8F88-C7E3D5E39E38}"/>
    <hyperlink ref="G366" r:id="rId731" tooltip="sem/10.1021_cm300298n\cm-2012-00298n_0003.jpeg" display="sem/10.1021_cm300298n\cm-2012-00298n_0003.jpeg" xr:uid="{33B15B65-44B8-4B14-B005-367FCA75F041}"/>
    <hyperlink ref="H366" r:id="rId732" tooltip="sem/10.1021_cm300298n\SEM" display="sem/10.1021_cm300298n\SEM" xr:uid="{250358F5-F22F-4FAC-AED0-89FE214170C0}"/>
    <hyperlink ref="G367" r:id="rId733" tooltip="sem/10.1021_cm300298n\cm-2012-00298n_0003.jpeg" display="sem/10.1021_cm300298n\cm-2012-00298n_0003.jpeg" xr:uid="{B48A4E06-E6F7-450D-A7E7-8F39980EE44B}"/>
    <hyperlink ref="H367" r:id="rId734" tooltip="sem/10.1021_cm300298n\SEM" display="sem/10.1021_cm300298n\SEM" xr:uid="{3E11504D-10E2-4055-8C23-C56D424AC361}"/>
    <hyperlink ref="G368" r:id="rId735" tooltip="sem/10.1021_cm300298n\cm-2012-00298n_0007.jpeg" display="sem/10.1021_cm300298n\cm-2012-00298n_0007.jpeg" xr:uid="{638D4DD7-D988-4E53-94B1-7D75E3C017E0}"/>
    <hyperlink ref="H368" r:id="rId736" tooltip="sem/10.1021_cm300298n\SEM" display="sem/10.1021_cm300298n\SEM" xr:uid="{D187FDFF-7208-4C8F-B17A-D70F54C3171B}"/>
    <hyperlink ref="G369" r:id="rId737" tooltip="sem/10.1021_cm300298n\cm-2012-00298n_0007.jpeg" display="sem/10.1021_cm300298n\cm-2012-00298n_0007.jpeg" xr:uid="{18C94683-7210-4015-A741-D65819F5CD35}"/>
    <hyperlink ref="H369" r:id="rId738" tooltip="sem/10.1021_cm300298n\SEM" display="sem/10.1021_cm300298n\SEM" xr:uid="{B9390884-A7E2-43B2-801E-14BD39E963E9}"/>
    <hyperlink ref="G370" r:id="rId739" tooltip="sem/10.1021_acsbiomaterials.6b00318\ab-2016-00318w_0004.jpeg" display="sem/10.1021_acsbiomaterials.6b00318\ab-2016-00318w_0004.jpeg" xr:uid="{9F60592B-0E5D-40A4-AFD1-226F0796FB34}"/>
    <hyperlink ref="H370" r:id="rId740" tooltip="sem/10.1021_acsbiomaterials.6b00318\SEM" display="sem/10.1021_acsbiomaterials.6b00318\SEM" xr:uid="{30B63D44-854D-4310-906D-42D7D530C4C2}"/>
    <hyperlink ref="G371" r:id="rId741" tooltip="sem/10.1021_acsbiomaterials.6b00318\ab-2016-00318w_0004.jpeg" display="sem/10.1021_acsbiomaterials.6b00318\ab-2016-00318w_0004.jpeg" xr:uid="{BE845E11-D482-49A1-A3CD-52FABDE6562A}"/>
    <hyperlink ref="H371" r:id="rId742" tooltip="sem/10.1021_acsbiomaterials.6b00318\SEM" display="sem/10.1021_acsbiomaterials.6b00318\SEM" xr:uid="{D5120604-1743-4E8B-BCC8-8734AC578F53}"/>
    <hyperlink ref="G372" r:id="rId743" tooltip="sem/10.1021_acsbiomaterials.6b00318\ab-2016-00318w_0004.jpeg" display="sem/10.1021_acsbiomaterials.6b00318\ab-2016-00318w_0004.jpeg" xr:uid="{325F62FD-7209-4290-B5B7-3BC91522272B}"/>
    <hyperlink ref="H372" r:id="rId744" tooltip="sem/10.1021_acsbiomaterials.6b00318\SEM" display="sem/10.1021_acsbiomaterials.6b00318\SEM" xr:uid="{B582F8C9-E98D-4A17-9726-58476813A952}"/>
    <hyperlink ref="G373" r:id="rId745" tooltip="sem/10.1021_acsbiomaterials.6b00318\ab-2016-00318w_0004.jpeg" display="sem/10.1021_acsbiomaterials.6b00318\ab-2016-00318w_0004.jpeg" xr:uid="{29FE7638-6DD6-4B52-9D81-4C52FDFE8900}"/>
    <hyperlink ref="H373" r:id="rId746" tooltip="sem/10.1021_acsbiomaterials.6b00318\SEM" display="sem/10.1021_acsbiomaterials.6b00318\SEM" xr:uid="{6D4E77B4-E49C-4508-8BF9-86DCE860A3DB}"/>
    <hyperlink ref="G374" r:id="rId747" tooltip="sem/10.1021_acsbiomaterials.6b00318\ab-2016-00318w_0004.jpeg" display="sem/10.1021_acsbiomaterials.6b00318\ab-2016-00318w_0004.jpeg" xr:uid="{566FD828-03A4-40B5-9456-C8A9D053A166}"/>
    <hyperlink ref="H374" r:id="rId748" tooltip="sem/10.1021_acsbiomaterials.6b00318\SEM" display="sem/10.1021_acsbiomaterials.6b00318\SEM" xr:uid="{A829E1EB-470B-4C4D-83A0-4BA14C3F7E55}"/>
    <hyperlink ref="G375" r:id="rId749" tooltip="sem/10.1021_acsnano.0c04899\nn0c04899_0002.jpeg" display="sem/10.1021_acsnano.0c04899\nn0c04899_0002.jpeg" xr:uid="{D2F00517-59CF-4C44-907D-40243C3E2577}"/>
    <hyperlink ref="H375" r:id="rId750" tooltip="sem/10.1021_acsnano.0c04899\SEM" display="sem/10.1021_acsnano.0c04899\SEM" xr:uid="{5861DCCD-D1B7-418B-899D-DE88EA1584B8}"/>
    <hyperlink ref="G376" r:id="rId751" tooltip="sem/10.1021_acsnano.0c04899\supp_8.jpg" display="sem/10.1021_acsnano.0c04899\supp_8.jpg" xr:uid="{CE537FB5-B516-400B-BAA9-4F9C4145497A}"/>
    <hyperlink ref="H376" r:id="rId752" tooltip="sem/10.1021_acsnano.0c04899\SEM" display="sem/10.1021_acsnano.0c04899\SEM" xr:uid="{4A986C0E-416D-4D8B-96DA-7E40153CF012}"/>
    <hyperlink ref="G377" r:id="rId753" tooltip="sem/10.1021_acsnano.0c04899\supp_12.jpg" display="sem/10.1021_acsnano.0c04899\supp_12.jpg" xr:uid="{EA0E66FD-4177-4979-A070-C16FA8D712CE}"/>
    <hyperlink ref="H377" r:id="rId754" tooltip="sem/10.1021_acsnano.0c04899\SEM" display="sem/10.1021_acsnano.0c04899\SEM" xr:uid="{E8517668-1F2E-47B8-93D3-318FD224343C}"/>
    <hyperlink ref="G378" r:id="rId755" tooltip="sem/10.1021_acsnano.0c04899\supp_15.jpg" display="sem/10.1021_acsnano.0c04899\supp_15.jpg" xr:uid="{ACB00DCB-BAD9-45D8-B249-B65D4F467F62}"/>
    <hyperlink ref="H378" r:id="rId756" tooltip="sem/10.1021_acsnano.0c04899\SEM" display="sem/10.1021_acsnano.0c04899\SEM" xr:uid="{8E22F545-C722-4949-84CA-E55E9370B879}"/>
    <hyperlink ref="G379" r:id="rId757" tooltip="sem/10.1021_acsami.7b01462\am-2017-01462r_0002.jpeg" display="sem/10.1021_acsami.7b01462\am-2017-01462r_0002.jpeg" xr:uid="{928677DE-49FF-4ED9-9148-7B2B020BDC3C}"/>
    <hyperlink ref="H379" r:id="rId758" tooltip="sem/10.1021_acsami.7b01462\SEM" display="sem/10.1021_acsami.7b01462\SEM" xr:uid="{1F21F843-F616-44C0-A3E8-3DE8865A69AF}"/>
    <hyperlink ref="G380" r:id="rId759" tooltip="sem/10.1021_acsami.0c16410\am0c16410_0002.jpeg" display="sem/10.1021_acsami.0c16410\am0c16410_0002.jpeg" xr:uid="{7B305BCB-AD76-4DD6-8BB8-3FA576F580F6}"/>
    <hyperlink ref="H380" r:id="rId760" tooltip="sem/10.1021_acsami.0c16410\SEM" display="sem/10.1021_acsami.0c16410\SEM" xr:uid="{5B9B7833-3573-4B06-8474-CA2E57FCE02A}"/>
    <hyperlink ref="G381" r:id="rId761" tooltip="sem/10.1021_acsami.7b18927\am-2017-189272_0002.jpeg" display="sem/10.1021_acsami.7b18927\am-2017-189272_0002.jpeg" xr:uid="{D2A0223C-35D1-4910-9DD4-D32F2779A352}"/>
    <hyperlink ref="H381" r:id="rId762" tooltip="sem/10.1021_acsami.7b18927\SEM" display="sem/10.1021_acsami.7b18927\SEM" xr:uid="{6E3319C0-FFFE-4E9C-BA7F-053EE312A551}"/>
    <hyperlink ref="G382" r:id="rId763" tooltip="sem/10.1021_acsami.7b18927\am-2017-189272_0002.jpeg" display="sem/10.1021_acsami.7b18927\am-2017-189272_0002.jpeg" xr:uid="{F3BFF50D-F159-41BC-AE43-9DE7A639D35C}"/>
    <hyperlink ref="H382" r:id="rId764" tooltip="sem/10.1021_acsami.7b18927\SEM" display="sem/10.1021_acsami.7b18927\SEM" xr:uid="{8F446ADC-063F-4B04-92AD-EBEEBF89573F}"/>
    <hyperlink ref="G383" r:id="rId765" tooltip="sem/10.1021_acsami.7b18927\am-2017-189272_0002.jpeg" display="sem/10.1021_acsami.7b18927\am-2017-189272_0002.jpeg" xr:uid="{34442940-4378-4B23-9C08-417763546257}"/>
    <hyperlink ref="H383" r:id="rId766" tooltip="sem/10.1021_acsami.7b18927\SEM" display="sem/10.1021_acsami.7b18927\SEM" xr:uid="{A15918F9-3DE2-4405-9851-DAFD270E6A23}"/>
    <hyperlink ref="G384" r:id="rId767" tooltip="sem/10.1021_acsami.7b18927\am-2017-189272_0005.jpeg" display="sem/10.1021_acsami.7b18927\am-2017-189272_0005.jpeg" xr:uid="{6BFD9775-C722-4872-9C59-A42871299A25}"/>
    <hyperlink ref="H384" r:id="rId768" tooltip="sem/10.1021_acsami.7b18927\SEM" display="sem/10.1021_acsami.7b18927\SEM" xr:uid="{74D1093C-1566-4BE4-98CC-43D5082B6ADD}"/>
    <hyperlink ref="G385" r:id="rId769" tooltip="sem/10.1021_acsami.7b18927\supp_2.jpg" display="sem/10.1021_acsami.7b18927\supp_2.jpg" xr:uid="{EA628ABB-7315-48EB-8A23-20B7F4151258}"/>
    <hyperlink ref="H385" r:id="rId770" tooltip="sem/10.1021_acsami.7b18927\SEM" display="sem/10.1021_acsami.7b18927\SEM" xr:uid="{DFD6A624-EFCB-4136-A5D6-6F95B4C055A2}"/>
    <hyperlink ref="G386" r:id="rId771" tooltip="sem/10.1021_acsami.7b18927\supp_3.jpg" display="sem/10.1021_acsami.7b18927\supp_3.jpg" xr:uid="{9A89BB08-61E7-44DE-95DC-912CFDAAB4B6}"/>
    <hyperlink ref="H386" r:id="rId772" tooltip="sem/10.1021_acsami.7b18927\SEM" display="sem/10.1021_acsami.7b18927\SEM" xr:uid="{10C0E4B7-8A2B-4BD4-A90A-2D280C6AB4F0}"/>
    <hyperlink ref="G387" r:id="rId773" tooltip="sem/10.1021_acsami.7b18927\supp_3.jpg" display="sem/10.1021_acsami.7b18927\supp_3.jpg" xr:uid="{F00C9394-66B7-4F07-94F6-25E421D77710}"/>
    <hyperlink ref="H387" r:id="rId774" tooltip="sem/10.1021_acsami.7b18927\SEM" display="sem/10.1021_acsami.7b18927\SEM" xr:uid="{2749C165-C03C-4835-AABA-E82238A1DF1A}"/>
    <hyperlink ref="G388" r:id="rId775" tooltip="sem/10.1021_acsami.7b18927\supp_3.jpg" display="sem/10.1021_acsami.7b18927\supp_3.jpg" xr:uid="{6C939612-A44E-42F7-BAA6-E6E20C6011F6}"/>
    <hyperlink ref="H388" r:id="rId776" tooltip="sem/10.1021_acsami.7b18927\SEM" display="sem/10.1021_acsami.7b18927\SEM" xr:uid="{98EC06B5-DB40-4F30-9AE5-488FCB0EAAE4}"/>
    <hyperlink ref="G389" r:id="rId777" tooltip="sem/10.1021_acsami.7b18927\supp_3.jpg" display="sem/10.1021_acsami.7b18927\supp_3.jpg" xr:uid="{3096936A-AB87-42D5-A180-D8FD0512C311}"/>
    <hyperlink ref="H389" r:id="rId778" tooltip="sem/10.1021_acsami.7b18927\SEM" display="sem/10.1021_acsami.7b18927\SEM" xr:uid="{515E62E6-6988-42C9-8470-B006708F57DF}"/>
    <hyperlink ref="G390" r:id="rId779" tooltip="sem/10.1021_acsami.7b18927\supp_9.jpg" display="sem/10.1021_acsami.7b18927\supp_9.jpg" xr:uid="{B476B2AF-F8B7-4014-9569-EB0BF3BE00EB}"/>
    <hyperlink ref="H390" r:id="rId780" tooltip="sem/10.1021_acsami.7b18927\SEM" display="sem/10.1021_acsami.7b18927\SEM" xr:uid="{6F8DF8E0-A516-4AA8-BBA6-31A4D05AB4AB}"/>
    <hyperlink ref="G392" r:id="rId781" tooltip="sem/10.1021_acsbiomaterials.9b01482\ab9b01482_0005.jpeg" display="sem/10.1021_acsbiomaterials.9b01482\ab9b01482_0005.jpeg" xr:uid="{719BB9B7-3358-4F5C-B9C2-7F78C3195C6C}"/>
    <hyperlink ref="H392" r:id="rId782" tooltip="sem/10.1021_acsbiomaterials.9b01482\SEM" display="sem/10.1021_acsbiomaterials.9b01482\SEM" xr:uid="{2A9264A8-F790-4215-81ED-9851DF997AC0}"/>
    <hyperlink ref="G393" r:id="rId783" tooltip="sem/10.1021_acsnano.0c03085\supp_2.jpg" display="sem/10.1021_acsnano.0c03085\supp_2.jpg" xr:uid="{8D495D22-60DD-4D56-94AA-F560A71C94C3}"/>
    <hyperlink ref="H393" r:id="rId784" tooltip="sem/10.1021_acsnano.0c03085\SEM" display="sem/10.1021_acsnano.0c03085\SEM" xr:uid="{2F474689-D67C-4E12-B49F-45BCEB99A06B}"/>
    <hyperlink ref="G394" r:id="rId785" tooltip="sem/10.1021_acsnano.0c03085\supp_2.jpg" display="sem/10.1021_acsnano.0c03085\supp_2.jpg" xr:uid="{EE98C78A-2D60-4669-AF81-3D299489BAF8}"/>
    <hyperlink ref="H394" r:id="rId786" tooltip="sem/10.1021_acsnano.0c03085\SEM" display="sem/10.1021_acsnano.0c03085\SEM" xr:uid="{280283A9-138A-467C-934F-3B994F7DD82A}"/>
    <hyperlink ref="G395" r:id="rId787" tooltip="sem/10.1021_acsami.6b05627\am-2016-056275_0003.jpeg" display="sem/10.1021_acsami.6b05627\am-2016-056275_0003.jpeg" xr:uid="{9CF96AF8-D73C-4D0C-AF51-D3F3791D7C43}"/>
    <hyperlink ref="H395" r:id="rId788" tooltip="sem/10.1021_acsami.6b05627\SEM" display="sem/10.1021_acsami.6b05627\SEM" xr:uid="{E0A9ED3E-749A-458C-8305-C4DFFEBFE8F7}"/>
    <hyperlink ref="G396" r:id="rId789" tooltip="sem/10.1021_acsnano.0c03855\nn0c03855_0002.jpeg" display="sem/10.1021_acsnano.0c03855\nn0c03855_0002.jpeg" xr:uid="{67B769E8-E95F-48E4-9F63-629D25EB10BB}"/>
    <hyperlink ref="H396" r:id="rId790" tooltip="sem/10.1021_acsnano.0c03855\SEM" display="sem/10.1021_acsnano.0c03855\SEM" xr:uid="{11238EE1-B9E7-4C0E-9690-4E5C6932C141}"/>
    <hyperlink ref="G397" r:id="rId791" tooltip="sem/10.1021_acsnano.0c03855\nn0c03855_0003.jpeg" display="sem/10.1021_acsnano.0c03855\nn0c03855_0003.jpeg" xr:uid="{F3773E3E-C90A-4B07-99ED-3DA33D84CA0C}"/>
    <hyperlink ref="H397" r:id="rId792" tooltip="sem/10.1021_acsnano.0c03855\SEM" display="sem/10.1021_acsnano.0c03855\SEM" xr:uid="{8541452D-4160-4826-9DDB-BA2343BA224F}"/>
    <hyperlink ref="G398" r:id="rId793" tooltip="sem/10.1021_acsnano.0c03855\supp_3.jpg" display="sem/10.1021_acsnano.0c03855\supp_3.jpg" xr:uid="{0E6283A9-3F48-4369-98B7-66CD112C765A}"/>
    <hyperlink ref="H398" r:id="rId794" tooltip="sem/10.1021_acsnano.0c03855\SEM" display="sem/10.1021_acsnano.0c03855\SEM" xr:uid="{9239A980-A546-4797-A502-751BABE25A9E}"/>
    <hyperlink ref="G399" r:id="rId795" tooltip="sem/10.1021_acsami.1c03415\supp_3.jpg" display="sem/10.1021_acsami.1c03415\supp_3.jpg" xr:uid="{FCB571F3-93F1-4433-9D5E-FD71CFFF4A64}"/>
    <hyperlink ref="H399" r:id="rId796" tooltip="sem/10.1021_acsami.1c03415\SEM" display="sem/10.1021_acsami.1c03415\SEM" xr:uid="{86CD9D59-2328-4C35-BF91-ADAB5BDE2A1F}"/>
    <hyperlink ref="G400" r:id="rId797" tooltip="sem/10.1021_acsabm.0c00294\mt0c00294_0004.jpeg" display="sem/10.1021_acsabm.0c00294\mt0c00294_0004.jpeg" xr:uid="{48BF21E7-553F-45BC-A8C5-3096AE1C66DF}"/>
    <hyperlink ref="H400" r:id="rId798" tooltip="sem/10.1021_acsabm.0c00294\SEM" display="sem/10.1021_acsabm.0c00294\SEM" xr:uid="{27F398A0-DA28-44CA-9955-27884202F5E6}"/>
    <hyperlink ref="G401" r:id="rId799" tooltip="sem/10.1021_acsabm.0c00294\mt0c00294_0004.jpeg" display="sem/10.1021_acsabm.0c00294\mt0c00294_0004.jpeg" xr:uid="{EB6CF189-7C54-4FA8-801C-E3143D32D1C9}"/>
    <hyperlink ref="H401" r:id="rId800" tooltip="sem/10.1021_acsabm.0c00294\SEM" display="sem/10.1021_acsabm.0c00294\SEM" xr:uid="{EAC76C8F-1241-4580-82D9-6CDF0F418CF6}"/>
    <hyperlink ref="G402" r:id="rId801" tooltip="sem/10.1021_acs.nanolett.7b03371\supp_3.jpg" display="sem/10.1021_acs.nanolett.7b03371\supp_3.jpg" xr:uid="{5A346287-C13F-4C93-B138-9B95AEB3D5C1}"/>
    <hyperlink ref="H402" r:id="rId802" tooltip="sem/10.1021_acs.nanolett.7b03371\SEM" display="sem/10.1021_acs.nanolett.7b03371\SEM" xr:uid="{3EB8E085-C64E-4A9E-8ACC-872C502059BA}"/>
    <hyperlink ref="G403" r:id="rId803" tooltip="sem/10.1021_acsapm.0c00106\ap0c00106_0005.jpeg" display="sem/10.1021_acsapm.0c00106\ap0c00106_0005.jpeg" xr:uid="{8EE7A632-6856-4A69-A5F5-5A1751825F5D}"/>
    <hyperlink ref="H403" r:id="rId804" tooltip="sem/10.1021_acsapm.0c00106\SEM" display="sem/10.1021_acsapm.0c00106\SEM" xr:uid="{C6E7662D-66D0-4588-B233-4097135A8963}"/>
    <hyperlink ref="G404" r:id="rId805" tooltip="sem/10.1021_acsapm.0c00106\ap0c00106_0005.jpeg" display="sem/10.1021_acsapm.0c00106\ap0c00106_0005.jpeg" xr:uid="{1BD30101-73FF-437D-9ECC-6473755A36D9}"/>
    <hyperlink ref="H404" r:id="rId806" tooltip="sem/10.1021_acsapm.0c00106\SEM" display="sem/10.1021_acsapm.0c00106\SEM" xr:uid="{7BF62983-DC6C-4D89-8D9A-42187155520F}"/>
    <hyperlink ref="G405" r:id="rId807" tooltip="sem/10.1021_acsapm.0c00106\ap0c00106_0005.jpeg" display="sem/10.1021_acsapm.0c00106\ap0c00106_0005.jpeg" xr:uid="{588180FC-AE7B-463A-87CE-AD97576AEDAD}"/>
    <hyperlink ref="H405" r:id="rId808" tooltip="sem/10.1021_acsapm.0c00106\SEM" display="sem/10.1021_acsapm.0c00106\SEM" xr:uid="{2C6A0BBE-9CC7-4925-8A6A-8AC803CB705A}"/>
    <hyperlink ref="G406" r:id="rId809" tooltip="sem/10.1021_acsabm.1c00369\mt1c00369_0007.jpeg" display="sem/10.1021_acsabm.1c00369\mt1c00369_0007.jpeg" xr:uid="{32616293-134E-4486-8678-D5E59EA1DC37}"/>
    <hyperlink ref="H406" r:id="rId810" tooltip="sem/10.1021_acsabm.1c00369\SEM" display="sem/10.1021_acsabm.1c00369\SEM" xr:uid="{BFE9067D-7534-43E8-8F57-0B9B5A15C9F8}"/>
    <hyperlink ref="G407" r:id="rId811" tooltip="sem/10.1021_acsami.8b01629\am-2018-016293_0002.jpeg" display="sem/10.1021_acsami.8b01629\am-2018-016293_0002.jpeg" xr:uid="{9842F9F4-6BC2-4814-804D-6DF4491F8FBE}"/>
    <hyperlink ref="H407" r:id="rId812" tooltip="sem/10.1021_acsami.8b01629\SEM" display="sem/10.1021_acsami.8b01629\SEM" xr:uid="{2E0B4D7E-A409-412D-9CC0-ED55EFCB5A4F}"/>
    <hyperlink ref="G408" r:id="rId813" tooltip="sem/10.1021_acsnano.9b02845\nn9b02845_0001.jpeg" display="sem/10.1021_acsnano.9b02845\nn9b02845_0001.jpeg" xr:uid="{FBF88858-4BB4-4723-A724-BC30B4A81167}"/>
    <hyperlink ref="H408" r:id="rId814" tooltip="sem/10.1021_acsnano.9b02845\SEM" display="sem/10.1021_acsnano.9b02845\SEM" xr:uid="{C7A9AD4D-41A8-4C63-A122-80AE49DA818F}"/>
    <hyperlink ref="G409" r:id="rId815" tooltip="sem/10.1021_acsnano.9b02845\nn9b02845_0001.jpeg" display="sem/10.1021_acsnano.9b02845\nn9b02845_0001.jpeg" xr:uid="{E66C520B-07DF-44BF-9FFB-AD6030B88894}"/>
    <hyperlink ref="H409" r:id="rId816" tooltip="sem/10.1021_acsnano.9b02845\SEM" display="sem/10.1021_acsnano.9b02845\SEM" xr:uid="{A6B1E6C0-513B-4666-AF5A-B8D57B66AF8C}"/>
    <hyperlink ref="G410" r:id="rId817" tooltip="sem/10.1021_acsnano.9b02845\supp_12.jpg" display="sem/10.1021_acsnano.9b02845\supp_12.jpg" xr:uid="{80EA8B22-27A6-4B6D-8D9D-70EB3D4269EB}"/>
    <hyperlink ref="H410" r:id="rId818" tooltip="sem/10.1021_acsnano.9b02845\SEM" display="sem/10.1021_acsnano.9b02845\SEM" xr:uid="{B17A962D-3D55-4BF9-8C9C-B4369D20C2A3}"/>
    <hyperlink ref="H411" r:id="rId819" tooltip="sem/10.1021_acsami.1c16828\SEM" display="sem/10.1021_acsami.1c16828\SEM" xr:uid="{891C4A66-70F8-46C3-80BD-1558A3A58507}"/>
    <hyperlink ref="G412" r:id="rId820" tooltip="sem/10.1021_acsami.1c16828\supp_8.jpg" display="sem/10.1021_acsami.1c16828\supp_8.jpg" xr:uid="{B64EC15E-D300-49F3-983D-5A87E8C557A4}"/>
    <hyperlink ref="H412" r:id="rId821" tooltip="sem/10.1021_acsami.1c16828\SEM" display="sem/10.1021_acsami.1c16828\SEM" xr:uid="{9093BD81-3BAF-469D-B00F-B00B286EAC1F}"/>
    <hyperlink ref="G413" r:id="rId822" tooltip="sem/10.1021_acsami.1c16828\supp_8.jpg" display="sem/10.1021_acsami.1c16828\supp_8.jpg" xr:uid="{1D6EE246-1F5A-4F3A-94F1-6DC5D7322E6B}"/>
    <hyperlink ref="H413" r:id="rId823" tooltip="sem/10.1021_acsami.1c16828\SEM" display="sem/10.1021_acsami.1c16828\SEM" xr:uid="{165C2689-0C3F-4C7A-ABE4-6989E8BEDEDF}"/>
    <hyperlink ref="G414" r:id="rId824" tooltip="sem/10.1021_acsabm.8b00504\mt-2018-00504h_0002.jpeg" display="sem/10.1021_acsabm.8b00504\mt-2018-00504h_0002.jpeg" xr:uid="{34A2955A-048A-4E85-BC8B-4C8266344EBB}"/>
    <hyperlink ref="H414" r:id="rId825" tooltip="sem/10.1021_acsabm.8b00504\SEM" display="sem/10.1021_acsabm.8b00504\SEM" xr:uid="{F696F211-BECC-44E1-A2B1-3794D2198A4F}"/>
    <hyperlink ref="G415" r:id="rId826" tooltip="sem/10.1021_acsabm.8b00504\mt-2018-00504h_0002.jpeg" display="sem/10.1021_acsabm.8b00504\mt-2018-00504h_0002.jpeg" xr:uid="{16A74CE6-876C-414E-8A44-4B8E7FBC9078}"/>
    <hyperlink ref="H415" r:id="rId827" tooltip="sem/10.1021_acsabm.8b00504\SEM" display="sem/10.1021_acsabm.8b00504\SEM" xr:uid="{4C0046A0-9994-476A-A222-5A7A481DB36B}"/>
    <hyperlink ref="G416" r:id="rId828" tooltip="sem/10.1021_acsabm.8b00504\mt-2018-00504h_0002.jpeg" display="sem/10.1021_acsabm.8b00504\mt-2018-00504h_0002.jpeg" xr:uid="{FFBBF528-147E-4B7C-992D-47714632CFB3}"/>
    <hyperlink ref="H416" r:id="rId829" tooltip="sem/10.1021_acsabm.8b00504\SEM" display="sem/10.1021_acsabm.8b00504\SEM" xr:uid="{34D1CEAC-87FC-4C54-92A6-092861088F3F}"/>
    <hyperlink ref="G417" r:id="rId830" tooltip="sem/10.1021_acsbiomaterials.1c00980\ab1c00980_0002.jpeg" display="sem/10.1021_acsbiomaterials.1c00980\ab1c00980_0002.jpeg" xr:uid="{7A0478BA-3768-4980-9F1D-9AEC6E3AC79B}"/>
    <hyperlink ref="H417" r:id="rId831" tooltip="sem/10.1021_acsbiomaterials.1c00980\SEM" display="sem/10.1021_acsbiomaterials.1c00980\SEM" xr:uid="{F05F061D-0972-4E28-B3A0-869C6C7461CE}"/>
    <hyperlink ref="G418" r:id="rId832" tooltip="sem/10.1021_acsami.9b22120\am9b22120_0004.jpeg" display="sem/10.1021_acsami.9b22120\am9b22120_0004.jpeg" xr:uid="{A6C89792-52E9-4BB9-B48C-3A8D680D6C85}"/>
    <hyperlink ref="H418" r:id="rId833" tooltip="sem/10.1021_acsami.9b22120\SEM" display="sem/10.1021_acsami.9b22120\SEM" xr:uid="{130488C3-4174-4708-ADF5-2B260BB18860}"/>
    <hyperlink ref="G419" r:id="rId834" tooltip="sem/10.1021_acsami.9b22120\am9b22120_0004.jpeg" display="sem/10.1021_acsami.9b22120\am9b22120_0004.jpeg" xr:uid="{CEB08AC7-D4E1-4E17-AF51-B19428253629}"/>
    <hyperlink ref="H419" r:id="rId835" tooltip="sem/10.1021_acsami.9b22120\SEM" display="sem/10.1021_acsami.9b22120\SEM" xr:uid="{1BA9C6A3-9712-47FC-B2F1-D9EB109B088B}"/>
    <hyperlink ref="G420" r:id="rId836" tooltip="sem/10.1021_acsami.9b22120\am9b22120_0004.jpeg" display="sem/10.1021_acsami.9b22120\am9b22120_0004.jpeg" xr:uid="{9665CF94-4A59-4006-8847-E7143CF5FD74}"/>
    <hyperlink ref="H420" r:id="rId837" tooltip="sem/10.1021_acsami.9b22120\SEM" display="sem/10.1021_acsami.9b22120\SEM" xr:uid="{89929FAA-F9A0-43C3-AAD9-E72244034C17}"/>
    <hyperlink ref="G421" r:id="rId838" tooltip="sem/10.1021_acsami.9b22120\am9b22120_0004.jpeg" display="sem/10.1021_acsami.9b22120\am9b22120_0004.jpeg" xr:uid="{26A2D8F0-24F1-4254-9DDB-3A48E38E8504}"/>
    <hyperlink ref="H421" r:id="rId839" tooltip="sem/10.1021_acsami.9b22120\SEM" display="sem/10.1021_acsami.9b22120\SEM" xr:uid="{3856B171-05CA-4257-AD36-A6C86BF0F764}"/>
    <hyperlink ref="G422" r:id="rId840" tooltip="sem/10.1021_acsami.9b22120\am9b22120_0004.jpeg" display="sem/10.1021_acsami.9b22120\am9b22120_0004.jpeg" xr:uid="{025B703E-EE5A-4DB1-9CD3-4B767C789071}"/>
    <hyperlink ref="H422" r:id="rId841" tooltip="sem/10.1021_acsami.9b22120\SEM" display="sem/10.1021_acsami.9b22120\SEM" xr:uid="{5D2CA31B-D82C-4D6F-B891-0A2BCF8EF6CD}"/>
    <hyperlink ref="G423" r:id="rId842" tooltip="sem/10.1021_acsami.9b22120\am9b22120_0004.jpeg" display="sem/10.1021_acsami.9b22120\am9b22120_0004.jpeg" xr:uid="{6BC1092D-2EEB-4419-9CF6-B5689E1EB411}"/>
    <hyperlink ref="H423" r:id="rId843" tooltip="sem/10.1021_acsami.9b22120\SEM" display="sem/10.1021_acsami.9b22120\SEM" xr:uid="{800095DD-F721-4825-96E8-52B9651D9384}"/>
    <hyperlink ref="G424" r:id="rId844" tooltip="sem/10.1021_acsaem.9b02007\ae9b02007_0002.jpeg" display="sem/10.1021_acsaem.9b02007\ae9b02007_0002.jpeg" xr:uid="{A61C597C-6822-44D1-9B1C-72F33C6118AF}"/>
    <hyperlink ref="H424" r:id="rId845" tooltip="sem/10.1021_acsaem.9b02007\SEM" display="sem/10.1021_acsaem.9b02007\SEM" xr:uid="{DA17D84F-0BDA-48D0-8400-9B0D277FF98C}"/>
    <hyperlink ref="G425" r:id="rId846" tooltip="sem/10.1021_acsaem.9b02007\ae9b02007_0002.jpeg" display="sem/10.1021_acsaem.9b02007\ae9b02007_0002.jpeg" xr:uid="{D242F3FF-A155-4362-85F2-0E63B45F97CA}"/>
    <hyperlink ref="H425" r:id="rId847" tooltip="sem/10.1021_acsaem.9b02007\SEM" display="sem/10.1021_acsaem.9b02007\SEM" xr:uid="{E81E91BB-76B8-498B-9358-44859BD71CB9}"/>
    <hyperlink ref="G426" r:id="rId848" tooltip="sem/10.1021_acsaem.9b02007\ae9b02007_0002.jpeg" display="sem/10.1021_acsaem.9b02007\ae9b02007_0002.jpeg" xr:uid="{A4B9B2E5-FA53-47CF-8F5A-58C47C6DC499}"/>
    <hyperlink ref="H426" r:id="rId849" tooltip="sem/10.1021_acsaem.9b02007\SEM" display="sem/10.1021_acsaem.9b02007\SEM" xr:uid="{A3CD8D16-CB9E-44C1-A197-13492568FA20}"/>
    <hyperlink ref="G427" r:id="rId850" tooltip="sem/10.1021_acsaem.9b02007\ae9b02007_0002.jpeg" display="sem/10.1021_acsaem.9b02007\ae9b02007_0002.jpeg" xr:uid="{C8A5328F-F329-4B61-B1DE-FD2FFED2D80E}"/>
    <hyperlink ref="H427" r:id="rId851" tooltip="sem/10.1021_acsaem.9b02007\SEM" display="sem/10.1021_acsaem.9b02007\SEM" xr:uid="{C6770080-08D0-4C5D-B26B-DF802451BF2B}"/>
    <hyperlink ref="G428" r:id="rId852" tooltip="sem/10.1021_acsaem.9b02007\ae9b02007_0002.jpeg" display="sem/10.1021_acsaem.9b02007\ae9b02007_0002.jpeg" xr:uid="{855160CC-0747-4D1F-9ACD-A31DE1ED4D88}"/>
    <hyperlink ref="H428" r:id="rId853" tooltip="sem/10.1021_acsaem.9b02007\SEM" display="sem/10.1021_acsaem.9b02007\SEM" xr:uid="{C8A6B939-D8AD-4BAF-BD4B-F16EEB272089}"/>
    <hyperlink ref="G429" r:id="rId854" tooltip="sem/10.1021_acsaem.9b02007\ae9b02007_0003.jpeg" display="sem/10.1021_acsaem.9b02007\ae9b02007_0003.jpeg" xr:uid="{D1D0E6F8-6FFE-4D46-9160-68881DFCB717}"/>
    <hyperlink ref="H429" r:id="rId855" tooltip="sem/10.1021_acsaem.9b02007\SEM" display="sem/10.1021_acsaem.9b02007\SEM" xr:uid="{E9018DBC-7AC6-465C-A76A-C2B272299864}"/>
    <hyperlink ref="G430" r:id="rId856" tooltip="sem/10.1021_acsaem.9b02007\ae9b02007_0003.jpeg" display="sem/10.1021_acsaem.9b02007\ae9b02007_0003.jpeg" xr:uid="{2EB81223-6918-4B01-8F65-1751EF38B2F2}"/>
    <hyperlink ref="H430" r:id="rId857" tooltip="sem/10.1021_acsaem.9b02007\SEM" display="sem/10.1021_acsaem.9b02007\SEM" xr:uid="{917F380A-5100-452C-A098-C87A378E73D1}"/>
    <hyperlink ref="G431" r:id="rId858" tooltip="sem/10.1021_acsaem.9b02007\ae9b02007_0003.jpeg" display="sem/10.1021_acsaem.9b02007\ae9b02007_0003.jpeg" xr:uid="{7AC4CB1D-3C30-4A99-99E8-57C543D51FC7}"/>
    <hyperlink ref="H431" r:id="rId859" tooltip="sem/10.1021_acsaem.9b02007\SEM" display="sem/10.1021_acsaem.9b02007\SEM" xr:uid="{4F725F54-5FBA-4575-A8A1-D3C428A25B93}"/>
    <hyperlink ref="G432" r:id="rId860" tooltip="sem/10.1021_acsaem.9b02007\ae9b02007_0003.jpeg" display="sem/10.1021_acsaem.9b02007\ae9b02007_0003.jpeg" xr:uid="{36ED306F-5C06-4255-B00C-6EF50EB9B4E1}"/>
    <hyperlink ref="H432" r:id="rId861" tooltip="sem/10.1021_acsaem.9b02007\SEM" display="sem/10.1021_acsaem.9b02007\SEM" xr:uid="{E906B200-C860-4BEE-AB80-B4FBA72CDE90}"/>
    <hyperlink ref="G433" r:id="rId862" tooltip="sem/10.1021_acsaem.9b02007\ae9b02007_0003.jpeg" display="sem/10.1021_acsaem.9b02007\ae9b02007_0003.jpeg" xr:uid="{AC52F4EA-72C5-4BC9-B3C6-316CAE1F0AB2}"/>
    <hyperlink ref="H433" r:id="rId863" tooltip="sem/10.1021_acsaem.9b02007\SEM" display="sem/10.1021_acsaem.9b02007\SEM" xr:uid="{FB1F06EB-3139-49DD-BB35-1539A918294D}"/>
    <hyperlink ref="G434" r:id="rId864" tooltip="sem/10.1021_acsaem.9b02007\ae9b02007_0006.jpeg" display="sem/10.1021_acsaem.9b02007\ae9b02007_0006.jpeg" xr:uid="{B3B0A11C-20DB-42D6-BBF0-9C4D8F8C3825}"/>
    <hyperlink ref="H434" r:id="rId865" tooltip="sem/10.1021_acsaem.9b02007\SEM" display="sem/10.1021_acsaem.9b02007\SEM" xr:uid="{C177B274-C214-477F-B982-D3FEAD78177D}"/>
    <hyperlink ref="G435" r:id="rId866" tooltip="sem/10.1021_acsaem.9b02007\ae9b02007_0006.jpeg" display="sem/10.1021_acsaem.9b02007\ae9b02007_0006.jpeg" xr:uid="{0D872CA4-3BA8-44E8-B4F9-8E1B4C31057E}"/>
    <hyperlink ref="H435" r:id="rId867" tooltip="sem/10.1021_acsaem.9b02007\SEM" display="sem/10.1021_acsaem.9b02007\SEM" xr:uid="{3AA8B34D-9B94-4C01-AAAB-0333D952E0DE}"/>
    <hyperlink ref="G436" r:id="rId868" tooltip="sem/10.1021_acsami.0c13160\am0c13160_0002.jpeg" display="sem/10.1021_acsami.0c13160\am0c13160_0002.jpeg" xr:uid="{811191EA-8B9E-4756-A8DF-ABB354EF0A6A}"/>
    <hyperlink ref="H436" r:id="rId869" tooltip="sem/10.1021_acsami.0c13160\SEM" display="sem/10.1021_acsami.0c13160\SEM" xr:uid="{3FF128FF-7405-4608-99C0-34C38081803D}"/>
    <hyperlink ref="G437" r:id="rId870" tooltip="sem/10.1021_acsami.1c08285\am1c08285_0004.jpeg" display="sem/10.1021_acsami.1c08285\am1c08285_0004.jpeg" xr:uid="{BE995455-6981-4BAF-BF74-126224BBA05C}"/>
    <hyperlink ref="H437" r:id="rId871" tooltip="sem/10.1021_acsami.1c08285\SEM" display="sem/10.1021_acsami.1c08285\SEM" xr:uid="{77C16865-321F-4F79-A8C0-D0351C3C3EE3}"/>
    <hyperlink ref="G438" r:id="rId872" tooltip="sem/10.1021_acsami.8b05200\am-2018-05200z_0004.jpeg" display="sem/10.1021_acsami.8b05200\am-2018-05200z_0004.jpeg" xr:uid="{5F2935C1-3B95-4649-9302-4DCDC8F1CCC4}"/>
    <hyperlink ref="H438" r:id="rId873" tooltip="sem/10.1021_acsami.8b05200\SEM" display="sem/10.1021_acsami.8b05200\SEM" xr:uid="{8C206BC1-6D72-44E9-A0B1-C7B78BE0B839}"/>
    <hyperlink ref="G439" r:id="rId874" tooltip="sem/10.1021_acsami.8b05200\supp_3.jpg" display="sem/10.1021_acsami.8b05200\supp_3.jpg" xr:uid="{0EE11F60-24C0-4DAC-9F37-EEADE20EFC39}"/>
    <hyperlink ref="H439" r:id="rId875" tooltip="sem/10.1021_acsami.8b05200\SEM" display="sem/10.1021_acsami.8b05200\SEM" xr:uid="{8DACB912-AF52-41BB-8630-583A44761766}"/>
    <hyperlink ref="G440" r:id="rId876" tooltip="sem/10.1021_acsami.8b05200\supp_4.jpg" display="sem/10.1021_acsami.8b05200\supp_4.jpg" xr:uid="{22533C34-ACC5-490C-8D63-250729EB91B5}"/>
    <hyperlink ref="H440" r:id="rId877" tooltip="sem/10.1021_acsami.8b05200\SEM" display="sem/10.1021_acsami.8b05200\SEM" xr:uid="{998271C1-C4E3-42C9-A7A9-6CDC67040862}"/>
    <hyperlink ref="G441" r:id="rId878" tooltip="sem/10.1021_acsabm.9b01007\mt9b01007_0001.jpeg" display="sem/10.1021_acsabm.9b01007\mt9b01007_0001.jpeg" xr:uid="{8FA35DE0-5A5C-4986-A800-161851F7CF78}"/>
    <hyperlink ref="H441" r:id="rId879" tooltip="sem/10.1021_acsabm.9b01007\SEM" display="sem/10.1021_acsabm.9b01007\SEM" xr:uid="{8CB40D47-B36D-46E0-8C94-8F5B73161440}"/>
    <hyperlink ref="G442" r:id="rId880" tooltip="sem/10.1021_acsami.9b12626\am9b12626_0005.jpeg" display="sem/10.1021_acsami.9b12626\am9b12626_0005.jpeg" xr:uid="{DA6C7532-D026-45AA-9525-402E178DE814}"/>
    <hyperlink ref="H442" r:id="rId881" tooltip="sem/10.1021_acsami.9b12626\SEM" display="sem/10.1021_acsami.9b12626\SEM" xr:uid="{7D6250FD-74A6-4608-BC90-3DE1A9CA9258}"/>
    <hyperlink ref="G443" r:id="rId882" tooltip="sem/10.1021_acsabm.1c00548\mt1c00548_0004.jpeg" display="sem/10.1021_acsabm.1c00548\mt1c00548_0004.jpeg" xr:uid="{8D9A739E-5BE6-4317-A60D-686E41DBA69F}"/>
    <hyperlink ref="H443" r:id="rId883" tooltip="sem/10.1021_acsabm.1c00548\SEM" display="sem/10.1021_acsabm.1c00548\SEM" xr:uid="{B7C59932-1D05-459E-80D3-7B17070B294E}"/>
    <hyperlink ref="G444" r:id="rId884" tooltip="sem/10.1021_acsabm.1c00548\mt1c00548_0004.jpeg" display="sem/10.1021_acsabm.1c00548\mt1c00548_0004.jpeg" xr:uid="{1027DA09-B2BE-4A87-A048-D17A43F27784}"/>
    <hyperlink ref="H444" r:id="rId885" tooltip="sem/10.1021_acsabm.1c00548\SEM" display="sem/10.1021_acsabm.1c00548\SEM" xr:uid="{87BE67CF-9F5D-4CF2-8809-9CD4E69C4B11}"/>
    <hyperlink ref="G445" r:id="rId886" tooltip="sem/10.1021_acsabm.1c00548\mt1c00548_0004.jpeg" display="sem/10.1021_acsabm.1c00548\mt1c00548_0004.jpeg" xr:uid="{A2696FD2-4038-4973-87D5-28D723E408EC}"/>
    <hyperlink ref="H445" r:id="rId887" tooltip="sem/10.1021_acsabm.1c00548\SEM" display="sem/10.1021_acsabm.1c00548\SEM" xr:uid="{CF91CC1A-3275-4C33-8057-2B917B035DCA}"/>
    <hyperlink ref="G446" r:id="rId888" tooltip="sem/10.1021_acsabm.1c00548\mt1c00548_0004.jpeg" display="sem/10.1021_acsabm.1c00548\mt1c00548_0004.jpeg" xr:uid="{4D2BE726-8218-491A-BAA9-8FD4926DA5E7}"/>
    <hyperlink ref="H446" r:id="rId889" tooltip="sem/10.1021_acsabm.1c00548\SEM" display="sem/10.1021_acsabm.1c00548\SEM" xr:uid="{0D3B1B5F-333B-4C1B-B2B3-DDFD32D16674}"/>
    <hyperlink ref="G447" r:id="rId890" tooltip="sem/10.1021_acsabm.1c00548\mt1c00548_0004.jpeg" display="sem/10.1021_acsabm.1c00548\mt1c00548_0004.jpeg" xr:uid="{A78DAE49-695D-4465-A28B-CBD0D9D6AF0F}"/>
    <hyperlink ref="H447" r:id="rId891" tooltip="sem/10.1021_acsabm.1c00548\SEM" display="sem/10.1021_acsabm.1c00548\SEM" xr:uid="{62995C46-59B0-4426-8FA4-FEABD780C99A}"/>
    <hyperlink ref="G448" r:id="rId892" tooltip="sem/10.1021_acsbiomaterials.1c00549\ab1c00549_0010.jpeg" display="sem/10.1021_acsbiomaterials.1c00549\ab1c00549_0010.jpeg" xr:uid="{70E1B359-E968-4F27-B925-9CE63BB15D1D}"/>
    <hyperlink ref="H448" r:id="rId893" tooltip="sem/10.1021_acsbiomaterials.1c00549\SEM" display="sem/10.1021_acsbiomaterials.1c00549\SEM" xr:uid="{ED1BA087-EA32-4CAA-96F3-8719A2DC603C}"/>
    <hyperlink ref="G449" r:id="rId894" tooltip="sem/10.1021_acsabm.9b01032\mt9b01032_0003.jpeg" display="sem/10.1021_acsabm.9b01032\mt9b01032_0003.jpeg" xr:uid="{D28F4C55-C5DC-4BF2-9021-4A3D1418579D}"/>
    <hyperlink ref="H449" r:id="rId895" tooltip="sem/10.1021_acsabm.9b01032\SEM" display="sem/10.1021_acsabm.9b01032\SEM" xr:uid="{13E95A9A-311F-426F-9082-6D5073857F61}"/>
    <hyperlink ref="G450" r:id="rId896" tooltip="sem/10.1021_acsabm.9b01032\mt9b01032_0003.jpeg" display="sem/10.1021_acsabm.9b01032\mt9b01032_0003.jpeg" xr:uid="{66AC366E-E5D4-482C-90FC-1F2212D11E58}"/>
    <hyperlink ref="H450" r:id="rId897" tooltip="sem/10.1021_acsabm.9b01032\SEM" display="sem/10.1021_acsabm.9b01032\SEM" xr:uid="{8BAF76FD-00AE-4C42-9DC4-7D559D4212A9}"/>
    <hyperlink ref="G451" r:id="rId898" tooltip="sem/10.1021_acsbiomaterials.7b00229\supp_27.jpg" display="sem/10.1021_acsbiomaterials.7b00229\supp_27.jpg" xr:uid="{8972BA61-7AE6-4D6F-814E-95277361E4CB}"/>
    <hyperlink ref="H451" r:id="rId899" tooltip="sem/10.1021_acsbiomaterials.7b00229\SEM" display="sem/10.1021_acsbiomaterials.7b00229\SEM" xr:uid="{7505B86A-2F7B-4B01-813B-D9169D61B395}"/>
    <hyperlink ref="G452" r:id="rId900" tooltip="sem/10.1021_acsapm.1c01094\ap1c01094_0006.jpeg" display="sem/10.1021_acsapm.1c01094\ap1c01094_0006.jpeg" xr:uid="{CB7D196B-8957-4414-BDE2-6D91A8367CE8}"/>
    <hyperlink ref="H452" r:id="rId901" tooltip="sem/10.1021_acsapm.1c01094\SEM" display="sem/10.1021_acsapm.1c01094\SEM" xr:uid="{1EDBCF0A-0A05-4143-8A3F-017D61B1B270}"/>
    <hyperlink ref="G453" r:id="rId902" tooltip="sem/10.1021_acsbiomaterials.0c00443\ab0c00443_0001.jpeg" display="sem/10.1021_acsbiomaterials.0c00443\ab0c00443_0001.jpeg" xr:uid="{63FC9B83-DA61-4BB9-9BF1-2DFD23AD17E4}"/>
    <hyperlink ref="H453" r:id="rId903" tooltip="sem/10.1021_acsbiomaterials.0c00443\SEM" display="sem/10.1021_acsbiomaterials.0c00443\SEM" xr:uid="{C69A8E98-2B30-40A3-ACDC-57C008F50E3E}"/>
    <hyperlink ref="G454" r:id="rId904" tooltip="sem/10.1021_acsbiomaterials.0c00443\ab0c00443_0001.jpeg" display="sem/10.1021_acsbiomaterials.0c00443\ab0c00443_0001.jpeg" xr:uid="{379957CD-7A92-4E6D-BC6B-CD9FE881CA40}"/>
    <hyperlink ref="H454" r:id="rId905" tooltip="sem/10.1021_acsbiomaterials.0c00443\SEM" display="sem/10.1021_acsbiomaterials.0c00443\SEM" xr:uid="{8DDE2E4C-4374-4F1B-AE8E-D099A2337AF9}"/>
    <hyperlink ref="G455" r:id="rId906" tooltip="sem/10.1021_acsbiomaterials.0c00443\ab0c00443_0001.jpeg" display="sem/10.1021_acsbiomaterials.0c00443\ab0c00443_0001.jpeg" xr:uid="{29C25984-1981-4604-9BCE-60DBF66DF8C5}"/>
    <hyperlink ref="H455" r:id="rId907" tooltip="sem/10.1021_acsbiomaterials.0c00443\SEM" display="sem/10.1021_acsbiomaterials.0c00443\SEM" xr:uid="{57A109D4-E2D5-4E15-A6B4-0A48BEB8D5DE}"/>
    <hyperlink ref="G456" r:id="rId908" tooltip="sem/10.1021_acsbiomaterials.0c00443\ab0c00443_0001.jpeg" display="sem/10.1021_acsbiomaterials.0c00443\ab0c00443_0001.jpeg" xr:uid="{D4AEAB86-AB8D-4F7D-89F9-3E0FD9D9FC3B}"/>
    <hyperlink ref="H456" r:id="rId909" tooltip="sem/10.1021_acsbiomaterials.0c00443\SEM" display="sem/10.1021_acsbiomaterials.0c00443\SEM" xr:uid="{E03B4346-21ED-4155-833F-17107B234D54}"/>
    <hyperlink ref="G457" r:id="rId910" tooltip="sem/10.1021_acsbiomaterials.8b01475\ab-2018-01475v_0004.jpeg" display="sem/10.1021_acsbiomaterials.8b01475\ab-2018-01475v_0004.jpeg" xr:uid="{1BD259AC-615A-4460-9CF5-B35B5597906A}"/>
    <hyperlink ref="H457" r:id="rId911" tooltip="sem/10.1021_acsbiomaterials.8b01475\SEM" display="sem/10.1021_acsbiomaterials.8b01475\SEM" xr:uid="{060C8C75-250B-4450-AAA9-281EF640EA34}"/>
    <hyperlink ref="G458" r:id="rId912" tooltip="sem/10.1021_acsbiomaterials.8b01475\ab-2018-01475v_0004.jpeg" display="sem/10.1021_acsbiomaterials.8b01475\ab-2018-01475v_0004.jpeg" xr:uid="{2F0DBC89-4409-4EB0-A7DD-1714E27CBD38}"/>
    <hyperlink ref="H458" r:id="rId913" tooltip="sem/10.1021_acsbiomaterials.8b01475\SEM" display="sem/10.1021_acsbiomaterials.8b01475\SEM" xr:uid="{86AE5DA3-F92F-452E-96E5-CE6D22F3A152}"/>
    <hyperlink ref="G460" r:id="rId914" tooltip="sem/10.1021_acsami.8b08381\am-2018-083815_0001.jpeg" display="sem/10.1021_acsami.8b08381\am-2018-083815_0001.jpeg" xr:uid="{42B052A9-D628-4D67-88F1-EC260E922C64}"/>
    <hyperlink ref="H460" r:id="rId915" tooltip="sem/10.1021_acsami.8b08381\SEM" display="sem/10.1021_acsami.8b08381\SEM" xr:uid="{5D1D8D05-4A9A-48DB-8E3E-AB7C9E522539}"/>
    <hyperlink ref="G461" r:id="rId916" tooltip="sem/10.1021_acsbiomaterials.9b00584\ab9b00584_0002.jpeg" display="sem/10.1021_acsbiomaterials.9b00584\ab9b00584_0002.jpeg" xr:uid="{33EE34EF-47AA-4D5E-8DD6-F0BCF8C0E491}"/>
    <hyperlink ref="H461" r:id="rId917" tooltip="sem/10.1021_acsbiomaterials.9b00584\SEM" display="sem/10.1021_acsbiomaterials.9b00584\SEM" xr:uid="{B98BD47B-27AA-46AD-8CEA-EDF1409093DE}"/>
    <hyperlink ref="G462" r:id="rId918" tooltip="sem/10.1021_acsbiomaterials.9b00584\ab9b00584_0002.jpeg" display="sem/10.1021_acsbiomaterials.9b00584\ab9b00584_0002.jpeg" xr:uid="{EE0475A9-153B-4D51-9124-A2F8DD069BFB}"/>
    <hyperlink ref="H462" r:id="rId919" tooltip="sem/10.1021_acsbiomaterials.9b00584\SEM" display="sem/10.1021_acsbiomaterials.9b00584\SEM" xr:uid="{676A7488-3422-4C74-AC3B-28B505D958C6}"/>
    <hyperlink ref="G463" r:id="rId920" tooltip="sem/10.1021_acsbiomaterials.9b00584\ab9b00584_0002.jpeg" display="sem/10.1021_acsbiomaterials.9b00584\ab9b00584_0002.jpeg" xr:uid="{562BFBAA-3C72-4871-A085-E786AF5F0B58}"/>
    <hyperlink ref="H463" r:id="rId921" tooltip="sem/10.1021_acsbiomaterials.9b00584\SEM" display="sem/10.1021_acsbiomaterials.9b00584\SEM" xr:uid="{39A7282D-0D65-4782-A208-94B44C62CF9D}"/>
    <hyperlink ref="G464" r:id="rId922" tooltip="sem/10.1021_acsbiomaterials.9b00584\ab9b00584_0002.jpeg" display="sem/10.1021_acsbiomaterials.9b00584\ab9b00584_0002.jpeg" xr:uid="{834156F7-6883-4620-BBEF-B4E9E2A25A30}"/>
    <hyperlink ref="H464" r:id="rId923" tooltip="sem/10.1021_acsbiomaterials.9b00584\SEM" display="sem/10.1021_acsbiomaterials.9b00584\SEM" xr:uid="{E01EB3B6-8CC0-452D-8321-6A168BFEBB64}"/>
    <hyperlink ref="G465" r:id="rId924" tooltip="sem/10.1021_acsbiomaterials.9b00584\ab9b00584_0004.jpeg" display="sem/10.1021_acsbiomaterials.9b00584\ab9b00584_0004.jpeg" xr:uid="{6E614E7C-D2A9-480B-88FB-2FC1E2C46962}"/>
    <hyperlink ref="H465" r:id="rId925" tooltip="sem/10.1021_acsbiomaterials.9b00584\SEM" display="sem/10.1021_acsbiomaterials.9b00584\SEM" xr:uid="{4F90D41B-1F32-45FD-A53E-1BC35B795AA1}"/>
    <hyperlink ref="G466" r:id="rId926" tooltip="sem/10.1021_acsbiomaterials.9b00584\ab9b00584_0004.jpeg" display="sem/10.1021_acsbiomaterials.9b00584\ab9b00584_0004.jpeg" xr:uid="{4619B5D6-1ED6-4A74-B13B-F32235E71FD1}"/>
    <hyperlink ref="H466" r:id="rId927" tooltip="sem/10.1021_acsbiomaterials.9b00584\SEM" display="sem/10.1021_acsbiomaterials.9b00584\SEM" xr:uid="{E5EA8AC6-ED10-41D6-8FEE-4243ECD7E650}"/>
    <hyperlink ref="G467" r:id="rId928" tooltip="sem/10.1021_acsbiomaterials.9b00584\ab9b00584_0004.jpeg" display="sem/10.1021_acsbiomaterials.9b00584\ab9b00584_0004.jpeg" xr:uid="{2A88EE05-0751-4AB8-93DE-B9CDAA6458E9}"/>
    <hyperlink ref="H467" r:id="rId929" tooltip="sem/10.1021_acsbiomaterials.9b00584\SEM" display="sem/10.1021_acsbiomaterials.9b00584\SEM" xr:uid="{B320EC36-52E3-4DA8-86BD-46E4C367C6BA}"/>
    <hyperlink ref="G468" r:id="rId930" tooltip="sem/10.1021_acsbiomaterials.9b00584\ab9b00584_0004.jpeg" display="sem/10.1021_acsbiomaterials.9b00584\ab9b00584_0004.jpeg" xr:uid="{EFF7DB82-6D6F-47F2-A342-B2217E9686C1}"/>
    <hyperlink ref="H468" r:id="rId931" tooltip="sem/10.1021_acsbiomaterials.9b00584\SEM" display="sem/10.1021_acsbiomaterials.9b00584\SEM" xr:uid="{ECED89A7-AF9E-4B1B-A86D-EE026AD6B712}"/>
    <hyperlink ref="G469" r:id="rId932" tooltip="sem/10.1021_acsbiomaterials.9b00584\ab9b00584_0004.jpeg" display="sem/10.1021_acsbiomaterials.9b00584\ab9b00584_0004.jpeg" xr:uid="{2B9536B3-7BC3-4430-9E57-C420F152213C}"/>
    <hyperlink ref="H469" r:id="rId933" tooltip="sem/10.1021_acsbiomaterials.9b00584\SEM" display="sem/10.1021_acsbiomaterials.9b00584\SEM" xr:uid="{12F83233-CBCA-4686-A2FE-0D234EE2548C}"/>
    <hyperlink ref="G470" r:id="rId934" tooltip="sem/10.1021_acs.chemmater.0c03362\supp_1.jpg" display="sem/10.1021_acs.chemmater.0c03362\supp_1.jpg" xr:uid="{F6BA225B-FA64-442F-A1EC-DFBF21FDFFE4}"/>
    <hyperlink ref="H470" r:id="rId935" tooltip="sem/10.1021_acs.chemmater.0c03362\SEM" display="sem/10.1021_acs.chemmater.0c03362\SEM" xr:uid="{ACBFE5B5-E9E9-4DA5-A437-62C8E1762DE4}"/>
    <hyperlink ref="G474" r:id="rId936" tooltip="sem/10.1021_acsbiomaterials.9b01512\ab9b01512_0001.jpeg" display="sem/10.1021_acsbiomaterials.9b01512\ab9b01512_0001.jpeg" xr:uid="{2BE2B1CF-6094-4BC9-804B-C2F4EF110E5F}"/>
    <hyperlink ref="H474" r:id="rId937" tooltip="sem/10.1021_acsbiomaterials.9b01512\SEM" display="sem/10.1021_acsbiomaterials.9b01512\SEM" xr:uid="{7E7D22EF-BB72-458E-A900-141C0297C49C}"/>
    <hyperlink ref="G475" r:id="rId938" tooltip="sem/10.1021_acsanm.0c00351\an0c00351_0002.jpeg" display="sem/10.1021_acsanm.0c00351\an0c00351_0002.jpeg" xr:uid="{59B05156-530A-4DFE-B0C4-BAA1090C1C82}"/>
    <hyperlink ref="H475" r:id="rId939" tooltip="sem/10.1021_acsanm.0c00351\SEM" display="sem/10.1021_acsanm.0c00351\SEM" xr:uid="{196B3BA0-1252-4E60-94AD-037B217C3336}"/>
    <hyperlink ref="G477" r:id="rId940" tooltip="sem/10.1021_acsanm.0c00351\an0c00351_0002.jpeg" display="sem/10.1021_acsanm.0c00351\an0c00351_0002.jpeg" xr:uid="{68AA7CB5-8D8B-48D9-8D80-BA264A3B5715}"/>
    <hyperlink ref="H477" r:id="rId941" tooltip="sem/10.1021_acsanm.0c00351\SEM" display="sem/10.1021_acsanm.0c00351\SEM" xr:uid="{55162D06-8002-4756-A040-EFE3306E2CA6}"/>
    <hyperlink ref="G478" r:id="rId942" tooltip="sem/10.1021_acsbiomaterials.1c00719\ab1c00719_0002.jpeg" display="sem/10.1021_acsbiomaterials.1c00719\ab1c00719_0002.jpeg" xr:uid="{2C4565C1-EC6C-4DDB-A9EB-C6B9980B8C3D}"/>
    <hyperlink ref="H478" r:id="rId943" tooltip="sem/10.1021_acsbiomaterials.1c00719\SEM" display="sem/10.1021_acsbiomaterials.1c00719\SEM" xr:uid="{ABFA3A23-30CB-4D8A-9A18-172A03E11F17}"/>
    <hyperlink ref="G484" r:id="rId944" tooltip="sem/10.1021_acsami.8b15287\am-2018-15287y_0002.jpeg" display="sem/10.1021_acsami.8b15287\am-2018-15287y_0002.jpeg" xr:uid="{933B1ACD-08F1-4E0D-A290-0B5963390E5A}"/>
    <hyperlink ref="H484" r:id="rId945" tooltip="sem/10.1021_acsami.8b15287\SEM" display="sem/10.1021_acsami.8b15287\SEM" xr:uid="{0859DE05-F81A-4E6E-8811-DA57C2B3BF4B}"/>
    <hyperlink ref="G485" r:id="rId946" tooltip="sem/10.1021_acsami.9b10126\am9b10126_0007.jpeg" display="sem/10.1021_acsami.9b10126\am9b10126_0007.jpeg" xr:uid="{9FA7743B-F325-40BB-B1A4-6D130FE5C3A7}"/>
    <hyperlink ref="H485" r:id="rId947" tooltip="sem/10.1021_acsami.9b10126\SEM" display="sem/10.1021_acsami.9b10126\SEM" xr:uid="{8CC333F1-AE90-4197-8C90-BABBB3F0D4AE}"/>
    <hyperlink ref="G486" r:id="rId948" tooltip="sem/10.1021_acs.macromol.8b01678\ma-2018-01678p_0002.jpeg" display="sem/10.1021_acs.macromol.8b01678\ma-2018-01678p_0002.jpeg" xr:uid="{7595B85A-57BA-4C92-8E10-694DDB0D8A78}"/>
    <hyperlink ref="H486" r:id="rId949" tooltip="sem/10.1021_acs.macromol.8b01678\SEM" display="sem/10.1021_acs.macromol.8b01678\SEM" xr:uid="{8F05DF6B-0F10-4B50-A77A-CF4CAE607C49}"/>
    <hyperlink ref="G487" r:id="rId950" tooltip="sem/10.1021_acs.macromol.8b01678\ma-2018-01678p_0002.jpeg" display="sem/10.1021_acs.macromol.8b01678\ma-2018-01678p_0002.jpeg" xr:uid="{0C288B05-B0A5-436F-94C9-45C268A280B1}"/>
    <hyperlink ref="H487" r:id="rId951" tooltip="sem/10.1021_acs.macromol.8b01678\SEM" display="sem/10.1021_acs.macromol.8b01678\SEM" xr:uid="{ED83A938-7017-4A04-BD66-5DEE3C9900DE}"/>
    <hyperlink ref="G492" r:id="rId952" tooltip="sem/10.1021_acsnano.1c00204\supp_3.jpg" display="sem/10.1021_acsnano.1c00204\supp_3.jpg" xr:uid="{8B3FFB32-EF47-4330-913B-7F4683D9C6A5}"/>
    <hyperlink ref="H492" r:id="rId953" tooltip="sem/10.1021_acsnano.1c00204\SEM" display="sem/10.1021_acsnano.1c00204\SEM" xr:uid="{742602B6-B088-492F-A6FC-C279B1011211}"/>
    <hyperlink ref="G493" r:id="rId954" tooltip="sem/10.1021_acs.nanolett.7b01123\nl-2017-01123g_0002.jpeg" display="sem/10.1021_acs.nanolett.7b01123\nl-2017-01123g_0002.jpeg" xr:uid="{30055F88-7BD8-4F35-8EE0-434FB91F38D5}"/>
    <hyperlink ref="H493" r:id="rId955" tooltip="sem/10.1021_acs.nanolett.7b01123\SEM" display="sem/10.1021_acs.nanolett.7b01123\SEM" xr:uid="{D9F7A68C-4416-4094-B0D1-9867556B4593}"/>
    <hyperlink ref="G495" r:id="rId956" tooltip="sem/10.1021_acs.biomac.8b01211\bm-2018-012118_0009.jpeg" display="sem/10.1021_acs.biomac.8b01211\bm-2018-012118_0009.jpeg" xr:uid="{3AFD023A-7E38-4632-B8AB-5D1F5EFF9E53}"/>
    <hyperlink ref="H495" r:id="rId957" tooltip="sem/10.1021_acs.biomac.8b01211\SEM" display="sem/10.1021_acs.biomac.8b01211\SEM" xr:uid="{30F00ACE-9435-4C5C-9979-5F8AB6A3D01A}"/>
    <hyperlink ref="G496" r:id="rId958" tooltip="sem/10.1021_acs.biomac.8b01211\supp_6.jpg" display="sem/10.1021_acs.biomac.8b01211\supp_6.jpg" xr:uid="{D2D1DC04-0AB7-4458-9D36-394A261DA1F2}"/>
    <hyperlink ref="H496" r:id="rId959" tooltip="sem/10.1021_acs.biomac.8b01211\SEM" display="sem/10.1021_acs.biomac.8b01211\SEM" xr:uid="{92ACD2B6-5A49-49FF-829A-2F29D2CD338D}"/>
    <hyperlink ref="G497" r:id="rId960" tooltip="sem/10.1021_acsmacrolett.7b00275\mz-2017-002755_0001.jpeg" display="sem/10.1021_acsmacrolett.7b00275\mz-2017-002755_0001.jpeg" xr:uid="{42AE4913-FDF1-4E35-B3C8-1759814D95FF}"/>
    <hyperlink ref="H497" r:id="rId961" tooltip="sem/10.1021_acsmacrolett.7b00275\SEM" display="sem/10.1021_acsmacrolett.7b00275\SEM" xr:uid="{467F48C6-9FAC-4271-852B-A00DB0453DAC}"/>
    <hyperlink ref="G498" r:id="rId962" tooltip="sem/10.1021_acsnano.9b09503\nn9b09503_0002.jpeg" display="sem/10.1021_acsnano.9b09503\nn9b09503_0002.jpeg" xr:uid="{EEE9DE58-C7B3-4F5F-A7AF-264983622CBE}"/>
    <hyperlink ref="H498" r:id="rId963" tooltip="sem/10.1021_acsnano.9b09503\SEM" display="sem/10.1021_acsnano.9b09503\SEM" xr:uid="{50C3C953-4612-4081-9B98-059C4B2DF483}"/>
    <hyperlink ref="G499" r:id="rId964" tooltip="sem/10.1021_acs.langmuir.7b02834\la-2017-02834g_0001.jpeg" display="sem/10.1021_acs.langmuir.7b02834\la-2017-02834g_0001.jpeg" xr:uid="{5814B36C-BE94-44BB-863B-5C3EBD056916}"/>
    <hyperlink ref="H499" r:id="rId965" tooltip="sem/10.1021_acs.langmuir.7b02834\SEM" display="sem/10.1021_acs.langmuir.7b02834\SEM" xr:uid="{DC503132-DA0D-4071-B08B-C570177F4771}"/>
    <hyperlink ref="G500" r:id="rId966" tooltip="sem/10.1021_acs.langmuir.7b02834\la-2017-02834g_0001.jpeg" display="sem/10.1021_acs.langmuir.7b02834\la-2017-02834g_0001.jpeg" xr:uid="{60201D9D-25B5-4DC1-BFE1-7E0AE6B0F4DA}"/>
    <hyperlink ref="H500" r:id="rId967" tooltip="sem/10.1021_acs.langmuir.7b02834\SEM" display="sem/10.1021_acs.langmuir.7b02834\SEM" xr:uid="{8A2D5C84-13B1-49C8-B71F-0A74D3BCD8A4}"/>
    <hyperlink ref="G501" r:id="rId968" tooltip="sem/10.1021_acs.langmuir.7b02834\la-2017-02834g_0001.jpeg" display="sem/10.1021_acs.langmuir.7b02834\la-2017-02834g_0001.jpeg" xr:uid="{9124B021-5163-4460-A6AA-2A63845D3311}"/>
    <hyperlink ref="H501" r:id="rId969" tooltip="sem/10.1021_acs.langmuir.7b02834\SEM" display="sem/10.1021_acs.langmuir.7b02834\SEM" xr:uid="{45FC655E-5CE9-4E7A-929F-F8B9DDAC11B5}"/>
    <hyperlink ref="A330" r:id="rId970" xr:uid="{AA0E9E3C-C471-4949-B6C5-7AB87139D015}"/>
    <hyperlink ref="E363" r:id="rId971" xr:uid="{FF324573-6453-47BD-ADD5-6290F3451D59}"/>
    <hyperlink ref="E384" r:id="rId972" xr:uid="{024F0FB9-767B-4FA9-8294-943617BDF544}"/>
    <hyperlink ref="G391" r:id="rId973" tooltip="sem/10.1021_acsbiomaterials.9b01482\ab9b01482_0005.jpeg" display="sem/10.1021_acsbiomaterials.9b01482\ab9b01482_0005.jpeg" xr:uid="{E355624B-BEBF-48F8-AA13-1CE9537AE141}"/>
    <hyperlink ref="H391" r:id="rId974" tooltip="sem/10.1021_acsbiomaterials.9b01482\SEM" display="sem/10.1021_acsbiomaterials.9b01482\SEM" xr:uid="{81F4DA3E-E8FA-49B9-A82C-4EBA8A95A671}"/>
    <hyperlink ref="G459" r:id="rId975" tooltip="sem/10.1021_acsami.8b08381\am-2018-083815_0001.jpeg" display="sem/10.1021_acsami.8b08381\am-2018-083815_0001.jpeg" xr:uid="{43DFB1FD-CA77-4DA2-9823-0EFD23E067DC}"/>
    <hyperlink ref="H459" r:id="rId976" tooltip="sem/10.1021_acsami.8b08381\SEM" display="sem/10.1021_acsami.8b08381\SEM" xr:uid="{896D4A91-5596-40C8-8FDF-4D813505064D}"/>
    <hyperlink ref="G471" r:id="rId977" tooltip="sem/10.1021_acsbiomaterials.9b01512\ab9b01512_0001.jpeg" display="sem/10.1021_acsbiomaterials.9b01512\ab9b01512_0001.jpeg" xr:uid="{09074586-B9E2-4EAE-AD38-97BD150A3A90}"/>
    <hyperlink ref="H471" r:id="rId978" tooltip="sem/10.1021_acsbiomaterials.9b01512\SEM" display="sem/10.1021_acsbiomaterials.9b01512\SEM" xr:uid="{3CAE04F7-C11A-4D21-B057-EC0FB5196925}"/>
    <hyperlink ref="G472" r:id="rId979" tooltip="sem/10.1021_acsbiomaterials.9b01512\ab9b01512_0001.jpeg" display="sem/10.1021_acsbiomaterials.9b01512\ab9b01512_0001.jpeg" xr:uid="{3D0F4F1B-4EF8-456F-9527-03DCB3C569C3}"/>
    <hyperlink ref="H472" r:id="rId980" tooltip="sem/10.1021_acsbiomaterials.9b01512\SEM" display="sem/10.1021_acsbiomaterials.9b01512\SEM" xr:uid="{A6E5E9C2-B9CE-4F68-9CA2-A39EC840D35C}"/>
    <hyperlink ref="G473" r:id="rId981" tooltip="sem/10.1021_acsbiomaterials.9b01512\ab9b01512_0001.jpeg" display="sem/10.1021_acsbiomaterials.9b01512\ab9b01512_0001.jpeg" xr:uid="{314E0DA5-9927-4FA0-B936-069F8C37AE56}"/>
    <hyperlink ref="H473" r:id="rId982" tooltip="sem/10.1021_acsbiomaterials.9b01512\SEM" display="sem/10.1021_acsbiomaterials.9b01512\SEM" xr:uid="{4BB30C10-F7A6-45CA-A9AE-C8F623C9BB38}"/>
    <hyperlink ref="G479" r:id="rId983" tooltip="sem/10.1021_acsami.8b04116\am-2018-04116u_0004.jpeg" display="sem/10.1021_acsami.8b04116\am-2018-04116u_0004.jpeg" xr:uid="{AFB65747-44E1-4905-86FC-083A7676901F}"/>
    <hyperlink ref="H479" r:id="rId984" tooltip="sem/10.1021_acsami.8b04116\SEM" display="sem/10.1021_acsami.8b04116\SEM" xr:uid="{4C7607EB-4173-40D4-BC1E-145A9DA2077F}"/>
    <hyperlink ref="H480" r:id="rId985" tooltip="sem/10.1021_acsami.8b04116\SEM" display="sem/10.1021_acsami.8b04116\SEM" xr:uid="{D56F14EF-8BF8-4B07-8479-16D6A2451226}"/>
    <hyperlink ref="G481" r:id="rId986" tooltip="sem/10.1021_acsami.8b04116\am-2018-04116u_0004.jpeg" display="sem/10.1021_acsami.8b04116\am-2018-04116u_0004.jpeg" xr:uid="{41E47993-C564-465C-B0CA-0B7266282FE9}"/>
    <hyperlink ref="H481" r:id="rId987" tooltip="sem/10.1021_acsami.8b04116\SEM" display="sem/10.1021_acsami.8b04116\SEM" xr:uid="{C1D691A1-E774-4F83-87B8-C5373C3ED416}"/>
    <hyperlink ref="G482" r:id="rId988" tooltip="sem/10.1021_acsami.8b04116\am-2018-04116u_0004.jpeg" display="sem/10.1021_acsami.8b04116\am-2018-04116u_0004.jpeg" xr:uid="{43F269B4-D0C0-4FAE-BCE3-756A0C25EF48}"/>
    <hyperlink ref="H482" r:id="rId989" tooltip="sem/10.1021_acsami.8b04116\SEM" display="sem/10.1021_acsami.8b04116\SEM" xr:uid="{5D68502D-CC25-4981-BB7F-CA8468B7B772}"/>
    <hyperlink ref="G483" r:id="rId990" tooltip="sem/10.1021_acsami.8b04116\am-2018-04116u_0004.jpeg" display="sem/10.1021_acsami.8b04116\am-2018-04116u_0004.jpeg" xr:uid="{CCBCC493-CF61-48C9-BB84-C7D922EF628A}"/>
    <hyperlink ref="H483" r:id="rId991" tooltip="sem/10.1021_acsami.8b04116\SEM" display="sem/10.1021_acsami.8b04116\SEM" xr:uid="{F4CE6369-1AE5-4ADD-A76D-DE39A86030EE}"/>
    <hyperlink ref="G480" r:id="rId992" tooltip="sem/10.1021_acsami.8b04116\am-2018-04116u_0004.jpeg" display="sem/10.1021_acsami.8b04116\am-2018-04116u_0004.jpeg" xr:uid="{C6DB570B-32E3-4AB4-BD8A-B5F938F6097A}"/>
    <hyperlink ref="G488" r:id="rId993" tooltip="sem/10.1021_acs.macromol.8b01678\ma-2018-01678p_0002.jpeg" display="sem/10.1021_acs.macromol.8b01678\ma-2018-01678p_0002.jpeg" xr:uid="{E5A5C88E-DF8B-413C-8EE4-B47F6108D3A5}"/>
    <hyperlink ref="H488" r:id="rId994" tooltip="sem/10.1021_acs.macromol.8b01678\SEM" display="sem/10.1021_acs.macromol.8b01678\SEM" xr:uid="{59F0137F-49CF-441F-BC12-DE140150E806}"/>
    <hyperlink ref="G489" r:id="rId995" tooltip="sem/10.1021_acs.macromol.8b01678\ma-2018-01678p_0002.jpeg" display="sem/10.1021_acs.macromol.8b01678\ma-2018-01678p_0002.jpeg" xr:uid="{AC7EB4B9-15AC-43DF-8CE0-46E69C043CDC}"/>
    <hyperlink ref="H489" r:id="rId996" tooltip="sem/10.1021_acs.macromol.8b01678\SEM" display="sem/10.1021_acs.macromol.8b01678\SEM" xr:uid="{4FA34E6C-EFC8-49A2-8DBB-52D4C4F59188}"/>
    <hyperlink ref="G490" r:id="rId997" tooltip="sem/10.1021_acs.macromol.8b01678\ma-2018-01678p_0002.jpeg" display="sem/10.1021_acs.macromol.8b01678\ma-2018-01678p_0002.jpeg" xr:uid="{F504E52B-8611-4D6F-80FB-EE72FB76D330}"/>
    <hyperlink ref="H490" r:id="rId998" tooltip="sem/10.1021_acs.macromol.8b01678\SEM" display="sem/10.1021_acs.macromol.8b01678\SEM" xr:uid="{A451A205-47D4-430F-AF2B-0FE5BB400139}"/>
    <hyperlink ref="G491" r:id="rId999" tooltip="sem/10.1021_acs.macromol.8b01678\ma-2018-01678p_0002.jpeg" display="sem/10.1021_acs.macromol.8b01678\ma-2018-01678p_0002.jpeg" xr:uid="{43FB78AE-8031-4EDF-BBFB-BA3C704C79F0}"/>
    <hyperlink ref="H491" r:id="rId1000" tooltip="sem/10.1021_acs.macromol.8b01678\SEM" display="sem/10.1021_acs.macromol.8b01678\SEM" xr:uid="{B44C748C-0013-4CC3-B2B7-A6E8A4AD53E3}"/>
    <hyperlink ref="G494" r:id="rId1001" tooltip="sem/10.1021_acs.nanolett.7b01123\nl-2017-01123g_0002.jpeg" display="sem/10.1021_acs.nanolett.7b01123\nl-2017-01123g_0002.jpeg" xr:uid="{CC6722E4-1A9D-4D6E-B9CD-2625960B7A49}"/>
    <hyperlink ref="H494" r:id="rId1002" tooltip="sem/10.1021_acs.nanolett.7b01123\SEM" display="sem/10.1021_acs.nanolett.7b01123\SEM" xr:uid="{C9789A7A-CF8F-4607-A951-748DC3400C33}"/>
    <hyperlink ref="G502" r:id="rId1003" tooltip="sem/10.1021_acsami.6b04431\am-2016-04431w_0002.jpeg" display="sem/10.1021_acsami.6b04431\am-2016-04431w_0002.jpeg" xr:uid="{3AA33403-C597-403F-99F3-35AA0935A280}"/>
    <hyperlink ref="H502" r:id="rId1004" tooltip="sem/10.1021_acsami.6b04431\SEM" display="sem/10.1021_acsami.6b04431\SEM" xr:uid="{C061D38F-6EEF-4E2A-A572-FC299A66EBD9}"/>
    <hyperlink ref="G507" r:id="rId1005" tooltip="sem/10.1021_acsabm.0c00112\mt0c00112_0002.jpeg" display="sem/10.1021_acsabm.0c00112\mt0c00112_0002.jpeg" xr:uid="{079AD99C-8F03-4D8E-B736-99CEE81AF05C}"/>
    <hyperlink ref="H507" r:id="rId1006" tooltip="sem/10.1021_acsabm.0c00112\SEM" display="sem/10.1021_acsabm.0c00112\SEM" xr:uid="{F1FC5C18-55EB-40B6-8DB8-60AD45D96192}"/>
    <hyperlink ref="G509" r:id="rId1007" tooltip="sem/10.1021_acs.langmuir.7b00749\la-2017-00749h_0004.jpeg" display="sem/10.1021_acs.langmuir.7b00749\la-2017-00749h_0004.jpeg" xr:uid="{4D959A4E-446B-4633-A39B-98EF1C948537}"/>
    <hyperlink ref="H509" r:id="rId1008" tooltip="sem/10.1021_acs.langmuir.7b00749\SEM" display="sem/10.1021_acs.langmuir.7b00749\SEM" xr:uid="{4DA9CC33-C327-4F0D-A4C1-66B84B64F133}"/>
    <hyperlink ref="G510" r:id="rId1009" tooltip="sem/10.1021_acs.langmuir.7b00749\la-2017-00749h_0004.jpeg" display="sem/10.1021_acs.langmuir.7b00749\la-2017-00749h_0004.jpeg" xr:uid="{8A3F89DA-5D07-4DE4-8C98-C03A45E496A4}"/>
    <hyperlink ref="H510" r:id="rId1010" tooltip="sem/10.1021_acs.langmuir.7b00749\SEM" display="sem/10.1021_acs.langmuir.7b00749\SEM" xr:uid="{81095675-CB5B-4865-A53E-6A51DBAFFFDC}"/>
    <hyperlink ref="G511" r:id="rId1011" tooltip="sem/10.1021_acs.langmuir.7b00749\la-2017-00749h_0004.jpeg" display="sem/10.1021_acs.langmuir.7b00749\la-2017-00749h_0004.jpeg" xr:uid="{356672B1-244E-4581-829D-7ABA45ADB9BA}"/>
    <hyperlink ref="H511" r:id="rId1012" tooltip="sem/10.1021_acs.langmuir.7b00749\SEM" display="sem/10.1021_acs.langmuir.7b00749\SEM" xr:uid="{0471CA93-474F-4F4A-8E0F-D2D2D629A23C}"/>
    <hyperlink ref="G512" r:id="rId1013" tooltip="sem/10.1021_acsami.6b10375\am-2016-10375r_0005.jpeg" display="sem/10.1021_acsami.6b10375\am-2016-10375r_0005.jpeg" xr:uid="{FBDFC6D5-D31F-45DE-88A4-B86608AA35A5}"/>
    <hyperlink ref="H512" r:id="rId1014" tooltip="sem/10.1021_acsami.6b10375\SEM" display="sem/10.1021_acsami.6b10375\SEM" xr:uid="{32BE026E-0C4F-4B29-8B0F-F6924156F8DD}"/>
    <hyperlink ref="G514" r:id="rId1015" tooltip="sem/10.1021_acsami.6b10375\am-2016-10375r_0005.jpeg" display="sem/10.1021_acsami.6b10375\am-2016-10375r_0005.jpeg" xr:uid="{63FBD435-667E-423B-8343-AD326A5B02A1}"/>
    <hyperlink ref="H514" r:id="rId1016" tooltip="sem/10.1021_acsami.6b10375\SEM" display="sem/10.1021_acsami.6b10375\SEM" xr:uid="{81D9F0CF-1321-4333-B6FE-A534DE6821E7}"/>
    <hyperlink ref="G516" r:id="rId1017" tooltip="sem/10.1021_acsami.6b10375\supp_2.jpg" display="sem/10.1021_acsami.6b10375\supp_2.jpg" xr:uid="{37E1BB51-BA29-4595-9C8C-27B658E8ECAF}"/>
    <hyperlink ref="H516" r:id="rId1018" tooltip="sem/10.1021_acsami.6b10375\SEM" display="sem/10.1021_acsami.6b10375\SEM" xr:uid="{0F3EB717-5CFB-4DF8-AB37-923909F60F2A}"/>
    <hyperlink ref="G517" r:id="rId1019" tooltip="sem/10.1021_acs.chemmater.6b05192\cm-2016-05192r_0001.jpeg" display="sem/10.1021_acs.chemmater.6b05192\cm-2016-05192r_0001.jpeg" xr:uid="{2AF9ED40-40BF-4093-8A0E-79B48234F694}"/>
    <hyperlink ref="H517" r:id="rId1020" tooltip="sem/10.1021_acs.chemmater.6b05192\SEM" display="sem/10.1021_acs.chemmater.6b05192\SEM" xr:uid="{DC15DFF8-BEF5-47E3-AD16-F7D9101E2911}"/>
    <hyperlink ref="G519" r:id="rId1021" tooltip="sem/10.1021_acsabm.9b01176\mt9b01176_0003.jpeg" display="sem/10.1021_acsabm.9b01176\mt9b01176_0003.jpeg" xr:uid="{315CE43C-A49B-4E4E-BCE1-8EA1E3E41460}"/>
    <hyperlink ref="H519" r:id="rId1022" tooltip="sem/10.1021_acsabm.9b01176\SEM" display="sem/10.1021_acsabm.9b01176\SEM" xr:uid="{7507A8C6-B56F-4430-B256-F6E3FFFCD442}"/>
    <hyperlink ref="G525" r:id="rId1023" tooltip="sem/10.1021_acsami.1c01321\supp_3.jpg" display="sem/10.1021_acsami.1c01321\supp_3.jpg" xr:uid="{E0F7730F-5334-4A8C-B0D9-39102F8C5B25}"/>
    <hyperlink ref="H525" r:id="rId1024" tooltip="sem/10.1021_acsami.1c01321\SEM" display="sem/10.1021_acsami.1c01321\SEM" xr:uid="{7EFFAE19-E669-4EB3-AB55-F6F45620EE7D}"/>
    <hyperlink ref="G527" r:id="rId1025" tooltip="sem/10.1021_acsami.1c01321\supp_3.jpg" display="sem/10.1021_acsami.1c01321\supp_3.jpg" xr:uid="{6769E4A8-16A5-41B6-B4E6-3F0801C38573}"/>
    <hyperlink ref="H527" r:id="rId1026" tooltip="sem/10.1021_acsami.1c01321\SEM" display="sem/10.1021_acsami.1c01321\SEM" xr:uid="{EAB3B02D-F1B0-4C0B-B493-8D99FF462082}"/>
    <hyperlink ref="G529" r:id="rId1027" tooltip="sem/10.1021_acsami.1c01321\supp_3.jpg" display="sem/10.1021_acsami.1c01321\supp_3.jpg" xr:uid="{65684114-5712-49A2-B03C-153F1A20BF42}"/>
    <hyperlink ref="H529" r:id="rId1028" tooltip="sem/10.1021_acsami.1c01321\SEM" display="sem/10.1021_acsami.1c01321\SEM" xr:uid="{B1467A12-038A-4EBB-AEB5-A3FB8BEB0D5C}"/>
    <hyperlink ref="G531" r:id="rId1029" tooltip="sem/10.1021_acsami.1c01321\supp_3.jpg" display="sem/10.1021_acsami.1c01321\supp_3.jpg" xr:uid="{A4E1C920-DE97-4931-9772-F3D12B9566F8}"/>
    <hyperlink ref="H531" r:id="rId1030" tooltip="sem/10.1021_acsami.1c01321\SEM" display="sem/10.1021_acsami.1c01321\SEM" xr:uid="{A4517846-07D6-4AD2-94B3-05E74EED1A54}"/>
    <hyperlink ref="G534" r:id="rId1031" tooltip="sem/10.1021_acsami.1c01321\supp_3.jpg" display="sem/10.1021_acsami.1c01321\supp_3.jpg" xr:uid="{CC8030E5-2A2C-4F01-8432-51270AB35FC9}"/>
    <hyperlink ref="H534" r:id="rId1032" tooltip="sem/10.1021_acsami.1c01321\SEM" display="sem/10.1021_acsami.1c01321\SEM" xr:uid="{1E5B8002-50D0-4C37-B6B3-35B72520269A}"/>
    <hyperlink ref="G538" r:id="rId1033" tooltip="sem/10.1021_acs.chemmater.0c04105\supp_2.jpg" display="sem/10.1021_acs.chemmater.0c04105\supp_2.jpg" xr:uid="{966D3D64-F4E6-4F88-A472-955880205440}"/>
    <hyperlink ref="H538" r:id="rId1034" tooltip="sem/10.1021_acs.chemmater.0c04105\SEM" display="sem/10.1021_acs.chemmater.0c04105\SEM" xr:uid="{778185E4-5A89-4FCC-BCD9-B00C9F1F7FA2}"/>
    <hyperlink ref="G541" r:id="rId1035" tooltip="sem/10.1021_acsami.6b10912\supp_13.jpg" display="sem/10.1021_acsami.6b10912\supp_13.jpg" xr:uid="{F3A7A001-0025-4F25-BF2E-401B454BAF17}"/>
    <hyperlink ref="H541" r:id="rId1036" tooltip="sem/10.1021_acsami.6b10912\SEM" display="sem/10.1021_acsami.6b10912\SEM" xr:uid="{6193C085-8977-4CF3-ACA0-276B1578E739}"/>
    <hyperlink ref="G542" r:id="rId1037" tooltip="sem/10.1021_acsami.6b10912\supp_13.jpg" display="sem/10.1021_acsami.6b10912\supp_13.jpg" xr:uid="{56D557C9-20D3-4467-8A48-0F2F3F5DC6F3}"/>
    <hyperlink ref="H542" r:id="rId1038" tooltip="sem/10.1021_acsami.6b10912\SEM" display="sem/10.1021_acsami.6b10912\SEM" xr:uid="{1CE3B632-65BE-4F9F-8A96-F73F182198C7}"/>
    <hyperlink ref="G544" r:id="rId1039" tooltip="sem/10.1021_acsbiomaterials.1c00709\ab1c00709_0004.jpeg" display="sem/10.1021_acsbiomaterials.1c00709\ab1c00709_0004.jpeg" xr:uid="{E78968E4-8840-4DC7-A425-46B795EB2DE3}"/>
    <hyperlink ref="H544" r:id="rId1040" tooltip="sem/10.1021_acsbiomaterials.1c00709\SEM" display="sem/10.1021_acsbiomaterials.1c00709\SEM" xr:uid="{1B9E813F-4C47-4E20-B18B-88F945F42752}"/>
    <hyperlink ref="G548" r:id="rId1041" tooltip="sem/10.1021_acsnano.1c08193\nn1c08193_0003.jpeg" display="sem/10.1021_acsnano.1c08193\nn1c08193_0003.jpeg" xr:uid="{CA486133-618D-43C1-90DD-FAA9F67497D9}"/>
    <hyperlink ref="H548" r:id="rId1042" tooltip="sem/10.1021_acsnano.1c08193\SEM" display="sem/10.1021_acsnano.1c08193\SEM" xr:uid="{E26E6E4D-505F-4D47-BBA2-BFA632E01455}"/>
    <hyperlink ref="G550" r:id="rId1043" tooltip="sem/10.1021_acsomega.8b00358\ao-2018-00358m_0007.jpeg" display="sem/10.1021_acsomega.8b00358\ao-2018-00358m_0007.jpeg" xr:uid="{DA6BA8F9-CA3D-46B3-B04E-04E64831FE72}"/>
    <hyperlink ref="H550" r:id="rId1044" tooltip="sem/10.1021_acsomega.8b00358\SEM" display="sem/10.1021_acsomega.8b00358\SEM" xr:uid="{7D200167-7A25-4492-9CD6-13CC724E91C8}"/>
    <hyperlink ref="G551" r:id="rId1045" tooltip="sem/10.1021_acsami.1c12458\am1c12458_0004.jpeg" display="sem/10.1021_acsami.1c12458\am1c12458_0004.jpeg" xr:uid="{9BFF65DC-8382-4B0D-8649-926DC82EB0EF}"/>
    <hyperlink ref="H551" r:id="rId1046" tooltip="sem/10.1021_acsami.1c12458\SEM" display="sem/10.1021_acsami.1c12458\SEM" xr:uid="{C2C5E9DE-989B-4CE6-A959-519BD394AD8B}"/>
    <hyperlink ref="G559" r:id="rId1047" tooltip="sem/10.1021_acsami.6b00891\am-2016-00891q_0002.jpeg" display="sem/10.1021_acsami.6b00891\am-2016-00891q_0002.jpeg" xr:uid="{FB486071-26B7-4BB8-8EC6-02431ECC4479}"/>
    <hyperlink ref="H559" r:id="rId1048" tooltip="sem/10.1021_acsami.6b00891\SEM" display="sem/10.1021_acsami.6b00891\SEM" xr:uid="{C968D733-90D4-43D8-B14D-45F3F298582B}"/>
    <hyperlink ref="G561" r:id="rId1049" tooltip="sem/10.1021_acsami.6b00891\am-2016-00891q_0002.jpeg" display="sem/10.1021_acsami.6b00891\am-2016-00891q_0002.jpeg" xr:uid="{155658FE-7C7E-4232-87D0-D3333361B88E}"/>
    <hyperlink ref="H561" r:id="rId1050" tooltip="sem/10.1021_acsami.6b00891\SEM" display="sem/10.1021_acsami.6b00891\SEM" xr:uid="{3F60E4CA-F0B7-4D23-91E3-12AB26CD57E3}"/>
    <hyperlink ref="G560" r:id="rId1051" tooltip="sem/10.1021_acsami.6b00891\am-2016-00891q_0007.jpeg" display="sem/10.1021_acsami.6b00891\am-2016-00891q_0007.jpeg" xr:uid="{FF54CF4D-774B-42B5-BB62-59064D1C7161}"/>
    <hyperlink ref="H560" r:id="rId1052" tooltip="sem/10.1021_acsami.6b00891\SEM" display="sem/10.1021_acsami.6b00891\SEM" xr:uid="{3873296E-514F-4322-AD03-564AC8B70B46}"/>
    <hyperlink ref="G568" r:id="rId1053" tooltip="sem/10.1021_acsami.8b00802\supp_1.jpg" display="sem/10.1021_acsami.8b00802\supp_1.jpg" xr:uid="{1E06A774-FA93-4F4C-B083-806DA1889B6E}"/>
    <hyperlink ref="H568" r:id="rId1054" tooltip="sem/10.1021_acsami.8b00802\SEM" display="sem/10.1021_acsami.8b00802\SEM" xr:uid="{248F8310-47F3-4AC9-822C-D2292F3EDFE8}"/>
    <hyperlink ref="G569" r:id="rId1055" tooltip="sem/10.1021_acsami.8b00802\supp_1.jpg" display="sem/10.1021_acsami.8b00802\supp_1.jpg" xr:uid="{21F8000F-E2F3-48FE-B6CF-4500089C5B22}"/>
    <hyperlink ref="H569" r:id="rId1056" tooltip="sem/10.1021_acsami.8b00802\SEM" display="sem/10.1021_acsami.8b00802\SEM" xr:uid="{0BA933E0-1BA3-43D9-A608-A04C5EDD7947}"/>
    <hyperlink ref="G570" r:id="rId1057" tooltip="sem/10.1021_acsami.8b00802\supp_1.jpg" display="sem/10.1021_acsami.8b00802\supp_1.jpg" xr:uid="{2A6500D1-55D6-458F-BAD3-DD10FA361D15}"/>
    <hyperlink ref="H570" r:id="rId1058" tooltip="sem/10.1021_acsami.8b00802\SEM" display="sem/10.1021_acsami.8b00802\SEM" xr:uid="{1F685062-98D6-4ADA-B539-8139946D8B60}"/>
    <hyperlink ref="G571" r:id="rId1059" tooltip="sem/10.1021_acsami.8b00802\supp_4.jpg" display="sem/10.1021_acsami.8b00802\supp_4.jpg" xr:uid="{E40CADD6-6F40-4993-8595-8144DAB73090}"/>
    <hyperlink ref="H571" r:id="rId1060" tooltip="sem/10.1021_acsami.8b00802\SEM" display="sem/10.1021_acsami.8b00802\SEM" xr:uid="{96DED268-553D-46A7-8CF2-C18369080826}"/>
    <hyperlink ref="G572" r:id="rId1061" tooltip="sem/10.1021_acsami.8b00802\supp_4.jpg" display="sem/10.1021_acsami.8b00802\supp_4.jpg" xr:uid="{7222AECB-54E3-4720-8C43-57F4407795C3}"/>
    <hyperlink ref="H572" r:id="rId1062" tooltip="sem/10.1021_acsami.8b00802\SEM" display="sem/10.1021_acsami.8b00802\SEM" xr:uid="{89523D8A-9637-43BA-84CA-D26C2FCC62CB}"/>
    <hyperlink ref="G573" r:id="rId1063" tooltip="sem/10.1021_acsami.8b00802\supp_4.jpg" display="sem/10.1021_acsami.8b00802\supp_4.jpg" xr:uid="{022424FB-8B8D-42B7-8305-E6CA3AD7D220}"/>
    <hyperlink ref="H573" r:id="rId1064" tooltip="sem/10.1021_acsami.8b00802\SEM" display="sem/10.1021_acsami.8b00802\SEM" xr:uid="{E4901114-2823-46AD-BE48-CF291B37DB91}"/>
    <hyperlink ref="G581" r:id="rId1065" tooltip="sem/10.1021_acsami.0c13426\am0c13426_0003.jpeg" display="sem/10.1021_acsami.0c13426\am0c13426_0003.jpeg" xr:uid="{76423B30-A7E1-4320-A856-4857931A5BB9}"/>
    <hyperlink ref="H581" r:id="rId1066" tooltip="sem/10.1021_acsami.0c13426\SEM" display="sem/10.1021_acsami.0c13426\SEM" xr:uid="{42F67826-EAB4-44B2-8192-2CB8C9FF3A3E}"/>
    <hyperlink ref="G582" r:id="rId1067" tooltip="sem/10.1021_acsami.0c13426\am0c13426_0004.jpeg" display="sem/10.1021_acsami.0c13426\am0c13426_0004.jpeg" xr:uid="{C70056E8-B8E9-4050-9B30-E0935FDE3804}"/>
    <hyperlink ref="H582" r:id="rId1068" tooltip="sem/10.1021_acsami.0c13426\SEM" display="sem/10.1021_acsami.0c13426\SEM" xr:uid="{F8F927CB-8F2C-4446-A262-5F6BB30E66F3}"/>
    <hyperlink ref="G583" r:id="rId1069" tooltip="sem/10.1021_acsami.0c13426\am0c13426_0004.jpeg" display="sem/10.1021_acsami.0c13426\am0c13426_0004.jpeg" xr:uid="{858599D4-83F6-4DA3-B4C7-9F23F7647D22}"/>
    <hyperlink ref="H583" r:id="rId1070" tooltip="sem/10.1021_acsami.0c13426\SEM" display="sem/10.1021_acsami.0c13426\SEM" xr:uid="{42A27C9B-4CB3-4AD5-B169-11EBE8D2FEE8}"/>
    <hyperlink ref="G584" r:id="rId1071" tooltip="sem/10.1021_acs.iecr.0c01720\ie0c01720_0002.jpeg" display="sem/10.1021_acs.iecr.0c01720\ie0c01720_0002.jpeg" xr:uid="{F99A686A-BF84-4619-8205-B113368B8441}"/>
    <hyperlink ref="H584" r:id="rId1072" tooltip="sem/10.1021_acs.iecr.0c01720\SEM" display="sem/10.1021_acs.iecr.0c01720\SEM" xr:uid="{72904C00-42F4-4D2C-8A4D-6F38D03D87A8}"/>
    <hyperlink ref="G585" r:id="rId1073" tooltip="sem/10.1021_acs.iecr.0c01720\ie0c01720_0002.jpeg" display="sem/10.1021_acs.iecr.0c01720\ie0c01720_0002.jpeg" xr:uid="{B05B9FD1-9320-4E9F-9DA4-6E30FBBBAE57}"/>
    <hyperlink ref="H585" r:id="rId1074" tooltip="sem/10.1021_acs.iecr.0c01720\SEM" display="sem/10.1021_acs.iecr.0c01720\SEM" xr:uid="{BB1A875E-0715-48F4-BB69-BE15DC66CF32}"/>
    <hyperlink ref="G586" r:id="rId1075" tooltip="sem/10.1021_acs.iecr.0c01720\ie0c01720_0002.jpeg" display="sem/10.1021_acs.iecr.0c01720\ie0c01720_0002.jpeg" xr:uid="{CE8FAE8D-1C24-45C0-AA5C-8878264288E2}"/>
    <hyperlink ref="H586" r:id="rId1076" tooltip="sem/10.1021_acs.iecr.0c01720\SEM" display="sem/10.1021_acs.iecr.0c01720\SEM" xr:uid="{95520975-1690-402E-A91B-6AEC68C6B241}"/>
    <hyperlink ref="G587" r:id="rId1077" tooltip="sem/10.1021_acs.iecr.5b01305\ie-2015-013054_0003.jpeg" display="sem/10.1021_acs.iecr.5b01305\ie-2015-013054_0003.jpeg" xr:uid="{2E0A84EF-405D-4A69-9606-820E2D89E38C}"/>
    <hyperlink ref="H587" r:id="rId1078" tooltip="sem/10.1021_acs.iecr.5b01305\SEM" display="sem/10.1021_acs.iecr.5b01305\SEM" xr:uid="{604A8B8C-2C08-4E10-B756-C4602D2A6F17}"/>
    <hyperlink ref="G589" r:id="rId1079" tooltip="sem/10.1021_acs.iecr.5b01305\ie-2015-013054_0003.jpeg" display="sem/10.1021_acs.iecr.5b01305\ie-2015-013054_0003.jpeg" xr:uid="{1237F107-4AFD-4EB6-8940-F7B88C1356A2}"/>
    <hyperlink ref="H589" r:id="rId1080" tooltip="sem/10.1021_acs.iecr.5b01305\SEM" display="sem/10.1021_acs.iecr.5b01305\SEM" xr:uid="{D6034E50-5DA4-4BE9-93BB-E3B0C4F8CD2B}"/>
    <hyperlink ref="G591" r:id="rId1081" tooltip="sem/10.1021_acs.iecr.5b01305\ie-2015-013054_0003.jpeg" display="sem/10.1021_acs.iecr.5b01305\ie-2015-013054_0003.jpeg" xr:uid="{60B1C397-789B-4067-AFD1-75BCBC92AA71}"/>
    <hyperlink ref="H591" r:id="rId1082" tooltip="sem/10.1021_acs.iecr.5b01305\SEM" display="sem/10.1021_acs.iecr.5b01305\SEM" xr:uid="{24276636-8175-45D1-9442-B88AF5989350}"/>
    <hyperlink ref="G593" r:id="rId1083" tooltip="sem/10.1021_acs.iecr.5b01305\ie-2015-013054_0003.jpeg" display="sem/10.1021_acs.iecr.5b01305\ie-2015-013054_0003.jpeg" xr:uid="{9E752A4C-1DA5-498B-94F3-989039F62FA6}"/>
    <hyperlink ref="H593" r:id="rId1084" tooltip="sem/10.1021_acs.iecr.5b01305\SEM" display="sem/10.1021_acs.iecr.5b01305\SEM" xr:uid="{3C4E29B5-BBFF-4036-9C70-E3B5DB905381}"/>
    <hyperlink ref="G595" r:id="rId1085" tooltip="sem/10.1021_acsami.0c18242\am0c18242_0006.jpeg" display="sem/10.1021_acsami.0c18242\am0c18242_0006.jpeg" xr:uid="{9F521D77-F83C-4696-B957-F5564ADCF1B8}"/>
    <hyperlink ref="H595" r:id="rId1086" tooltip="sem/10.1021_acsami.0c18242\SEM" display="sem/10.1021_acsami.0c18242\SEM" xr:uid="{C61AB5EE-2115-404D-9E42-94FAFF7611F1}"/>
    <hyperlink ref="G596" r:id="rId1087" tooltip="sem/10.1021_acsami.0c18242\supp_2.jpg" display="sem/10.1021_acsami.0c18242\supp_2.jpg" xr:uid="{95F76C50-926F-44CD-87D9-BEEBC32562B3}"/>
    <hyperlink ref="H596" r:id="rId1088" tooltip="sem/10.1021_acsami.0c18242\SEM" display="sem/10.1021_acsami.0c18242\SEM" xr:uid="{1ECED1C5-CFBD-472B-B1DB-4A2B8A7848AB}"/>
    <hyperlink ref="G598" r:id="rId1089" tooltip="sem/10.1021_acsami.0c18242\supp_3.jpg" display="sem/10.1021_acsami.0c18242\supp_3.jpg" xr:uid="{13038889-DD0C-4CB1-B684-6DD104E6FFD7}"/>
    <hyperlink ref="H598" r:id="rId1090" tooltip="sem/10.1021_acsami.0c18242\SEM" display="sem/10.1021_acsami.0c18242\SEM" xr:uid="{EE37FDB3-C871-426C-987B-A582513A785F}"/>
    <hyperlink ref="G609" r:id="rId1091" tooltip="sem/10.1021_acsapm.0c01034\ap0c01034_0004.jpeg" display="sem/10.1021_acsapm.0c01034\ap0c01034_0004.jpeg" xr:uid="{18D6B001-060E-461B-9208-937548A95BF0}"/>
    <hyperlink ref="H609" r:id="rId1092" tooltip="sem/10.1021_acsapm.0c01034\SEM" display="sem/10.1021_acsapm.0c01034\SEM" xr:uid="{28C3BF5D-E1CD-402A-8FED-E029461B00E1}"/>
    <hyperlink ref="G610" r:id="rId1093" tooltip="sem/10.1021_acs.est.6b01285\es-2016-01285k_0002.jpeg" display="sem/10.1021_acs.est.6b01285\es-2016-01285k_0002.jpeg" xr:uid="{E794F3DC-D1AB-4678-B2A5-0EB539B54D18}"/>
    <hyperlink ref="H610" r:id="rId1094" tooltip="sem/10.1021_acs.est.6b01285\SEM" display="sem/10.1021_acs.est.6b01285\SEM" xr:uid="{14ACD5C7-1714-4CF8-8D89-2ECEAA58C65A}"/>
    <hyperlink ref="G611" r:id="rId1095" tooltip="sem/10.1021_acs.est.6b01285\es-2016-01285k_0002.jpeg" display="sem/10.1021_acs.est.6b01285\es-2016-01285k_0002.jpeg" xr:uid="{C4776633-215B-440A-8806-DDB085D45A9A}"/>
    <hyperlink ref="H611" r:id="rId1096" tooltip="sem/10.1021_acs.est.6b01285\SEM" display="sem/10.1021_acs.est.6b01285\SEM" xr:uid="{F4E39901-13E2-4A05-A196-515D86413B44}"/>
    <hyperlink ref="G612" r:id="rId1097" tooltip="sem/10.1021_acs.est.6b01285\es-2016-01285k_0003.jpeg" display="sem/10.1021_acs.est.6b01285\es-2016-01285k_0003.jpeg" xr:uid="{B436CBE8-C93E-4621-A82C-044691B553F0}"/>
    <hyperlink ref="H612" r:id="rId1098" tooltip="sem/10.1021_acs.est.6b01285\SEM" display="sem/10.1021_acs.est.6b01285\SEM" xr:uid="{1F54061A-61CB-422B-A4E4-1BC137996761}"/>
    <hyperlink ref="G613" r:id="rId1099" tooltip="sem/10.1021_acs.est.6b01285\es-2016-01285k_0003.jpeg" display="sem/10.1021_acs.est.6b01285\es-2016-01285k_0003.jpeg" xr:uid="{74977344-8853-496E-BE82-38039285855D}"/>
    <hyperlink ref="H613" r:id="rId1100" tooltip="sem/10.1021_acs.est.6b01285\SEM" display="sem/10.1021_acs.est.6b01285\SEM" xr:uid="{E261C669-4A18-401A-8769-89591542ACA4}"/>
    <hyperlink ref="G614" r:id="rId1101" tooltip="sem/10.1021_acs.est.6b01285\es-2016-01285k_0003.jpeg" display="sem/10.1021_acs.est.6b01285\es-2016-01285k_0003.jpeg" xr:uid="{75F8DB8D-5335-4A42-9C24-2A8290F910CD}"/>
    <hyperlink ref="H614" r:id="rId1102" tooltip="sem/10.1021_acs.est.6b01285\SEM" display="sem/10.1021_acs.est.6b01285\SEM" xr:uid="{98DF7716-8475-4DCF-B397-C74323400743}"/>
    <hyperlink ref="G615" r:id="rId1103" tooltip="sem/10.1021_acs.biomac.6b00150\bm-2016-001502_0004.jpeg" display="sem/10.1021_acs.biomac.6b00150\bm-2016-001502_0004.jpeg" xr:uid="{B61FBCBC-47EE-4A15-A25F-433A5D13C793}"/>
    <hyperlink ref="H615" r:id="rId1104" tooltip="sem/10.1021_acs.biomac.6b00150\SEM" display="sem/10.1021_acs.biomac.6b00150\SEM" xr:uid="{181C1767-FA0E-4AE3-A92A-911A7CD638D0}"/>
    <hyperlink ref="G616" r:id="rId1105" tooltip="sem/10.1021_acsami.1c08409\am1c08409_0002.jpeg" display="sem/10.1021_acsami.1c08409\am1c08409_0002.jpeg" xr:uid="{B6521D58-DAF7-434E-AA53-C5B92919A321}"/>
    <hyperlink ref="H616" r:id="rId1106" tooltip="sem/10.1021_acsami.1c08409\SEM" display="sem/10.1021_acsami.1c08409\SEM" xr:uid="{762BEAD6-22A9-4ADE-9DD3-557A86E52D48}"/>
    <hyperlink ref="G617" r:id="rId1107" tooltip="sem/10.1021_acs.chemmater.8b01260\cm-2018-012604_0003.jpeg" display="sem/10.1021_acs.chemmater.8b01260\cm-2018-012604_0003.jpeg" xr:uid="{44FA43CF-90B0-42A1-AAF6-6F144F7D8483}"/>
    <hyperlink ref="H617" r:id="rId1108" tooltip="sem/10.1021_acs.chemmater.8b01260\SEM" display="sem/10.1021_acs.chemmater.8b01260\SEM" xr:uid="{E29703D0-F8D4-4A4B-8223-82CEC78B6188}"/>
    <hyperlink ref="G618" r:id="rId1109" tooltip="sem/10.1021_acs.jpcc.6b05948\jp-2016-05948b_0004.jpeg" display="sem/10.1021_acs.jpcc.6b05948\jp-2016-05948b_0004.jpeg" xr:uid="{8E168FD6-624B-4393-B60F-DDAFBEE65F73}"/>
    <hyperlink ref="H618" r:id="rId1110" tooltip="sem/10.1021_acs.jpcc.6b05948\SEM" display="sem/10.1021_acs.jpcc.6b05948\SEM" xr:uid="{287DAA66-AAF0-438F-A4C6-FE9E4EF8CA20}"/>
    <hyperlink ref="G623" r:id="rId1111" tooltip="sem/10.1021_acsami.0c16009\am0c16009_0008.jpeg" display="sem/10.1021_acsami.0c16009\am0c16009_0008.jpeg" xr:uid="{1D949D1E-A8A6-4F58-A390-CE67FFFBB400}"/>
    <hyperlink ref="H623" r:id="rId1112" tooltip="sem/10.1021_acsami.0c16009\SEM" display="sem/10.1021_acsami.0c16009\SEM" xr:uid="{C621940A-267A-41E1-9121-C0C1BE971B6A}"/>
    <hyperlink ref="G625" r:id="rId1113" tooltip="sem/10.1021_acsami.7b10699\supp_1.jpg" display="sem/10.1021_acsami.7b10699\supp_1.jpg" xr:uid="{E218EF34-BDE4-481D-B334-D48A8E0E13E2}"/>
    <hyperlink ref="H625" r:id="rId1114" tooltip="sem/10.1021_acsami.7b10699\SEM" display="sem/10.1021_acsami.7b10699\SEM" xr:uid="{300BB154-B015-49F3-8F2F-09D2C2F874D8}"/>
    <hyperlink ref="G626" r:id="rId1115" tooltip="sem/10.1021_acs.molpharmaceut.0c00126\mp0c00126_0002.jpeg" display="sem/10.1021_acs.molpharmaceut.0c00126\mp0c00126_0002.jpeg" xr:uid="{FD961298-A8B3-4EF0-BA66-206E1812148D}"/>
    <hyperlink ref="H626" r:id="rId1116" tooltip="sem/10.1021_acs.molpharmaceut.0c00126\SEM" display="sem/10.1021_acs.molpharmaceut.0c00126\SEM" xr:uid="{30E6C38B-8A49-4C65-9C2D-822D48952B43}"/>
    <hyperlink ref="G627" r:id="rId1117" tooltip="sem/10.1021_acs.molpharmaceut.0c00126\mp0c00126_0002.jpeg" display="sem/10.1021_acs.molpharmaceut.0c00126\mp0c00126_0002.jpeg" xr:uid="{87E2D6F8-D99A-4A73-8839-57F2FA99D830}"/>
    <hyperlink ref="H627" r:id="rId1118" tooltip="sem/10.1021_acs.molpharmaceut.0c00126\SEM" display="sem/10.1021_acs.molpharmaceut.0c00126\SEM" xr:uid="{7C50E9EF-35B8-4BEC-A433-42B60B89B7E3}"/>
    <hyperlink ref="G628" r:id="rId1119" tooltip="sem/10.1021_ja300174v\ja-2012-00174v_0001.jpeg" display="sem/10.1021_ja300174v\ja-2012-00174v_0001.jpeg" xr:uid="{CC55DF9E-BED3-4501-A8CE-1B7905826252}"/>
    <hyperlink ref="H628" r:id="rId1120" tooltip="sem/10.1021_ja300174v\SEM" display="sem/10.1021_ja300174v\SEM" xr:uid="{DF4600A9-5157-497C-8B85-11963D24879D}"/>
    <hyperlink ref="G629" r:id="rId1121" tooltip="sem/10.1021_ja300174v\ja-2012-00174v_0001.jpeg" display="sem/10.1021_ja300174v\ja-2012-00174v_0001.jpeg" xr:uid="{921FE37A-7D3B-4F7E-920E-B7690BFA043A}"/>
    <hyperlink ref="H629" r:id="rId1122" tooltip="sem/10.1021_ja300174v\SEM" display="sem/10.1021_ja300174v\SEM" xr:uid="{E1569767-1DCD-4123-A9FC-44B6C83030B6}"/>
    <hyperlink ref="G630" r:id="rId1123" tooltip="sem/10.1021_ja300174v\ja-2012-00174v_0001.jpeg" display="sem/10.1021_ja300174v\ja-2012-00174v_0001.jpeg" xr:uid="{75D03A70-7211-417B-8FF0-F6715FA39C03}"/>
    <hyperlink ref="H630" r:id="rId1124" tooltip="sem/10.1021_ja300174v\SEM" display="sem/10.1021_ja300174v\SEM" xr:uid="{F63807FA-5786-4435-8DDD-D1BCECC49927}"/>
    <hyperlink ref="G631" r:id="rId1125" tooltip="sem/10.1021_ja300174v\ja-2012-00174v_0003.jpeg" display="sem/10.1021_ja300174v\ja-2012-00174v_0003.jpeg" xr:uid="{F536D07C-3BBA-4D60-AD01-23C637B0C366}"/>
    <hyperlink ref="H631" r:id="rId1126" tooltip="sem/10.1021_ja300174v\SEM" display="sem/10.1021_ja300174v\SEM" xr:uid="{F10561C6-F2A2-43FC-9B26-157F1F9697E5}"/>
    <hyperlink ref="G632" r:id="rId1127" tooltip="sem/10.1021_ja300174v\ja-2012-00174v_0003.jpeg" display="sem/10.1021_ja300174v\ja-2012-00174v_0003.jpeg" xr:uid="{A2DE12D7-4F54-44F8-8288-8EFDE2DA7494}"/>
    <hyperlink ref="H632" r:id="rId1128" tooltip="sem/10.1021_ja300174v\SEM" display="sem/10.1021_ja300174v\SEM" xr:uid="{555E333F-61BB-43E4-90B6-7B623D4FE9BF}"/>
    <hyperlink ref="G633" r:id="rId1129" tooltip="sem/10.1021_ja300174v\ja-2012-00174v_0003.jpeg" display="sem/10.1021_ja300174v\ja-2012-00174v_0003.jpeg" xr:uid="{A65DE1FB-101F-4A22-982E-4BC9071C2153}"/>
    <hyperlink ref="H633" r:id="rId1130" tooltip="sem/10.1021_ja300174v\SEM" display="sem/10.1021_ja300174v\SEM" xr:uid="{D559D49E-C43B-4291-98C8-EEE3D7688419}"/>
    <hyperlink ref="G634" r:id="rId1131" tooltip="sem/10.1021_acscentsci.0c01054\supp_2.jpg" display="sem/10.1021_acscentsci.0c01054\supp_2.jpg" xr:uid="{4E3539CB-1CFB-4708-8249-AFA700CD9D6F}"/>
    <hyperlink ref="H634" r:id="rId1132" tooltip="sem/10.1021_acscentsci.0c01054\SEM" display="sem/10.1021_acscentsci.0c01054\SEM" xr:uid="{14DA76B0-D2A6-4A73-99F0-4B38DFC66F78}"/>
    <hyperlink ref="G636" r:id="rId1133" tooltip="sem/10.1021_acsami.1c11054\supp_5.jpg" display="sem/10.1021_acsami.1c11054\supp_5.jpg" xr:uid="{06C3F6A3-0311-4F0B-A372-328F4F89F94E}"/>
    <hyperlink ref="H636" r:id="rId1134" tooltip="sem/10.1021_acsami.1c11054\SEM" display="sem/10.1021_acsami.1c11054\SEM" xr:uid="{59ADA75B-D04B-4A46-BB5F-CA03D726D1BC}"/>
    <hyperlink ref="G637" r:id="rId1135" tooltip="sem/10.1021_acsami.1c11054\supp_5.jpg" display="sem/10.1021_acsami.1c11054\supp_5.jpg" xr:uid="{3A5C45C9-65ED-42A2-A48C-2C1008726BE5}"/>
    <hyperlink ref="H637" r:id="rId1136" tooltip="sem/10.1021_acsami.1c11054\SEM" display="sem/10.1021_acsami.1c11054\SEM" xr:uid="{B728820F-6B4D-4F6B-A10B-33D0D2ECD490}"/>
    <hyperlink ref="G638" r:id="rId1137" tooltip="sem/10.1021_acsami.1c11054\supp_5.jpg" display="sem/10.1021_acsami.1c11054\supp_5.jpg" xr:uid="{79951342-9FE2-4225-8F21-734B683F83AF}"/>
    <hyperlink ref="H638" r:id="rId1138" tooltip="sem/10.1021_acsami.1c11054\SEM" display="sem/10.1021_acsami.1c11054\SEM" xr:uid="{9A51448D-EDBF-409B-8F9F-B97A3A00AA89}"/>
    <hyperlink ref="G639" r:id="rId1139" tooltip="sem/10.1021_acsami.1c11054\supp_5.jpg" display="sem/10.1021_acsami.1c11054\supp_5.jpg" xr:uid="{4EE34111-8786-4938-A403-1022A6F81DDF}"/>
    <hyperlink ref="H639" r:id="rId1140" tooltip="sem/10.1021_acsami.1c11054\SEM" display="sem/10.1021_acsami.1c11054\SEM" xr:uid="{CCA5AC45-1D5B-44B7-A5D6-331CB89D1AF1}"/>
    <hyperlink ref="G503" r:id="rId1141" tooltip="sem/10.1021_acsami.6b04431\am-2016-04431w_0002.jpeg" display="sem/10.1021_acsami.6b04431\am-2016-04431w_0002.jpeg" xr:uid="{F41F6113-0EBF-4177-91F1-FF0A6F5DDADF}"/>
    <hyperlink ref="H503" r:id="rId1142" tooltip="sem/10.1021_acsami.6b04431\SEM" display="sem/10.1021_acsami.6b04431\SEM" xr:uid="{FBB42FB5-9960-46E5-BA4D-AA7FEA077506}"/>
    <hyperlink ref="G504" r:id="rId1143" tooltip="sem/10.1021_acsami.9b20612\am9b20612_0003.jpeg" display="sem/10.1021_acsami.9b20612\am9b20612_0003.jpeg" xr:uid="{DD3785DB-5F21-4A59-B1C3-B4BA6CCA81D5}"/>
    <hyperlink ref="H504" r:id="rId1144" tooltip="sem/10.1021_acsami.9b20612\SEM" display="sem/10.1021_acsami.9b20612\SEM" xr:uid="{AB215525-3057-4780-9270-930DF3B98687}"/>
    <hyperlink ref="G505" r:id="rId1145" tooltip="sem/10.1021_acsami.9b20612\am9b20612_0003.jpeg" display="sem/10.1021_acsami.9b20612\am9b20612_0003.jpeg" xr:uid="{5B4DB3AD-2650-4362-AA08-07AD93FE0B58}"/>
    <hyperlink ref="H505" r:id="rId1146" tooltip="sem/10.1021_acsami.9b20612\SEM" display="sem/10.1021_acsami.9b20612\SEM" xr:uid="{666DA5DB-B084-493F-B95D-A67BB6763184}"/>
    <hyperlink ref="A505" r:id="rId1147" xr:uid="{76EF2FDB-67CF-4161-9D08-E944DED43BA4}"/>
    <hyperlink ref="G506" r:id="rId1148" tooltip="sem/10.1021_acsabm.0c00112\mt0c00112_0002.jpeg" display="sem/10.1021_acsabm.0c00112\mt0c00112_0002.jpeg" xr:uid="{1E73E9DE-0FD6-4687-9399-82ACFB5E66FB}"/>
    <hyperlink ref="H506" r:id="rId1149" tooltip="sem/10.1021_acsabm.0c00112\SEM" display="sem/10.1021_acsabm.0c00112\SEM" xr:uid="{FDEE432D-6BAB-4261-B6AA-8A1E7650598C}"/>
    <hyperlink ref="G508" r:id="rId1150" tooltip="sem/10.1021_acs.langmuir.7b00749\la-2017-00749h_0004.jpeg" display="sem/10.1021_acs.langmuir.7b00749\la-2017-00749h_0004.jpeg" xr:uid="{7DE8ADF7-8EEE-44E2-B0D0-53DA5D19BC27}"/>
    <hyperlink ref="H508" r:id="rId1151" tooltip="sem/10.1021_acs.langmuir.7b00749\SEM" display="sem/10.1021_acs.langmuir.7b00749\SEM" xr:uid="{D3789007-17A4-47ED-8E9B-F76C986BA908}"/>
    <hyperlink ref="A512" r:id="rId1152" xr:uid="{0AF33319-C9ED-48FE-8BBA-DF80FE9FA157}"/>
    <hyperlink ref="G515" r:id="rId1153" tooltip="sem/10.1021_acsami.6b10375\am-2016-10375r_0005.jpeg" display="sem/10.1021_acsami.6b10375\am-2016-10375r_0005.jpeg" xr:uid="{559AC21B-49C0-4DE9-A548-A504C3B0D28F}"/>
    <hyperlink ref="H515" r:id="rId1154" tooltip="sem/10.1021_acsami.6b10375\SEM" display="sem/10.1021_acsami.6b10375\SEM" xr:uid="{80421619-92CD-4E6F-B658-8DA47ED56130}"/>
    <hyperlink ref="G513" r:id="rId1155" tooltip="sem/10.1021_acsami.6b10375\am-2016-10375r_0005.jpeg" display="sem/10.1021_acsami.6b10375\am-2016-10375r_0005.jpeg" xr:uid="{6913E4A6-F5A2-4E9E-8143-BE322F59B489}"/>
    <hyperlink ref="H513" r:id="rId1156" tooltip="sem/10.1021_acsami.6b10375\SEM" display="sem/10.1021_acsami.6b10375\SEM" xr:uid="{31AE3BB0-5A5C-4C63-86B0-94E781C94F0A}"/>
    <hyperlink ref="A513" r:id="rId1157" xr:uid="{2D4353A9-B5AA-45AA-B7AA-50C2F3C8D410}"/>
    <hyperlink ref="A517" r:id="rId1158" xr:uid="{5B9B3BA2-4773-495F-86B2-3F6C21BF3E27}"/>
    <hyperlink ref="G518" r:id="rId1159" tooltip="sem/10.1021_acs.chemmater.6b05192\cm-2016-05192r_0001.jpeg" display="sem/10.1021_acs.chemmater.6b05192\cm-2016-05192r_0001.jpeg" xr:uid="{3D503D57-EF0E-4DBA-B0B2-08ADF555241B}"/>
    <hyperlink ref="H518" r:id="rId1160" tooltip="sem/10.1021_acs.chemmater.6b05192\SEM" display="sem/10.1021_acs.chemmater.6b05192\SEM" xr:uid="{6557BD84-BE7B-4388-9088-AFA0F7C39467}"/>
    <hyperlink ref="A518" r:id="rId1161" xr:uid="{8F9B3045-4212-4F67-A7DF-9A7DF8EA284D}"/>
    <hyperlink ref="A519" r:id="rId1162" xr:uid="{2A5C742B-1AD2-477C-BC2F-B4B32849F7F1}"/>
    <hyperlink ref="G521" r:id="rId1163" tooltip="sem/10.1021_acsabm.9b01176\mt9b01176_0003.jpeg" display="sem/10.1021_acsabm.9b01176\mt9b01176_0003.jpeg" xr:uid="{76941016-2884-45B9-8F1D-1BAD4B988F6F}"/>
    <hyperlink ref="H521" r:id="rId1164" tooltip="sem/10.1021_acsabm.9b01176\SEM" display="sem/10.1021_acsabm.9b01176\SEM" xr:uid="{BFEB0215-FB6F-4993-8E28-DD27CBAB7138}"/>
    <hyperlink ref="A521" r:id="rId1165" xr:uid="{4E04BB9F-5D9A-4CF0-A108-1D73D9801903}"/>
    <hyperlink ref="G523" r:id="rId1166" tooltip="sem/10.1021_acsabm.9b01176\mt9b01176_0003.jpeg" display="sem/10.1021_acsabm.9b01176\mt9b01176_0003.jpeg" xr:uid="{81FAAAC3-5F4C-4546-A673-E1F06E736274}"/>
    <hyperlink ref="H523" r:id="rId1167" tooltip="sem/10.1021_acsabm.9b01176\SEM" display="sem/10.1021_acsabm.9b01176\SEM" xr:uid="{E6919715-2464-49B6-A89B-463E9D589C2B}"/>
    <hyperlink ref="A523" r:id="rId1168" xr:uid="{7C136F7C-2198-4E71-8235-CD0E95570C04}"/>
    <hyperlink ref="G524" r:id="rId1169" tooltip="sem/10.1021_acsabm.9b01176\mt9b01176_0003.jpeg" display="sem/10.1021_acsabm.9b01176\mt9b01176_0003.jpeg" xr:uid="{E4C9F9C5-770A-4CEF-8A5C-A798D330C64A}"/>
    <hyperlink ref="H524" r:id="rId1170" tooltip="sem/10.1021_acsabm.9b01176\SEM" display="sem/10.1021_acsabm.9b01176\SEM" xr:uid="{6D5DA296-7535-400A-8552-862E577E347F}"/>
    <hyperlink ref="A524" r:id="rId1171" xr:uid="{6751BD05-FF28-4F83-96F3-47422D836374}"/>
    <hyperlink ref="G522" r:id="rId1172" tooltip="sem/10.1021_acsabm.9b01176\mt9b01176_0003.jpeg" display="sem/10.1021_acsabm.9b01176\mt9b01176_0003.jpeg" xr:uid="{8FBECBF3-F3B7-4923-AC9D-57E52AF5528E}"/>
    <hyperlink ref="H522" r:id="rId1173" tooltip="sem/10.1021_acsabm.9b01176\SEM" display="sem/10.1021_acsabm.9b01176\SEM" xr:uid="{7231FF5C-4FAC-4D66-B495-884B4567A057}"/>
    <hyperlink ref="A522" r:id="rId1174" xr:uid="{C5ADF4C5-DE2D-4E6D-AAAF-0E6CCD45D2C5}"/>
    <hyperlink ref="G520" r:id="rId1175" tooltip="sem/10.1021_acsabm.9b01176\mt9b01176_0003.jpeg" display="sem/10.1021_acsabm.9b01176\mt9b01176_0003.jpeg" xr:uid="{16D30776-250D-4870-928D-E246A4B2E3CE}"/>
    <hyperlink ref="H520" r:id="rId1176" tooltip="sem/10.1021_acsabm.9b01176\SEM" display="sem/10.1021_acsabm.9b01176\SEM" xr:uid="{A5A8C8D9-051C-4F32-8576-46717213B716}"/>
    <hyperlink ref="A520" r:id="rId1177" xr:uid="{2CC50D04-0BA9-4310-A434-25DDABA673A3}"/>
    <hyperlink ref="G532" r:id="rId1178" tooltip="sem/10.1021_acsami.1c01321\supp_3.jpg" display="sem/10.1021_acsami.1c01321\supp_3.jpg" xr:uid="{3E7755B1-5F36-4AB0-8BC0-192D44DF57A1}"/>
    <hyperlink ref="H532" r:id="rId1179" tooltip="sem/10.1021_acsami.1c01321\SEM" display="sem/10.1021_acsami.1c01321\SEM" xr:uid="{A68852D1-1FC4-4D54-A539-CB26ADFFC9B9}"/>
    <hyperlink ref="G530" r:id="rId1180" tooltip="sem/10.1021_acsami.1c01321\supp_3.jpg" display="sem/10.1021_acsami.1c01321\supp_3.jpg" xr:uid="{F3F26397-3CA2-4D22-98E2-BB52CB961B27}"/>
    <hyperlink ref="H530" r:id="rId1181" tooltip="sem/10.1021_acsami.1c01321\SEM" display="sem/10.1021_acsami.1c01321\SEM" xr:uid="{9F6DB8B6-89D9-4686-859E-C17159B913CA}"/>
    <hyperlink ref="G528" r:id="rId1182" tooltip="sem/10.1021_acsami.1c01321\supp_3.jpg" display="sem/10.1021_acsami.1c01321\supp_3.jpg" xr:uid="{D92828CE-5015-4D24-B954-506CD47E69C8}"/>
    <hyperlink ref="H528" r:id="rId1183" tooltip="sem/10.1021_acsami.1c01321\SEM" display="sem/10.1021_acsami.1c01321\SEM" xr:uid="{4D8489AF-139B-4788-B3FA-A9C9F03577DF}"/>
    <hyperlink ref="G526" r:id="rId1184" tooltip="sem/10.1021_acsami.1c01321\supp_3.jpg" display="sem/10.1021_acsami.1c01321\supp_3.jpg" xr:uid="{F0DC81A6-1FBD-42F6-BB25-50AC69E90FC7}"/>
    <hyperlink ref="H526" r:id="rId1185" tooltip="sem/10.1021_acsami.1c01321\SEM" display="sem/10.1021_acsami.1c01321\SEM" xr:uid="{89B2E737-37FA-4C1E-978C-EB4B3E98EFC4}"/>
    <hyperlink ref="G535" r:id="rId1186" tooltip="sem/10.1021_acsami.1c01321\supp_3.jpg" display="sem/10.1021_acsami.1c01321\supp_3.jpg" xr:uid="{0BFB60F8-AAF7-4887-99D6-5241768A2CC3}"/>
    <hyperlink ref="H535" r:id="rId1187" tooltip="sem/10.1021_acsami.1c01321\SEM" display="sem/10.1021_acsami.1c01321\SEM" xr:uid="{95A90D05-42F7-4698-93A4-6A6D96A4F1F3}"/>
    <hyperlink ref="G537" r:id="rId1188" tooltip="sem/10.1021_acsami.1c01321\supp_3.jpg" display="sem/10.1021_acsami.1c01321\supp_3.jpg" xr:uid="{FE999A10-CADB-4D32-94A2-F3E7A1859226}"/>
    <hyperlink ref="H537" r:id="rId1189" tooltip="sem/10.1021_acsami.1c01321\SEM" display="sem/10.1021_acsami.1c01321\SEM" xr:uid="{E48B11B8-993C-454B-9CAD-F901E8F43628}"/>
    <hyperlink ref="G536" r:id="rId1190" tooltip="sem/10.1021_acsami.1c01321\supp_3.jpg" display="sem/10.1021_acsami.1c01321\supp_3.jpg" xr:uid="{EC9830FF-27E4-43B0-9BB0-BE89A7418A6A}"/>
    <hyperlink ref="H536" r:id="rId1191" tooltip="sem/10.1021_acsami.1c01321\SEM" display="sem/10.1021_acsami.1c01321\SEM" xr:uid="{2859F15D-0863-4B62-8D85-388F3D6595CA}"/>
    <hyperlink ref="G533" r:id="rId1192" tooltip="sem/10.1021_acsami.1c01321\supp_3.jpg" display="sem/10.1021_acsami.1c01321\supp_3.jpg" xr:uid="{3F6CD59E-EDB7-4359-90A5-BECBED7E25BE}"/>
    <hyperlink ref="H533" r:id="rId1193" tooltip="sem/10.1021_acsami.1c01321\SEM" display="sem/10.1021_acsami.1c01321\SEM" xr:uid="{2D7F2E97-2F58-427E-A883-576504A39927}"/>
    <hyperlink ref="A538" r:id="rId1194" xr:uid="{DAE7EA73-EEBC-49C4-B192-1BE7999A90C0}"/>
    <hyperlink ref="H539" r:id="rId1195" tooltip="sem/10.1021_acs.chemmater.0c04105\SEM" display="sem/10.1021_acs.chemmater.0c04105\SEM" xr:uid="{E991E638-F02F-4130-9B20-BBB442F7E46D}"/>
    <hyperlink ref="G539" r:id="rId1196" tooltip="sem/10.1021_acs.chemmater.0c04105\supp_2.jpg" display="sem/10.1021_acs.chemmater.0c04105\supp_2.jpg" xr:uid="{BFA5E8AF-C728-42FA-849A-BF34765C6B5D}"/>
    <hyperlink ref="A539" r:id="rId1197" xr:uid="{E89C6726-9803-496F-B76D-E9C877736E2E}"/>
    <hyperlink ref="A541" r:id="rId1198" xr:uid="{41883804-1DA0-4AEB-B1E3-B58502477793}"/>
    <hyperlink ref="G540" r:id="rId1199" tooltip="sem/10.1021_acsami.6b10912\supp_13.jpg" display="sem/10.1021_acsami.6b10912\supp_13.jpg" xr:uid="{0C59A5E2-F7A9-4755-87E1-7C27CE65EAF7}"/>
    <hyperlink ref="H540" r:id="rId1200" tooltip="sem/10.1021_acsami.6b10912\SEM" display="sem/10.1021_acsami.6b10912\SEM" xr:uid="{AFBFCBC3-A628-4E07-BF37-C345D0A35BA8}"/>
    <hyperlink ref="A540" r:id="rId1201" xr:uid="{C459253D-DDA4-4AF5-8303-DC7DAD6F5323}"/>
    <hyperlink ref="A544" r:id="rId1202" xr:uid="{27C2766E-5488-4889-9EA2-2D71BFAB3AFE}"/>
    <hyperlink ref="G543" r:id="rId1203" tooltip="sem/10.1021_acsbiomaterials.1c00709\ab1c00709_0004.jpeg" display="sem/10.1021_acsbiomaterials.1c00709\ab1c00709_0004.jpeg" xr:uid="{627C48AC-E30F-46DE-AA71-CA2946880298}"/>
    <hyperlink ref="H543" r:id="rId1204" tooltip="sem/10.1021_acsbiomaterials.1c00709\SEM" display="sem/10.1021_acsbiomaterials.1c00709\SEM" xr:uid="{88192118-28B6-49BF-85E3-D2CDA9B7ECE0}"/>
    <hyperlink ref="A543" r:id="rId1205" xr:uid="{470178FE-4F43-4C2F-9813-C8E97305CDF5}"/>
    <hyperlink ref="A548" r:id="rId1206" xr:uid="{BE12FF34-3C99-4658-AB52-9C62277E4545}"/>
    <hyperlink ref="G545" r:id="rId1207" tooltip="sem/10.1021_acsnano.1c08193\nn1c08193_0003.jpeg" display="sem/10.1021_acsnano.1c08193\nn1c08193_0003.jpeg" xr:uid="{C77864E0-33C9-46CD-A924-3191110F0C85}"/>
    <hyperlink ref="H545" r:id="rId1208" tooltip="sem/10.1021_acsnano.1c08193\SEM" display="sem/10.1021_acsnano.1c08193\SEM" xr:uid="{7412B19A-4C65-4D9B-9DB8-3BCF01166EAC}"/>
    <hyperlink ref="A545" r:id="rId1209" xr:uid="{61DA72A6-501F-4284-BE03-654C82E015F7}"/>
    <hyperlink ref="G546" r:id="rId1210" tooltip="sem/10.1021_acsnano.1c08193\nn1c08193_0003.jpeg" display="sem/10.1021_acsnano.1c08193\nn1c08193_0003.jpeg" xr:uid="{912C8C9B-F287-437C-A903-E006164B18BE}"/>
    <hyperlink ref="G547" r:id="rId1211" tooltip="sem/10.1021_acsnano.1c08193\nn1c08193_0003.jpeg" display="sem/10.1021_acsnano.1c08193\nn1c08193_0003.jpeg" xr:uid="{966D3BF0-F265-4AFF-A917-5A6FC549035F}"/>
    <hyperlink ref="G549" r:id="rId1212" tooltip="sem/10.1021_acsnano.1c08193\nn1c08193_0003.jpeg" display="sem/10.1021_acsnano.1c08193\nn1c08193_0003.jpeg" xr:uid="{1FA2906F-DF4F-4AAF-9372-E946191DCE84}"/>
    <hyperlink ref="H546" r:id="rId1213" tooltip="sem/10.1021_acsnano.1c08193\SEM" display="sem/10.1021_acsnano.1c08193\SEM" xr:uid="{5D553150-3BDA-463B-8A77-97926166D9BA}"/>
    <hyperlink ref="H547" r:id="rId1214" tooltip="sem/10.1021_acsnano.1c08193\SEM" display="sem/10.1021_acsnano.1c08193\SEM" xr:uid="{12C682EB-4129-4F8E-9356-17908700F5FA}"/>
    <hyperlink ref="H549" r:id="rId1215" tooltip="sem/10.1021_acsnano.1c08193\SEM" display="sem/10.1021_acsnano.1c08193\SEM" xr:uid="{5987F31B-9C29-4489-83EA-4F4D21B00600}"/>
    <hyperlink ref="A546" r:id="rId1216" xr:uid="{F7547CED-2B7D-4004-9CBD-A12DBF707FEE}"/>
    <hyperlink ref="A547" r:id="rId1217" xr:uid="{DBF3B456-60A4-433D-8F42-D22F77C83AB2}"/>
    <hyperlink ref="A549" r:id="rId1218" xr:uid="{52F9276D-C517-4CE7-B8DC-29A0F18FCF0B}"/>
    <hyperlink ref="A550" r:id="rId1219" xr:uid="{01DF2C23-604A-4B8F-9B71-0D1981785EEB}"/>
    <hyperlink ref="A551" r:id="rId1220" xr:uid="{CCCDFEB1-0F5E-4C45-A74D-D18D53A57FD4}"/>
    <hyperlink ref="G553" r:id="rId1221" tooltip="sem/10.1021_acsami.1c12458\am1c12458_0004.jpeg" display="sem/10.1021_acsami.1c12458\am1c12458_0004.jpeg" xr:uid="{BB14FF6C-DE72-47E3-879B-AF32B37420B4}"/>
    <hyperlink ref="G554" r:id="rId1222" tooltip="sem/10.1021_acsami.1c12458\am1c12458_0004.jpeg" display="sem/10.1021_acsami.1c12458\am1c12458_0004.jpeg" xr:uid="{4EAB938F-4452-4ACD-B6E1-18B956569D79}"/>
    <hyperlink ref="G555" r:id="rId1223" tooltip="sem/10.1021_acsami.1c12458\am1c12458_0004.jpeg" display="sem/10.1021_acsami.1c12458\am1c12458_0004.jpeg" xr:uid="{57FE173D-8C87-4F1B-9AEF-1F421AB263A4}"/>
    <hyperlink ref="G556" r:id="rId1224" tooltip="sem/10.1021_acsami.1c12458\am1c12458_0004.jpeg" display="sem/10.1021_acsami.1c12458\am1c12458_0004.jpeg" xr:uid="{FD62821B-C262-4BB1-A12D-9096D6706D28}"/>
    <hyperlink ref="G557" r:id="rId1225" tooltip="sem/10.1021_acsami.1c12458\am1c12458_0004.jpeg" display="sem/10.1021_acsami.1c12458\am1c12458_0004.jpeg" xr:uid="{43001730-1D50-48C9-8E2C-14D38DC32096}"/>
    <hyperlink ref="G558" r:id="rId1226" tooltip="sem/10.1021_acsami.1c12458\am1c12458_0004.jpeg" display="sem/10.1021_acsami.1c12458\am1c12458_0004.jpeg" xr:uid="{17C94464-1B27-4CCD-9ED6-767FE69FE46F}"/>
    <hyperlink ref="H553" r:id="rId1227" tooltip="sem/10.1021_acsami.1c12458\SEM" display="sem/10.1021_acsami.1c12458\SEM" xr:uid="{73D97124-88AB-4E5F-96A1-55BECDC65FF4}"/>
    <hyperlink ref="H554" r:id="rId1228" tooltip="sem/10.1021_acsami.1c12458\SEM" display="sem/10.1021_acsami.1c12458\SEM" xr:uid="{081A4E67-92AB-4747-B2EE-CE757FFCE77F}"/>
    <hyperlink ref="H555" r:id="rId1229" tooltip="sem/10.1021_acsami.1c12458\SEM" display="sem/10.1021_acsami.1c12458\SEM" xr:uid="{4A3E0C1A-ED56-40CB-B234-AE41AA7814E1}"/>
    <hyperlink ref="H556" r:id="rId1230" tooltip="sem/10.1021_acsami.1c12458\SEM" display="sem/10.1021_acsami.1c12458\SEM" xr:uid="{5948FCB7-6CE7-44E6-9D46-CC52F22C16A4}"/>
    <hyperlink ref="H557" r:id="rId1231" tooltip="sem/10.1021_acsami.1c12458\SEM" display="sem/10.1021_acsami.1c12458\SEM" xr:uid="{E7962238-1473-4B04-96FC-3825162A8A54}"/>
    <hyperlink ref="H558" r:id="rId1232" tooltip="sem/10.1021_acsami.1c12458\SEM" display="sem/10.1021_acsami.1c12458\SEM" xr:uid="{74E3A2BA-8A3D-4BF3-8EBF-F046FE6EBA2C}"/>
    <hyperlink ref="A553" r:id="rId1233" xr:uid="{766EAE5A-E568-40FC-898C-815BA672E941}"/>
    <hyperlink ref="A554" r:id="rId1234" xr:uid="{C28CE3FC-3062-469F-B5C9-F4FF563B41EF}"/>
    <hyperlink ref="A555" r:id="rId1235" xr:uid="{B1FF79EE-67E6-4939-8A86-0A15A5BE676A}"/>
    <hyperlink ref="A556" r:id="rId1236" xr:uid="{C6696429-007B-453F-BB78-DDA2FFADABBF}"/>
    <hyperlink ref="A557" r:id="rId1237" xr:uid="{60EF7E74-6E97-44A4-AEAB-12869814C99F}"/>
    <hyperlink ref="A558" r:id="rId1238" xr:uid="{DAC61A1F-F127-41D0-9F35-A6310AD27118}"/>
    <hyperlink ref="A552" r:id="rId1239" xr:uid="{00EA1DDA-DB15-4A39-9112-CFBB3CA8781B}"/>
    <hyperlink ref="G552" r:id="rId1240" tooltip="sem/10.1021_acsami.1c12458\am1c12458_0004.jpeg" display="sem/10.1021_acsami.1c12458\am1c12458_0004.jpeg" xr:uid="{ACF4B551-C653-44A7-A2F2-124A7F94C025}"/>
    <hyperlink ref="H552" r:id="rId1241" tooltip="sem/10.1021_acsami.1c12458\SEM" display="sem/10.1021_acsami.1c12458\SEM" xr:uid="{12B36BED-14D1-4139-8FA0-A8EA0A2E4282}"/>
    <hyperlink ref="A559" r:id="rId1242" xr:uid="{E7DED34E-C093-41D1-8993-7333A18E1D59}"/>
    <hyperlink ref="G562" r:id="rId1243" tooltip="sem/10.1021_acsami.6b00891\am-2016-00891q_0002.jpeg" display="sem/10.1021_acsami.6b00891\am-2016-00891q_0002.jpeg" xr:uid="{47C38FCD-E5BE-43E1-847F-85BA9A4870C3}"/>
    <hyperlink ref="H562" r:id="rId1244" tooltip="sem/10.1021_acsami.6b00891\SEM" display="sem/10.1021_acsami.6b00891\SEM" xr:uid="{A7E864D7-0DB5-47A2-91F0-BE447614A002}"/>
    <hyperlink ref="G564" r:id="rId1245" tooltip="sem/10.1021_acsami.6b00891\am-2016-00891q_0002.jpeg" display="sem/10.1021_acsami.6b00891\am-2016-00891q_0002.jpeg" xr:uid="{68C26FA8-C1FC-48E7-B960-A2163E9244DC}"/>
    <hyperlink ref="G566" r:id="rId1246" tooltip="sem/10.1021_acsami.6b00891\am-2016-00891q_0002.jpeg" display="sem/10.1021_acsami.6b00891\am-2016-00891q_0002.jpeg" xr:uid="{A1D49154-3E14-42F7-9E97-B6E2BBC374BB}"/>
    <hyperlink ref="H564" r:id="rId1247" tooltip="sem/10.1021_acsami.6b00891\SEM" display="sem/10.1021_acsami.6b00891\SEM" xr:uid="{DC390E07-59EB-403E-BC98-F1A60C031E84}"/>
    <hyperlink ref="H566" r:id="rId1248" tooltip="sem/10.1021_acsami.6b00891\SEM" display="sem/10.1021_acsami.6b00891\SEM" xr:uid="{E948AB25-BDD3-4995-B519-58D499F5BBDD}"/>
    <hyperlink ref="G563" r:id="rId1249" tooltip="sem/10.1021_acsami.6b00891\am-2016-00891q_0002.jpeg" display="sem/10.1021_acsami.6b00891\am-2016-00891q_0002.jpeg" xr:uid="{1F82DD7B-491F-4966-B8C9-4A6A6E906231}"/>
    <hyperlink ref="H563" r:id="rId1250" tooltip="sem/10.1021_acsami.6b00891\SEM" display="sem/10.1021_acsami.6b00891\SEM" xr:uid="{6DD58CCA-9224-4E4E-A47B-8B867CBF07CA}"/>
    <hyperlink ref="G565" r:id="rId1251" tooltip="sem/10.1021_acsami.6b00891\am-2016-00891q_0002.jpeg" display="sem/10.1021_acsami.6b00891\am-2016-00891q_0002.jpeg" xr:uid="{84E23870-E1B2-4AEC-9C8A-2EF96D2E0657}"/>
    <hyperlink ref="H565" r:id="rId1252" tooltip="sem/10.1021_acsami.6b00891\SEM" display="sem/10.1021_acsami.6b00891\SEM" xr:uid="{F2D36314-2C7F-4428-9479-F010F8878185}"/>
    <hyperlink ref="G567" r:id="rId1253" tooltip="sem/10.1021_acsami.6b00891\am-2016-00891q_0002.jpeg" display="sem/10.1021_acsami.6b00891\am-2016-00891q_0002.jpeg" xr:uid="{69C8664A-2D38-4310-9420-174DD7EA1276}"/>
    <hyperlink ref="H567" r:id="rId1254" tooltip="sem/10.1021_acsami.6b00891\SEM" display="sem/10.1021_acsami.6b00891\SEM" xr:uid="{0C475727-0D35-4658-8B4C-75F4848BA926}"/>
    <hyperlink ref="A568" r:id="rId1255" xr:uid="{31881880-D35A-4CE7-A56E-19179C393232}"/>
    <hyperlink ref="G574" r:id="rId1256" tooltip="sem/10.1021_acsami.8b00802\supp_4.jpg" display="sem/10.1021_acsami.8b00802\supp_4.jpg" xr:uid="{3080141C-3540-4559-991D-29D4A92B906E}"/>
    <hyperlink ref="G575" r:id="rId1257" tooltip="sem/10.1021_acsami.8b00802\supp_4.jpg" display="sem/10.1021_acsami.8b00802\supp_4.jpg" xr:uid="{A729C1EC-D450-4C78-A8E3-0568236CA318}"/>
    <hyperlink ref="G576" r:id="rId1258" tooltip="sem/10.1021_acsami.8b00802\supp_4.jpg" display="sem/10.1021_acsami.8b00802\supp_4.jpg" xr:uid="{45F9B004-4F88-453B-89EF-F36C30C4D7D5}"/>
    <hyperlink ref="H574" r:id="rId1259" tooltip="sem/10.1021_acsami.8b00802\SEM" display="sem/10.1021_acsami.8b00802\SEM" xr:uid="{101F94A5-6335-4E17-9ECF-E9665E28603F}"/>
    <hyperlink ref="H575" r:id="rId1260" tooltip="sem/10.1021_acsami.8b00802\SEM" display="sem/10.1021_acsami.8b00802\SEM" xr:uid="{C9F23038-41E4-40F5-8ACB-626BDA9C8999}"/>
    <hyperlink ref="H576" r:id="rId1261" tooltip="sem/10.1021_acsami.8b00802\SEM" display="sem/10.1021_acsami.8b00802\SEM" xr:uid="{3E032105-4F6B-4C93-830A-7FEFE9E94D13}"/>
    <hyperlink ref="H580" r:id="rId1262" tooltip="sem/10.1021_acsami.0c13426\SEM" display="sem/10.1021_acsami.0c13426\SEM" xr:uid="{9687E257-7273-4FF4-A96A-50610DD00C09}"/>
    <hyperlink ref="G580" r:id="rId1263" tooltip="sem/10.1021_acsami.0c13426\am0c13426_0003.jpeg" display="sem/10.1021_acsami.0c13426\am0c13426_0003.jpeg" xr:uid="{5F8B390E-D779-4B4A-BBB1-72409AA957B8}"/>
    <hyperlink ref="G577" r:id="rId1264" tooltip="sem/10.1021_acsami.8b00802\supp_4.jpg" display="sem/10.1021_acsami.8b00802\supp_4.jpg" xr:uid="{C945D1D8-F34D-4888-B4AD-72D86D87D08D}"/>
    <hyperlink ref="G578" r:id="rId1265" tooltip="sem/10.1021_acsami.8b00802\supp_4.jpg" display="sem/10.1021_acsami.8b00802\supp_4.jpg" xr:uid="{C8D5396A-1395-44A6-AF0B-5F655056C12D}"/>
    <hyperlink ref="G579" r:id="rId1266" tooltip="sem/10.1021_acsami.8b00802\supp_4.jpg" display="sem/10.1021_acsami.8b00802\supp_4.jpg" xr:uid="{FE22D6D2-3AEF-4D27-9E9C-6F19FB9D6042}"/>
    <hyperlink ref="H577" r:id="rId1267" tooltip="sem/10.1021_acsami.8b00802\SEM" display="sem/10.1021_acsami.8b00802\SEM" xr:uid="{30FB5563-95C5-42C8-9117-A724320FC0A4}"/>
    <hyperlink ref="H578" r:id="rId1268" tooltip="sem/10.1021_acsami.8b00802\SEM" display="sem/10.1021_acsami.8b00802\SEM" xr:uid="{EE6A4A59-1C86-4187-AF9C-C5A13CE0A2FA}"/>
    <hyperlink ref="H579" r:id="rId1269" tooltip="sem/10.1021_acsami.8b00802\SEM" display="sem/10.1021_acsami.8b00802\SEM" xr:uid="{F036F882-243E-4F96-93FD-8C1468D0F194}"/>
    <hyperlink ref="A580" r:id="rId1270" xr:uid="{800E3B8B-5C60-4632-81B5-078C5B2A619A}"/>
    <hyperlink ref="A584" r:id="rId1271" xr:uid="{88D62167-C472-4464-982C-D0F175AA9F19}"/>
    <hyperlink ref="A587" r:id="rId1272" xr:uid="{76A4E2BB-F62A-4B79-A444-D52179372E6B}"/>
    <hyperlink ref="G588" r:id="rId1273" tooltip="sem/10.1021_acs.iecr.5b01305\ie-2015-013054_0003.jpeg" display="sem/10.1021_acs.iecr.5b01305\ie-2015-013054_0003.jpeg" xr:uid="{565D76D4-C937-4AA0-858B-E9596888484F}"/>
    <hyperlink ref="H588" r:id="rId1274" tooltip="sem/10.1021_acs.iecr.5b01305\SEM" display="sem/10.1021_acs.iecr.5b01305\SEM" xr:uid="{881117E6-4C62-4205-951A-A09CDBC563AF}"/>
    <hyperlink ref="A588" r:id="rId1275" xr:uid="{0326971E-E75E-4E01-B490-8622FD092276}"/>
    <hyperlink ref="G590" r:id="rId1276" tooltip="sem/10.1021_acs.iecr.5b01305\ie-2015-013054_0003.jpeg" display="sem/10.1021_acs.iecr.5b01305\ie-2015-013054_0003.jpeg" xr:uid="{3F356B61-BF3A-4C48-826F-12FF6509BE8C}"/>
    <hyperlink ref="H590" r:id="rId1277" tooltip="sem/10.1021_acs.iecr.5b01305\SEM" display="sem/10.1021_acs.iecr.5b01305\SEM" xr:uid="{DD1C83EC-336A-4490-81F8-C15B04C35A43}"/>
    <hyperlink ref="G592" r:id="rId1278" tooltip="sem/10.1021_acs.iecr.5b01305\ie-2015-013054_0003.jpeg" display="sem/10.1021_acs.iecr.5b01305\ie-2015-013054_0003.jpeg" xr:uid="{340F9D9F-0001-4284-9883-EED75A9E45BE}"/>
    <hyperlink ref="H592" r:id="rId1279" tooltip="sem/10.1021_acs.iecr.5b01305\SEM" display="sem/10.1021_acs.iecr.5b01305\SEM" xr:uid="{B64F754D-D248-474F-BE4A-AA3473F9AA21}"/>
    <hyperlink ref="G594" r:id="rId1280" tooltip="sem/10.1021_acs.iecr.5b01305\ie-2015-013054_0003.jpeg" display="sem/10.1021_acs.iecr.5b01305\ie-2015-013054_0003.jpeg" xr:uid="{DC4A6D78-1B8D-4127-A409-A50C18171CAB}"/>
    <hyperlink ref="H594" r:id="rId1281" tooltip="sem/10.1021_acs.iecr.5b01305\SEM" display="sem/10.1021_acs.iecr.5b01305\SEM" xr:uid="{0AE7DF89-A4F5-4650-A04D-04F3607C2413}"/>
    <hyperlink ref="G597" r:id="rId1282" tooltip="sem/10.1021_acsami.0c18242\supp_2.jpg" display="sem/10.1021_acsami.0c18242\supp_2.jpg" xr:uid="{38BFFC96-4C96-4FCF-BE3A-2F0ABD532683}"/>
    <hyperlink ref="H597" r:id="rId1283" tooltip="sem/10.1021_acsami.0c18242\SEM" display="sem/10.1021_acsami.0c18242\SEM" xr:uid="{275F4457-0AED-4C6F-8458-DFB169AD532E}"/>
    <hyperlink ref="G599" r:id="rId1284" tooltip="sem/10.1021_acsami.0c18242\supp_3.jpg" display="sem/10.1021_acsami.0c18242\supp_3.jpg" xr:uid="{E7B89983-9DB2-4FAD-84E1-143B9069D5BF}"/>
    <hyperlink ref="G600" r:id="rId1285" tooltip="sem/10.1021_acsami.0c18242\supp_3.jpg" display="sem/10.1021_acsami.0c18242\supp_3.jpg" xr:uid="{3B012CCF-1549-49C8-A15A-9CF48538CD62}"/>
    <hyperlink ref="G601" r:id="rId1286" tooltip="sem/10.1021_acsami.0c18242\supp_3.jpg" display="sem/10.1021_acsami.0c18242\supp_3.jpg" xr:uid="{1EFBC6C6-223A-4166-BB39-442D444815A0}"/>
    <hyperlink ref="G602" r:id="rId1287" tooltip="sem/10.1021_acsami.0c18242\supp_3.jpg" display="sem/10.1021_acsami.0c18242\supp_3.jpg" xr:uid="{4444E32F-60BE-4F4C-A7C1-5539470B1DB7}"/>
    <hyperlink ref="G604" r:id="rId1288" tooltip="sem/10.1021_acsami.0c18242\supp_3.jpg" display="sem/10.1021_acsami.0c18242\supp_3.jpg" xr:uid="{F17F23F0-A173-467C-AD7A-2016A67021B3}"/>
    <hyperlink ref="G605" r:id="rId1289" tooltip="sem/10.1021_acsami.0c18242\supp_3.jpg" display="sem/10.1021_acsami.0c18242\supp_3.jpg" xr:uid="{CCC40B13-8CF8-425A-A6B8-F4CA7B80A152}"/>
    <hyperlink ref="G606" r:id="rId1290" tooltip="sem/10.1021_acsami.0c18242\supp_3.jpg" display="sem/10.1021_acsami.0c18242\supp_3.jpg" xr:uid="{85C8A9F3-2E2C-4E1C-9E9F-10BC64CBA933}"/>
    <hyperlink ref="G607" r:id="rId1291" tooltip="sem/10.1021_acsami.0c18242\supp_3.jpg" display="sem/10.1021_acsami.0c18242\supp_3.jpg" xr:uid="{8757C72F-1977-42EB-96B9-102539E41950}"/>
    <hyperlink ref="G608" r:id="rId1292" tooltip="sem/10.1021_acsami.0c18242\supp_3.jpg" display="sem/10.1021_acsami.0c18242\supp_3.jpg" xr:uid="{D0E01EE6-65B3-47EC-9817-2FE10538351B}"/>
    <hyperlink ref="H599" r:id="rId1293" tooltip="sem/10.1021_acsami.0c18242\SEM" display="sem/10.1021_acsami.0c18242\SEM" xr:uid="{11D94667-D2B0-4B9F-A805-A0DD3D46231D}"/>
    <hyperlink ref="H600" r:id="rId1294" tooltip="sem/10.1021_acsami.0c18242\SEM" display="sem/10.1021_acsami.0c18242\SEM" xr:uid="{763708A0-3D52-4F85-92FB-391CDC1103C4}"/>
    <hyperlink ref="H601" r:id="rId1295" tooltip="sem/10.1021_acsami.0c18242\SEM" display="sem/10.1021_acsami.0c18242\SEM" xr:uid="{9E039B8C-67D4-49A7-9FCB-721525C6CB6E}"/>
    <hyperlink ref="H602" r:id="rId1296" tooltip="sem/10.1021_acsami.0c18242\SEM" display="sem/10.1021_acsami.0c18242\SEM" xr:uid="{43643717-5E6B-4AD4-B49A-55AFD4FFA213}"/>
    <hyperlink ref="H604" r:id="rId1297" tooltip="sem/10.1021_acsami.0c18242\SEM" display="sem/10.1021_acsami.0c18242\SEM" xr:uid="{8BFCFF36-DB7A-478C-BF64-47AB1B91E5EC}"/>
    <hyperlink ref="H605" r:id="rId1298" tooltip="sem/10.1021_acsami.0c18242\SEM" display="sem/10.1021_acsami.0c18242\SEM" xr:uid="{4C0E7FA8-183C-4955-B912-3E7E751367E6}"/>
    <hyperlink ref="H606" r:id="rId1299" tooltip="sem/10.1021_acsami.0c18242\SEM" display="sem/10.1021_acsami.0c18242\SEM" xr:uid="{53514E90-5139-45A8-B7CE-566386C7013F}"/>
    <hyperlink ref="H607" r:id="rId1300" tooltip="sem/10.1021_acsami.0c18242\SEM" display="sem/10.1021_acsami.0c18242\SEM" xr:uid="{B15BD001-3453-4144-B2C6-1CC96B6A65FB}"/>
    <hyperlink ref="H608" r:id="rId1301" tooltip="sem/10.1021_acsami.0c18242\SEM" display="sem/10.1021_acsami.0c18242\SEM" xr:uid="{3477C2B4-A899-494E-A8E5-669FD2965ACB}"/>
    <hyperlink ref="A618" r:id="rId1302" xr:uid="{DF7BFE58-DAFA-452F-8BB9-4CA415B0E33E}"/>
    <hyperlink ref="A619" r:id="rId1303" display="https://pubs.acs.org/doi/10.1021/acs.jpcc.6b05948" xr:uid="{ED2B4F3A-8DF1-4ABF-84D3-613CA119CF43}"/>
    <hyperlink ref="A620" r:id="rId1304" display="https://pubs.acs.org/doi/10.1021/acs.jpcc.6b05948" xr:uid="{9CF51744-3662-4B87-9A7C-472562A27138}"/>
    <hyperlink ref="A621" r:id="rId1305" display="https://pubs.acs.org/doi/10.1021/acs.jpcc.6b05948" xr:uid="{2E06C062-F7CE-4258-9426-89AA72781B24}"/>
    <hyperlink ref="A622" r:id="rId1306" display="https://pubs.acs.org/doi/10.1021/acs.jpcc.6b05948" xr:uid="{9762F405-8ABB-4959-ABC0-386D97C2F60D}"/>
    <hyperlink ref="G619" r:id="rId1307" tooltip="sem/10.1021_acs.jpcc.6b05948\jp-2016-05948b_0004.jpeg" display="sem/10.1021_acs.jpcc.6b05948\jp-2016-05948b_0004.jpeg" xr:uid="{F1B2105B-74FA-450D-AA06-BCCF381A730C}"/>
    <hyperlink ref="G620" r:id="rId1308" tooltip="sem/10.1021_acs.jpcc.6b05948\jp-2016-05948b_0004.jpeg" display="sem/10.1021_acs.jpcc.6b05948\jp-2016-05948b_0004.jpeg" xr:uid="{CE59BB9A-C7E9-463E-9A7A-A75EF1638045}"/>
    <hyperlink ref="G621" r:id="rId1309" tooltip="sem/10.1021_acs.jpcc.6b05948\jp-2016-05948b_0004.jpeg" display="sem/10.1021_acs.jpcc.6b05948\jp-2016-05948b_0004.jpeg" xr:uid="{A3EEB398-56F6-43F4-899B-7352E4ACA14E}"/>
    <hyperlink ref="G622" r:id="rId1310" tooltip="sem/10.1021_acs.jpcc.6b05948\jp-2016-05948b_0004.jpeg" display="sem/10.1021_acs.jpcc.6b05948\jp-2016-05948b_0004.jpeg" xr:uid="{3ACDFBC9-910D-4A9E-91AD-50358BAF81E4}"/>
    <hyperlink ref="H619" r:id="rId1311" tooltip="sem/10.1021_acs.jpcc.6b05948\SEM" display="sem/10.1021_acs.jpcc.6b05948\SEM" xr:uid="{FE5B86F8-BEDA-40E9-B878-F8EE8DFB9C7B}"/>
    <hyperlink ref="H620" r:id="rId1312" tooltip="sem/10.1021_acs.jpcc.6b05948\SEM" display="sem/10.1021_acs.jpcc.6b05948\SEM" xr:uid="{CDD5B017-1678-4336-BC70-16690202A6CA}"/>
    <hyperlink ref="H621" r:id="rId1313" tooltip="sem/10.1021_acs.jpcc.6b05948\SEM" display="sem/10.1021_acs.jpcc.6b05948\SEM" xr:uid="{95978B50-CD04-4E72-963D-402D166E6810}"/>
    <hyperlink ref="H622" r:id="rId1314" tooltip="sem/10.1021_acs.jpcc.6b05948\SEM" display="sem/10.1021_acs.jpcc.6b05948\SEM" xr:uid="{D2A72098-0ABE-482D-A993-0FC960AEE1AA}"/>
    <hyperlink ref="G624" r:id="rId1315" tooltip="sem/10.1021_acsami.0c16009\am0c16009_0008.jpeg" display="sem/10.1021_acsami.0c16009\am0c16009_0008.jpeg" xr:uid="{BA9BA8DE-1276-4A51-8C1B-7C333DA540DA}"/>
    <hyperlink ref="H624" r:id="rId1316" tooltip="sem/10.1021_acsami.0c16009\SEM" display="sem/10.1021_acsami.0c16009\SEM" xr:uid="{1B354A1E-1B56-49C3-A93A-A4B9E51443B6}"/>
    <hyperlink ref="A623" r:id="rId1317" xr:uid="{7757188C-CC75-4D81-8D2B-24DB3FBE56DD}"/>
    <hyperlink ref="A634" r:id="rId1318" xr:uid="{1EB062B7-6B83-4D36-BA0A-56CE9F53CEF0}"/>
    <hyperlink ref="G635" r:id="rId1319" tooltip="sem/10.1021_acscentsci.0c01054\supp_2.jpg" display="sem/10.1021_acscentsci.0c01054\supp_2.jpg" xr:uid="{7BE26A9B-18BE-4EC2-B247-537D9D211B28}"/>
    <hyperlink ref="H635" r:id="rId1320" tooltip="sem/10.1021_acscentsci.0c01054\SEM" display="sem/10.1021_acscentsci.0c01054\SEM" xr:uid="{6E5D0B82-FC7B-43A0-A7AD-A5C929FE848E}"/>
    <hyperlink ref="A635" r:id="rId1321" xr:uid="{86D309AA-229E-4EF1-8712-708D52B7BF43}"/>
    <hyperlink ref="G640" r:id="rId1322" tooltip="sem/10.1021_acs.langmuir.7b02906\la-2017-02906x_0005.jpeg" display="sem/10.1021_acs.langmuir.7b02906\la-2017-02906x_0005.jpeg" xr:uid="{A3669100-D04F-4CC6-916B-FD9396E53097}"/>
    <hyperlink ref="H640" r:id="rId1323" tooltip="sem/10.1021_acs.langmuir.7b02906\SEM" display="sem/10.1021_acs.langmuir.7b02906\SEM" xr:uid="{B1B9520F-9ACE-4271-B53B-5396DE41F41A}"/>
    <hyperlink ref="G641" r:id="rId1324" tooltip="sem/10.1021_acsbiomaterials.6b00484\ab-2016-00484s_0002.jpeg" display="sem/10.1021_acsbiomaterials.6b00484\ab-2016-00484s_0002.jpeg" xr:uid="{39D49208-CA2D-4F5A-95E0-E4A1C49B72B8}"/>
    <hyperlink ref="H641" r:id="rId1325" tooltip="sem/10.1021_acsbiomaterials.6b00484\SEM" display="sem/10.1021_acsbiomaterials.6b00484\SEM" xr:uid="{77368DCA-8986-448F-A542-5AFFE4373CA2}"/>
    <hyperlink ref="G642" r:id="rId1326" tooltip="sem/10.1021_acsbiomaterials.6b00484\ab-2016-00484s_0002.jpeg" display="sem/10.1021_acsbiomaterials.6b00484\ab-2016-00484s_0002.jpeg" xr:uid="{961487F1-3536-446A-AF02-6E4748F19BBB}"/>
    <hyperlink ref="H642" r:id="rId1327" tooltip="sem/10.1021_acsbiomaterials.6b00484\SEM" display="sem/10.1021_acsbiomaterials.6b00484\SEM" xr:uid="{3882DD00-7913-4DAF-A843-E2F34709BA83}"/>
    <hyperlink ref="G645" r:id="rId1328" tooltip="sem/10.1021_acs.chemmater.0c02941\cm0c02941_0010.jpeg" display="sem/10.1021_acs.chemmater.0c02941\cm0c02941_0010.jpeg" xr:uid="{3784FF79-AFA5-4790-B30A-6F313E4493B5}"/>
    <hyperlink ref="H645" r:id="rId1329" tooltip="sem/10.1021_acs.chemmater.0c02941\SEM" display="sem/10.1021_acs.chemmater.0c02941\SEM" xr:uid="{CD755EFD-B15B-45E5-9FE6-43206F3F9B2B}"/>
    <hyperlink ref="G649" r:id="rId1330" tooltip="sem/10.1021_acsami.0c06164\am0c06164_0003.jpeg" display="sem/10.1021_acsami.0c06164\am0c06164_0003.jpeg" xr:uid="{10877DB9-19D5-4A29-A48C-2B96F69C8DFE}"/>
    <hyperlink ref="H649" r:id="rId1331" tooltip="sem/10.1021_acsami.0c06164\SEM" display="sem/10.1021_acsami.0c06164\SEM" xr:uid="{CCDCB483-5052-414F-B771-0628B61B6F19}"/>
    <hyperlink ref="G650" r:id="rId1332" tooltip="sem/10.1021_acsami.0c06164\am0c06164_0005.jpeg" display="sem/10.1021_acsami.0c06164\am0c06164_0005.jpeg" xr:uid="{360531A7-4362-4BCD-834F-6FE909DA6AE1}"/>
    <hyperlink ref="H650" r:id="rId1333" tooltip="sem/10.1021_acsami.0c06164\SEM" display="sem/10.1021_acsami.0c06164\SEM" xr:uid="{29CDB891-216A-49E3-B266-D49DD2D8F79C}"/>
    <hyperlink ref="G654" r:id="rId1334" tooltip="sem/10.1021_acsami.0c06164\am0c06164_0005.jpeg" display="sem/10.1021_acsami.0c06164\am0c06164_0005.jpeg" xr:uid="{90DBF65C-8487-404A-A4C0-D9E4F81F9700}"/>
    <hyperlink ref="H654" r:id="rId1335" tooltip="sem/10.1021_acsami.0c06164\SEM" display="sem/10.1021_acsami.0c06164\SEM" xr:uid="{505FB74C-B4F9-4857-A2F4-0A49446E02E7}"/>
    <hyperlink ref="G655" r:id="rId1336" tooltip="sem/10.1021_acsami.0c06164\supp_13.jpg" display="sem/10.1021_acsami.0c06164\supp_13.jpg" xr:uid="{C0E8A408-4B5F-4A95-BAB5-9203878E279A}"/>
    <hyperlink ref="H655" r:id="rId1337" tooltip="sem/10.1021_acsami.0c06164\SEM" display="sem/10.1021_acsami.0c06164\SEM" xr:uid="{09B2C885-0ED6-4864-A0BE-D935FE4C4D98}"/>
    <hyperlink ref="G657" r:id="rId1338" tooltip="sem/10.1021_bm2015834\bm-2011-015834_0009.jpeg" display="sem/10.1021_bm2015834\bm-2011-015834_0009.jpeg" xr:uid="{12272E00-470F-4F73-9451-E8FB997A0173}"/>
    <hyperlink ref="H657" r:id="rId1339" tooltip="sem/10.1021_bm2015834\SEM" display="sem/10.1021_bm2015834\SEM" xr:uid="{E65D7698-AA5C-4532-9306-38099E2E0705}"/>
    <hyperlink ref="G658" r:id="rId1340" tooltip="sem/10.1021_bm2015834\bm-2011-015834_0009.jpeg" display="sem/10.1021_bm2015834\bm-2011-015834_0009.jpeg" xr:uid="{F1C31345-9B52-4FA1-98C5-FE4726317D93}"/>
    <hyperlink ref="H658" r:id="rId1341" tooltip="sem/10.1021_bm2015834\SEM" display="sem/10.1021_bm2015834\SEM" xr:uid="{908769F3-CF08-4D8E-9D7F-8B017E554C38}"/>
    <hyperlink ref="G660" r:id="rId1342" tooltip="sem/10.1021_acs.iecr.9b04521\ie9b04521_0001.jpeg" display="sem/10.1021_acs.iecr.9b04521\ie9b04521_0001.jpeg" xr:uid="{096F09F7-E1A2-4EF1-AB1A-ED18580A775D}"/>
    <hyperlink ref="H660" r:id="rId1343" tooltip="sem/10.1021_acs.iecr.9b04521\SEM" display="sem/10.1021_acs.iecr.9b04521\SEM" xr:uid="{3FECE44D-BC67-4316-B573-075E1936254E}"/>
    <hyperlink ref="G661" r:id="rId1344" tooltip="sem/10.1021_acs.iecr.9b04521\ie9b04521_0001.jpeg" display="sem/10.1021_acs.iecr.9b04521\ie9b04521_0001.jpeg" xr:uid="{3236C454-3558-463F-8508-147CF166E350}"/>
    <hyperlink ref="H661" r:id="rId1345" tooltip="sem/10.1021_acs.iecr.9b04521\SEM" display="sem/10.1021_acs.iecr.9b04521\SEM" xr:uid="{FE2ED817-20AF-4FC7-81B3-A655617E60EF}"/>
    <hyperlink ref="G668" r:id="rId1346" tooltip="sem/10.1021_acsami.1c00819\am1c00819_0003.jpeg" display="sem/10.1021_acsami.1c00819\am1c00819_0003.jpeg" xr:uid="{FD689D75-829F-4D6D-B5AD-E4EB4EF2E043}"/>
    <hyperlink ref="H668" r:id="rId1347" tooltip="sem/10.1021_acsami.1c00819\SEM" display="sem/10.1021_acsami.1c00819\SEM" xr:uid="{00DCB4BE-4783-411E-8D45-ECC6D4DD8B87}"/>
    <hyperlink ref="G670" r:id="rId1348" tooltip="sem/10.1021_acsbiomaterials.8b00135\ab-2018-001354_0002.jpeg" display="sem/10.1021_acsbiomaterials.8b00135\ab-2018-001354_0002.jpeg" xr:uid="{9875F5B0-AD5D-458B-9C5E-AF5766E8BEBA}"/>
    <hyperlink ref="H670" r:id="rId1349" tooltip="sem/10.1021_acsbiomaterials.8b00135\SEM" display="sem/10.1021_acsbiomaterials.8b00135\SEM" xr:uid="{62D5F390-DC04-424E-A71E-6BE2A4863417}"/>
    <hyperlink ref="G676" r:id="rId1350" tooltip="sem/10.1021_acsbiomaterials.8b00135\supp_1.jpg" display="sem/10.1021_acsbiomaterials.8b00135\supp_1.jpg" xr:uid="{F8E4E0E4-4807-458E-A540-00A5DE3B373D}"/>
    <hyperlink ref="H676" r:id="rId1351" tooltip="sem/10.1021_acsbiomaterials.8b00135\SEM" display="sem/10.1021_acsbiomaterials.8b00135\SEM" xr:uid="{A9594A64-E363-44B1-AD41-4BD14DC3E88F}"/>
    <hyperlink ref="G677" r:id="rId1352" tooltip="sem/10.1021_acsami.9b19567\supp_1.jpg" display="sem/10.1021_acsami.9b19567\supp_1.jpg" xr:uid="{B778E7FD-39C5-473B-B067-B3352E769574}"/>
    <hyperlink ref="H677" r:id="rId1353" tooltip="sem/10.1021_acsami.9b19567\SEM" display="sem/10.1021_acsami.9b19567\SEM" xr:uid="{E814C862-62F6-43C4-8A5D-35B2AC11CBB6}"/>
    <hyperlink ref="G678" r:id="rId1354" tooltip="sem/10.1021_acs.chemmater.9b05375\cm9b05375_0004.jpeg" display="sem/10.1021_acs.chemmater.9b05375\cm9b05375_0004.jpeg" xr:uid="{4D98CEE0-A235-4F0A-BB37-815079BDC494}"/>
    <hyperlink ref="H678" r:id="rId1355" tooltip="sem/10.1021_acs.chemmater.9b05375\SEM" display="sem/10.1021_acs.chemmater.9b05375\SEM" xr:uid="{68508B40-67AC-4CFF-8CED-BADD83F88EE3}"/>
    <hyperlink ref="G679" r:id="rId1356" tooltip="sem/10.1021_acs.chemmater.9b05375\cm9b05375_0004.jpeg" display="sem/10.1021_acs.chemmater.9b05375\cm9b05375_0004.jpeg" xr:uid="{DCD6BD5A-4020-4603-BC22-1DC09C7332B5}"/>
    <hyperlink ref="H679" r:id="rId1357" tooltip="sem/10.1021_acs.chemmater.9b05375\SEM" display="sem/10.1021_acs.chemmater.9b05375\SEM" xr:uid="{84CBEF09-48FB-4F02-A41D-FDB69A4311B8}"/>
    <hyperlink ref="G680" r:id="rId1358" tooltip="sem/10.1021_acsabm.1c00905\supp_2.jpg" display="sem/10.1021_acsabm.1c00905\supp_2.jpg" xr:uid="{39B41955-D7FD-44C6-92BE-E4E8E1967468}"/>
    <hyperlink ref="H680" r:id="rId1359" tooltip="sem/10.1021_acsabm.1c00905\SEM" display="sem/10.1021_acsabm.1c00905\SEM" xr:uid="{4AC6A510-E718-4C86-8582-254CD8D06AFD}"/>
    <hyperlink ref="G694" r:id="rId1360" tooltip="sem/10.1021_acsomega.6b00495\ao-2016-004954_0003.jpeg" display="sem/10.1021_acsomega.6b00495\ao-2016-004954_0003.jpeg" xr:uid="{B49B96DD-4379-4875-B431-2E8DFDA6DCCD}"/>
    <hyperlink ref="H694" r:id="rId1361" tooltip="sem/10.1021_acsomega.6b00495\SEM" display="sem/10.1021_acsomega.6b00495\SEM" xr:uid="{BDFDA118-F216-4EAD-97C6-B75B35511AA4}"/>
    <hyperlink ref="G697" r:id="rId1362" tooltip="sem/10.1021_acsomega.6b00495\ao-2016-004954_0009.jpeg" display="sem/10.1021_acsomega.6b00495\ao-2016-004954_0009.jpeg" xr:uid="{98ED6C64-DD7D-4207-A524-E7DC36C27D2B}"/>
    <hyperlink ref="H697" r:id="rId1363" tooltip="sem/10.1021_acsomega.6b00495\SEM" display="sem/10.1021_acsomega.6b00495\SEM" xr:uid="{B5E9F992-7F1B-4BA9-BF87-F9834A9D6E33}"/>
    <hyperlink ref="G698" r:id="rId1364" tooltip="sem/10.1021_acsomega.6b00495\ao-2016-004954_0009.jpeg" display="sem/10.1021_acsomega.6b00495\ao-2016-004954_0009.jpeg" xr:uid="{B7D614DB-1137-4180-947B-232D837B2B9D}"/>
    <hyperlink ref="H698" r:id="rId1365" tooltip="sem/10.1021_acsomega.6b00495\SEM" display="sem/10.1021_acsomega.6b00495\SEM" xr:uid="{52359800-5060-424F-8366-256EAA2B724E}"/>
    <hyperlink ref="G699" r:id="rId1366" tooltip="sem/10.1021_acsomega.6b00495\ao-2016-004954_0009.jpeg" display="sem/10.1021_acsomega.6b00495\ao-2016-004954_0009.jpeg" xr:uid="{1D3C7ECD-57D4-4E58-B8B1-4BBE37E9AC32}"/>
    <hyperlink ref="H699" r:id="rId1367" tooltip="sem/10.1021_acsomega.6b00495\SEM" display="sem/10.1021_acsomega.6b00495\SEM" xr:uid="{67B6857E-2271-4D7D-8107-97C627C28BDA}"/>
    <hyperlink ref="G700" r:id="rId1368" tooltip="sem/10.1021_acs.analchem.6b02540\ac-2016-02540n_0001.jpeg" display="sem/10.1021_acs.analchem.6b02540\ac-2016-02540n_0001.jpeg" xr:uid="{33D9F177-1D01-4992-8F12-91B94B8588EE}"/>
    <hyperlink ref="H700" r:id="rId1369" tooltip="sem/10.1021_acs.analchem.6b02540\SEM" display="sem/10.1021_acs.analchem.6b02540\SEM" xr:uid="{1476A551-FB3E-47E4-8337-BE925B9E67BD}"/>
    <hyperlink ref="G701" r:id="rId1370" tooltip="sem/10.1021_acs.analchem.6b02540\ac-2016-02540n_0001.jpeg" display="sem/10.1021_acs.analchem.6b02540\ac-2016-02540n_0001.jpeg" xr:uid="{80CE0963-270C-452D-9D1B-3051DBA33D8A}"/>
    <hyperlink ref="H701" r:id="rId1371" tooltip="sem/10.1021_acs.analchem.6b02540\SEM" display="sem/10.1021_acs.analchem.6b02540\SEM" xr:uid="{826AAADF-4CA8-4ECF-859B-5FE0D76731F7}"/>
    <hyperlink ref="G702" r:id="rId1372" tooltip="sem/10.1021_acsomega.1c02117\ao1c02117_0003.jpeg" display="sem/10.1021_acsomega.1c02117\ao1c02117_0003.jpeg" xr:uid="{71B764EC-C04E-4F2A-BF80-A6663BD6B6AA}"/>
    <hyperlink ref="H702" r:id="rId1373" tooltip="sem/10.1021_acsomega.1c02117\SEM" display="sem/10.1021_acsomega.1c02117\SEM" xr:uid="{31D1129E-CA2B-4783-9D3D-F5E9B87D9AC1}"/>
    <hyperlink ref="G706" r:id="rId1374" tooltip="sem/10.1021_acsomega.1c02117\ao1c02117_0004.jpeg" display="sem/10.1021_acsomega.1c02117\ao1c02117_0004.jpeg" xr:uid="{0F47CC36-3EA9-42C8-B9F6-0B6E018FAF3A}"/>
    <hyperlink ref="H706" r:id="rId1375" tooltip="sem/10.1021_acsomega.1c02117\SEM" display="sem/10.1021_acsomega.1c02117\SEM" xr:uid="{EEFF1318-6767-4EFE-AC44-54AC512AA086}"/>
    <hyperlink ref="G708" r:id="rId1376" tooltip="sem/10.1021_acsomega.1c02117\ao1c02117_0004.jpeg" display="sem/10.1021_acsomega.1c02117\ao1c02117_0004.jpeg" xr:uid="{411F316F-0B0A-4DF7-8EDA-C926A8D22EEF}"/>
    <hyperlink ref="H708" r:id="rId1377" tooltip="sem/10.1021_acsomega.1c02117\SEM" display="sem/10.1021_acsomega.1c02117\SEM" xr:uid="{CF7C7349-88C9-4CAB-8547-37A5ED098987}"/>
    <hyperlink ref="G710" r:id="rId1378" tooltip="sem/10.1021_acsami.0c18250\am0c18250_0002.jpeg" display="sem/10.1021_acsami.0c18250\am0c18250_0002.jpeg" xr:uid="{111BB6E2-1117-42CC-9A88-DCF52B3405DE}"/>
    <hyperlink ref="H710" r:id="rId1379" tooltip="sem/10.1021_acsami.0c18250\SEM" display="sem/10.1021_acsami.0c18250\SEM" xr:uid="{6AD33F70-0A1B-467F-81A4-A297481E630C}"/>
    <hyperlink ref="G717" r:id="rId1380" tooltip="sem/10.1021_acsomega.9b00971\ao-2019-00971f_0001.jpeg" display="sem/10.1021_acsomega.9b00971\ao-2019-00971f_0001.jpeg" xr:uid="{52EB4F0C-081B-474F-A3D8-65164B2BB03C}"/>
    <hyperlink ref="H717" r:id="rId1381" tooltip="sem/10.1021_acsomega.9b00971\SEM" display="sem/10.1021_acsomega.9b00971\SEM" xr:uid="{5D401B34-8366-4182-B1AB-5A556A31E5F0}"/>
    <hyperlink ref="G718" r:id="rId1382" tooltip="sem/10.1021_acsomega.9b00971\ao-2019-00971f_0001.jpeg" display="sem/10.1021_acsomega.9b00971\ao-2019-00971f_0001.jpeg" xr:uid="{8BD4A280-FE12-4D23-9CE9-CBC39B77CC00}"/>
    <hyperlink ref="H718" r:id="rId1383" tooltip="sem/10.1021_acsomega.9b00971\SEM" display="sem/10.1021_acsomega.9b00971\SEM" xr:uid="{D06F0895-0954-428D-B288-5E0B9FE8E6AA}"/>
    <hyperlink ref="G719" r:id="rId1384" tooltip="sem/10.1021_acsomega.9b00971\ao-2019-00971f_0001.jpeg" display="sem/10.1021_acsomega.9b00971\ao-2019-00971f_0001.jpeg" xr:uid="{9805AEA5-489D-4BB9-AA39-F22680D33C7B}"/>
    <hyperlink ref="H719" r:id="rId1385" tooltip="sem/10.1021_acsomega.9b00971\SEM" display="sem/10.1021_acsomega.9b00971\SEM" xr:uid="{34C113CA-780E-4294-996B-62461BD4E67A}"/>
    <hyperlink ref="G720" r:id="rId1386" tooltip="sem/10.1021_acs.chemmater.9b00769\cm-2019-007693_0004.jpeg" display="sem/10.1021_acs.chemmater.9b00769\cm-2019-007693_0004.jpeg" xr:uid="{3FBEF952-339B-4952-BEC1-12C85B88E583}"/>
    <hyperlink ref="H720" r:id="rId1387" tooltip="sem/10.1021_acs.chemmater.9b00769\SEM" display="sem/10.1021_acs.chemmater.9b00769\SEM" xr:uid="{665AD7C8-6476-4807-9CF8-1EA9D79B1CA0}"/>
    <hyperlink ref="G721" r:id="rId1388" tooltip="sem/10.1021_acs.chemmater.9b00769\cm-2019-007693_0004.jpeg" display="sem/10.1021_acs.chemmater.9b00769\cm-2019-007693_0004.jpeg" xr:uid="{0B0E145F-E0EA-475D-9727-8E4057954909}"/>
    <hyperlink ref="H721" r:id="rId1389" tooltip="sem/10.1021_acs.chemmater.9b00769\SEM" display="sem/10.1021_acs.chemmater.9b00769\SEM" xr:uid="{6E0155FC-7922-4E9B-81EE-EFA5AF14FC99}"/>
    <hyperlink ref="G722" r:id="rId1390" tooltip="sem/10.1021_acs.chemmater.9b00769\cm-2019-007693_0004.jpeg" display="sem/10.1021_acs.chemmater.9b00769\cm-2019-007693_0004.jpeg" xr:uid="{F4BBA7DB-D7AE-4068-AC0E-E361DB839BDC}"/>
    <hyperlink ref="H722" r:id="rId1391" tooltip="sem/10.1021_acs.chemmater.9b00769\SEM" display="sem/10.1021_acs.chemmater.9b00769\SEM" xr:uid="{25A00674-68F9-4135-9A04-5165535865CD}"/>
    <hyperlink ref="G723" r:id="rId1392" tooltip="sem/10.1021_acs.chemmater.9b00769\cm-2019-007693_0004.jpeg" display="sem/10.1021_acs.chemmater.9b00769\cm-2019-007693_0004.jpeg" xr:uid="{09C3AE0F-6EAC-468B-B42E-746138191E9F}"/>
    <hyperlink ref="H723" r:id="rId1393" tooltip="sem/10.1021_acs.chemmater.9b00769\SEM" display="sem/10.1021_acs.chemmater.9b00769\SEM" xr:uid="{BCB68B56-B468-4F91-8708-977CDD726F39}"/>
    <hyperlink ref="G724" r:id="rId1394" tooltip="sem/10.1021_acsmacrolett.6b00702\mz-2016-007022_0003.jpeg" display="sem/10.1021_acsmacrolett.6b00702\mz-2016-007022_0003.jpeg" xr:uid="{28508DA7-40A4-46D8-ADC8-9042852A48F5}"/>
    <hyperlink ref="H724" r:id="rId1395" tooltip="sem/10.1021_acsmacrolett.6b00702\SEM" display="sem/10.1021_acsmacrolett.6b00702\SEM" xr:uid="{414728B9-26AE-4988-90DC-BD449765BA7C}"/>
    <hyperlink ref="G725" r:id="rId1396" tooltip="sem/10.1021_acsmacrolett.6b00702\supp_7.jpg" display="sem/10.1021_acsmacrolett.6b00702\supp_7.jpg" xr:uid="{8B870F17-E70F-4A59-89FA-6AC105CFCD7B}"/>
    <hyperlink ref="H725" r:id="rId1397" tooltip="sem/10.1021_acsmacrolett.6b00702\SEM" display="sem/10.1021_acsmacrolett.6b00702\SEM" xr:uid="{791F0449-B01B-4F3F-8A9C-96A12BE9524C}"/>
    <hyperlink ref="G726" r:id="rId1398" tooltip="sem/10.1021_acs.biomac.8b00015\bm-2018-00015m_0003.jpeg" display="sem/10.1021_acs.biomac.8b00015\bm-2018-00015m_0003.jpeg" xr:uid="{D54DF373-364E-4ED8-AAE4-DE2729AA5B97}"/>
    <hyperlink ref="H726" r:id="rId1399" tooltip="sem/10.1021_acs.biomac.8b00015\SEM" display="sem/10.1021_acs.biomac.8b00015\SEM" xr:uid="{30C9A312-CC8C-4F39-B15D-21F876D8E80A}"/>
    <hyperlink ref="G727" r:id="rId1400" tooltip="sem/10.1021_acs.biomac.8b00015\bm-2018-00015m_0003.jpeg" display="sem/10.1021_acs.biomac.8b00015\bm-2018-00015m_0003.jpeg" xr:uid="{6A9E3C3E-D673-4C66-BF5B-1130770D455D}"/>
    <hyperlink ref="H727" r:id="rId1401" tooltip="sem/10.1021_acs.biomac.8b00015\SEM" display="sem/10.1021_acs.biomac.8b00015\SEM" xr:uid="{24E7269E-9C2C-46F1-ADFF-1E4CEBC9302B}"/>
    <hyperlink ref="G728" r:id="rId1402" tooltip="sem/10.1021_acs.biomac.8b00015\bm-2018-00015m_0003.jpeg" display="sem/10.1021_acs.biomac.8b00015\bm-2018-00015m_0003.jpeg" xr:uid="{6608FB66-AD1D-4A3F-BE29-1DE64C508CD9}"/>
    <hyperlink ref="H728" r:id="rId1403" tooltip="sem/10.1021_acs.biomac.8b00015\SEM" display="sem/10.1021_acs.biomac.8b00015\SEM" xr:uid="{A0B3DF26-64FC-4685-AC2F-5E2056AFB061}"/>
    <hyperlink ref="G729" r:id="rId1404" tooltip="sem/10.1021_acs.biomac.8b00015\bm-2018-00015m_0003.jpeg" display="sem/10.1021_acs.biomac.8b00015\bm-2018-00015m_0003.jpeg" xr:uid="{02DF9F5F-86F9-4145-B8DC-B548C544A474}"/>
    <hyperlink ref="H729" r:id="rId1405" tooltip="sem/10.1021_acs.biomac.8b00015\SEM" display="sem/10.1021_acs.biomac.8b00015\SEM" xr:uid="{80153E28-87C1-4B8C-8FFD-24089748AE9A}"/>
    <hyperlink ref="G730" r:id="rId1406" tooltip="sem/10.1021_acsomega.9b04371\supp_6.jpg" display="sem/10.1021_acsomega.9b04371\supp_6.jpg" xr:uid="{A895A2CB-0D8B-49D6-AA5C-912A6A25E3E8}"/>
    <hyperlink ref="H730" r:id="rId1407" tooltip="sem/10.1021_acsomega.9b04371\SEM" display="sem/10.1021_acsomega.9b04371\SEM" xr:uid="{5F115E8F-30A8-40E1-AB3F-F73E01FC3CB5}"/>
    <hyperlink ref="G731" r:id="rId1408" tooltip="sem/10.1021_acsomega.9b04371\supp_6.jpg" display="sem/10.1021_acsomega.9b04371\supp_6.jpg" xr:uid="{44315F2C-B9CF-41FF-B323-C7AF4D68DBF9}"/>
    <hyperlink ref="H731" r:id="rId1409" tooltip="sem/10.1021_acsomega.9b04371\SEM" display="sem/10.1021_acsomega.9b04371\SEM" xr:uid="{46FC217A-E6C0-43FE-950B-06729F9C121A}"/>
    <hyperlink ref="G732" r:id="rId1410" tooltip="sem/10.1021_acsomega.9b04371\supp_6.jpg" display="sem/10.1021_acsomega.9b04371\supp_6.jpg" xr:uid="{84E23AE0-36B7-46AC-9271-A13C273A6A4B}"/>
    <hyperlink ref="H732" r:id="rId1411" tooltip="sem/10.1021_acsomega.9b04371\SEM" display="sem/10.1021_acsomega.9b04371\SEM" xr:uid="{FD70FE2E-A2A2-4D99-9A5C-AB27DC0E7509}"/>
    <hyperlink ref="G733" r:id="rId1412" tooltip="sem/10.1021_acsabm.0c00393\mt0c00393_0005.jpeg" display="sem/10.1021_acsabm.0c00393\mt0c00393_0005.jpeg" xr:uid="{8B141F4B-0E51-45E4-B10C-E819F275A6B2}"/>
    <hyperlink ref="H733" r:id="rId1413" tooltip="sem/10.1021_acsabm.0c00393\SEM" display="sem/10.1021_acsabm.0c00393\SEM" xr:uid="{EBCDB72C-EE20-4114-9A43-FF6A03FE55BE}"/>
    <hyperlink ref="G734" r:id="rId1414" tooltip="sem/10.1021_acsabm.0c00393\mt0c00393_0006.jpeg" display="sem/10.1021_acsabm.0c00393\mt0c00393_0006.jpeg" xr:uid="{8CD0C643-60BD-47F6-989D-E6AD41E3E36F}"/>
    <hyperlink ref="H734" r:id="rId1415" tooltip="sem/10.1021_acsabm.0c00393\SEM" display="sem/10.1021_acsabm.0c00393\SEM" xr:uid="{5E89C060-1FCA-4AAA-B20D-52CCAEBF9076}"/>
    <hyperlink ref="G735" r:id="rId1416" tooltip="sem/10.1021_acsabm.0c00393\mt0c00393_0006.jpeg" display="sem/10.1021_acsabm.0c00393\mt0c00393_0006.jpeg" xr:uid="{400684C8-08E1-4318-983C-3DFFB5638C0C}"/>
    <hyperlink ref="H735" r:id="rId1417" tooltip="sem/10.1021_acsabm.0c00393\SEM" display="sem/10.1021_acsabm.0c00393\SEM" xr:uid="{F325659E-2C08-4328-8613-17B51CC2EDA7}"/>
    <hyperlink ref="G736" r:id="rId1418" tooltip="sem/10.1021_acsabm.0c00393\mt0c00393_0006.jpeg" display="sem/10.1021_acsabm.0c00393\mt0c00393_0006.jpeg" xr:uid="{5C937E99-D0A7-41F4-92BA-A415F1CDE7FC}"/>
    <hyperlink ref="H736" r:id="rId1419" tooltip="sem/10.1021_acsabm.0c00393\SEM" display="sem/10.1021_acsabm.0c00393\SEM" xr:uid="{E77C7A7E-E4F5-4059-9A00-BCEF7777BE22}"/>
    <hyperlink ref="G737" r:id="rId1420" tooltip="sem/10.1021_acs.biomac.0c00148\bm0c00148_0007.jpeg" display="sem/10.1021_acs.biomac.0c00148\bm0c00148_0007.jpeg" xr:uid="{644E953D-CDF6-4020-A5BC-91445F8F877C}"/>
    <hyperlink ref="H737" r:id="rId1421" tooltip="sem/10.1021_acs.biomac.0c00148\SEM" display="sem/10.1021_acs.biomac.0c00148\SEM" xr:uid="{CD0362BC-E46B-436A-A515-519DFF7ED950}"/>
    <hyperlink ref="G738" r:id="rId1422" tooltip="sem/10.1021_acs.langmuir.8b02649\la-2018-02649m_0001.jpeg" display="sem/10.1021_acs.langmuir.8b02649\la-2018-02649m_0001.jpeg" xr:uid="{46C3ED7F-17A3-43F9-8B55-3D023F33CF53}"/>
    <hyperlink ref="H738" r:id="rId1423" tooltip="sem/10.1021_acs.langmuir.8b02649\SEM" display="sem/10.1021_acs.langmuir.8b02649\SEM" xr:uid="{BDB50BD9-6388-4715-B45C-2457CCDA4429}"/>
    <hyperlink ref="G740" r:id="rId1424" tooltip="sem/10.1021_acsami.1c13584\am1c13584_0004.jpeg" display="sem/10.1021_acsami.1c13584\am1c13584_0004.jpeg" xr:uid="{5FF96482-D07B-496E-8FFA-6370D230673D}"/>
    <hyperlink ref="H740" r:id="rId1425" tooltip="sem/10.1021_acsami.1c13584\SEM" display="sem/10.1021_acsami.1c13584\SEM" xr:uid="{B43754FF-8A05-45CD-99FF-28D1B8D20527}"/>
    <hyperlink ref="G741" r:id="rId1426" tooltip="sem/10.1021_acsami.1c12515\am1c12515_0004.jpeg" display="sem/10.1021_acsami.1c12515\am1c12515_0004.jpeg" xr:uid="{5A48A3F1-2C8B-44F4-A821-A5D757616572}"/>
    <hyperlink ref="H741" r:id="rId1427" tooltip="sem/10.1021_acsami.1c12515\SEM" display="sem/10.1021_acsami.1c12515\SEM" xr:uid="{6CDA44E3-7C09-477B-866F-2409E34257DE}"/>
    <hyperlink ref="G742" r:id="rId1428" tooltip="sem/10.1021_acs.biomac.7b01133\bm-2017-01133q_0004.jpeg" display="sem/10.1021_acs.biomac.7b01133\bm-2017-01133q_0004.jpeg" xr:uid="{EC904AC7-E568-4050-906A-3924AC19EF18}"/>
    <hyperlink ref="H742" r:id="rId1429" tooltip="sem/10.1021_acs.biomac.7b01133\SEM" display="sem/10.1021_acs.biomac.7b01133\SEM" xr:uid="{C652627B-1620-491C-BF01-06DAD13944EB}"/>
    <hyperlink ref="G743" r:id="rId1430" tooltip="sem/10.1021_acs.chemmater.9b01239\cm-2019-01239w_0003.jpeg" display="sem/10.1021_acs.chemmater.9b01239\cm-2019-01239w_0003.jpeg" xr:uid="{B26C7BFD-7FC6-42A7-8E69-C908617DB739}"/>
    <hyperlink ref="H743" r:id="rId1431" tooltip="sem/10.1021_acs.chemmater.9b01239\SEM" display="sem/10.1021_acs.chemmater.9b01239\SEM" xr:uid="{EE213D48-17A6-46DF-AA14-952CF657F31F}"/>
    <hyperlink ref="G744" r:id="rId1432" tooltip="sem/10.1021_acsomega.0c02946\ao0c02946_0003.jpeg" display="sem/10.1021_acsomega.0c02946\ao0c02946_0003.jpeg" xr:uid="{4B478F51-CF77-4137-AA98-0A86FC49D9B0}"/>
    <hyperlink ref="H744" r:id="rId1433" tooltip="sem/10.1021_acsomega.0c02946\SEM" display="sem/10.1021_acsomega.0c02946\SEM" xr:uid="{235898C7-7FEC-4F1D-A3A7-81F55FD62A8E}"/>
    <hyperlink ref="G747" r:id="rId1434" tooltip="sem/10.1021_acs.langmuir.9b02799\la9b02799_0004.jpeg" display="sem/10.1021_acs.langmuir.9b02799\la9b02799_0004.jpeg" xr:uid="{16170938-147C-498B-83CC-8354F4F38368}"/>
    <hyperlink ref="H747" r:id="rId1435" tooltip="sem/10.1021_acs.langmuir.9b02799\SEM" display="sem/10.1021_acs.langmuir.9b02799\SEM" xr:uid="{D2AA09EE-4C92-45A1-BDCF-7852664D0619}"/>
    <hyperlink ref="G748" r:id="rId1436" tooltip="sem/10.1021_acs.biomac.0c01577\bm0c01577_0004.jpeg" display="sem/10.1021_acs.biomac.0c01577\bm0c01577_0004.jpeg" xr:uid="{F2C8B332-6A39-427A-BAD1-C6C0FD323D35}"/>
    <hyperlink ref="H748" r:id="rId1437" tooltip="sem/10.1021_acs.biomac.0c01577\SEM" display="sem/10.1021_acs.biomac.0c01577\SEM" xr:uid="{61353FB9-6F04-45D3-9CE5-FDC46544F55D}"/>
    <hyperlink ref="G749" r:id="rId1438" tooltip="sem/10.1021_acsbiomaterials.6b00470\ab-2016-00470m_0004.jpeg" display="sem/10.1021_acsbiomaterials.6b00470\ab-2016-00470m_0004.jpeg" xr:uid="{C7A5F9D4-AB1A-4B73-8D1D-25A5C275E501}"/>
    <hyperlink ref="H749" r:id="rId1439" tooltip="sem/10.1021_acsbiomaterials.6b00470\SEM" display="sem/10.1021_acsbiomaterials.6b00470\SEM" xr:uid="{E893EA7B-CB5A-4DC0-8534-11B21DDC455E}"/>
    <hyperlink ref="G757" r:id="rId1440" tooltip="sem/10.1021_acsami.0c08677\am0c08677_0001.jpeg" display="sem/10.1021_acsami.0c08677\am0c08677_0001.jpeg" xr:uid="{77AFF203-0CB8-4259-8474-1C72DC993940}"/>
    <hyperlink ref="H757" r:id="rId1441" tooltip="sem/10.1021_acsami.0c08677\SEM" display="sem/10.1021_acsami.0c08677\SEM" xr:uid="{9B292476-059F-44EA-A404-0EBD5A1CA11D}"/>
    <hyperlink ref="G758" r:id="rId1442" tooltip="sem/10.1021_acs.chemmater.9b03919\supp_8.jpg" display="sem/10.1021_acs.chemmater.9b03919\supp_8.jpg" xr:uid="{A3EE4CC1-0716-4A7C-9CA4-FB9599C0A6F0}"/>
    <hyperlink ref="H758" r:id="rId1443" tooltip="sem/10.1021_acs.chemmater.9b03919\SEM" display="sem/10.1021_acs.chemmater.9b03919\SEM" xr:uid="{00A2DE1B-F2A9-4535-94B6-A72EC1A77D45}"/>
    <hyperlink ref="G759" r:id="rId1444" tooltip="sem/10.1021_acssuschemeng.8b02781\sc-2018-02781q_0002.jpeg" display="sem/10.1021_acssuschemeng.8b02781\sc-2018-02781q_0002.jpeg" xr:uid="{7A63A064-9B5D-4AC9-8B23-31EF3978AC7C}"/>
    <hyperlink ref="H759" r:id="rId1445" tooltip="sem/10.1021_acssuschemeng.8b02781\SEM" display="sem/10.1021_acssuschemeng.8b02781\SEM" xr:uid="{62A48261-7971-4211-91DE-29673F853209}"/>
    <hyperlink ref="G760" r:id="rId1446" tooltip="sem/10.1021_acssuschemeng.8b02781\sc-2018-02781q_0002.jpeg" display="sem/10.1021_acssuschemeng.8b02781\sc-2018-02781q_0002.jpeg" xr:uid="{376F803D-E317-44C3-A157-25FBB9ED4467}"/>
    <hyperlink ref="H760" r:id="rId1447" tooltip="sem/10.1021_acssuschemeng.8b02781\SEM" display="sem/10.1021_acssuschemeng.8b02781\SEM" xr:uid="{7913980C-6E58-44B7-B31C-63467D4E94E5}"/>
    <hyperlink ref="G761" r:id="rId1448" tooltip="sem/10.1021_acssuschemeng.8b02781\sc-2018-02781q_0002.jpeg" display="sem/10.1021_acssuschemeng.8b02781\sc-2018-02781q_0002.jpeg" xr:uid="{08BEBB31-EBBD-47FD-89E2-27E9AFC3BFF6}"/>
    <hyperlink ref="H761" r:id="rId1449" tooltip="sem/10.1021_acssuschemeng.8b02781\SEM" display="sem/10.1021_acssuschemeng.8b02781\SEM" xr:uid="{6795D2F6-4423-44CE-AAF4-D11E62E84B50}"/>
    <hyperlink ref="G762" r:id="rId1450" tooltip="sem/10.1021_acssuschemeng.8b02781\sc-2018-02781q_0002.jpeg" display="sem/10.1021_acssuschemeng.8b02781\sc-2018-02781q_0002.jpeg" xr:uid="{533383E8-2FDC-41A8-B43A-52DA6707313F}"/>
    <hyperlink ref="H762" r:id="rId1451" tooltip="sem/10.1021_acssuschemeng.8b02781\SEM" display="sem/10.1021_acssuschemeng.8b02781\SEM" xr:uid="{E77CCB1E-4589-4B08-809E-E001E99FFC36}"/>
    <hyperlink ref="G646" r:id="rId1452" tooltip="sem/10.1021_acs.chemmater.0c02941\cm0c02941_0010.jpeg" display="sem/10.1021_acs.chemmater.0c02941\cm0c02941_0010.jpeg" xr:uid="{CE27C6DF-5676-49DE-BC4F-7CC1C3133BDA}"/>
    <hyperlink ref="H646" r:id="rId1453" tooltip="sem/10.1021_acs.chemmater.0c02941\SEM" display="sem/10.1021_acs.chemmater.0c02941\SEM" xr:uid="{B7B8E514-ADDB-4516-9C48-237689517F73}"/>
    <hyperlink ref="A645" r:id="rId1454" xr:uid="{3A494F3F-0193-4D4C-95EE-6DD703A83E27}"/>
    <hyperlink ref="G643" r:id="rId1455" tooltip="sem/10.1021_acs.chemmater.0c02941\cm0c02941_0010.jpeg" display="sem/10.1021_acs.chemmater.0c02941\cm0c02941_0010.jpeg" xr:uid="{FDACC420-D6AA-45F3-9EBC-C7039EB04FDF}"/>
    <hyperlink ref="H643" r:id="rId1456" tooltip="sem/10.1021_acs.chemmater.0c02941\SEM" display="sem/10.1021_acs.chemmater.0c02941\SEM" xr:uid="{5DE7CD67-A4DF-4D82-93C3-CEACBC9AD5A4}"/>
    <hyperlink ref="G644" r:id="rId1457" tooltip="sem/10.1021_acs.chemmater.0c02941\cm0c02941_0010.jpeg" display="sem/10.1021_acs.chemmater.0c02941\cm0c02941_0010.jpeg" xr:uid="{5C8BECDA-8C21-464A-B30A-C0E914FA5C18}"/>
    <hyperlink ref="H644" r:id="rId1458" tooltip="sem/10.1021_acs.chemmater.0c02941\SEM" display="sem/10.1021_acs.chemmater.0c02941\SEM" xr:uid="{0F6962D3-47A6-4271-9CE8-5BC7A9D4DF5F}"/>
    <hyperlink ref="A643" r:id="rId1459" xr:uid="{D8CC7AB9-9779-4077-AD26-74F9A8385F89}"/>
    <hyperlink ref="G647" r:id="rId1460" tooltip="sem/10.1021_acs.chemmater.0c02941\cm0c02941_0010.jpeg" display="sem/10.1021_acs.chemmater.0c02941\cm0c02941_0010.jpeg" xr:uid="{D728D029-345A-4074-AEE5-CA1C865FA233}"/>
    <hyperlink ref="H647" r:id="rId1461" tooltip="sem/10.1021_acs.chemmater.0c02941\SEM" display="sem/10.1021_acs.chemmater.0c02941\SEM" xr:uid="{9B49398A-B964-470D-BC5C-EC2C2E76662B}"/>
    <hyperlink ref="G648" r:id="rId1462" tooltip="sem/10.1021_acs.chemmater.0c02941\cm0c02941_0010.jpeg" display="sem/10.1021_acs.chemmater.0c02941\cm0c02941_0010.jpeg" xr:uid="{CA2D54A0-65DF-4436-8E2C-F705B8A17471}"/>
    <hyperlink ref="H648" r:id="rId1463" tooltip="sem/10.1021_acs.chemmater.0c02941\SEM" display="sem/10.1021_acs.chemmater.0c02941\SEM" xr:uid="{52F45D56-9FBB-4857-B996-FB17A4D6A7D5}"/>
    <hyperlink ref="G763" r:id="rId1464" tooltip="sem/10.1021_acssuschemeng.8b02781\sc-2018-02781q_0002.jpeg" display="sem/10.1021_acssuschemeng.8b02781\sc-2018-02781q_0002.jpeg" xr:uid="{1E9ED332-0B94-4FF8-9C2B-FD6CA6D22AC2}"/>
    <hyperlink ref="H763" r:id="rId1465" tooltip="sem/10.1021_acssuschemeng.8b02781\SEM" display="sem/10.1021_acssuschemeng.8b02781\SEM" xr:uid="{C6A0B9AC-15AA-4526-A22E-0484290CF328}"/>
    <hyperlink ref="G651" r:id="rId1466" tooltip="sem/10.1021_acsami.0c06164\am0c06164_0005.jpeg" display="sem/10.1021_acsami.0c06164\am0c06164_0005.jpeg" xr:uid="{188A125C-C33E-4BCA-8754-FC91B47EB84C}"/>
    <hyperlink ref="H651" r:id="rId1467" tooltip="sem/10.1021_acsami.0c06164\SEM" display="sem/10.1021_acsami.0c06164\SEM" xr:uid="{9DA66A68-976E-4F4B-A37E-88512030C5B7}"/>
    <hyperlink ref="G652" r:id="rId1468" tooltip="sem/10.1021_acsami.0c06164\am0c06164_0005.jpeg" display="sem/10.1021_acsami.0c06164\am0c06164_0005.jpeg" xr:uid="{43FE1767-CA32-43FD-BFFA-60EA66BCB2AC}"/>
    <hyperlink ref="H652" r:id="rId1469" tooltip="sem/10.1021_acsami.0c06164\SEM" display="sem/10.1021_acsami.0c06164\SEM" xr:uid="{6B59DA81-E6B9-45DF-A906-66CD23BFDC43}"/>
    <hyperlink ref="G653" r:id="rId1470" tooltip="sem/10.1021_acsami.0c06164\am0c06164_0005.jpeg" display="sem/10.1021_acsami.0c06164\am0c06164_0005.jpeg" xr:uid="{DEBC0CF9-53F9-4D30-BD8C-274F41299445}"/>
    <hyperlink ref="H653" r:id="rId1471" tooltip="sem/10.1021_acsami.0c06164\SEM" display="sem/10.1021_acsami.0c06164\SEM" xr:uid="{5235609F-14EC-4C66-A608-0AAF58E9B83C}"/>
    <hyperlink ref="A650" r:id="rId1472" xr:uid="{F972D1EF-7607-417C-AE8E-66FAEB8FFB9A}"/>
    <hyperlink ref="A657" r:id="rId1473" xr:uid="{7B986D98-5946-45B4-8EBA-1825D2D6F088}"/>
    <hyperlink ref="G656" r:id="rId1474" tooltip="sem/10.1021_bm2015834\bm-2011-015834_0009.jpeg" display="sem/10.1021_bm2015834\bm-2011-015834_0009.jpeg" xr:uid="{8F9A3FA3-1120-4611-AF4D-4E1C4B7AAD63}"/>
    <hyperlink ref="H656" r:id="rId1475" tooltip="sem/10.1021_bm2015834\SEM" display="sem/10.1021_bm2015834\SEM" xr:uid="{8AC18F3F-C09B-4C69-9A35-46FD237BED89}"/>
    <hyperlink ref="A656" r:id="rId1476" xr:uid="{13FDDFEA-2BCB-4C3B-A4E2-60E61E2A84C1}"/>
    <hyperlink ref="G659" r:id="rId1477" tooltip="sem/10.1021_bm2015834\bm-2011-015834_0009.jpeg" display="sem/10.1021_bm2015834\bm-2011-015834_0009.jpeg" xr:uid="{9143203A-B8CB-4ED7-BECE-9A40FFE2DFD6}"/>
    <hyperlink ref="H659" r:id="rId1478" tooltip="sem/10.1021_bm2015834\SEM" display="sem/10.1021_bm2015834\SEM" xr:uid="{8AE037AF-B97E-43E2-9290-872025341746}"/>
    <hyperlink ref="G663" r:id="rId1479" tooltip="sem/10.1021_acsami.1c00819\am1c00819_0002.jpeg" display="sem/10.1021_acsami.1c00819\am1c00819_0002.jpeg" xr:uid="{8C1C1378-08DE-4C07-A97C-963CBC591C1F}"/>
    <hyperlink ref="H663" r:id="rId1480" tooltip="sem/10.1021_acsami.1c00819\SEM" display="sem/10.1021_acsami.1c00819\SEM" xr:uid="{D0E63F10-8C51-4660-AA8E-A8335B055CB1}"/>
    <hyperlink ref="G664" r:id="rId1481" tooltip="sem/10.1021_acsami.1c00819\am1c00819_0002.jpeg" display="sem/10.1021_acsami.1c00819\am1c00819_0002.jpeg" xr:uid="{019392E5-F0D0-4FF0-88AB-651BF6233A7D}"/>
    <hyperlink ref="H664" r:id="rId1482" tooltip="sem/10.1021_acsami.1c00819\SEM" display="sem/10.1021_acsami.1c00819\SEM" xr:uid="{CF92566A-B563-4FF4-A812-C0F07A3D1322}"/>
    <hyperlink ref="G666" r:id="rId1483" tooltip="sem/10.1021_acsami.1c00819\am1c00819_0002.jpeg" display="sem/10.1021_acsami.1c00819\am1c00819_0002.jpeg" xr:uid="{44C3895E-F4EA-428F-9463-2C1DD87251ED}"/>
    <hyperlink ref="H666" r:id="rId1484" tooltip="sem/10.1021_acsami.1c00819\SEM" display="sem/10.1021_acsami.1c00819\SEM" xr:uid="{78DACD72-D43B-4B9E-B164-F380E6BF5F08}"/>
    <hyperlink ref="G667" r:id="rId1485" tooltip="sem/10.1021_acsami.1c00819\am1c00819_0002.jpeg" display="sem/10.1021_acsami.1c00819\am1c00819_0002.jpeg" xr:uid="{DFE9FF54-4BD4-4D33-8554-95C405A3849A}"/>
    <hyperlink ref="H667" r:id="rId1486" tooltip="sem/10.1021_acsami.1c00819\SEM" display="sem/10.1021_acsami.1c00819\SEM" xr:uid="{53378054-F0ED-43EC-BBDE-5940F9B16CC5}"/>
    <hyperlink ref="H665" r:id="rId1487" tooltip="sem/10.1021_acsami.1c00819\SEM" display="sem/10.1021_acsami.1c00819\SEM" xr:uid="{51849809-F83E-4C49-BDCB-4FBB829A0CF1}"/>
    <hyperlink ref="G665" r:id="rId1488" tooltip="sem/10.1021_acsami.1c00819\am1c00819_0002.jpeg" display="sem/10.1021_acsami.1c00819\am1c00819_0002.jpeg" xr:uid="{75F2CE7F-986C-4D56-8316-EF0DE63A05C9}"/>
    <hyperlink ref="H662" r:id="rId1489" tooltip="sem/10.1021_acsami.1c00819\SEM" display="sem/10.1021_acsami.1c00819\SEM" xr:uid="{D1B90FA7-0DB2-4202-ABC6-6A866E91E43D}"/>
    <hyperlink ref="G662" r:id="rId1490" tooltip="sem/10.1021_acsami.1c00819\am1c00819_0002.jpeg" display="sem/10.1021_acsami.1c00819\am1c00819_0002.jpeg" xr:uid="{20280FA1-3F1E-4CB6-A26A-2AA088E698D0}"/>
    <hyperlink ref="G669" r:id="rId1491" tooltip="sem/10.1021_acsami.1c00819\am1c00819_0003.jpeg" display="sem/10.1021_acsami.1c00819\am1c00819_0003.jpeg" xr:uid="{13B62108-038B-4BD5-8AEE-DD18001FF931}"/>
    <hyperlink ref="H669" r:id="rId1492" tooltip="sem/10.1021_acsami.1c00819\SEM" display="sem/10.1021_acsami.1c00819\SEM" xr:uid="{6D6D7CBD-8BF4-4D15-B53F-08B27E828A35}"/>
    <hyperlink ref="G671" r:id="rId1493" tooltip="sem/10.1021_acsbiomaterials.8b00135\ab-2018-001354_0002.jpeg" display="sem/10.1021_acsbiomaterials.8b00135\ab-2018-001354_0002.jpeg" xr:uid="{C2E20C25-FFE9-490D-B016-078E441F7F83}"/>
    <hyperlink ref="H671" r:id="rId1494" tooltip="sem/10.1021_acsbiomaterials.8b00135\SEM" display="sem/10.1021_acsbiomaterials.8b00135\SEM" xr:uid="{65E2A231-2824-419D-8F77-5735D17201DB}"/>
    <hyperlink ref="G672" r:id="rId1495" tooltip="sem/10.1021_acsbiomaterials.8b00135\ab-2018-001354_0002.jpeg" display="sem/10.1021_acsbiomaterials.8b00135\ab-2018-001354_0002.jpeg" xr:uid="{1696E544-F179-4663-9236-BE077DF2E76E}"/>
    <hyperlink ref="H672" r:id="rId1496" tooltip="sem/10.1021_acsbiomaterials.8b00135\SEM" display="sem/10.1021_acsbiomaterials.8b00135\SEM" xr:uid="{70FD36D8-818E-4A57-99AF-B9ADBF0F30D1}"/>
    <hyperlink ref="G674" r:id="rId1497" tooltip="sem/10.1021_acsbiomaterials.8b00135\ab-2018-001354_0002.jpeg" display="sem/10.1021_acsbiomaterials.8b00135\ab-2018-001354_0002.jpeg" xr:uid="{C3FEC918-DDD0-4F59-A110-9C60263EF3C9}"/>
    <hyperlink ref="H674" r:id="rId1498" tooltip="sem/10.1021_acsbiomaterials.8b00135\SEM" display="sem/10.1021_acsbiomaterials.8b00135\SEM" xr:uid="{51FB7636-429C-483D-9CBA-01779914767F}"/>
    <hyperlink ref="G673" r:id="rId1499" tooltip="sem/10.1021_acsbiomaterials.8b00135\ab-2018-001354_0002.jpeg" display="sem/10.1021_acsbiomaterials.8b00135\ab-2018-001354_0002.jpeg" xr:uid="{29D6DCA3-0FE6-40A3-8E64-FA7C22304AF2}"/>
    <hyperlink ref="H673" r:id="rId1500" tooltip="sem/10.1021_acsbiomaterials.8b00135\SEM" display="sem/10.1021_acsbiomaterials.8b00135\SEM" xr:uid="{B4944542-56AF-4D7E-A3EA-9A35DA0BD15E}"/>
    <hyperlink ref="G675" r:id="rId1501" tooltip="sem/10.1021_acsbiomaterials.8b00135\ab-2018-001354_0002.jpeg" display="sem/10.1021_acsbiomaterials.8b00135\ab-2018-001354_0002.jpeg" xr:uid="{17A2D05E-C9E3-4B0F-9392-A6DDC1BFCFE3}"/>
    <hyperlink ref="H675" r:id="rId1502" tooltip="sem/10.1021_acsbiomaterials.8b00135\SEM" display="sem/10.1021_acsbiomaterials.8b00135\SEM" xr:uid="{D08C4577-25DD-40E1-B741-099EE628B575}"/>
    <hyperlink ref="A670" r:id="rId1503" xr:uid="{BD492D49-ECBD-41AB-9BCA-26C9FD23499B}"/>
    <hyperlink ref="A677" r:id="rId1504" xr:uid="{E0700256-934D-42ED-92FC-ED5178223BF5}"/>
    <hyperlink ref="A678" r:id="rId1505" xr:uid="{EF3E18C2-9324-4663-BEFA-E4CDD1516A66}"/>
    <hyperlink ref="G682" r:id="rId1506" tooltip="sem/10.1021_acsabm.1c00905\supp_2.jpg" display="sem/10.1021_acsabm.1c00905\supp_2.jpg" xr:uid="{99BF599B-4B52-44CB-999B-B938AE8BF451}"/>
    <hyperlink ref="H682" r:id="rId1507" tooltip="sem/10.1021_acsabm.1c00905\SEM" display="sem/10.1021_acsabm.1c00905\SEM" xr:uid="{A42F02BE-388A-484D-AF38-A446A18B5E29}"/>
    <hyperlink ref="G684" r:id="rId1508" tooltip="sem/10.1021_acsabm.1c00905\supp_2.jpg" display="sem/10.1021_acsabm.1c00905\supp_2.jpg" xr:uid="{7BCCCEA1-1A98-4299-A840-6D1A6B40DE9E}"/>
    <hyperlink ref="H684" r:id="rId1509" tooltip="sem/10.1021_acsabm.1c00905\SEM" display="sem/10.1021_acsabm.1c00905\SEM" xr:uid="{200B2FED-0327-4223-97C7-6A6E93CE5CF9}"/>
    <hyperlink ref="G686" r:id="rId1510" tooltip="sem/10.1021_acsabm.1c00905\supp_2.jpg" display="sem/10.1021_acsabm.1c00905\supp_2.jpg" xr:uid="{E9C7CBAF-036D-4899-B915-4254CF3EE3C1}"/>
    <hyperlink ref="H686" r:id="rId1511" tooltip="sem/10.1021_acsabm.1c00905\SEM" display="sem/10.1021_acsabm.1c00905\SEM" xr:uid="{F35C431E-812A-4A63-AA45-2FC70B193901}"/>
    <hyperlink ref="G688" r:id="rId1512" tooltip="sem/10.1021_acsabm.1c00905\supp_2.jpg" display="sem/10.1021_acsabm.1c00905\supp_2.jpg" xr:uid="{F0A99494-34C3-4F4D-B6A4-030C3FF9A03A}"/>
    <hyperlink ref="H688" r:id="rId1513" tooltip="sem/10.1021_acsabm.1c00905\SEM" display="sem/10.1021_acsabm.1c00905\SEM" xr:uid="{31CB7964-6614-4A0B-9547-5EE92EC0B4AB}"/>
    <hyperlink ref="G690" r:id="rId1514" tooltip="sem/10.1021_acsabm.1c00905\supp_2.jpg" display="sem/10.1021_acsabm.1c00905\supp_2.jpg" xr:uid="{5657C0A6-F4F9-472F-9550-2E5743908F05}"/>
    <hyperlink ref="H690" r:id="rId1515" tooltip="sem/10.1021_acsabm.1c00905\SEM" display="sem/10.1021_acsabm.1c00905\SEM" xr:uid="{B816BE90-E383-486C-9654-BDFB0F059DE7}"/>
    <hyperlink ref="G692" r:id="rId1516" tooltip="sem/10.1021_acsabm.1c00905\supp_2.jpg" display="sem/10.1021_acsabm.1c00905\supp_2.jpg" xr:uid="{867234A6-FD73-4374-8A2B-DD62FC691CDB}"/>
    <hyperlink ref="H692" r:id="rId1517" tooltip="sem/10.1021_acsabm.1c00905\SEM" display="sem/10.1021_acsabm.1c00905\SEM" xr:uid="{70D88D1A-9E77-4AAA-ACFB-DF363790DBB8}"/>
    <hyperlink ref="G681" r:id="rId1518" tooltip="sem/10.1021_acsabm.1c00905\supp_2.jpg" display="sem/10.1021_acsabm.1c00905\supp_2.jpg" xr:uid="{0648C80F-623F-429F-9E66-65367682581E}"/>
    <hyperlink ref="H681" r:id="rId1519" tooltip="sem/10.1021_acsabm.1c00905\SEM" display="sem/10.1021_acsabm.1c00905\SEM" xr:uid="{56BFB8F0-D1C7-4A8A-A37B-E48C594B4E25}"/>
    <hyperlink ref="G683" r:id="rId1520" tooltip="sem/10.1021_acsabm.1c00905\supp_2.jpg" display="sem/10.1021_acsabm.1c00905\supp_2.jpg" xr:uid="{26042312-3D3B-4097-B246-FB9F42F7B511}"/>
    <hyperlink ref="H683" r:id="rId1521" tooltip="sem/10.1021_acsabm.1c00905\SEM" display="sem/10.1021_acsabm.1c00905\SEM" xr:uid="{477DCCF5-674A-4B39-B7C4-DCAAC011A2A9}"/>
    <hyperlink ref="G685" r:id="rId1522" tooltip="sem/10.1021_acsabm.1c00905\supp_2.jpg" display="sem/10.1021_acsabm.1c00905\supp_2.jpg" xr:uid="{802AFBDE-CF57-405B-BAE9-2431C51AEC2C}"/>
    <hyperlink ref="H685" r:id="rId1523" tooltip="sem/10.1021_acsabm.1c00905\SEM" display="sem/10.1021_acsabm.1c00905\SEM" xr:uid="{B0611185-2C41-4BF4-895F-2A80F79C3A52}"/>
    <hyperlink ref="G687" r:id="rId1524" tooltip="sem/10.1021_acsabm.1c00905\supp_2.jpg" display="sem/10.1021_acsabm.1c00905\supp_2.jpg" xr:uid="{30CB53D6-7989-482E-9A80-22F78DF41FA3}"/>
    <hyperlink ref="H687" r:id="rId1525" tooltip="sem/10.1021_acsabm.1c00905\SEM" display="sem/10.1021_acsabm.1c00905\SEM" xr:uid="{9FFAC794-31CE-4992-80C4-A44293AD9130}"/>
    <hyperlink ref="G689" r:id="rId1526" tooltip="sem/10.1021_acsabm.1c00905\supp_2.jpg" display="sem/10.1021_acsabm.1c00905\supp_2.jpg" xr:uid="{58542E28-CE95-4F4B-918D-4E3812AA5954}"/>
    <hyperlink ref="H689" r:id="rId1527" tooltip="sem/10.1021_acsabm.1c00905\SEM" display="sem/10.1021_acsabm.1c00905\SEM" xr:uid="{E460470A-C448-4B49-8DD5-4B21F932205C}"/>
    <hyperlink ref="G691" r:id="rId1528" tooltip="sem/10.1021_acsabm.1c00905\supp_2.jpg" display="sem/10.1021_acsabm.1c00905\supp_2.jpg" xr:uid="{463DDF22-3891-4F7E-8C93-3FE250030C3B}"/>
    <hyperlink ref="H691" r:id="rId1529" tooltip="sem/10.1021_acsabm.1c00905\SEM" display="sem/10.1021_acsabm.1c00905\SEM" xr:uid="{B090B145-73B4-4EFB-B256-1735BC57CFB4}"/>
    <hyperlink ref="G693" r:id="rId1530" tooltip="sem/10.1021_acsabm.1c00905\supp_2.jpg" display="sem/10.1021_acsabm.1c00905\supp_2.jpg" xr:uid="{58518A63-8D9D-4B3A-B21D-BA9886375B57}"/>
    <hyperlink ref="H693" r:id="rId1531" tooltip="sem/10.1021_acsabm.1c00905\SEM" display="sem/10.1021_acsabm.1c00905\SEM" xr:uid="{CB00EF5B-BE27-4CB1-83CA-AC2DFADC9866}"/>
    <hyperlink ref="G695" r:id="rId1532" tooltip="sem/10.1021_acsomega.6b00495\ao-2016-004954_0003.jpeg" display="sem/10.1021_acsomega.6b00495\ao-2016-004954_0003.jpeg" xr:uid="{2DC23E14-851D-4E41-99C9-D7BF0968F8BA}"/>
    <hyperlink ref="H695" r:id="rId1533" tooltip="sem/10.1021_acsomega.6b00495\SEM" display="sem/10.1021_acsomega.6b00495\SEM" xr:uid="{1963F569-5C8F-4FD7-BB43-DE9476A5B15E}"/>
    <hyperlink ref="G696" r:id="rId1534" tooltip="sem/10.1021_acsomega.6b00495\ao-2016-004954_0003.jpeg" display="sem/10.1021_acsomega.6b00495\ao-2016-004954_0003.jpeg" xr:uid="{EB4D3599-4AA8-49AC-9D37-82FC366860D9}"/>
    <hyperlink ref="H696" r:id="rId1535" tooltip="sem/10.1021_acsomega.6b00495\SEM" display="sem/10.1021_acsomega.6b00495\SEM" xr:uid="{D8DF422B-98BD-4465-894A-697A9958DD4E}"/>
    <hyperlink ref="A708" r:id="rId1536" xr:uid="{48752AAF-273F-4933-AEC7-2891BF124D63}"/>
    <hyperlink ref="G703" r:id="rId1537" tooltip="sem/10.1021_acsomega.1c02117\ao1c02117_0003.jpeg" display="sem/10.1021_acsomega.1c02117\ao1c02117_0003.jpeg" xr:uid="{444CF623-5A7A-4528-BA05-155BCB28C2FB}"/>
    <hyperlink ref="H703" r:id="rId1538" tooltip="sem/10.1021_acsomega.1c02117\SEM" display="sem/10.1021_acsomega.1c02117\SEM" xr:uid="{D70A53B7-9074-49F9-ABD5-8AD43D733BD0}"/>
    <hyperlink ref="G704" r:id="rId1539" tooltip="sem/10.1021_acsomega.1c02117\ao1c02117_0003.jpeg" display="sem/10.1021_acsomega.1c02117\ao1c02117_0003.jpeg" xr:uid="{1F76DF91-AE33-4F7E-8EA5-59690D1CE354}"/>
    <hyperlink ref="H704" r:id="rId1540" tooltip="sem/10.1021_acsomega.1c02117\SEM" display="sem/10.1021_acsomega.1c02117\SEM" xr:uid="{8EA0BD72-C6C5-4A9C-80EB-70628F669CB9}"/>
    <hyperlink ref="G705" r:id="rId1541" tooltip="sem/10.1021_acsomega.1c02117\ao1c02117_0003.jpeg" display="sem/10.1021_acsomega.1c02117\ao1c02117_0003.jpeg" xr:uid="{DD1F6CF1-0013-4CA2-86FD-C44649F80DE2}"/>
    <hyperlink ref="H705" r:id="rId1542" tooltip="sem/10.1021_acsomega.1c02117\SEM" display="sem/10.1021_acsomega.1c02117\SEM" xr:uid="{CE9770BA-2D88-4C91-BB74-53AA614557DD}"/>
    <hyperlink ref="G707" r:id="rId1543" tooltip="sem/10.1021_acsomega.1c02117\ao1c02117_0004.jpeg" display="sem/10.1021_acsomega.1c02117\ao1c02117_0004.jpeg" xr:uid="{B3BC94D3-908A-44EC-B30A-51966F9273F8}"/>
    <hyperlink ref="H707" r:id="rId1544" tooltip="sem/10.1021_acsomega.1c02117\SEM" display="sem/10.1021_acsomega.1c02117\SEM" xr:uid="{E7C7C57E-1471-49A5-8D36-2A851B1FE10A}"/>
    <hyperlink ref="G709" r:id="rId1545" tooltip="sem/10.1021_acsomega.1c02117\ao1c02117_0004.jpeg" display="sem/10.1021_acsomega.1c02117\ao1c02117_0004.jpeg" xr:uid="{A7905D29-DC20-4B1A-90C3-DF4F82FBBB4E}"/>
    <hyperlink ref="H709" r:id="rId1546" tooltip="sem/10.1021_acsomega.1c02117\SEM" display="sem/10.1021_acsomega.1c02117\SEM" xr:uid="{A8B80A1E-0B8C-466B-9FEA-C70592FAC320}"/>
    <hyperlink ref="G711" r:id="rId1547" tooltip="sem/10.1021_acsami.0c18250\am0c18250_0002.jpeg" display="sem/10.1021_acsami.0c18250\am0c18250_0002.jpeg" xr:uid="{9EEF5829-88CE-4570-B727-ADA133E75EF8}"/>
    <hyperlink ref="H711" r:id="rId1548" tooltip="sem/10.1021_acsami.0c18250\SEM" display="sem/10.1021_acsami.0c18250\SEM" xr:uid="{42398B56-99E5-466B-A200-410E4BBFBD9A}"/>
    <hyperlink ref="G712" r:id="rId1549" tooltip="sem/10.1021_acsami.0c18250\am0c18250_0002.jpeg" display="sem/10.1021_acsami.0c18250\am0c18250_0002.jpeg" xr:uid="{D07267B2-5436-4ACE-8C21-5E535A4C117F}"/>
    <hyperlink ref="H712" r:id="rId1550" tooltip="sem/10.1021_acsami.0c18250\SEM" display="sem/10.1021_acsami.0c18250\SEM" xr:uid="{86AF49C4-8D2C-4DC9-8CA5-9881D6A11D0B}"/>
    <hyperlink ref="G713" r:id="rId1551" tooltip="sem/10.1021_acsami.0c18250\am0c18250_0002.jpeg" display="sem/10.1021_acsami.0c18250\am0c18250_0002.jpeg" xr:uid="{71E35D15-D8A3-4CA8-AE0B-61DFA2071E65}"/>
    <hyperlink ref="H713" r:id="rId1552" tooltip="sem/10.1021_acsami.0c18250\SEM" display="sem/10.1021_acsami.0c18250\SEM" xr:uid="{4F5492DA-9F2D-4A54-9133-6C262A3AB9A3}"/>
    <hyperlink ref="G714" r:id="rId1553" tooltip="sem/10.1021_acsami.0c18250\am0c18250_0002.jpeg" display="sem/10.1021_acsami.0c18250\am0c18250_0002.jpeg" xr:uid="{DA2BB954-4B9C-4BE2-8D42-960F712D82B0}"/>
    <hyperlink ref="H714" r:id="rId1554" tooltip="sem/10.1021_acsami.0c18250\SEM" display="sem/10.1021_acsami.0c18250\SEM" xr:uid="{3F77FC26-063D-4A55-82BD-6021EE65377A}"/>
    <hyperlink ref="G715" r:id="rId1555" tooltip="sem/10.1021_acsami.0c18250\am0c18250_0002.jpeg" display="sem/10.1021_acsami.0c18250\am0c18250_0002.jpeg" xr:uid="{2D138DF8-6186-44A9-9A29-70BC4AE41B02}"/>
    <hyperlink ref="H715" r:id="rId1556" tooltip="sem/10.1021_acsami.0c18250\SEM" display="sem/10.1021_acsami.0c18250\SEM" xr:uid="{ADB58531-2632-48CF-A9C3-A08E4AE5C5B8}"/>
    <hyperlink ref="G716" r:id="rId1557" tooltip="sem/10.1021_acsami.0c18250\am0c18250_0002.jpeg" display="sem/10.1021_acsami.0c18250\am0c18250_0002.jpeg" xr:uid="{14AF8DAF-E51A-401B-B2A6-60B623F7670D}"/>
    <hyperlink ref="H716" r:id="rId1558" tooltip="sem/10.1021_acsami.0c18250\SEM" display="sem/10.1021_acsami.0c18250\SEM" xr:uid="{4E6301D3-9301-4A71-B72B-43CBA846CC6A}"/>
    <hyperlink ref="G739" r:id="rId1559" tooltip="sem/10.1021_acs.langmuir.8b02649\la-2018-02649m_0001.jpeg" display="sem/10.1021_acs.langmuir.8b02649\la-2018-02649m_0001.jpeg" xr:uid="{7EE7D3F9-C086-4707-B40A-DABC9C48902E}"/>
    <hyperlink ref="H739" r:id="rId1560" tooltip="sem/10.1021_acs.langmuir.8b02649\SEM" display="sem/10.1021_acs.langmuir.8b02649\SEM" xr:uid="{CD4AD349-7F37-4518-BB22-BBCEEE44C1C6}"/>
    <hyperlink ref="A740" r:id="rId1561" xr:uid="{83A97402-2BAA-4A5B-A67E-B1C08D10CF39}"/>
    <hyperlink ref="H745" r:id="rId1562" tooltip="sem/10.1021_acsomega.0c02946\SEM" display="sem/10.1021_acsomega.0c02946\SEM" xr:uid="{9C7B631A-1805-472D-81DA-1009A11C227F}"/>
    <hyperlink ref="G745" r:id="rId1563" tooltip="sem/10.1021_acsomega.0c02946\ao0c02946_0003.jpeg" display="sem/10.1021_acsomega.0c02946\ao0c02946_0003.jpeg" xr:uid="{13406A40-A667-4224-9710-AAE848ABE525}"/>
    <hyperlink ref="H746" r:id="rId1564" tooltip="sem/10.1021_acsomega.0c02946\SEM" display="sem/10.1021_acsomega.0c02946\SEM" xr:uid="{92A76610-F7E1-4F47-AE26-627241E481B4}"/>
    <hyperlink ref="G746" r:id="rId1565" tooltip="sem/10.1021_acsomega.0c02946\ao0c02946_0003.jpeg" display="sem/10.1021_acsomega.0c02946\ao0c02946_0003.jpeg" xr:uid="{548F3349-54DE-4DC3-9673-4018A05A3147}"/>
    <hyperlink ref="G750" r:id="rId1566" tooltip="sem/10.1021_acsbiomaterials.6b00470\ab-2016-00470m_0004.jpeg" display="sem/10.1021_acsbiomaterials.6b00470\ab-2016-00470m_0004.jpeg" xr:uid="{F4CC7E27-C13A-48D2-A611-26F8E7E359AE}"/>
    <hyperlink ref="H750" r:id="rId1567" tooltip="sem/10.1021_acsbiomaterials.6b00470\SEM" display="sem/10.1021_acsbiomaterials.6b00470\SEM" xr:uid="{490523E8-8D25-46E7-B079-258EEF82B274}"/>
    <hyperlink ref="G751" r:id="rId1568" tooltip="sem/10.1021_acsbiomaterials.6b00470\ab-2016-00470m_0004.jpeg" display="sem/10.1021_acsbiomaterials.6b00470\ab-2016-00470m_0004.jpeg" xr:uid="{D5824B66-703B-4952-884E-CE1FFE7DA6C5}"/>
    <hyperlink ref="H751" r:id="rId1569" tooltip="sem/10.1021_acsbiomaterials.6b00470\SEM" display="sem/10.1021_acsbiomaterials.6b00470\SEM" xr:uid="{4FA61662-E248-4FF2-88F2-274CA6FED63D}"/>
    <hyperlink ref="G752" r:id="rId1570" tooltip="sem/10.1021_acsbiomaterials.6b00470\ab-2016-00470m_0004.jpeg" display="sem/10.1021_acsbiomaterials.6b00470\ab-2016-00470m_0004.jpeg" xr:uid="{08B75D9F-1E51-4AEE-9E80-D9072614F68F}"/>
    <hyperlink ref="H752" r:id="rId1571" tooltip="sem/10.1021_acsbiomaterials.6b00470\SEM" display="sem/10.1021_acsbiomaterials.6b00470\SEM" xr:uid="{4E456503-A17D-4A0A-AE09-C12502FF0716}"/>
    <hyperlink ref="G753" r:id="rId1572" tooltip="sem/10.1021_acsbiomaterials.6b00470\ab-2016-00470m_0004.jpeg" display="sem/10.1021_acsbiomaterials.6b00470\ab-2016-00470m_0004.jpeg" xr:uid="{D0C970A1-0410-4FE4-8F69-53D86E98451C}"/>
    <hyperlink ref="H753" r:id="rId1573" tooltip="sem/10.1021_acsbiomaterials.6b00470\SEM" display="sem/10.1021_acsbiomaterials.6b00470\SEM" xr:uid="{93724027-BA5D-4357-9A67-1262EBBD601B}"/>
    <hyperlink ref="G754" r:id="rId1574" tooltip="sem/10.1021_acsbiomaterials.6b00470\ab-2016-00470m_0004.jpeg" display="sem/10.1021_acsbiomaterials.6b00470\ab-2016-00470m_0004.jpeg" xr:uid="{D9419196-E5B6-4EE8-B38A-856C80DAFA46}"/>
    <hyperlink ref="H754" r:id="rId1575" tooltip="sem/10.1021_acsbiomaterials.6b00470\SEM" display="sem/10.1021_acsbiomaterials.6b00470\SEM" xr:uid="{2CC5E625-B8DC-49B9-86F8-FE6A98CF2491}"/>
    <hyperlink ref="G755" r:id="rId1576" tooltip="sem/10.1021_acsbiomaterials.6b00470\ab-2016-00470m_0004.jpeg" display="sem/10.1021_acsbiomaterials.6b00470\ab-2016-00470m_0004.jpeg" xr:uid="{E8A06F7D-D9AB-4C8B-8ABF-7AC7B62F6A4C}"/>
    <hyperlink ref="H755" r:id="rId1577" tooltip="sem/10.1021_acsbiomaterials.6b00470\SEM" display="sem/10.1021_acsbiomaterials.6b00470\SEM" xr:uid="{F4D6C59F-48FB-4068-8982-164274D6CE49}"/>
    <hyperlink ref="G756" r:id="rId1578" tooltip="sem/10.1021_acsbiomaterials.6b00470\ab-2016-00470m_0004.jpeg" display="sem/10.1021_acsbiomaterials.6b00470\ab-2016-00470m_0004.jpeg" xr:uid="{892BA8ED-E59D-47E3-863B-A220B4F4582C}"/>
    <hyperlink ref="H756" r:id="rId1579" tooltip="sem/10.1021_acsbiomaterials.6b00470\SEM" display="sem/10.1021_acsbiomaterials.6b00470\SEM" xr:uid="{6FC663F0-2942-4988-9BC0-286EC0119228}"/>
    <hyperlink ref="A749" r:id="rId1580" xr:uid="{D4124649-D2DC-46FF-9754-8D02DFA12F06}"/>
    <hyperlink ref="G764" r:id="rId1581" tooltip="sem/10.1021_acssuschemeng.8b02781\sc-2018-02781q_0002.jpeg" display="sem/10.1021_acssuschemeng.8b02781\sc-2018-02781q_0002.jpeg" xr:uid="{FA0803DC-0B40-4D60-B492-0A1E85631F21}"/>
    <hyperlink ref="H764" r:id="rId1582" tooltip="sem/10.1021_acssuschemeng.8b02781\SEM" display="sem/10.1021_acssuschemeng.8b02781\SEM" xr:uid="{916EC218-DA92-4394-83D7-45A676CE66D9}"/>
    <hyperlink ref="A764" r:id="rId1583" xr:uid="{863ADCE8-1FB8-4BA4-A9D7-A29EDFAD9530}"/>
    <hyperlink ref="G765" r:id="rId1584" tooltip="sem/10.1021_acsapm.1c01231\ap1c01231_0003.jpeg" display="sem/10.1021_acsapm.1c01231\ap1c01231_0003.jpeg" xr:uid="{7130AA1A-568F-4DAA-87F2-6811462C9A3D}"/>
    <hyperlink ref="H765" r:id="rId1585" tooltip="sem/10.1021_acsapm.1c01231\SEM" display="sem/10.1021_acsapm.1c01231\SEM" xr:uid="{07E39393-A59B-48A0-BE5B-F30F123CF5CA}"/>
    <hyperlink ref="G766" r:id="rId1586" tooltip="sem/10.1021_acsapm.1c01231\ap1c01231_0003.jpeg" display="sem/10.1021_acsapm.1c01231\ap1c01231_0003.jpeg" xr:uid="{EBA5E36A-792A-4283-A925-C5085D90FD71}"/>
    <hyperlink ref="H766" r:id="rId1587" tooltip="sem/10.1021_acsapm.1c01231\SEM" display="sem/10.1021_acsapm.1c01231\SEM" xr:uid="{04FDF657-2615-42E2-9285-4901BB794065}"/>
    <hyperlink ref="G767" r:id="rId1588" tooltip="sem/10.1021_acsami.0c16885\am0c16885_0005.jpeg" display="sem/10.1021_acsami.0c16885\am0c16885_0005.jpeg" xr:uid="{6939070D-1427-4747-9CBF-C60402E6B6C1}"/>
    <hyperlink ref="H767" r:id="rId1589" tooltip="sem/10.1021_acsami.0c16885\SEM" display="sem/10.1021_acsami.0c16885\SEM" xr:uid="{390CC82E-DC3E-4FBD-B226-CFD2045E7EBE}"/>
    <hyperlink ref="G768" r:id="rId1590" tooltip="sem/10.1021_acsami.0c16885\am0c16885_0005.jpeg" display="sem/10.1021_acsami.0c16885\am0c16885_0005.jpeg" xr:uid="{B57E6BF7-6A82-4974-9320-2942DAEF3D68}"/>
    <hyperlink ref="H768" r:id="rId1591" tooltip="sem/10.1021_acsami.0c16885\SEM" display="sem/10.1021_acsami.0c16885\SEM" xr:uid="{BB0F17A0-8111-481F-9F6B-FCFB5022596B}"/>
    <hyperlink ref="G769" r:id="rId1592" tooltip="sem/10.1021_acsami.0c16885\am0c16885_0005.jpeg" display="sem/10.1021_acsami.0c16885\am0c16885_0005.jpeg" xr:uid="{7F82222C-80E0-4043-B5DA-9500336BCB6B}"/>
    <hyperlink ref="H769" r:id="rId1593" tooltip="sem/10.1021_acsami.0c16885\SEM" display="sem/10.1021_acsami.0c16885\SEM" xr:uid="{1FF0FFE2-46C5-4987-97C3-84847DD0BEA9}"/>
    <hyperlink ref="G770" r:id="rId1594" tooltip="sem/10.1021_acsami.1c11779\am1c11779_0008.jpeg" display="sem/10.1021_acsami.1c11779\am1c11779_0008.jpeg" xr:uid="{FBEF17D1-0A3A-43A1-B8A9-A3D1A088F475}"/>
    <hyperlink ref="H770" r:id="rId1595" tooltip="sem/10.1021_acsami.1c11779\SEM" display="sem/10.1021_acsami.1c11779\SEM" xr:uid="{DDADBA80-9276-461C-B367-AED6F499BDD5}"/>
    <hyperlink ref="G771" r:id="rId1596" tooltip="sem/10.1021_acsami.9b23536\am9b23536_0009.jpeg" display="sem/10.1021_acsami.9b23536\am9b23536_0009.jpeg" xr:uid="{71B9F63E-B83B-42E2-8F8B-D6AA0C27C03C}"/>
    <hyperlink ref="H771" r:id="rId1597" tooltip="sem/10.1021_acsami.9b23536\SEM" display="sem/10.1021_acsami.9b23536\SEM" xr:uid="{8F8DCE0C-FD9A-4CE1-A419-12B922FAB3C7}"/>
    <hyperlink ref="G772" r:id="rId1598" tooltip="sem/10.1021_acsami.9b23536\am9b23536_0009.jpeg" display="sem/10.1021_acsami.9b23536\am9b23536_0009.jpeg" xr:uid="{C5622B5D-D4DC-4678-9680-A182631A7F65}"/>
    <hyperlink ref="H772" r:id="rId1599" tooltip="sem/10.1021_acsami.9b23536\SEM" display="sem/10.1021_acsami.9b23536\SEM" xr:uid="{10F3D025-DA21-49A5-94C0-5CFF8157936B}"/>
    <hyperlink ref="G773" r:id="rId1600" tooltip="sem/10.1021_acsami.9b23536\am9b23536_0009.jpeg" display="sem/10.1021_acsami.9b23536\am9b23536_0009.jpeg" xr:uid="{62837E76-3AAF-4890-96F2-D6ACAE95A292}"/>
    <hyperlink ref="H773" r:id="rId1601" tooltip="sem/10.1021_acsami.9b23536\SEM" display="sem/10.1021_acsami.9b23536\SEM" xr:uid="{D89D0EBA-8C0E-469F-A57C-C9CD9D921594}"/>
    <hyperlink ref="G774" r:id="rId1602" tooltip="sem/10.1021_acsabm.0c00495\mt0c00495_0003.jpeg" display="sem/10.1021_acsabm.0c00495\mt0c00495_0003.jpeg" xr:uid="{6B911395-E1D4-4045-89B5-13266CCA17AB}"/>
    <hyperlink ref="H774" r:id="rId1603" tooltip="sem/10.1021_acsabm.0c00495\SEM" display="sem/10.1021_acsabm.0c00495\SEM" xr:uid="{1E331720-DF03-457E-93E7-DCF8755A8D35}"/>
    <hyperlink ref="G775" r:id="rId1604" tooltip="sem/10.1021_acsabm.0c00495\supp_3.jpg" display="sem/10.1021_acsabm.0c00495\supp_3.jpg" xr:uid="{88A9E79D-244D-433C-8592-C8CD576D6C4F}"/>
    <hyperlink ref="H775" r:id="rId1605" tooltip="sem/10.1021_acsabm.0c00495\SEM" display="sem/10.1021_acsabm.0c00495\SEM" xr:uid="{291671E2-211A-44B4-B6AD-67C55089B71F}"/>
    <hyperlink ref="G776" r:id="rId1606" tooltip="sem/10.1021_acsnano.0c08830\nn0c08830_0001.jpeg" display="sem/10.1021_acsnano.0c08830\nn0c08830_0001.jpeg" xr:uid="{E8D29C56-5A27-4502-959D-67A1BE6F4A87}"/>
    <hyperlink ref="H776" r:id="rId1607" tooltip="sem/10.1021_acsnano.0c08830\SEM" display="sem/10.1021_acsnano.0c08830\SEM" xr:uid="{D8E5695C-7574-49EE-A427-B7BB24B3FACA}"/>
    <hyperlink ref="G777" r:id="rId1608" tooltip="sem/10.1021_acsnano.0c08830\nn0c08830_0001.jpeg" display="sem/10.1021_acsnano.0c08830\nn0c08830_0001.jpeg" xr:uid="{47D98B42-9044-4343-94C9-6006A91F1619}"/>
    <hyperlink ref="H777" r:id="rId1609" tooltip="sem/10.1021_acsnano.0c08830\SEM" display="sem/10.1021_acsnano.0c08830\SEM" xr:uid="{AB9DED0E-3ACC-4FD5-ABAA-F172E9495F89}"/>
    <hyperlink ref="G778" r:id="rId1610" tooltip="sem/10.1021_acsnano.0c08830\nn0c08830_0003.jpeg" display="sem/10.1021_acsnano.0c08830\nn0c08830_0003.jpeg" xr:uid="{0CE678B6-6D5E-4C62-BA48-DED33D462D0D}"/>
    <hyperlink ref="H778" r:id="rId1611" tooltip="sem/10.1021_acsnano.0c08830\SEM" display="sem/10.1021_acsnano.0c08830\SEM" xr:uid="{F091DCDF-F2B8-4020-9156-189ED213DE51}"/>
    <hyperlink ref="G779" r:id="rId1612" tooltip="sem/10.1021_acsnano.0c08830\supp_5.jpg" display="sem/10.1021_acsnano.0c08830\supp_5.jpg" xr:uid="{7CF584E0-DF23-48C2-BA19-2A3B571E2423}"/>
    <hyperlink ref="H779" r:id="rId1613" tooltip="sem/10.1021_acsnano.0c08830\SEM" display="sem/10.1021_acsnano.0c08830\SEM" xr:uid="{5BC13D55-E065-4230-8A7A-268E58A92C6F}"/>
    <hyperlink ref="G780" r:id="rId1614" tooltip="sem/10.1021_acsnano.0c08830\supp_5.jpg" display="sem/10.1021_acsnano.0c08830\supp_5.jpg" xr:uid="{D3D579BE-B007-4F43-A011-240BD232F7F1}"/>
    <hyperlink ref="H780" r:id="rId1615" tooltip="sem/10.1021_acsnano.0c08830\SEM" display="sem/10.1021_acsnano.0c08830\SEM" xr:uid="{13BE33E8-F710-41DD-840D-025C8425C703}"/>
    <hyperlink ref="G781" r:id="rId1616" tooltip="sem/10.1021_acsnano.0c08830\supp_5.jpg" display="sem/10.1021_acsnano.0c08830\supp_5.jpg" xr:uid="{8D9896B0-4F14-414F-8F5C-D2F9748AFEBF}"/>
    <hyperlink ref="H781" r:id="rId1617" tooltip="sem/10.1021_acsnano.0c08830\SEM" display="sem/10.1021_acsnano.0c08830\SEM" xr:uid="{B4094E3C-E2DE-4989-B33C-6ACB87ED6428}"/>
    <hyperlink ref="G782" r:id="rId1618" tooltip="sem/10.1021_acsnano.0c08830\supp_5.jpg" display="sem/10.1021_acsnano.0c08830\supp_5.jpg" xr:uid="{B9FB1784-36F9-41C6-91ED-536EBFC5FB36}"/>
    <hyperlink ref="H782" r:id="rId1619" tooltip="sem/10.1021_acsnano.0c08830\SEM" display="sem/10.1021_acsnano.0c08830\SEM" xr:uid="{3D19E538-21CA-44BD-8770-2C18BF986A78}"/>
    <hyperlink ref="G783" r:id="rId1620" tooltip="sem/10.1021_acsbiomaterials.1c00982\ab1c00982_0004.jpeg" display="sem/10.1021_acsbiomaterials.1c00982\ab1c00982_0004.jpeg" xr:uid="{F4E5E487-8FCD-4919-8826-FE9E104C5BE9}"/>
    <hyperlink ref="H783" r:id="rId1621" tooltip="sem/10.1021_acsbiomaterials.1c00982\SEM" display="sem/10.1021_acsbiomaterials.1c00982\SEM" xr:uid="{D966A756-5213-496D-A309-5D14F1687A54}"/>
    <hyperlink ref="G784" r:id="rId1622" tooltip="sem/10.1021_acsbiomaterials.1c00982\ab1c00982_0004.jpeg" display="sem/10.1021_acsbiomaterials.1c00982\ab1c00982_0004.jpeg" xr:uid="{455DE38E-6C1E-459B-9A37-8D981503E4B0}"/>
    <hyperlink ref="H784" r:id="rId1623" tooltip="sem/10.1021_acsbiomaterials.1c00982\SEM" display="sem/10.1021_acsbiomaterials.1c00982\SEM" xr:uid="{15DA2F3D-9266-4022-9832-3FD2CC79210F}"/>
    <hyperlink ref="G785" r:id="rId1624" tooltip="sem/10.1021_acsbiomaterials.1c00982\ab1c00982_0004.jpeg" display="sem/10.1021_acsbiomaterials.1c00982\ab1c00982_0004.jpeg" xr:uid="{0CCCE964-C9A6-4F46-8733-0FB705EAAFEE}"/>
    <hyperlink ref="H785" r:id="rId1625" tooltip="sem/10.1021_acsbiomaterials.1c00982\SEM" display="sem/10.1021_acsbiomaterials.1c00982\SEM" xr:uid="{B1B47E89-B56F-4932-BC2C-E4D6C1F6C0A5}"/>
    <hyperlink ref="G786" r:id="rId1626" tooltip="sem/10.1021_acsbiomaterials.1c00982\ab1c00982_0004.jpeg" display="sem/10.1021_acsbiomaterials.1c00982\ab1c00982_0004.jpeg" xr:uid="{44502B66-2FC3-4A3B-A134-182E63C85F58}"/>
    <hyperlink ref="H786" r:id="rId1627" tooltip="sem/10.1021_acsbiomaterials.1c00982\SEM" display="sem/10.1021_acsbiomaterials.1c00982\SEM" xr:uid="{8094E588-DA25-4E1B-8B15-EE34B9D118E6}"/>
    <hyperlink ref="G787" r:id="rId1628" tooltip="sem/10.1021_acsami.7b11258\am-2017-11258r_0002.jpeg" display="sem/10.1021_acsami.7b11258\am-2017-11258r_0002.jpeg" xr:uid="{C1165905-8D2D-498C-98D6-9B391A2FDC49}"/>
    <hyperlink ref="H787" r:id="rId1629" tooltip="sem/10.1021_acsami.7b11258\SEM" display="sem/10.1021_acsami.7b11258\SEM" xr:uid="{24363351-7045-47D1-9F71-AE976C6BCB34}"/>
    <hyperlink ref="G788" r:id="rId1630" tooltip="sem/10.1021_acsabm.0c01088\mt0c01088_0003.jpeg" display="sem/10.1021_acsabm.0c01088\mt0c01088_0003.jpeg" xr:uid="{DCC50587-EE2C-407A-81F6-CD941AB931BD}"/>
    <hyperlink ref="H788" r:id="rId1631" tooltip="sem/10.1021_acsabm.0c01088\SEM" display="sem/10.1021_acsabm.0c01088\SEM" xr:uid="{990641B3-FCD3-4D7C-9F9B-6EB8C5D0BF3D}"/>
    <hyperlink ref="G789" r:id="rId1632" tooltip="sem/10.1021_acsabm.0c01088\mt0c01088_0003.jpeg" display="sem/10.1021_acsabm.0c01088\mt0c01088_0003.jpeg" xr:uid="{9992D18F-5FAF-4F5F-B65F-39AEF492907D}"/>
    <hyperlink ref="H789" r:id="rId1633" tooltip="sem/10.1021_acsabm.0c01088\SEM" display="sem/10.1021_acsabm.0c01088\SEM" xr:uid="{07AAEF7D-87B7-449C-B13A-E09BDB73B72F}"/>
    <hyperlink ref="G790" r:id="rId1634" tooltip="sem/10.1021_acsabm.0c01088\mt0c01088_0003.jpeg" display="sem/10.1021_acsabm.0c01088\mt0c01088_0003.jpeg" xr:uid="{C641870A-3696-4939-86FE-F129A2DCE0C4}"/>
    <hyperlink ref="H790" r:id="rId1635" tooltip="sem/10.1021_acsabm.0c01088\SEM" display="sem/10.1021_acsabm.0c01088\SEM" xr:uid="{1E18B80C-8D7B-4881-AE87-D17B642CAABD}"/>
    <hyperlink ref="G791" r:id="rId1636" tooltip="sem/10.1021_acsabm.0c01088\mt0c01088_0003.jpeg" display="sem/10.1021_acsabm.0c01088\mt0c01088_0003.jpeg" xr:uid="{B10B7962-C4A3-4E19-B94D-25A5293611CD}"/>
    <hyperlink ref="H791" r:id="rId1637" tooltip="sem/10.1021_acsabm.0c01088\SEM" display="sem/10.1021_acsabm.0c01088\SEM" xr:uid="{D84AFBFE-F490-49FD-A432-8B76EB42A443}"/>
    <hyperlink ref="G792" r:id="rId1638" tooltip="sem/10.1021_acsabm.0c01088\mt0c01088_0008.jpeg" display="sem/10.1021_acsabm.0c01088\mt0c01088_0008.jpeg" xr:uid="{7037380A-8FC3-4975-9E1B-14B6E4E9D479}"/>
    <hyperlink ref="H792" r:id="rId1639" tooltip="sem/10.1021_acsabm.0c01088\SEM" display="sem/10.1021_acsabm.0c01088\SEM" xr:uid="{78A4B21E-9BE0-464D-AF8C-82E7CFB53943}"/>
    <hyperlink ref="G793" r:id="rId1640" tooltip="sem/10.1021_acsami.7b04290\am-2017-04290w_0005.jpeg" display="sem/10.1021_acsami.7b04290\am-2017-04290w_0005.jpeg" xr:uid="{4838B45F-A1B7-4008-9832-282508DCAF4F}"/>
    <hyperlink ref="H793" r:id="rId1641" tooltip="sem/10.1021_acsami.7b04290\SEM" display="sem/10.1021_acsami.7b04290\SEM" xr:uid="{1A2074A3-5435-4C93-AA6B-481A3D0EE750}"/>
    <hyperlink ref="G794" r:id="rId1642" tooltip="sem/10.1021_acsami.1c14216\am1c14216_0002.jpeg" display="sem/10.1021_acsami.1c14216\am1c14216_0002.jpeg" xr:uid="{62A46290-857A-489A-8361-C29E1D4E9408}"/>
    <hyperlink ref="H794" r:id="rId1643" tooltip="sem/10.1021_acsami.1c14216\SEM" display="sem/10.1021_acsami.1c14216\SEM" xr:uid="{9D121E28-B4A8-436B-92A2-29D926EBFB7F}"/>
    <hyperlink ref="G795" r:id="rId1644" tooltip="sem/10.1021_acsbiomaterials.5b00215\supp_9.jpg" display="sem/10.1021_acsbiomaterials.5b00215\supp_9.jpg" xr:uid="{52113A9A-798E-4DD0-9E5E-DCE7FEB01A6A}"/>
    <hyperlink ref="H795" r:id="rId1645" tooltip="sem/10.1021_acsbiomaterials.5b00215\SEM" display="sem/10.1021_acsbiomaterials.5b00215\SEM" xr:uid="{95F6D039-6D55-47D7-AC5A-9515786AFDEB}"/>
    <hyperlink ref="G797" r:id="rId1646" tooltip="sem/10.1021_acsapm.1c00419\ap1c00419_0003.jpeg" display="sem/10.1021_acsapm.1c00419\ap1c00419_0003.jpeg" xr:uid="{D7A61DDC-3FD2-48E6-B639-F970931DF940}"/>
    <hyperlink ref="H797" r:id="rId1647" tooltip="sem/10.1021_acsapm.1c00419\SEM" display="sem/10.1021_acsapm.1c00419\SEM" xr:uid="{CCAD0947-BE99-422A-9D91-28D72564C080}"/>
    <hyperlink ref="G798" r:id="rId1648" tooltip="sem/10.1021_acsapm.1c00419\ap1c00419_0004.jpeg" display="sem/10.1021_acsapm.1c00419\ap1c00419_0004.jpeg" xr:uid="{F501A882-2148-4467-B20D-ED7C22B41234}"/>
    <hyperlink ref="H798" r:id="rId1649" tooltip="sem/10.1021_acsapm.1c00419\SEM" display="sem/10.1021_acsapm.1c00419\SEM" xr:uid="{9D29EB4A-E393-4FF6-B771-F7BCED410CDC}"/>
    <hyperlink ref="G799" r:id="rId1650" tooltip="sem/10.1021_acsapm.1c00419\ap1c00419_0004.jpeg" display="sem/10.1021_acsapm.1c00419\ap1c00419_0004.jpeg" xr:uid="{414E49A0-AB76-40F5-96C7-DAB11FEEF5B6}"/>
    <hyperlink ref="H799" r:id="rId1651" tooltip="sem/10.1021_acsapm.1c00419\SEM" display="sem/10.1021_acsapm.1c00419\SEM" xr:uid="{CF9DD030-7B60-4BA8-AEC7-FB7837A02041}"/>
    <hyperlink ref="G800" r:id="rId1652" tooltip="sem/10.1021_acsapm.1c00419\ap1c00419_0004.jpeg" display="sem/10.1021_acsapm.1c00419\ap1c00419_0004.jpeg" xr:uid="{2C334243-EC94-4197-84E3-ED8133165BFE}"/>
    <hyperlink ref="H800" r:id="rId1653" tooltip="sem/10.1021_acsapm.1c00419\SEM" display="sem/10.1021_acsapm.1c00419\SEM" xr:uid="{3D6ED1D4-6671-4244-8873-9DCFA512FC97}"/>
    <hyperlink ref="G801" r:id="rId1654" tooltip="sem/10.1021_acsapm.0c00464\ap0c00464_0003.jpeg" display="sem/10.1021_acsapm.0c00464\ap0c00464_0003.jpeg" xr:uid="{24A11CD7-7CFF-4BD3-9DC2-19E4C409D9E1}"/>
    <hyperlink ref="H801" r:id="rId1655" tooltip="sem/10.1021_acsapm.0c00464\SEM" display="sem/10.1021_acsapm.0c00464\SEM" xr:uid="{E4E7466A-9864-40F8-A51C-290018C8FCEF}"/>
    <hyperlink ref="G802" r:id="rId1656" tooltip="sem/10.1021_acsapm.0c00464\ap0c00464_0003.jpeg" display="sem/10.1021_acsapm.0c00464\ap0c00464_0003.jpeg" xr:uid="{56F04361-96F3-4383-8A37-BC35F0092FB3}"/>
    <hyperlink ref="H802" r:id="rId1657" tooltip="sem/10.1021_acsapm.0c00464\SEM" display="sem/10.1021_acsapm.0c00464\SEM" xr:uid="{FD2C1B7D-3BCF-493E-883F-710B121BADAB}"/>
    <hyperlink ref="G803" r:id="rId1658" tooltip="sem/10.1021_acsapm.0c00464\ap0c00464_0003.jpeg" display="sem/10.1021_acsapm.0c00464\ap0c00464_0003.jpeg" xr:uid="{66703FA2-DF67-4BED-A099-021AE0E70357}"/>
    <hyperlink ref="H803" r:id="rId1659" tooltip="sem/10.1021_acsapm.0c00464\SEM" display="sem/10.1021_acsapm.0c00464\SEM" xr:uid="{905F1E0D-4006-4B0A-B01A-A0D7A007458B}"/>
    <hyperlink ref="G804" r:id="rId1660" tooltip="sem/10.1021_acssuschemeng.8b00963\sc-2018-00963r_0011.jpeg" display="sem/10.1021_acssuschemeng.8b00963\sc-2018-00963r_0011.jpeg" xr:uid="{E208434A-53B4-4CC0-B7C1-6BBD1F234C4C}"/>
    <hyperlink ref="H804" r:id="rId1661" tooltip="sem/10.1021_acssuschemeng.8b00963\SEM" display="sem/10.1021_acssuschemeng.8b00963\SEM" xr:uid="{C109A90C-BBA9-43C8-8889-1EF7C4483CE7}"/>
    <hyperlink ref="G805" r:id="rId1662" tooltip="sem/10.1021_acssuschemeng.8b00963\sc-2018-00963r_0011.jpeg" display="sem/10.1021_acssuschemeng.8b00963\sc-2018-00963r_0011.jpeg" xr:uid="{4B2602AD-0AED-4483-8A13-E6923B65E278}"/>
    <hyperlink ref="H805" r:id="rId1663" tooltip="sem/10.1021_acssuschemeng.8b00963\SEM" display="sem/10.1021_acssuschemeng.8b00963\SEM" xr:uid="{0A7F97E8-F703-449E-AC78-B3E0ABEE593D}"/>
    <hyperlink ref="G806" r:id="rId1664" tooltip="sem/10.1021_acssuschemeng.6b01691\sc-2016-01691z_0003.jpeg" display="sem/10.1021_acssuschemeng.6b01691\sc-2016-01691z_0003.jpeg" xr:uid="{4D27AF03-56B4-4A0C-86C0-CA17C87D55BD}"/>
    <hyperlink ref="H806" r:id="rId1665" tooltip="sem/10.1021_acssuschemeng.6b01691\SEM" display="sem/10.1021_acssuschemeng.6b01691\SEM" xr:uid="{7BD96A44-0AC2-4161-86EB-60B638E3BCF1}"/>
    <hyperlink ref="G807" r:id="rId1666" tooltip="sem/10.1021_acssuschemeng.6b01691\sc-2016-01691z_0003.jpeg" display="sem/10.1021_acssuschemeng.6b01691\sc-2016-01691z_0003.jpeg" xr:uid="{E14EB0C7-B37F-4B62-9DC9-AB1874909398}"/>
    <hyperlink ref="H807" r:id="rId1667" tooltip="sem/10.1021_acssuschemeng.6b01691\SEM" display="sem/10.1021_acssuschemeng.6b01691\SEM" xr:uid="{E336282B-D296-47EF-9236-A8F5226B0041}"/>
    <hyperlink ref="A765" r:id="rId1668" xr:uid="{C7EA79AC-F235-4D7A-9592-0A46ED9D049F}"/>
    <hyperlink ref="A770" r:id="rId1669" xr:uid="{FDCAE6AE-C0F6-441B-A1D9-3AB69AC2F002}"/>
    <hyperlink ref="A774" r:id="rId1670" xr:uid="{FDC01FC4-4302-4576-B786-1EDA4651099C}"/>
    <hyperlink ref="A776" r:id="rId1671" xr:uid="{90AC7FE9-C698-4BD8-963E-711AC9D1BEDD}"/>
    <hyperlink ref="A783" r:id="rId1672" xr:uid="{3DFC8A18-CF64-4B7B-B69E-D8470401D293}"/>
    <hyperlink ref="A787" r:id="rId1673" xr:uid="{8BB3D8A1-73A5-489A-993B-245812D6D1E0}"/>
    <hyperlink ref="A788" r:id="rId1674" xr:uid="{D4956DD7-9DD1-433C-9C78-FF89EDDD79A4}"/>
    <hyperlink ref="A793" r:id="rId1675" xr:uid="{83864B4A-66E9-43E8-82E0-8828001DD970}"/>
    <hyperlink ref="A794" r:id="rId1676" xr:uid="{8B6D295A-957F-42DB-A6D7-56B91C0C16E2}"/>
    <hyperlink ref="A795" r:id="rId1677" xr:uid="{6BF4F6E8-E158-4BDB-A544-94E46D9FF9DC}"/>
    <hyperlink ref="G796" r:id="rId1678" tooltip="sem/10.1021_acsapm.1c00419\ap1c00419_0003.jpeg" display="sem/10.1021_acsapm.1c00419\ap1c00419_0003.jpeg" xr:uid="{908543AF-ADB7-4AE2-96FD-AECEA461D68A}"/>
    <hyperlink ref="H796" r:id="rId1679" tooltip="sem/10.1021_acsapm.1c00419\SEM" display="sem/10.1021_acsapm.1c00419\SEM" xr:uid="{D59486F7-7E43-4DBA-B0BD-BAA72CBA14E1}"/>
    <hyperlink ref="A801" r:id="rId1680" xr:uid="{019B7CE3-5FAC-4F97-A384-3FF13E72781E}"/>
    <hyperlink ref="A804" r:id="rId1681" xr:uid="{4841AAF7-6E51-4C3E-88A4-271396C16A03}"/>
    <hyperlink ref="A806" r:id="rId1682" xr:uid="{DD6B910C-4221-4BCF-A090-78FE94893048}"/>
    <hyperlink ref="G808" r:id="rId1683" tooltip="sem/10.1021_acsami.0c13009\am0c13009_0005.jpeg" display="sem/10.1021_acsami.0c13009\am0c13009_0005.jpeg" xr:uid="{95374C14-A23A-4C0C-8DDD-1BE5AAA2D037}"/>
    <hyperlink ref="H808" r:id="rId1684" tooltip="sem/10.1021_acsami.0c13009\SEM" display="sem/10.1021_acsami.0c13009\SEM" xr:uid="{33A42CD1-59CD-4C45-926C-202E478A4981}"/>
    <hyperlink ref="G809" r:id="rId1685" tooltip="sem/10.1021_acsami.0c13009\am0c13009_0005.jpeg" display="sem/10.1021_acsami.0c13009\am0c13009_0005.jpeg" xr:uid="{DF56C206-DA44-47B6-BA68-875C6E28E784}"/>
    <hyperlink ref="H809" r:id="rId1686" tooltip="sem/10.1021_acsami.0c13009\SEM" display="sem/10.1021_acsami.0c13009\SEM" xr:uid="{3B47D39C-6215-4EC5-A893-E82EFF0C7C8A}"/>
    <hyperlink ref="G810" r:id="rId1687" tooltip="sem/10.1021_acsami.0c13009\am0c13009_0005.jpeg" display="sem/10.1021_acsami.0c13009\am0c13009_0005.jpeg" xr:uid="{DD461F80-4621-4C15-92DD-E0AEB6E5B763}"/>
    <hyperlink ref="H810" r:id="rId1688" tooltip="sem/10.1021_acsami.0c13009\SEM" display="sem/10.1021_acsami.0c13009\SEM" xr:uid="{00B2FC54-F8BC-499A-8E89-A203AFFBC709}"/>
    <hyperlink ref="G811" r:id="rId1689" tooltip="sem/10.1021_acsami.0c13009\supp_7.jpg" display="sem/10.1021_acsami.0c13009\supp_7.jpg" xr:uid="{42455246-7FA7-45BF-B0FC-1271BF40F472}"/>
    <hyperlink ref="H811" r:id="rId1690" tooltip="sem/10.1021_acsami.0c13009\SEM" display="sem/10.1021_acsami.0c13009\SEM" xr:uid="{22D8BAFC-9310-4ADB-BAF9-92D90330E29E}"/>
    <hyperlink ref="G812" r:id="rId1691" tooltip="sem/10.1021_acsami.0c13009\supp_7.jpg" display="sem/10.1021_acsami.0c13009\supp_7.jpg" xr:uid="{F496920A-1695-470E-B355-09C3D8128FDC}"/>
    <hyperlink ref="H812" r:id="rId1692" tooltip="sem/10.1021_acsami.0c13009\SEM" display="sem/10.1021_acsami.0c13009\SEM" xr:uid="{61D20873-D94F-4E87-ABB0-07DA7B7C29BB}"/>
    <hyperlink ref="G813" r:id="rId1693" tooltip="sem/10.1021_acsami.0c13009\supp_8.jpg" display="sem/10.1021_acsami.0c13009\supp_8.jpg" xr:uid="{8C23DF85-F71E-41EF-ABB4-B66E738C8398}"/>
    <hyperlink ref="H813" r:id="rId1694" tooltip="sem/10.1021_acsami.0c13009\SEM" display="sem/10.1021_acsami.0c13009\SEM" xr:uid="{5C189A58-13B1-4673-837D-ADDDFE6295C3}"/>
    <hyperlink ref="G814" r:id="rId1695" tooltip="sem/10.1021_acsami.0c13009\supp_8.jpg" display="sem/10.1021_acsami.0c13009\supp_8.jpg" xr:uid="{EABCB123-CD01-4D0A-BDF2-7B6288F6D9F6}"/>
    <hyperlink ref="H814" r:id="rId1696" tooltip="sem/10.1021_acsami.0c13009\SEM" display="sem/10.1021_acsami.0c13009\SEM" xr:uid="{DF93B692-0A1B-4D57-A56A-91E59B3BCFFC}"/>
    <hyperlink ref="G815" r:id="rId1697" tooltip="sem/10.1021_acsami.7b04552\am-2017-04552w_0004.jpeg" display="sem/10.1021_acsami.7b04552\am-2017-04552w_0004.jpeg" xr:uid="{7415DB38-22F3-48BA-912C-92D3206A13FE}"/>
    <hyperlink ref="H815" r:id="rId1698" tooltip="sem/10.1021_acsami.7b04552\SEM" display="sem/10.1021_acsami.7b04552\SEM" xr:uid="{94199D5D-B29F-4370-A7A8-D3CB9056EF6E}"/>
    <hyperlink ref="G816" r:id="rId1699" tooltip="sem/10.1021_acsami.7b04552\am-2017-04552w_0004.jpeg" display="sem/10.1021_acsami.7b04552\am-2017-04552w_0004.jpeg" xr:uid="{78A39132-4DF8-472D-9E16-18793E9DE02B}"/>
    <hyperlink ref="H816" r:id="rId1700" tooltip="sem/10.1021_acsami.7b04552\SEM" display="sem/10.1021_acsami.7b04552\SEM" xr:uid="{93027595-D55C-4769-9D27-24290D73CC14}"/>
    <hyperlink ref="G817" r:id="rId1701" tooltip="sem/10.1021_acsami.7b04552\am-2017-04552w_0004.jpeg" display="sem/10.1021_acsami.7b04552\am-2017-04552w_0004.jpeg" xr:uid="{F6700A70-BED0-4006-B908-A5EBC80CC15E}"/>
    <hyperlink ref="H817" r:id="rId1702" tooltip="sem/10.1021_acsami.7b04552\SEM" display="sem/10.1021_acsami.7b04552\SEM" xr:uid="{64279EFE-4357-4ACC-B847-56E7AA8F51E0}"/>
    <hyperlink ref="G818" r:id="rId1703" tooltip="sem/10.1021_acsami.7b04552\am-2017-04552w_0004.jpeg" display="sem/10.1021_acsami.7b04552\am-2017-04552w_0004.jpeg" xr:uid="{96026304-7149-454B-BAF2-767FB7DC4B7E}"/>
    <hyperlink ref="H818" r:id="rId1704" tooltip="sem/10.1021_acsami.7b04552\SEM" display="sem/10.1021_acsami.7b04552\SEM" xr:uid="{A07BA5D0-5C48-43BA-8FBC-4A3B27A285C6}"/>
    <hyperlink ref="G819" r:id="rId1705" tooltip="sem/10.1021_acsami.7b04552\am-2017-04552w_0005.jpeg" display="sem/10.1021_acsami.7b04552\am-2017-04552w_0005.jpeg" xr:uid="{0A617CE6-BF77-4C7A-9A4F-5D843616DB6E}"/>
    <hyperlink ref="H819" r:id="rId1706" tooltip="sem/10.1021_acsami.7b04552\SEM" display="sem/10.1021_acsami.7b04552\SEM" xr:uid="{2B0969BB-A6D6-4EF9-A5B4-CA33914EC533}"/>
    <hyperlink ref="G820" r:id="rId1707" tooltip="sem/10.1021_acsami.7b04552\am-2017-04552w_0006.jpeg" display="sem/10.1021_acsami.7b04552\am-2017-04552w_0006.jpeg" xr:uid="{D0F5BCEB-CF32-4D6C-8680-49AB1985DE83}"/>
    <hyperlink ref="H820" r:id="rId1708" tooltip="sem/10.1021_acsami.7b04552\SEM" display="sem/10.1021_acsami.7b04552\SEM" xr:uid="{16ECCFC8-DB40-43EF-88C2-90024105BDC1}"/>
    <hyperlink ref="G822" r:id="rId1709" tooltip="sem/10.1021_acsami.7b04552\am-2017-04552w_0009.jpeg" display="sem/10.1021_acsami.7b04552\am-2017-04552w_0009.jpeg" xr:uid="{2F0153C9-052D-4544-BB4D-38EA82545EC1}"/>
    <hyperlink ref="H822" r:id="rId1710" tooltip="sem/10.1021_acsami.7b04552\SEM" display="sem/10.1021_acsami.7b04552\SEM" xr:uid="{E41ED5D2-DF8B-4501-B94F-CD6EB3B1504C}"/>
    <hyperlink ref="G823" r:id="rId1711" tooltip="sem/10.1021_acsabm.8b00189\mt-2018-001895_0006.jpeg" display="sem/10.1021_acsabm.8b00189\mt-2018-001895_0006.jpeg" xr:uid="{4E4A43B5-1F0A-47B3-AC37-951FB0D5D684}"/>
    <hyperlink ref="H823" r:id="rId1712" tooltip="sem/10.1021_acsabm.8b00189\SEM" display="sem/10.1021_acsabm.8b00189\SEM" xr:uid="{07D7B986-26A3-4E1E-9F54-F221A92C312E}"/>
    <hyperlink ref="G824" r:id="rId1713" tooltip="sem/10.1021_acsabm.9b01062\mt9b01062_0003.jpeg" display="sem/10.1021_acsabm.9b01062\mt9b01062_0003.jpeg" xr:uid="{7FD944A2-FD3D-4FCA-B800-D0E057D6B854}"/>
    <hyperlink ref="H824" r:id="rId1714" tooltip="sem/10.1021_acsabm.9b01062\SEM" display="sem/10.1021_acsabm.9b01062\SEM" xr:uid="{A54AB0F8-4494-4607-97F1-281A8C3DC859}"/>
    <hyperlink ref="G839" r:id="rId1715" tooltip="sem/10.1021_acsabm.9b01062\mt9b01062_0003.jpeg" display="sem/10.1021_acsabm.9b01062\mt9b01062_0003.jpeg" xr:uid="{4D595FB1-F6C5-4658-9D68-55E538B7BEC8}"/>
    <hyperlink ref="H839" r:id="rId1716" tooltip="sem/10.1021_acsabm.9b01062\SEM" display="sem/10.1021_acsabm.9b01062\SEM" xr:uid="{DD4472F2-F749-4947-BA03-160D251EA559}"/>
    <hyperlink ref="G841" r:id="rId1717" tooltip="sem/10.1021_acsabm.8b00674\mt-2018-006746_0009.jpeg" display="sem/10.1021_acsabm.8b00674\mt-2018-006746_0009.jpeg" xr:uid="{92455959-099E-4068-AE68-85BB77F7EE59}"/>
    <hyperlink ref="H841" r:id="rId1718" tooltip="sem/10.1021_acsabm.8b00674\SEM" display="sem/10.1021_acsabm.8b00674\SEM" xr:uid="{55564C6E-C9C9-4784-AE52-ABCA2382649F}"/>
    <hyperlink ref="G843" r:id="rId1719" tooltip="sem/10.1021_acs.iecr.9b04947\ie9b04947_0009.jpeg" display="sem/10.1021_acs.iecr.9b04947\ie9b04947_0009.jpeg" xr:uid="{210B47B2-3F4F-4FA3-ABFC-16343EABB3D5}"/>
    <hyperlink ref="H843" r:id="rId1720" tooltip="sem/10.1021_acs.iecr.9b04947\SEM" display="sem/10.1021_acs.iecr.9b04947\SEM" xr:uid="{FC166AFA-284D-41B1-8994-1A8DC06DAAD1}"/>
    <hyperlink ref="G844" r:id="rId1721" tooltip="sem/10.1021_acs.iecr.9b04947\ie9b04947_0009.jpeg" display="sem/10.1021_acs.iecr.9b04947\ie9b04947_0009.jpeg" xr:uid="{7F3C592B-908F-421B-AFA1-7F4B8FEBAF32}"/>
    <hyperlink ref="H844" r:id="rId1722" tooltip="sem/10.1021_acs.iecr.9b04947\SEM" display="sem/10.1021_acs.iecr.9b04947\SEM" xr:uid="{C22CFFA5-8374-4B6B-91A2-04D711A5EED3}"/>
    <hyperlink ref="G845" r:id="rId1723" tooltip="sem/10.1021_la904540x\la-2009-04540x_0005.jpeg" display="sem/10.1021_la904540x\la-2009-04540x_0005.jpeg" xr:uid="{B30183C0-3CA7-47CA-95F4-B0A08439CF18}"/>
    <hyperlink ref="H845" r:id="rId1724" tooltip="sem/10.1021_la904540x\SEM" display="sem/10.1021_la904540x\SEM" xr:uid="{67A812B2-ACDB-459B-A3A0-78DFCCDDE888}"/>
    <hyperlink ref="G846" r:id="rId1725" tooltip="sem/10.1021_la904540x\la-2009-04540x_0005.jpeg" display="sem/10.1021_la904540x\la-2009-04540x_0005.jpeg" xr:uid="{25A6B2F6-060B-4DBB-99C9-7BDA94F08718}"/>
    <hyperlink ref="H846" r:id="rId1726" tooltip="sem/10.1021_la904540x\SEM" display="sem/10.1021_la904540x\SEM" xr:uid="{0B159BD9-C131-4027-B22F-9E14E15BFC4C}"/>
    <hyperlink ref="G847" r:id="rId1727" tooltip="sem/10.1021_la904540x\la-2009-04540x_0005.jpeg" display="sem/10.1021_la904540x\la-2009-04540x_0005.jpeg" xr:uid="{F9D6E919-ACEF-40B9-A180-C9CD3170364A}"/>
    <hyperlink ref="H847" r:id="rId1728" tooltip="sem/10.1021_la904540x\SEM" display="sem/10.1021_la904540x\SEM" xr:uid="{14C6651E-8164-4F7D-9EC1-631399E97626}"/>
    <hyperlink ref="G848" r:id="rId1729" tooltip="sem/10.1021_la904540x\la-2009-04540x_0005.jpeg" display="sem/10.1021_la904540x\la-2009-04540x_0005.jpeg" xr:uid="{72B09380-997D-4B2A-8716-7AE7195EA595}"/>
    <hyperlink ref="H848" r:id="rId1730" tooltip="sem/10.1021_la904540x\SEM" display="sem/10.1021_la904540x\SEM" xr:uid="{7857B319-C4FD-47C2-8367-131F0824907D}"/>
    <hyperlink ref="G849" r:id="rId1731" tooltip="sem/10.1021_la904540x\la-2009-04540x_0005.jpeg" display="sem/10.1021_la904540x\la-2009-04540x_0005.jpeg" xr:uid="{003DDC32-BD79-488C-B6D5-33B6D24C9695}"/>
    <hyperlink ref="H849" r:id="rId1732" tooltip="sem/10.1021_la904540x\SEM" display="sem/10.1021_la904540x\SEM" xr:uid="{195FA3EC-A97C-45EE-B637-746E86495BF0}"/>
    <hyperlink ref="G852" r:id="rId1733" tooltip="sem/10.1021_acsnano.0c06346\nn0c06346_0003.jpeg" display="sem/10.1021_acsnano.0c06346\nn0c06346_0003.jpeg" xr:uid="{D694CBA0-1D2C-493A-ADCE-C8250AE254DC}"/>
    <hyperlink ref="H852" r:id="rId1734" tooltip="sem/10.1021_acsnano.0c06346\SEM" display="sem/10.1021_acsnano.0c06346\SEM" xr:uid="{AF9EEDAE-1EC1-4E02-94E3-D24535FF8FB7}"/>
    <hyperlink ref="G855" r:id="rId1735" tooltip="sem/10.1021_acsami.9b14090\am9b14090_0002.jpeg" display="sem/10.1021_acsami.9b14090\am9b14090_0002.jpeg" xr:uid="{1C6FE65F-F698-408E-A8D0-477E26DE8B28}"/>
    <hyperlink ref="H855" r:id="rId1736" tooltip="sem/10.1021_acsami.9b14090\SEM" display="sem/10.1021_acsami.9b14090\SEM" xr:uid="{C88AA013-1542-4900-B9F9-322A6C639C49}"/>
    <hyperlink ref="G859" r:id="rId1737" tooltip="sem/10.1021_acsami.8b20178\am-2018-201786_0001.jpeg" display="sem/10.1021_acsami.8b20178\am-2018-201786_0001.jpeg" xr:uid="{86A1BF45-A8A7-4BE9-8854-5DDB60710272}"/>
    <hyperlink ref="H859" r:id="rId1738" tooltip="sem/10.1021_acsami.8b20178\SEM" display="sem/10.1021_acsami.8b20178\SEM" xr:uid="{9CA8E30D-959F-4E10-B6DC-7C509E652021}"/>
    <hyperlink ref="G860" r:id="rId1739" tooltip="sem/10.1021_acsami.8b20178\am-2018-201786_0002.jpeg" display="sem/10.1021_acsami.8b20178\am-2018-201786_0002.jpeg" xr:uid="{CF3A20C7-BF8E-4115-A5E1-22E3E044F112}"/>
    <hyperlink ref="H860" r:id="rId1740" tooltip="sem/10.1021_acsami.8b20178\SEM" display="sem/10.1021_acsami.8b20178\SEM" xr:uid="{00C31552-D351-454B-A539-E2F6BC772ED4}"/>
    <hyperlink ref="G861" r:id="rId1741" tooltip="sem/10.1021_acsami.8b20178\supp_2.jpg" display="sem/10.1021_acsami.8b20178\supp_2.jpg" xr:uid="{F162D784-F919-462D-AA57-C53C73FFB7E2}"/>
    <hyperlink ref="H861" r:id="rId1742" tooltip="sem/10.1021_acsami.8b20178\SEM" display="sem/10.1021_acsami.8b20178\SEM" xr:uid="{78FDF273-B8A7-4FF0-8003-543CCDA853FF}"/>
    <hyperlink ref="G862" r:id="rId1743" tooltip="sem/10.1021_acsami.8b20178\supp_2.jpg" display="sem/10.1021_acsami.8b20178\supp_2.jpg" xr:uid="{1D321ECB-8FAF-450A-B416-AC27BF90454E}"/>
    <hyperlink ref="H862" r:id="rId1744" tooltip="sem/10.1021_acsami.8b20178\SEM" display="sem/10.1021_acsami.8b20178\SEM" xr:uid="{6F3B78F6-59C9-4416-86AE-3A8F548AACCE}"/>
    <hyperlink ref="G863" r:id="rId1745" tooltip="sem/10.1021_acsami.8b20178\supp_2.jpg" display="sem/10.1021_acsami.8b20178\supp_2.jpg" xr:uid="{468EDDA2-FB87-47D3-A173-F9763E71B4F3}"/>
    <hyperlink ref="H863" r:id="rId1746" tooltip="sem/10.1021_acsami.8b20178\SEM" display="sem/10.1021_acsami.8b20178\SEM" xr:uid="{481AA6B4-047E-4974-BAC9-3E84E07555B8}"/>
    <hyperlink ref="G864" r:id="rId1747" tooltip="sem/10.1021_acsami.8b20178\supp_2.jpg" display="sem/10.1021_acsami.8b20178\supp_2.jpg" xr:uid="{19CDC8E4-AC97-45E1-86C5-62DCB36D908B}"/>
    <hyperlink ref="H864" r:id="rId1748" tooltip="sem/10.1021_acsami.8b20178\SEM" display="sem/10.1021_acsami.8b20178\SEM" xr:uid="{AEF87F77-ABAF-4257-89C7-2F9ECCB574CE}"/>
    <hyperlink ref="G865" r:id="rId1749" tooltip="sem/10.1021_acsami.8b20178\supp_2.jpg" display="sem/10.1021_acsami.8b20178\supp_2.jpg" xr:uid="{23678E39-C17D-4A2D-9648-4F22AA962E21}"/>
    <hyperlink ref="H865" r:id="rId1750" tooltip="sem/10.1021_acsami.8b20178\SEM" display="sem/10.1021_acsami.8b20178\SEM" xr:uid="{4382E008-28F0-43D5-A967-2BB246127AC0}"/>
    <hyperlink ref="G867" r:id="rId1751" tooltip="sem/10.1021_acsami.8b08920\am-2018-08920k_0002.jpeg" display="sem/10.1021_acsami.8b08920\am-2018-08920k_0002.jpeg" xr:uid="{0B2CF86F-B953-4237-9624-1BB2857F9250}"/>
    <hyperlink ref="H867" r:id="rId1752" tooltip="sem/10.1021_acsami.8b08920\SEM" display="sem/10.1021_acsami.8b08920\SEM" xr:uid="{C123A3DF-42BA-4EF7-AFB0-661A988311F2}"/>
    <hyperlink ref="G868" r:id="rId1753" tooltip="sem/10.1021_acsami.8b08920\am-2018-08920k_0002.jpeg" display="sem/10.1021_acsami.8b08920\am-2018-08920k_0002.jpeg" xr:uid="{F99EDDBA-D236-4268-A953-DF35739E6E25}"/>
    <hyperlink ref="H868" r:id="rId1754" tooltip="sem/10.1021_acsami.8b08920\SEM" display="sem/10.1021_acsami.8b08920\SEM" xr:uid="{4369C166-D043-4F1C-B3B5-CE5A6B17CFFF}"/>
    <hyperlink ref="G869" r:id="rId1755" tooltip="sem/10.1021_acsaem.8b00891\ae-2018-00891h_0001.jpeg" display="sem/10.1021_acsaem.8b00891\ae-2018-00891h_0001.jpeg" xr:uid="{0A292252-BA9A-430F-AA4F-A525156FB978}"/>
    <hyperlink ref="H869" r:id="rId1756" tooltip="sem/10.1021_acsaem.8b00891\SEM" display="sem/10.1021_acsaem.8b00891\SEM" xr:uid="{9064B964-BE37-4031-B816-D4D03F4D8BAB}"/>
    <hyperlink ref="G870" r:id="rId1757" tooltip="sem/10.1021_acsami.8b02060\am-2018-02060b_0001.jpeg" display="sem/10.1021_acsami.8b02060\am-2018-02060b_0001.jpeg" xr:uid="{3112D869-E16D-44ED-A083-3E7E0B996F16}"/>
    <hyperlink ref="H870" r:id="rId1758" tooltip="sem/10.1021_acsami.8b02060\SEM" display="sem/10.1021_acsami.8b02060\SEM" xr:uid="{BA049813-32C8-42A2-8BBA-28DCF594AEBF}"/>
    <hyperlink ref="G871" r:id="rId1759" tooltip="sem/10.1021_acs.iecr.6b03689\supp_3.jpg" display="sem/10.1021_acs.iecr.6b03689\supp_3.jpg" xr:uid="{93F28832-FE43-4A22-8EA8-F9A8E681EA0B}"/>
    <hyperlink ref="H871" r:id="rId1760" tooltip="sem/10.1021_acs.iecr.6b03689\SEM" display="sem/10.1021_acs.iecr.6b03689\SEM" xr:uid="{2F72A1F1-735E-446A-AC63-A68F610260AD}"/>
    <hyperlink ref="G872" r:id="rId1761" tooltip="sem/10.1021_acs.iecr.6b03689\supp_3.jpg" display="sem/10.1021_acs.iecr.6b03689\supp_3.jpg" xr:uid="{0C90DC7F-BA39-4516-B724-7D49DC077B09}"/>
    <hyperlink ref="H872" r:id="rId1762" tooltip="sem/10.1021_acs.iecr.6b03689\SEM" display="sem/10.1021_acs.iecr.6b03689\SEM" xr:uid="{6BA18A0B-8552-471C-9EBD-4CDA912C4F2A}"/>
    <hyperlink ref="G873" r:id="rId1763" tooltip="sem/10.1021_acsami.7b18155\am-2017-18155k_0005.jpeg" display="sem/10.1021_acsami.7b18155\am-2017-18155k_0005.jpeg" xr:uid="{5B3BEFBF-6039-41B8-9BC9-A6B44F98560A}"/>
    <hyperlink ref="H873" r:id="rId1764" tooltip="sem/10.1021_acsami.7b18155\SEM" display="sem/10.1021_acsami.7b18155\SEM" xr:uid="{DEDD1E1E-850F-45B2-BAD8-9134900C8256}"/>
    <hyperlink ref="G874" r:id="rId1765" tooltip="sem/10.1021_acs.chemrev.0c00015\cr0c00015_0021.jpeg" display="sem/10.1021_acs.chemrev.0c00015\cr0c00015_0021.jpeg" xr:uid="{6B4F1868-6FB0-4049-AAD0-80DB4ADA512D}"/>
    <hyperlink ref="H874" r:id="rId1766" tooltip="sem/10.1021_acs.chemrev.0c00015\SEM" display="sem/10.1021_acs.chemrev.0c00015\SEM" xr:uid="{223C4DDE-BD82-4760-99B8-DD7CC1C4B837}"/>
    <hyperlink ref="G875" r:id="rId1767" tooltip="sem/10.1021_acsami.9b19380\am9b19380_0004.jpeg" display="sem/10.1021_acsami.9b19380\am9b19380_0004.jpeg" xr:uid="{0538B7E0-89C5-4B6A-8952-23F922CCA88F}"/>
    <hyperlink ref="H875" r:id="rId1768" tooltip="sem/10.1021_acsami.9b19380\SEM" display="sem/10.1021_acsami.9b19380\SEM" xr:uid="{781EE2B0-94F5-4AE5-B5F0-E7571ED76CEA}"/>
    <hyperlink ref="G876" r:id="rId1769" tooltip="sem/10.1021_acsami.0c00325\am0c00325_0001.jpeg" display="sem/10.1021_acsami.0c00325\am0c00325_0001.jpeg" xr:uid="{99C46D12-5367-4E4F-8AFA-92BB2B729C60}"/>
    <hyperlink ref="H876" r:id="rId1770" tooltip="sem/10.1021_acsami.0c00325\SEM" display="sem/10.1021_acsami.0c00325\SEM" xr:uid="{7ECE4218-6E79-499C-95E5-AA213B21AF65}"/>
    <hyperlink ref="G877" r:id="rId1771" tooltip="sem/10.1021_acs.biomac.7b00788\bm-2017-007886_0005.jpeg" display="sem/10.1021_acs.biomac.7b00788\bm-2017-007886_0005.jpeg" xr:uid="{4A4BA5D0-8356-4CCA-BDA7-DBD197C59309}"/>
    <hyperlink ref="H877" r:id="rId1772" tooltip="sem/10.1021_acs.biomac.7b00788\SEM" display="sem/10.1021_acs.biomac.7b00788\SEM" xr:uid="{825E3B77-52DB-45FB-B8D0-B985876734CB}"/>
    <hyperlink ref="G878" r:id="rId1773" tooltip="sem/10.1021_acs.biomac.7b00788\bm-2017-007886_0006.jpeg" display="sem/10.1021_acs.biomac.7b00788\bm-2017-007886_0006.jpeg" xr:uid="{35FD5D25-1A5A-4648-967E-2F07A538CD16}"/>
    <hyperlink ref="H878" r:id="rId1774" tooltip="sem/10.1021_acs.biomac.7b00788\SEM" display="sem/10.1021_acs.biomac.7b00788\SEM" xr:uid="{D142F53C-6A37-445A-A074-732AFBF986AA}"/>
    <hyperlink ref="G879" r:id="rId1775" tooltip="sem/10.1021_acsami.9b08369\supp_4.jpg" display="sem/10.1021_acsami.9b08369\supp_4.jpg" xr:uid="{8FC6D4B5-6310-42DC-9B7A-8E125308CEFA}"/>
    <hyperlink ref="H879" r:id="rId1776" tooltip="sem/10.1021_acsami.9b08369\SEM" display="sem/10.1021_acsami.9b08369\SEM" xr:uid="{3630BB06-A88B-415E-BAEB-CA50E130995F}"/>
    <hyperlink ref="G880" r:id="rId1777" tooltip="sem/10.1021_acsami.9b08369\supp_4.jpg" display="sem/10.1021_acsami.9b08369\supp_4.jpg" xr:uid="{354EB596-8D86-4645-9E81-306C71FB67CB}"/>
    <hyperlink ref="H880" r:id="rId1778" tooltip="sem/10.1021_acsami.9b08369\SEM" display="sem/10.1021_acsami.9b08369\SEM" xr:uid="{74DA1EED-ACEE-40EF-934C-D161EB52EE40}"/>
    <hyperlink ref="G881" r:id="rId1779" tooltip="sem/10.1021_acsami.9b08369\supp_5.jpg" display="sem/10.1021_acsami.9b08369\supp_5.jpg" xr:uid="{87F19901-962B-4564-8C29-5B4B4DE50880}"/>
    <hyperlink ref="H881" r:id="rId1780" tooltip="sem/10.1021_acsami.9b08369\SEM" display="sem/10.1021_acsami.9b08369\SEM" xr:uid="{A46945F9-BD77-4972-BF65-E475709DDF1C}"/>
    <hyperlink ref="G882" r:id="rId1781" tooltip="sem/10.1021_acsami.9b04440\am-2019-044403_0002.jpeg" display="sem/10.1021_acsami.9b04440\am-2019-044403_0002.jpeg" xr:uid="{1455AF0D-616B-4140-A1D2-815D89C3D6B9}"/>
    <hyperlink ref="H882" r:id="rId1782" tooltip="sem/10.1021_acsami.9b04440\SEM" display="sem/10.1021_acsami.9b04440\SEM" xr:uid="{B9AC1A6A-884E-47F6-9056-832494F58340}"/>
    <hyperlink ref="G883" r:id="rId1783" tooltip="sem/10.1021_acsami.0c10327\am0c10327_0002.jpeg" display="sem/10.1021_acsami.0c10327\am0c10327_0002.jpeg" xr:uid="{28611ABE-7EB9-4975-88E7-72A6AFF51386}"/>
    <hyperlink ref="H883" r:id="rId1784" tooltip="sem/10.1021_acsami.0c10327\SEM" display="sem/10.1021_acsami.0c10327\SEM" xr:uid="{7EB6054D-7D15-4909-8CEA-013258B4F1BE}"/>
    <hyperlink ref="G885" r:id="rId1785" tooltip="sem/10.1021_acsami.0c10327\am0c10327_0002.jpeg" display="sem/10.1021_acsami.0c10327\am0c10327_0002.jpeg" xr:uid="{22EFFE92-A1FE-48E6-B168-002278CAED13}"/>
    <hyperlink ref="H885" r:id="rId1786" tooltip="sem/10.1021_acsami.0c10327\SEM" display="sem/10.1021_acsami.0c10327\SEM" xr:uid="{FC9987F8-CE7B-4FA4-851E-FCA85A8B5C6A}"/>
    <hyperlink ref="G886" r:id="rId1787" tooltip="sem/10.1021_acsami.7b10348\supp_3.jpg" display="sem/10.1021_acsami.7b10348\supp_3.jpg" xr:uid="{7F95B4E2-A721-4956-BC7C-18C6854E40D8}"/>
    <hyperlink ref="H886" r:id="rId1788" tooltip="sem/10.1021_acsami.7b10348\SEM" display="sem/10.1021_acsami.7b10348\SEM" xr:uid="{2F51546A-0FF0-4F8B-ADBA-50EFF6A68234}"/>
    <hyperlink ref="G888" r:id="rId1789" tooltip="sem/10.1021_cm501095s\cm-2014-01095s_0007.jpeg" display="sem/10.1021_cm501095s\cm-2014-01095s_0007.jpeg" xr:uid="{529A9ADC-CA27-4CF5-A02E-F8E59BC54AF0}"/>
    <hyperlink ref="H888" r:id="rId1790" tooltip="sem/10.1021_cm501095s\SEM" display="sem/10.1021_cm501095s\SEM" xr:uid="{C58BBD5C-3F8F-41AC-BE2F-3AE2CDF2C6B6}"/>
    <hyperlink ref="G890" r:id="rId1791" tooltip="sem/10.1021_acsami.6b16195\am-2016-16195n_0002.jpeg" display="sem/10.1021_acsami.6b16195\am-2016-16195n_0002.jpeg" xr:uid="{FD4A8890-41EA-4164-A559-54F9207F6ECB}"/>
    <hyperlink ref="H890" r:id="rId1792" tooltip="sem/10.1021_acsami.6b16195\SEM" display="sem/10.1021_acsami.6b16195\SEM" xr:uid="{93B2F195-DD63-4AAA-B032-A7AA02F7AD60}"/>
    <hyperlink ref="G892" r:id="rId1793" tooltip="sem/10.1021_acsami.6b16195\am-2016-16195n_0002.jpeg" display="sem/10.1021_acsami.6b16195\am-2016-16195n_0002.jpeg" xr:uid="{972E6BB1-8E0F-4F41-BAFD-FD1ECABA4BBC}"/>
    <hyperlink ref="H892" r:id="rId1794" tooltip="sem/10.1021_acsami.6b16195\SEM" display="sem/10.1021_acsami.6b16195\SEM" xr:uid="{ED495CE1-B0FB-4E47-90F0-D9402045F3A1}"/>
    <hyperlink ref="G894" r:id="rId1795" tooltip="sem/10.1021_acsami.0c06641\am0c06641_0002.jpeg" display="sem/10.1021_acsami.0c06641\am0c06641_0002.jpeg" xr:uid="{E5F84DD2-DF0C-47AD-8367-4DC7CCF112CB}"/>
    <hyperlink ref="H894" r:id="rId1796" tooltip="sem/10.1021_acsami.0c06641\SEM" display="sem/10.1021_acsami.0c06641\SEM" xr:uid="{131EAC27-6A39-4997-A611-39A10324D701}"/>
    <hyperlink ref="G895" r:id="rId1797" tooltip="sem/10.1021_acsbiomaterials.0c00545\supp_3.jpg" display="sem/10.1021_acsbiomaterials.0c00545\supp_3.jpg" xr:uid="{745E8D0A-FB0F-478E-95C4-44825C57DDEF}"/>
    <hyperlink ref="H895" r:id="rId1798" tooltip="sem/10.1021_acsbiomaterials.0c00545\SEM" display="sem/10.1021_acsbiomaterials.0c00545\SEM" xr:uid="{399BBB09-9CB3-4F9B-9258-F56FC1557608}"/>
    <hyperlink ref="G896" r:id="rId1799" tooltip="sem/10.1021_acsami.8b10668\am-2018-106683_0003.jpeg" display="sem/10.1021_acsami.8b10668\am-2018-106683_0003.jpeg" xr:uid="{73A93B25-E836-4A19-8723-A3F715D6AEAB}"/>
    <hyperlink ref="H896" r:id="rId1800" tooltip="sem/10.1021_acsami.8b10668\SEM" display="sem/10.1021_acsami.8b10668\SEM" xr:uid="{25BD902D-198D-47E7-8FF6-71A108FDD695}"/>
    <hyperlink ref="G897" r:id="rId1801" tooltip="sem/10.1021_acsami.8b10668\am-2018-106683_0003.jpeg" display="sem/10.1021_acsami.8b10668\am-2018-106683_0003.jpeg" xr:uid="{C886E742-0005-4B6B-9BF0-5AD6461FC224}"/>
    <hyperlink ref="H897" r:id="rId1802" tooltip="sem/10.1021_acsami.8b10668\SEM" display="sem/10.1021_acsami.8b10668\SEM" xr:uid="{C83A8D5C-5080-4423-BC7B-A024D2370980}"/>
    <hyperlink ref="G898" r:id="rId1803" tooltip="sem/10.1021_acsami.8b10668\am-2018-106683_0003.jpeg" display="sem/10.1021_acsami.8b10668\am-2018-106683_0003.jpeg" xr:uid="{F9902BD2-F814-4D95-AE97-FF0EC00C3AF2}"/>
    <hyperlink ref="H898" r:id="rId1804" tooltip="sem/10.1021_acsami.8b10668\SEM" display="sem/10.1021_acsami.8b10668\SEM" xr:uid="{045C7330-C04E-4903-A728-83EBDED3C388}"/>
    <hyperlink ref="G899" r:id="rId1805" tooltip="sem/10.1021_acsami.8b10668\am-2018-106683_0003.jpeg" display="sem/10.1021_acsami.8b10668\am-2018-106683_0003.jpeg" xr:uid="{CDB215EF-B9B4-4D55-AECB-2B13E026F449}"/>
    <hyperlink ref="H899" r:id="rId1806" tooltip="sem/10.1021_acsami.8b10668\SEM" display="sem/10.1021_acsami.8b10668\SEM" xr:uid="{432FF50C-00D1-4820-8688-81B8BF6A7629}"/>
    <hyperlink ref="G900" r:id="rId1807" tooltip="sem/10.1021_acsami.8b10668\am-2018-106683_0005.jpeg" display="sem/10.1021_acsami.8b10668\am-2018-106683_0005.jpeg" xr:uid="{C823254C-BA7D-4449-BF32-CCBC8F4C8F37}"/>
    <hyperlink ref="H900" r:id="rId1808" tooltip="sem/10.1021_acsami.8b10668\SEM" display="sem/10.1021_acsami.8b10668\SEM" xr:uid="{46A113DB-3320-4789-BE37-5C6A294CB951}"/>
    <hyperlink ref="G901" r:id="rId1809" tooltip="sem/10.1021_acsami.8b10668\am-2018-106683_0005.jpeg" display="sem/10.1021_acsami.8b10668\am-2018-106683_0005.jpeg" xr:uid="{87754E87-057E-4F93-8760-0152EA6DAC87}"/>
    <hyperlink ref="H901" r:id="rId1810" tooltip="sem/10.1021_acsami.8b10668\SEM" display="sem/10.1021_acsami.8b10668\SEM" xr:uid="{28BF4E48-EDDE-4F93-9DD5-32F5238CD90C}"/>
    <hyperlink ref="G902" r:id="rId1811" tooltip="sem/10.1021_acsami.8b10668\am-2018-106683_0005.jpeg" display="sem/10.1021_acsami.8b10668\am-2018-106683_0005.jpeg" xr:uid="{360BB0E1-2B3D-456E-BDEE-54BE6563C34B}"/>
    <hyperlink ref="H902" r:id="rId1812" tooltip="sem/10.1021_acsami.8b10668\SEM" display="sem/10.1021_acsami.8b10668\SEM" xr:uid="{0FA87896-5602-4870-ADAB-988FFB577B21}"/>
    <hyperlink ref="G903" r:id="rId1813" tooltip="sem/10.1021_acsami.8b10668\am-2018-106683_0005.jpeg" display="sem/10.1021_acsami.8b10668\am-2018-106683_0005.jpeg" xr:uid="{83790B58-15DC-4711-93C6-82AAA47B442F}"/>
    <hyperlink ref="H903" r:id="rId1814" tooltip="sem/10.1021_acsami.8b10668\SEM" display="sem/10.1021_acsami.8b10668\SEM" xr:uid="{4150F48A-8AB1-419B-B462-0FB75C6A10AF}"/>
    <hyperlink ref="G904" r:id="rId1815" tooltip="sem/10.1021_acsami.8b10668\am-2018-106683_0005.jpeg" display="sem/10.1021_acsami.8b10668\am-2018-106683_0005.jpeg" xr:uid="{F2D50BE9-9ADC-4454-99CB-DE86EDADF601}"/>
    <hyperlink ref="H904" r:id="rId1816" tooltip="sem/10.1021_acsami.8b10668\SEM" display="sem/10.1021_acsami.8b10668\SEM" xr:uid="{5C2DA635-9FB7-474B-9B3F-4F89B252AB70}"/>
    <hyperlink ref="G910" r:id="rId1817" tooltip="sem/10.1021_acs.iecr.9b06769\supp_2.jpg" display="sem/10.1021_acs.iecr.9b06769\supp_2.jpg" xr:uid="{8488BA63-BF2A-4777-8FBD-CB45CA9FEBF7}"/>
    <hyperlink ref="H910" r:id="rId1818" tooltip="sem/10.1021_acs.iecr.9b06769\SEM" display="sem/10.1021_acs.iecr.9b06769\SEM" xr:uid="{3F667F95-3C7D-4E2D-9EC9-0527B5D18F76}"/>
    <hyperlink ref="G915" r:id="rId1819" tooltip="sem/10.1021_acsabm.0c00153\mt0c00153_0004.jpeg" display="sem/10.1021_acsabm.0c00153\mt0c00153_0004.jpeg" xr:uid="{3416309E-2227-4BA5-88FF-4FCB250074F1}"/>
    <hyperlink ref="H915" r:id="rId1820" tooltip="sem/10.1021_acsabm.0c00153\SEM" display="sem/10.1021_acsabm.0c00153\SEM" xr:uid="{4463818D-00DF-4DCB-84B6-90CA5A453CE1}"/>
    <hyperlink ref="G916" r:id="rId1821" tooltip="sem/10.1021_acsabm.0c00153\mt0c00153_0005.jpeg" display="sem/10.1021_acsabm.0c00153\mt0c00153_0005.jpeg" xr:uid="{9A0B35E2-C99F-4C02-924F-B54580E3D26F}"/>
    <hyperlink ref="H916" r:id="rId1822" tooltip="sem/10.1021_acsabm.0c00153\SEM" display="sem/10.1021_acsabm.0c00153\SEM" xr:uid="{87D8FE5B-FF08-4EFC-8C4A-F585F08455B4}"/>
    <hyperlink ref="G917" r:id="rId1823" tooltip="sem/10.1021_acsami.7b01513\am-2017-015133_0005.jpeg" display="sem/10.1021_acsami.7b01513\am-2017-015133_0005.jpeg" xr:uid="{BAA1CBE5-C276-4621-AB4C-8EDE6AC90B48}"/>
    <hyperlink ref="H917" r:id="rId1824" tooltip="sem/10.1021_acsami.7b01513\SEM" display="sem/10.1021_acsami.7b01513\SEM" xr:uid="{773FF696-6A1C-4086-BB83-8C1ED8D7BA00}"/>
    <hyperlink ref="G918" r:id="rId1825" tooltip="sem/10.1021_acsami.7b01513\am-2017-015133_0005.jpeg" display="sem/10.1021_acsami.7b01513\am-2017-015133_0005.jpeg" xr:uid="{E1242EB8-03BA-4FBC-B957-C47C38F81DC7}"/>
    <hyperlink ref="H918" r:id="rId1826" tooltip="sem/10.1021_acsami.7b01513\SEM" display="sem/10.1021_acsami.7b01513\SEM" xr:uid="{A55FEEF4-33A7-40B6-BAC4-A8686108E567}"/>
    <hyperlink ref="G919" r:id="rId1827" tooltip="sem/10.1021_acsami.7b01513\am-2017-015133_0005.jpeg" display="sem/10.1021_acsami.7b01513\am-2017-015133_0005.jpeg" xr:uid="{EF86A1A8-C13B-46EE-8486-3413DF2DD250}"/>
    <hyperlink ref="H919" r:id="rId1828" tooltip="sem/10.1021_acsami.7b01513\SEM" display="sem/10.1021_acsami.7b01513\SEM" xr:uid="{2231E72C-0E1A-4454-9595-816130FC738C}"/>
    <hyperlink ref="G920" r:id="rId1829" tooltip="sem/10.1021_acssuschemeng.9b00147\sc-2019-00147d_0007.jpeg" display="sem/10.1021_acssuschemeng.9b00147\sc-2019-00147d_0007.jpeg" xr:uid="{6C8C160B-0474-406C-8D1A-1B451F059796}"/>
    <hyperlink ref="H920" r:id="rId1830" tooltip="sem/10.1021_acssuschemeng.9b00147\SEM" display="sem/10.1021_acssuschemeng.9b00147\SEM" xr:uid="{B9F1CB48-EBA6-4C68-8CE8-098A263FD609}"/>
    <hyperlink ref="G921" r:id="rId1831" tooltip="sem/10.1021_acssuschemeng.9b00147\sc-2019-00147d_0007.jpeg" display="sem/10.1021_acssuschemeng.9b00147\sc-2019-00147d_0007.jpeg" xr:uid="{FCDA6E2D-9DFD-4567-9C23-A15D0A692450}"/>
    <hyperlink ref="H921" r:id="rId1832" tooltip="sem/10.1021_acssuschemeng.9b00147\SEM" display="sem/10.1021_acssuschemeng.9b00147\SEM" xr:uid="{8F3FE3A9-FB68-4102-8608-7CE78807E66B}"/>
    <hyperlink ref="G922" r:id="rId1833" tooltip="sem/10.1021_acssuschemeng.9b00147\sc-2019-00147d_0007.jpeg" display="sem/10.1021_acssuschemeng.9b00147\sc-2019-00147d_0007.jpeg" xr:uid="{54089CE8-60CE-4BAC-972F-778331C9F5C7}"/>
    <hyperlink ref="H922" r:id="rId1834" tooltip="sem/10.1021_acssuschemeng.9b00147\SEM" display="sem/10.1021_acssuschemeng.9b00147\SEM" xr:uid="{EFEE2C07-30AF-4D73-98EE-3685BF51C478}"/>
    <hyperlink ref="G923" r:id="rId1835" tooltip="sem/10.1021_acssuschemeng.9b00147\sc-2019-00147d_0007.jpeg" display="sem/10.1021_acssuschemeng.9b00147\sc-2019-00147d_0007.jpeg" xr:uid="{84355506-71FB-46D5-89C7-125F752E5BFB}"/>
    <hyperlink ref="H923" r:id="rId1836" tooltip="sem/10.1021_acssuschemeng.9b00147\SEM" display="sem/10.1021_acssuschemeng.9b00147\SEM" xr:uid="{47EEFC32-AFF4-4474-A6F9-04341FB331B4}"/>
    <hyperlink ref="G924" r:id="rId1837" tooltip="sem/10.1021_acssuschemeng.9b00147\sc-2019-00147d_0007.jpeg" display="sem/10.1021_acssuschemeng.9b00147\sc-2019-00147d_0007.jpeg" xr:uid="{7D77EFF1-CAA5-4C1E-9240-31186D3B24D9}"/>
    <hyperlink ref="H924" r:id="rId1838" tooltip="sem/10.1021_acssuschemeng.9b00147\SEM" display="sem/10.1021_acssuschemeng.9b00147\SEM" xr:uid="{739185DD-18AC-4495-BCEE-C3EB14F69BA9}"/>
    <hyperlink ref="G926" r:id="rId1839" tooltip="sem/10.1021_acs.biomac.5b00928\bm-2015-00928k_0011.jpeg" display="sem/10.1021_acs.biomac.5b00928\bm-2015-00928k_0011.jpeg" xr:uid="{71A779CD-94A1-4CF3-8918-651F6A2E491F}"/>
    <hyperlink ref="H926" r:id="rId1840" tooltip="sem/10.1021_acs.biomac.5b00928\SEM" display="sem/10.1021_acs.biomac.5b00928\SEM" xr:uid="{644FEFE3-58FA-40DC-82BC-0763DEDEF857}"/>
    <hyperlink ref="G932" r:id="rId1841" tooltip="sem/10.1021_acs.biomac.5b00928\bm-2015-00928k_0011.jpeg" display="sem/10.1021_acs.biomac.5b00928\bm-2015-00928k_0011.jpeg" xr:uid="{0BF83BA5-F670-433D-BCF6-8251BD41143B}"/>
    <hyperlink ref="H932" r:id="rId1842" tooltip="sem/10.1021_acs.biomac.5b00928\SEM" display="sem/10.1021_acs.biomac.5b00928\SEM" xr:uid="{4A459D11-FDA8-40A7-96BB-B5586B64A89A}"/>
    <hyperlink ref="G933" r:id="rId1843" tooltip="sem/10.1021_acsbiomaterials.8b01009\ab-2018-01009u_0001.jpeg" display="sem/10.1021_acsbiomaterials.8b01009\ab-2018-01009u_0001.jpeg" xr:uid="{DEC1CA60-1FD1-46CD-818B-0404CEB9FBE5}"/>
    <hyperlink ref="H933" r:id="rId1844" tooltip="sem/10.1021_acsbiomaterials.8b01009\SEM" display="sem/10.1021_acsbiomaterials.8b01009\SEM" xr:uid="{4E1DFDE7-3744-4D93-8581-9A721EB5BCCA}"/>
    <hyperlink ref="G934" r:id="rId1845" tooltip="sem/10.1021_acsami.7b15712\am-2017-15712r_0007.jpeg" display="sem/10.1021_acsami.7b15712\am-2017-15712r_0007.jpeg" xr:uid="{087287BE-6536-42DE-9C9F-AE4A1BBB6DF1}"/>
    <hyperlink ref="H934" r:id="rId1846" tooltip="sem/10.1021_acsami.7b15712\SEM" display="sem/10.1021_acsami.7b15712\SEM" xr:uid="{97C36879-33B1-48B9-A296-563BE5FF9D0A}"/>
    <hyperlink ref="G935" r:id="rId1847" tooltip="sem/10.1021_acsami.7b15712\supp_9.jpg" display="sem/10.1021_acsami.7b15712\supp_9.jpg" xr:uid="{0728449D-E169-4BD2-9ED2-5EB7EFD131D4}"/>
    <hyperlink ref="H935" r:id="rId1848" tooltip="sem/10.1021_acsami.7b15712\SEM" display="sem/10.1021_acsami.7b15712\SEM" xr:uid="{9898EB79-291C-456D-B512-5834BC6490B2}"/>
    <hyperlink ref="G936" r:id="rId1849" tooltip="sem/10.1021_acs.macromol.7b01832\ma-2017-01832c_0003.jpeg" display="sem/10.1021_acs.macromol.7b01832\ma-2017-01832c_0003.jpeg" xr:uid="{8E78A7B5-1B63-47E0-9679-46F6F25547B8}"/>
    <hyperlink ref="H936" r:id="rId1850" tooltip="sem/10.1021_acs.macromol.7b01832\SEM" display="sem/10.1021_acs.macromol.7b01832\SEM" xr:uid="{AC318DAD-CE91-434D-9C49-D7D9F0B3BA63}"/>
    <hyperlink ref="G937" r:id="rId1851" tooltip="sem/10.1021_acs.macromol.5b01536\ma-2015-01536z_0003.jpeg" display="sem/10.1021_acs.macromol.5b01536\ma-2015-01536z_0003.jpeg" xr:uid="{3CBFB413-6109-4F53-AA5F-A080D7F5C739}"/>
    <hyperlink ref="H937" r:id="rId1852" tooltip="sem/10.1021_acs.macromol.5b01536\SEM" display="sem/10.1021_acs.macromol.5b01536\SEM" xr:uid="{435FFA02-97D7-4065-A4C8-F645F09FD4F7}"/>
    <hyperlink ref="G938" r:id="rId1853" tooltip="sem/10.1021_acs.macromol.5b01536\ma-2015-01536z_0003.jpeg" display="sem/10.1021_acs.macromol.5b01536\ma-2015-01536z_0003.jpeg" xr:uid="{2DD03ED2-448C-498B-A3CF-64628D42A9A1}"/>
    <hyperlink ref="H938" r:id="rId1854" tooltip="sem/10.1021_acs.macromol.5b01536\SEM" display="sem/10.1021_acs.macromol.5b01536\SEM" xr:uid="{609F2A78-AD87-4306-83D5-404C5D65FDCE}"/>
    <hyperlink ref="G939" r:id="rId1855" tooltip="sem/10.1021_acs.macromol.5b01536\ma-2015-01536z_0003.jpeg" display="sem/10.1021_acs.macromol.5b01536\ma-2015-01536z_0003.jpeg" xr:uid="{A036D7E3-2BFE-4D5C-8176-AA2916C27264}"/>
    <hyperlink ref="H939" r:id="rId1856" tooltip="sem/10.1021_acs.macromol.5b01536\SEM" display="sem/10.1021_acs.macromol.5b01536\SEM" xr:uid="{204E714E-C7FF-42C0-AC86-3D1DABBE60C0}"/>
    <hyperlink ref="G940" r:id="rId1857" tooltip="sem/10.1021_acs.macromol.5b01536\ma-2015-01536z_0003.jpeg" display="sem/10.1021_acs.macromol.5b01536\ma-2015-01536z_0003.jpeg" xr:uid="{AEC4D5A7-A9FF-4466-92C7-F747F89C1523}"/>
    <hyperlink ref="H940" r:id="rId1858" tooltip="sem/10.1021_acs.macromol.5b01536\SEM" display="sem/10.1021_acs.macromol.5b01536\SEM" xr:uid="{0D7980CD-934F-4195-9F0F-C94F2E60328F}"/>
    <hyperlink ref="G941" r:id="rId1859" tooltip="sem/10.1021_acsami.9b08870\am9b08870_0001.jpeg" display="sem/10.1021_acsami.9b08870\am9b08870_0001.jpeg" xr:uid="{E7A4CEEA-C52C-450F-B8C4-CD637D05289C}"/>
    <hyperlink ref="H941" r:id="rId1860" tooltip="sem/10.1021_acsami.9b08870\SEM" display="sem/10.1021_acsami.9b08870\SEM" xr:uid="{4FE098C7-81FE-4452-811A-52C56DFB3909}"/>
    <hyperlink ref="G942" r:id="rId1861" tooltip="sem/10.1021_acsami.9b08870\am9b08870_0001.jpeg" display="sem/10.1021_acsami.9b08870\am9b08870_0001.jpeg" xr:uid="{47017D68-210C-41CF-99A9-2AE20B20D801}"/>
    <hyperlink ref="H942" r:id="rId1862" tooltip="sem/10.1021_acsami.9b08870\SEM" display="sem/10.1021_acsami.9b08870\SEM" xr:uid="{02B6255E-6CA6-4CD3-B7F0-47622ECFF1B6}"/>
    <hyperlink ref="G944" r:id="rId1863" tooltip="sem/10.1021_acsami.9b08870\am9b08870_0001.jpeg" display="sem/10.1021_acsami.9b08870\am9b08870_0001.jpeg" xr:uid="{C22A3DE4-AF40-4427-B7BC-617782CFFA06}"/>
    <hyperlink ref="H944" r:id="rId1864" tooltip="sem/10.1021_acsami.9b08870\SEM" display="sem/10.1021_acsami.9b08870\SEM" xr:uid="{C749F8B0-69AD-4511-A47A-08D1FB1355D7}"/>
    <hyperlink ref="G946" r:id="rId1865" tooltip="sem/10.1021_acsami.7b08937\am-2017-089373_0003.jpeg" display="sem/10.1021_acsami.7b08937\am-2017-089373_0003.jpeg" xr:uid="{B7F7FDCD-80D0-429C-8D81-2B2B451F2C61}"/>
    <hyperlink ref="H946" r:id="rId1866" tooltip="sem/10.1021_acsami.7b08937\SEM" display="sem/10.1021_acsami.7b08937\SEM" xr:uid="{31345BC2-A2D3-44CA-94ED-7F73B16857A9}"/>
    <hyperlink ref="G947" r:id="rId1867" tooltip="sem/10.1021_acsapm.9b00590\supp_2.jpg" display="sem/10.1021_acsapm.9b00590\supp_2.jpg" xr:uid="{14F8C9B2-90EE-4CA8-96D9-3E305FAE9FEB}"/>
    <hyperlink ref="H947" r:id="rId1868" tooltip="sem/10.1021_acsapm.9b00590\SEM" display="sem/10.1021_acsapm.9b00590\SEM" xr:uid="{DF2057BE-D274-401D-8FEA-6B6A48001ADD}"/>
    <hyperlink ref="G948" r:id="rId1869" tooltip="sem/10.1021_acsami.0c02495\am0c02495_0004.jpeg" display="sem/10.1021_acsami.0c02495\am0c02495_0004.jpeg" xr:uid="{06AF747F-3BF1-4C72-9C21-152ECC74393D}"/>
    <hyperlink ref="H948" r:id="rId1870" tooltip="sem/10.1021_acsami.0c02495\SEM" display="sem/10.1021_acsami.0c02495\SEM" xr:uid="{AD01A8DA-D132-4193-BEF7-B0030D5A4DB6}"/>
    <hyperlink ref="G949" r:id="rId1871" tooltip="sem/10.1021_acsami.0c02495\supp_3.jpg" display="sem/10.1021_acsami.0c02495\supp_3.jpg" xr:uid="{92A20577-4146-44FE-ADB4-EAEA8CE4BCDA}"/>
    <hyperlink ref="H949" r:id="rId1872" tooltip="sem/10.1021_acsami.0c02495\SEM" display="sem/10.1021_acsami.0c02495\SEM" xr:uid="{232D91C6-6437-4144-9F58-4F7A0E5E576A}"/>
    <hyperlink ref="G950" r:id="rId1873" tooltip="sem/10.1021_acsami.0c02495\supp_22.jpg" display="sem/10.1021_acsami.0c02495\supp_22.jpg" xr:uid="{972C6395-51E7-4673-9720-C19A48EF2B36}"/>
    <hyperlink ref="H950" r:id="rId1874" tooltip="sem/10.1021_acsami.0c02495\SEM" display="sem/10.1021_acsami.0c02495\SEM" xr:uid="{9D42E6BC-F544-483F-B0BC-6CAD2085DC11}"/>
    <hyperlink ref="G951" r:id="rId1875" tooltip="sem/10.1021_acsami.0c02495\supp_22.jpg" display="sem/10.1021_acsami.0c02495\supp_22.jpg" xr:uid="{DEBF743D-5CED-4CA4-92CE-84F5147FC07C}"/>
    <hyperlink ref="H951" r:id="rId1876" tooltip="sem/10.1021_acsami.0c02495\SEM" display="sem/10.1021_acsami.0c02495\SEM" xr:uid="{C7CBAE9C-673A-4A8B-B368-A40C36F7D13D}"/>
    <hyperlink ref="G952" r:id="rId1877" tooltip="sem/10.1021_acsami.5b03325\supp_4.jpg" display="sem/10.1021_acsami.5b03325\supp_4.jpg" xr:uid="{0382A975-C3A5-40FA-B333-EE766935BA6E}"/>
    <hyperlink ref="H952" r:id="rId1878" tooltip="sem/10.1021_acsami.5b03325\SEM" display="sem/10.1021_acsami.5b03325\SEM" xr:uid="{5BCCBCA7-8607-4209-B07A-0434A822E888}"/>
    <hyperlink ref="G953" r:id="rId1879" tooltip="sem/10.1021_acsbiomaterials.8b00408\ab-2018-00408v_0009.jpeg" display="sem/10.1021_acsbiomaterials.8b00408\ab-2018-00408v_0009.jpeg" xr:uid="{AF6FD2CC-9BB0-4A69-ACA1-04135B01DDD8}"/>
    <hyperlink ref="H953" r:id="rId1880" tooltip="sem/10.1021_acsbiomaterials.8b00408\SEM" display="sem/10.1021_acsbiomaterials.8b00408\SEM" xr:uid="{28334CAD-ABA8-435E-AA78-6502C5BAA492}"/>
    <hyperlink ref="G955" r:id="rId1881" tooltip="sem/10.1021_acsbiomaterials.8b00408\ab-2018-00408v_0004.jpeg" display="sem/10.1021_acsbiomaterials.8b00408\ab-2018-00408v_0004.jpeg" xr:uid="{A650D3F8-2A0C-43A9-914A-F594F17A0292}"/>
    <hyperlink ref="H955" r:id="rId1882" tooltip="sem/10.1021_acsbiomaterials.8b00408\SEM" display="sem/10.1021_acsbiomaterials.8b00408\SEM" xr:uid="{CAC478B6-48F1-4B4C-8FF4-2E4EDB73F6CB}"/>
    <hyperlink ref="G961" r:id="rId1883" tooltip="sem/10.1021_acsami.1c05394\am1c05394_0008.jpeg" display="sem/10.1021_acsami.1c05394\am1c05394_0008.jpeg" xr:uid="{1F3EC472-EFA6-43C5-9C6A-8F700F8088DA}"/>
    <hyperlink ref="H961" r:id="rId1884" tooltip="sem/10.1021_acsami.1c05394\SEM" display="sem/10.1021_acsami.1c05394\SEM" xr:uid="{B82AD71B-0E6F-4B66-BA33-15049903CAED}"/>
    <hyperlink ref="G962" r:id="rId1885" tooltip="sem/10.1021_acsami.1c05394\am1c05394_0008.jpeg" display="sem/10.1021_acsami.1c05394\am1c05394_0008.jpeg" xr:uid="{89E3DC17-9115-47B6-8117-381448FFD2F9}"/>
    <hyperlink ref="H962" r:id="rId1886" tooltip="sem/10.1021_acsami.1c05394\SEM" display="sem/10.1021_acsami.1c05394\SEM" xr:uid="{5FBEDE6B-DAAB-402A-A4E2-E876B1055C66}"/>
    <hyperlink ref="G963" r:id="rId1887" tooltip="sem/10.1021_acsami.1c05394\am1c05394_0008.jpeg" display="sem/10.1021_acsami.1c05394\am1c05394_0008.jpeg" xr:uid="{0C74329F-9A18-49DC-B490-BB44E957CBBF}"/>
    <hyperlink ref="H963" r:id="rId1888" tooltip="sem/10.1021_acsami.1c05394\SEM" display="sem/10.1021_acsami.1c05394\SEM" xr:uid="{223914DC-2ED0-4BEE-9966-89DFFCA96A3E}"/>
    <hyperlink ref="G964" r:id="rId1889" tooltip="sem/10.1021_acsami.1c05394\am1c05394_0008.jpeg" display="sem/10.1021_acsami.1c05394\am1c05394_0008.jpeg" xr:uid="{B7335600-43BF-4D40-AF49-D13B92A7D00B}"/>
    <hyperlink ref="H964" r:id="rId1890" tooltip="sem/10.1021_acsami.1c05394\SEM" display="sem/10.1021_acsami.1c05394\SEM" xr:uid="{B0CBA32E-E4A3-4F07-AB85-260F46FDA727}"/>
    <hyperlink ref="G965" r:id="rId1891" tooltip="sem/10.1021_acsami.1c05394\am1c05394_0012.jpeg" display="sem/10.1021_acsami.1c05394\am1c05394_0012.jpeg" xr:uid="{1D461675-5741-4140-8D20-07B7B5A4CD9F}"/>
    <hyperlink ref="H965" r:id="rId1892" tooltip="sem/10.1021_acsami.1c05394\SEM" display="sem/10.1021_acsami.1c05394\SEM" xr:uid="{C7A04527-3282-4C7C-A1DE-CAE153D07F62}"/>
    <hyperlink ref="G966" r:id="rId1893" tooltip="sem/10.1021_acsami.1c05394\am1c05394_0012.jpeg" display="sem/10.1021_acsami.1c05394\am1c05394_0012.jpeg" xr:uid="{8662D2B4-BA0B-4002-94C2-23F70BAC1166}"/>
    <hyperlink ref="H966" r:id="rId1894" tooltip="sem/10.1021_acsami.1c05394\SEM" display="sem/10.1021_acsami.1c05394\SEM" xr:uid="{7FC97329-290F-4DF2-92AD-0FF339E58665}"/>
    <hyperlink ref="G967" r:id="rId1895" tooltip="sem/10.1021_acsami.1c05394\am1c05394_0012.jpeg" display="sem/10.1021_acsami.1c05394\am1c05394_0012.jpeg" xr:uid="{D7BBA9E7-D194-4F64-AF52-31D134978338}"/>
    <hyperlink ref="H967" r:id="rId1896" tooltip="sem/10.1021_acsami.1c05394\SEM" display="sem/10.1021_acsami.1c05394\SEM" xr:uid="{D2A8D1E7-7D43-468F-BAE8-289DC16494AF}"/>
    <hyperlink ref="G968" r:id="rId1897" tooltip="sem/10.1021_acsami.1c05394\am1c05394_0012.jpeg" display="sem/10.1021_acsami.1c05394\am1c05394_0012.jpeg" xr:uid="{627174F4-20D0-4B3B-A94F-E89B644529CA}"/>
    <hyperlink ref="H968" r:id="rId1898" tooltip="sem/10.1021_acsami.1c05394\SEM" display="sem/10.1021_acsami.1c05394\SEM" xr:uid="{20EEDBD9-6D27-414B-B8DA-B6B50631DE16}"/>
    <hyperlink ref="G969" r:id="rId1899" tooltip="sem/10.1021_jacs.9b11290\supp_10.jpg" display="sem/10.1021_jacs.9b11290\supp_10.jpg" xr:uid="{2139CF74-C25C-4B61-A78E-88CCB06DD948}"/>
    <hyperlink ref="H969" r:id="rId1900" tooltip="sem/10.1021_jacs.9b11290\SEM" display="sem/10.1021_jacs.9b11290\SEM" xr:uid="{D9FEDDA6-2AFF-4AD2-8DEE-48F55012CA80}"/>
    <hyperlink ref="G970" r:id="rId1901" tooltip="sem/10.1021_jacs.9b11290\supp_10.jpg" display="sem/10.1021_jacs.9b11290\supp_10.jpg" xr:uid="{070BCCF6-4907-40CB-B232-A948A088974A}"/>
    <hyperlink ref="H970" r:id="rId1902" tooltip="sem/10.1021_jacs.9b11290\SEM" display="sem/10.1021_jacs.9b11290\SEM" xr:uid="{7342FC84-CE41-4906-9730-741E3D6E2180}"/>
    <hyperlink ref="G971" r:id="rId1903" tooltip="sem/10.1021_bm700924n\bm-2007-00924n_0008.jpeg" display="sem/10.1021_bm700924n\bm-2007-00924n_0008.jpeg" xr:uid="{4CD648D7-4BAD-40CC-9266-C61362E88030}"/>
    <hyperlink ref="H971" r:id="rId1904" tooltip="sem/10.1021_bm700924n\SEM" display="sem/10.1021_bm700924n\SEM" xr:uid="{5D0DB8E2-49A6-4087-979B-51DC4BAC9B43}"/>
    <hyperlink ref="G972" r:id="rId1905" tooltip="sem/10.1021_bm700924n\bm-2007-00924n_0008.jpeg" display="sem/10.1021_bm700924n\bm-2007-00924n_0008.jpeg" xr:uid="{6F6E4878-9AE9-485A-A094-92A8375F742F}"/>
    <hyperlink ref="H972" r:id="rId1906" tooltip="sem/10.1021_bm700924n\SEM" display="sem/10.1021_bm700924n\SEM" xr:uid="{D2A81209-1DBA-43B0-8197-59462652867E}"/>
    <hyperlink ref="G973" r:id="rId1907" tooltip="sem/10.1021_acsbiomaterials.9b00941\ab-2019-00941d_0004.jpeg" display="sem/10.1021_acsbiomaterials.9b00941\ab-2019-00941d_0004.jpeg" xr:uid="{C8AE5F9F-3013-4EE0-98DD-9589AEA12D46}"/>
    <hyperlink ref="H973" r:id="rId1908" tooltip="sem/10.1021_acsbiomaterials.9b00941\SEM" display="sem/10.1021_acsbiomaterials.9b00941\SEM" xr:uid="{B89F4AD3-858C-488D-B017-1C55D7D897CF}"/>
    <hyperlink ref="G974" r:id="rId1909" tooltip="sem/10.1021_acsbiomaterials.9b00941\ab-2019-00941d_0005.jpeg" display="sem/10.1021_acsbiomaterials.9b00941\ab-2019-00941d_0005.jpeg" xr:uid="{91219211-66F0-4978-8FB4-4A1AB0902DD6}"/>
    <hyperlink ref="H974" r:id="rId1910" tooltip="sem/10.1021_acsbiomaterials.9b00941\SEM" display="sem/10.1021_acsbiomaterials.9b00941\SEM" xr:uid="{8B68EA9B-861D-474F-A645-FCC45194701B}"/>
    <hyperlink ref="G975" r:id="rId1911" tooltip="sem/10.1021_acsbiomaterials.9b00941\ab-2019-00941d_0005.jpeg" display="sem/10.1021_acsbiomaterials.9b00941\ab-2019-00941d_0005.jpeg" xr:uid="{3233B523-1177-47EA-95C2-360E8FBCE0E1}"/>
    <hyperlink ref="H975" r:id="rId1912" tooltip="sem/10.1021_acsbiomaterials.9b00941\SEM" display="sem/10.1021_acsbiomaterials.9b00941\SEM" xr:uid="{25721619-BDB4-478B-BEEC-31EC4B778D6C}"/>
    <hyperlink ref="G976" r:id="rId1913" tooltip="sem/10.1021_acsbiomaterials.9b00941\ab-2019-00941d_0005.jpeg" display="sem/10.1021_acsbiomaterials.9b00941\ab-2019-00941d_0005.jpeg" xr:uid="{DC29CADD-44DB-41DE-9F60-056DB0C01754}"/>
    <hyperlink ref="H976" r:id="rId1914" tooltip="sem/10.1021_acsbiomaterials.9b00941\SEM" display="sem/10.1021_acsbiomaterials.9b00941\SEM" xr:uid="{43C942C7-E7D3-4B1D-B25D-941AD2FB3A2D}"/>
    <hyperlink ref="G977" r:id="rId1915" tooltip="sem/10.1021_acsbiomaterials.9b00941\supp_5.jpg" display="sem/10.1021_acsbiomaterials.9b00941\supp_5.jpg" xr:uid="{16B0A89F-52EF-44D8-9335-F1940D8BEA7E}"/>
    <hyperlink ref="H977" r:id="rId1916" tooltip="sem/10.1021_acsbiomaterials.9b00941\SEM" display="sem/10.1021_acsbiomaterials.9b00941\SEM" xr:uid="{1AD6FF29-296A-4D64-BEC5-5E8F969F3735}"/>
    <hyperlink ref="G978" r:id="rId1917" tooltip="sem/10.1021_acsbiomaterials.9b00967\supp_10.jpg" display="sem/10.1021_acsbiomaterials.9b00967\supp_10.jpg" xr:uid="{FF2EDFAA-C776-4F96-94CF-21490938BB67}"/>
    <hyperlink ref="H978" r:id="rId1918" tooltip="sem/10.1021_acsbiomaterials.9b00967\SEM" display="sem/10.1021_acsbiomaterials.9b00967\SEM" xr:uid="{3F417C40-2358-454F-850F-8ABC8B1D8E10}"/>
    <hyperlink ref="G979" r:id="rId1919" tooltip="sem/10.1021_acsami.9b14756\supp_1.jpg" display="sem/10.1021_acsami.9b14756\supp_1.jpg" xr:uid="{8ABC90FA-443C-40EB-8369-39315D706E40}"/>
    <hyperlink ref="H979" r:id="rId1920" tooltip="sem/10.1021_acsami.9b14756\SEM" display="sem/10.1021_acsami.9b14756\SEM" xr:uid="{59FF700C-A7B5-4E47-9FD4-E5862F2E7F5D}"/>
    <hyperlink ref="G980" r:id="rId1921" tooltip="sem/10.1021_acsapm.0c00831\ap0c00831_0006.jpeg" display="sem/10.1021_acsapm.0c00831\ap0c00831_0006.jpeg" xr:uid="{09BEA5D2-C03E-4084-885A-259E98AEB95F}"/>
    <hyperlink ref="H980" r:id="rId1922" tooltip="sem/10.1021_acsapm.0c00831\SEM" display="sem/10.1021_acsapm.0c00831\SEM" xr:uid="{A51E3DF3-B83D-4D6E-9D3E-C7A02A5CF2BD}"/>
    <hyperlink ref="G981" r:id="rId1923" tooltip="sem/10.1021_acsapm.0c00831\ap0c00831_0006.jpeg" display="sem/10.1021_acsapm.0c00831\ap0c00831_0006.jpeg" xr:uid="{05D5D4AB-3F1D-496D-851C-1D16FBCFA5F5}"/>
    <hyperlink ref="H981" r:id="rId1924" tooltip="sem/10.1021_acsapm.0c00831\SEM" display="sem/10.1021_acsapm.0c00831\SEM" xr:uid="{EAA79B9C-7DA6-4A81-B84F-84E61C32A687}"/>
    <hyperlink ref="G982" r:id="rId1925" tooltip="sem/10.1021_acsapm.0c00831\ap0c00831_0006.jpeg" display="sem/10.1021_acsapm.0c00831\ap0c00831_0006.jpeg" xr:uid="{6B7B0E9B-98FF-4975-B845-00CB4B1E0F15}"/>
    <hyperlink ref="H982" r:id="rId1926" tooltip="sem/10.1021_acsapm.0c00831\SEM" display="sem/10.1021_acsapm.0c00831\SEM" xr:uid="{DC34A081-E6DB-42D6-9A13-04753B98F441}"/>
    <hyperlink ref="G986" r:id="rId1927" tooltip="sem/10.1021_ma501214k\ma-2014-01214k_0005.jpeg" display="sem/10.1021_ma501214k\ma-2014-01214k_0005.jpeg" xr:uid="{E247891B-3625-4EB3-A3E1-38B145422952}"/>
    <hyperlink ref="H986" r:id="rId1928" tooltip="sem/10.1021_ma501214k\SEM" display="sem/10.1021_ma501214k\SEM" xr:uid="{B4F46315-2D07-4A2B-AD9D-6B8C217C2A70}"/>
    <hyperlink ref="G987" r:id="rId1929" tooltip="sem/10.1021_acssuschemeng.0c06198\sc0c06198_0005.jpeg" display="sem/10.1021_acssuschemeng.0c06198\sc0c06198_0005.jpeg" xr:uid="{CB604ECC-1A76-4286-8867-9BEBC11D72B1}"/>
    <hyperlink ref="H987" r:id="rId1930" tooltip="sem/10.1021_acssuschemeng.0c06198\SEM" display="sem/10.1021_acssuschemeng.0c06198\SEM" xr:uid="{C23112B8-264D-4394-BF4C-0366D03343C8}"/>
    <hyperlink ref="G988" r:id="rId1931" tooltip="sem/10.1021_acssuschemeng.0c06198\sc0c06198_0005.jpeg" display="sem/10.1021_acssuschemeng.0c06198\sc0c06198_0005.jpeg" xr:uid="{12A7AB60-B8D0-4D3F-8133-64CB6680B9E4}"/>
    <hyperlink ref="H988" r:id="rId1932" tooltip="sem/10.1021_acssuschemeng.0c06198\SEM" display="sem/10.1021_acssuschemeng.0c06198\SEM" xr:uid="{0982AEF4-12A9-4976-9EF1-C46657F6B907}"/>
    <hyperlink ref="G990" r:id="rId1933" tooltip="sem/10.1021_acsapm.9b00905\ap9b00905_0002.jpeg" display="sem/10.1021_acsapm.9b00905\ap9b00905_0002.jpeg" xr:uid="{D935A9FA-254C-49AB-92EB-F7681FCEF28F}"/>
    <hyperlink ref="H990" r:id="rId1934" tooltip="sem/10.1021_acsapm.9b00905\SEM" display="sem/10.1021_acsapm.9b00905\SEM" xr:uid="{2BAE30D0-B8E9-4AF0-AFE0-68B6BD5B7A04}"/>
    <hyperlink ref="G991" r:id="rId1935" tooltip="sem/10.1021_acsabm.0c00933\supp_2.jpg" display="sem/10.1021_acsabm.0c00933\supp_2.jpg" xr:uid="{14766603-EB6B-41B0-8907-91A1DF75B703}"/>
    <hyperlink ref="H991" r:id="rId1936" tooltip="sem/10.1021_acsabm.0c00933\SEM" display="sem/10.1021_acsabm.0c00933\SEM" xr:uid="{800173FA-ED0E-4C8B-8092-2EFF92142D1C}"/>
    <hyperlink ref="G992" r:id="rId1937" tooltip="sem/10.1021_acsami.5b07628\am-2015-07628m_0006.jpeg" display="sem/10.1021_acsami.5b07628\am-2015-07628m_0006.jpeg" xr:uid="{3C19816B-81F2-4E03-A42D-FA2AFF43B673}"/>
    <hyperlink ref="H992" r:id="rId1938" tooltip="sem/10.1021_acsami.5b07628\SEM" display="sem/10.1021_acsami.5b07628\SEM" xr:uid="{EA4B348D-4859-4ED7-941E-112A4680CF35}"/>
    <hyperlink ref="G993" r:id="rId1939" tooltip="sem/10.1021_acsami.5b07628\am-2015-07628m_0009.jpeg" display="sem/10.1021_acsami.5b07628\am-2015-07628m_0009.jpeg" xr:uid="{7BF4F23C-D4AC-459E-9B48-57FE3E205C86}"/>
    <hyperlink ref="H993" r:id="rId1940" tooltip="sem/10.1021_acsami.5b07628\SEM" display="sem/10.1021_acsami.5b07628\SEM" xr:uid="{75D09750-306F-4BEB-9AFE-2C712717804C}"/>
    <hyperlink ref="G996" r:id="rId1941" tooltip="sem/10.1021_acs.langmuir.8b01388\la-2018-01388z_0002.jpeg" display="sem/10.1021_acs.langmuir.8b01388\la-2018-01388z_0002.jpeg" xr:uid="{A5587E79-D3B0-423B-9356-C3168B9C2E91}"/>
    <hyperlink ref="H996" r:id="rId1942" tooltip="sem/10.1021_acs.langmuir.8b01388\SEM" display="sem/10.1021_acs.langmuir.8b01388\SEM" xr:uid="{ED563E08-F113-4BAD-AA5E-8C2C2A84715A}"/>
    <hyperlink ref="G999" r:id="rId1943" tooltip="sem/10.1021_acs.langmuir.8b01388\la-2018-01388z_0002.jpeg" display="sem/10.1021_acs.langmuir.8b01388\la-2018-01388z_0002.jpeg" xr:uid="{03144478-288C-4946-8564-C98332E113DD}"/>
    <hyperlink ref="H999" r:id="rId1944" tooltip="sem/10.1021_acs.langmuir.8b01388\SEM" display="sem/10.1021_acs.langmuir.8b01388\SEM" xr:uid="{0B2CEB93-9BE3-4E95-A2A0-D387B7F2D475}"/>
    <hyperlink ref="G1000" r:id="rId1945" tooltip="sem/10.1021_acsami.9b15817\am9b15817_0002.jpeg" display="sem/10.1021_acsami.9b15817\am9b15817_0002.jpeg" xr:uid="{37867DB2-D4F1-4F43-A8A7-8D7539A22A70}"/>
    <hyperlink ref="H1000" r:id="rId1946" tooltip="sem/10.1021_acsami.9b15817\SEM" display="sem/10.1021_acsami.9b15817\SEM" xr:uid="{DF3A8FA7-1D8E-4AE1-9C67-CAA1CE29CCAF}"/>
    <hyperlink ref="G1001" r:id="rId1947" tooltip="sem/10.1021_acs.macromol.7b02315\ma-2017-02315j_0007.jpeg" display="sem/10.1021_acs.macromol.7b02315\ma-2017-02315j_0007.jpeg" xr:uid="{33177B61-453D-4D6F-B8F0-A621C08390E9}"/>
    <hyperlink ref="H1001" r:id="rId1948" tooltip="sem/10.1021_acs.macromol.7b02315\SEM" display="sem/10.1021_acs.macromol.7b02315\SEM" xr:uid="{B27B5377-1595-4EA4-8442-A0A0D783000D}"/>
    <hyperlink ref="G1002" r:id="rId1949" tooltip="sem/10.1021_acsabm.9b00727\mt9b00727_0001.jpeg" display="sem/10.1021_acsabm.9b00727\mt9b00727_0001.jpeg" xr:uid="{6830B2B4-A6FD-4397-8D52-1D0D947D772E}"/>
    <hyperlink ref="H1002" r:id="rId1950" tooltip="sem/10.1021_acsabm.9b00727\SEM" display="sem/10.1021_acsabm.9b00727\SEM" xr:uid="{5EB888EA-794F-4C8A-A047-C611E34F3D8D}"/>
    <hyperlink ref="G1003" r:id="rId1951" tooltip="sem/10.1021_acsabm.9b00727\mt9b00727_0001.jpeg" display="sem/10.1021_acsabm.9b00727\mt9b00727_0001.jpeg" xr:uid="{58BE480A-1F8B-45AE-9177-CCC7DF444404}"/>
    <hyperlink ref="H1003" r:id="rId1952" tooltip="sem/10.1021_acsabm.9b00727\SEM" display="sem/10.1021_acsabm.9b00727\SEM" xr:uid="{3553FEF6-5CDF-4D12-A024-18C4E5113F09}"/>
    <hyperlink ref="G1004" r:id="rId1953" tooltip="sem/10.1021_acsabm.9b00727\mt9b00727_0003.jpeg" display="sem/10.1021_acsabm.9b00727\mt9b00727_0003.jpeg" xr:uid="{1474F588-339E-4B74-A7D4-16AC4C32F982}"/>
    <hyperlink ref="H1004" r:id="rId1954" tooltip="sem/10.1021_acsabm.9b00727\SEM" display="sem/10.1021_acsabm.9b00727\SEM" xr:uid="{98B7216F-2304-4CF8-BF79-E61079C12FE8}"/>
    <hyperlink ref="G1005" r:id="rId1955" tooltip="sem/10.1021_nn300082k\nn-2012-00082k_0004.jpeg" display="sem/10.1021_nn300082k\nn-2012-00082k_0004.jpeg" xr:uid="{BB97D0FF-43AE-4587-93B5-C436B618CFDD}"/>
    <hyperlink ref="H1005" r:id="rId1956" tooltip="sem/10.1021_nn300082k\SEM" display="sem/10.1021_nn300082k\SEM" xr:uid="{6895DD35-CFE2-41C6-9B2B-1D916314A506}"/>
    <hyperlink ref="G1006" r:id="rId1957" tooltip="sem/10.1021_nn300082k\nn-2012-00082k_0005.jpeg" display="sem/10.1021_nn300082k\nn-2012-00082k_0005.jpeg" xr:uid="{134B7D8E-F5CF-4F45-ABC5-0E14BC3429B3}"/>
    <hyperlink ref="H1006" r:id="rId1958" tooltip="sem/10.1021_nn300082k\SEM" display="sem/10.1021_nn300082k\SEM" xr:uid="{4457D47B-1E5C-4CC5-8A39-C5324FD3C8B1}"/>
    <hyperlink ref="G1007" r:id="rId1959" tooltip="sem/10.1021_nn300082k\supp_3.jpg" display="sem/10.1021_nn300082k\supp_3.jpg" xr:uid="{2A6D83E2-CE0C-407A-8D95-769A1EFF0AFF}"/>
    <hyperlink ref="H1007" r:id="rId1960" tooltip="sem/10.1021_nn300082k\SEM" display="sem/10.1021_nn300082k\SEM" xr:uid="{A5032735-67B5-4721-B611-F7725B58C24A}"/>
    <hyperlink ref="G1008" r:id="rId1961" tooltip="sem/10.1021_acsomega.0c00727\ao0c00727_0006.jpeg" display="sem/10.1021_acsomega.0c00727\ao0c00727_0006.jpeg" xr:uid="{36C013F3-DCAB-45B8-A8CE-1A7126E50327}"/>
    <hyperlink ref="H1008" r:id="rId1962" tooltip="sem/10.1021_acsomega.0c00727\SEM" display="sem/10.1021_acsomega.0c00727\SEM" xr:uid="{88586968-8FB1-4E6C-9C84-BF92AD6E15A5}"/>
    <hyperlink ref="G1009" r:id="rId1963" tooltip="sem/10.1021_acsomega.0c00727\ao0c00727_0006.jpeg" display="sem/10.1021_acsomega.0c00727\ao0c00727_0006.jpeg" xr:uid="{59F698D5-FB2E-4B0E-A7A0-74329DF48312}"/>
    <hyperlink ref="H1009" r:id="rId1964" tooltip="sem/10.1021_acsomega.0c00727\SEM" display="sem/10.1021_acsomega.0c00727\SEM" xr:uid="{50D799EC-56A2-457B-829A-9A108C5F7C6E}"/>
    <hyperlink ref="G1010" r:id="rId1965" tooltip="sem/10.1021_acsomega.0c00727\ao0c00727_0006.jpeg" display="sem/10.1021_acsomega.0c00727\ao0c00727_0006.jpeg" xr:uid="{FB4959B5-B08D-4FC6-B5C3-61067D2FA2A0}"/>
    <hyperlink ref="H1010" r:id="rId1966" tooltip="sem/10.1021_acsomega.0c00727\SEM" display="sem/10.1021_acsomega.0c00727\SEM" xr:uid="{13EF9D71-2EE7-4F59-A3D5-CEB4B5E85E89}"/>
    <hyperlink ref="G1011" r:id="rId1967" tooltip="sem/10.1021_acsomega.0c00727\ao0c00727_0006.jpeg" display="sem/10.1021_acsomega.0c00727\ao0c00727_0006.jpeg" xr:uid="{3A67F77F-3203-4F72-84D6-E1B70438E6E1}"/>
    <hyperlink ref="H1011" r:id="rId1968" tooltip="sem/10.1021_acsomega.0c00727\SEM" display="sem/10.1021_acsomega.0c00727\SEM" xr:uid="{C46705A7-4840-4026-82E0-07AD5718831A}"/>
    <hyperlink ref="G1012" r:id="rId1969" tooltip="sem/10.1021_acsomega.0c00727\ao0c00727_0006.jpeg" display="sem/10.1021_acsomega.0c00727\ao0c00727_0006.jpeg" xr:uid="{C54202B2-931B-4313-860E-890FC5B86174}"/>
    <hyperlink ref="H1012" r:id="rId1970" tooltip="sem/10.1021_acsomega.0c00727\SEM" display="sem/10.1021_acsomega.0c00727\SEM" xr:uid="{C514CCAD-63E7-4DBF-B23B-7757C5A7F39D}"/>
    <hyperlink ref="G1013" r:id="rId1971" tooltip="sem/10.1021_acsami.6b04911\am-2016-04911b_0004.jpeg" display="sem/10.1021_acsami.6b04911\am-2016-04911b_0004.jpeg" xr:uid="{B820AE91-BB6E-4957-8D57-E7AC93C9A2D6}"/>
    <hyperlink ref="H1013" r:id="rId1972" tooltip="sem/10.1021_acsami.6b04911\SEM" display="sem/10.1021_acsami.6b04911\SEM" xr:uid="{4DCF81D2-2A2F-47EB-8D4C-7E05A6A4D4E4}"/>
    <hyperlink ref="G1014" r:id="rId1973" tooltip="sem/10.1021_acsnano.1c02578\nn1c02578_0002.jpeg" display="sem/10.1021_acsnano.1c02578\nn1c02578_0002.jpeg" xr:uid="{D4DF62B4-6B04-41B7-9EF3-8615BE6CBA30}"/>
    <hyperlink ref="H1014" r:id="rId1974" tooltip="sem/10.1021_acsnano.1c02578\SEM" display="sem/10.1021_acsnano.1c02578\SEM" xr:uid="{84C66CD1-2D53-4DCC-A222-CCAE1268CC1D}"/>
    <hyperlink ref="G1015" r:id="rId1975" tooltip="sem/10.1021_acsnano.1c02578\supp_2.jpg" display="sem/10.1021_acsnano.1c02578\supp_2.jpg" xr:uid="{00021292-7E9B-4D98-B150-0577C9C72B3C}"/>
    <hyperlink ref="H1015" r:id="rId1976" tooltip="sem/10.1021_acsnano.1c02578\SEM" display="sem/10.1021_acsnano.1c02578\SEM" xr:uid="{B03B689E-4416-4FEC-85ED-912E87BB2752}"/>
    <hyperlink ref="G1016" r:id="rId1977" tooltip="sem/10.1021_acsomega.8b01037\ao-2018-01037v_0004.jpeg" display="sem/10.1021_acsomega.8b01037\ao-2018-01037v_0004.jpeg" xr:uid="{0703290D-EF6C-4D7C-9EEC-2274EB647534}"/>
    <hyperlink ref="H1016" r:id="rId1978" tooltip="sem/10.1021_acsomega.8b01037\SEM" display="sem/10.1021_acsomega.8b01037\SEM" xr:uid="{36A9F1B9-A33B-448F-A2D3-DC58EE864AC0}"/>
    <hyperlink ref="G1017" r:id="rId1979" tooltip="sem/10.1021_acsomega.8b01037\supp_3.jpg" display="sem/10.1021_acsomega.8b01037\supp_3.jpg" xr:uid="{A1FDB26E-C659-4292-812F-09722B021978}"/>
    <hyperlink ref="H1017" r:id="rId1980" tooltip="sem/10.1021_acsomega.8b01037\SEM" display="sem/10.1021_acsomega.8b01037\SEM" xr:uid="{08A650CC-EFF2-4204-84B8-E82848D5651C}"/>
    <hyperlink ref="G1018" r:id="rId1981" tooltip="sem/10.1021_acsomega.8b01037\supp_3.jpg" display="sem/10.1021_acsomega.8b01037\supp_3.jpg" xr:uid="{5407C352-F126-49B4-ACB3-49A504C127C3}"/>
    <hyperlink ref="H1018" r:id="rId1982" tooltip="sem/10.1021_acsomega.8b01037\SEM" display="sem/10.1021_acsomega.8b01037\SEM" xr:uid="{F3FB3332-50C0-46BF-8DFF-2CB34B6B4F26}"/>
    <hyperlink ref="G1019" r:id="rId1983" tooltip="sem/10.1021_acsomega.8b01037\supp_3.jpg" display="sem/10.1021_acsomega.8b01037\supp_3.jpg" xr:uid="{2AA8B0CF-063E-4577-AA69-A70E693A8394}"/>
    <hyperlink ref="H1019" r:id="rId1984" tooltip="sem/10.1021_acsomega.8b01037\SEM" display="sem/10.1021_acsomega.8b01037\SEM" xr:uid="{185CE719-FB64-4CA7-8197-1A046814EC40}"/>
    <hyperlink ref="G1020" r:id="rId1985" tooltip="sem/10.1021_acsomega.8b01037\supp_3.jpg" display="sem/10.1021_acsomega.8b01037\supp_3.jpg" xr:uid="{E0D567CF-3904-49AF-A20D-069B92E5095E}"/>
    <hyperlink ref="H1020" r:id="rId1986" tooltip="sem/10.1021_acsomega.8b01037\SEM" display="sem/10.1021_acsomega.8b01037\SEM" xr:uid="{093F0E11-742B-4125-BA3A-AE16E7C79018}"/>
    <hyperlink ref="G1021" r:id="rId1987" tooltip="sem/10.1021_acsomega.8b01037\supp_3.jpg" display="sem/10.1021_acsomega.8b01037\supp_3.jpg" xr:uid="{A428D4E5-08F6-4E38-BAD0-555DD9450859}"/>
    <hyperlink ref="H1021" r:id="rId1988" tooltip="sem/10.1021_acsomega.8b01037\SEM" display="sem/10.1021_acsomega.8b01037\SEM" xr:uid="{F3CDF5E0-1E77-4CE2-98E4-427DBE10A348}"/>
    <hyperlink ref="G1022" r:id="rId1989" tooltip="sem/10.1021_acsomega.8b01037\supp_3.jpg" display="sem/10.1021_acsomega.8b01037\supp_3.jpg" xr:uid="{89565A87-5A15-4AB3-916D-B63192CFB1D8}"/>
    <hyperlink ref="H1022" r:id="rId1990" tooltip="sem/10.1021_acsomega.8b01037\SEM" display="sem/10.1021_acsomega.8b01037\SEM" xr:uid="{128AD0DC-9CEF-4E5F-90F4-72E93AE2805B}"/>
    <hyperlink ref="G1023" r:id="rId1991" tooltip="sem/10.1021_acsomega.8b01037\supp_3.jpg" display="sem/10.1021_acsomega.8b01037\supp_3.jpg" xr:uid="{96368F0F-1E63-41AE-A1D8-8BF17840182D}"/>
    <hyperlink ref="H1023" r:id="rId1992" tooltip="sem/10.1021_acsomega.8b01037\SEM" display="sem/10.1021_acsomega.8b01037\SEM" xr:uid="{25D1E605-64A4-4C38-87EE-CF96A23EB364}"/>
    <hyperlink ref="G1024" r:id="rId1993" tooltip="sem/10.1021_acs.biomac.0c01167\bm0c01167_0002.jpeg" display="sem/10.1021_acs.biomac.0c01167\bm0c01167_0002.jpeg" xr:uid="{075EED10-D5F7-4DDF-88FC-A812A2963563}"/>
    <hyperlink ref="H1024" r:id="rId1994" tooltip="sem/10.1021_acs.biomac.0c01167\SEM" display="sem/10.1021_acs.biomac.0c01167\SEM" xr:uid="{2C1CC786-BD6B-4A72-BE7E-959D8C768053}"/>
    <hyperlink ref="G1025" r:id="rId1995" tooltip="sem/10.1021_acs.biomac.0c01167\bm0c01167_0002.jpeg" display="sem/10.1021_acs.biomac.0c01167\bm0c01167_0002.jpeg" xr:uid="{863F0E81-34BF-43DB-8A63-30A0BFD81AF1}"/>
    <hyperlink ref="H1025" r:id="rId1996" tooltip="sem/10.1021_acs.biomac.0c01167\SEM" display="sem/10.1021_acs.biomac.0c01167\SEM" xr:uid="{BD500AB1-E6F6-47AD-AF1C-33C261BBDDCE}"/>
    <hyperlink ref="G1026" r:id="rId1997" tooltip="sem/10.1021_acs.biomac.0c01167\bm0c01167_0002.jpeg" display="sem/10.1021_acs.biomac.0c01167\bm0c01167_0002.jpeg" xr:uid="{49B6B931-AC5C-469F-B2A4-808114E2155D}"/>
    <hyperlink ref="H1026" r:id="rId1998" tooltip="sem/10.1021_acs.biomac.0c01167\SEM" display="sem/10.1021_acs.biomac.0c01167\SEM" xr:uid="{D27D32D5-D68B-4C61-95B1-B1C803B4DE5E}"/>
    <hyperlink ref="G1027" r:id="rId1999" tooltip="sem/10.1021_acs.biomac.0c01167\bm0c01167_0002.jpeg" display="sem/10.1021_acs.biomac.0c01167\bm0c01167_0002.jpeg" xr:uid="{0175DD91-04B2-4DBC-A764-E5639B0FD4F5}"/>
    <hyperlink ref="H1027" r:id="rId2000" tooltip="sem/10.1021_acs.biomac.0c01167\SEM" display="sem/10.1021_acs.biomac.0c01167\SEM" xr:uid="{0AA3AACB-B1D3-4DA3-8AAF-CC2107B0CFF5}"/>
    <hyperlink ref="A808" r:id="rId2001" xr:uid="{CDD40A08-67C4-45F8-8DB9-D9E52B1EF7F4}"/>
    <hyperlink ref="A815" r:id="rId2002" xr:uid="{A68BC5FD-EDE4-42E4-9F67-677306EE47D7}"/>
    <hyperlink ref="A824" r:id="rId2003" xr:uid="{11870563-7460-4D13-BE1B-814CDD098800}"/>
    <hyperlink ref="A841" r:id="rId2004" xr:uid="{ADDF5AB9-86C2-4C35-BC28-C05E3CBA25EE}"/>
    <hyperlink ref="A843" r:id="rId2005" xr:uid="{3FA01A9B-A2F5-4698-A0DA-A2DDB40A8036}"/>
    <hyperlink ref="A845" r:id="rId2006" xr:uid="{4F4380C4-4A0E-4A40-B989-702F5DF354CD}"/>
    <hyperlink ref="A852" r:id="rId2007" xr:uid="{65A39A00-20F2-4A3E-87C4-F18A5A47FDA3}"/>
    <hyperlink ref="A859" r:id="rId2008" xr:uid="{A4B9B3D4-CCC4-4CF2-B8D9-F5728072CDD2}"/>
    <hyperlink ref="A867" r:id="rId2009" xr:uid="{92B84CFE-89DB-42E8-A256-D4B82CCE454F}"/>
    <hyperlink ref="A870" r:id="rId2010" xr:uid="{F4D231A8-9825-4309-BCB1-521920CA8809}"/>
    <hyperlink ref="A871" r:id="rId2011" xr:uid="{691F866C-3AA5-4EA6-B39D-393B41764208}"/>
    <hyperlink ref="G821" r:id="rId2012" tooltip="sem/10.1021_acsami.7b04552\am-2017-04552w_0006.jpeg" display="sem/10.1021_acsami.7b04552\am-2017-04552w_0006.jpeg" xr:uid="{3696E567-27AB-487B-B284-46104E3983F5}"/>
    <hyperlink ref="H821" r:id="rId2013" tooltip="sem/10.1021_acsami.7b04552\SEM" display="sem/10.1021_acsami.7b04552\SEM" xr:uid="{71D4B774-2D2C-4327-A613-4B97CBEB50F7}"/>
    <hyperlink ref="A823" r:id="rId2014" xr:uid="{5CC76F39-790B-4A0D-9460-98F463439382}"/>
    <hyperlink ref="G825" r:id="rId2015" tooltip="sem/10.1021_acsabm.9b01062\mt9b01062_0003.jpeg" display="sem/10.1021_acsabm.9b01062\mt9b01062_0003.jpeg" xr:uid="{ECE9AE95-7541-4C20-B7A2-94CC6F0EDBED}"/>
    <hyperlink ref="H825" r:id="rId2016" tooltip="sem/10.1021_acsabm.9b01062\SEM" display="sem/10.1021_acsabm.9b01062\SEM" xr:uid="{252F94D1-07B1-494A-B78E-EA177355EDEC}"/>
    <hyperlink ref="A825" r:id="rId2017" xr:uid="{6C813F58-F722-4511-B0F5-3761F1E483FC}"/>
    <hyperlink ref="G826" r:id="rId2018" tooltip="sem/10.1021_acsabm.9b01062\mt9b01062_0003.jpeg" display="sem/10.1021_acsabm.9b01062\mt9b01062_0003.jpeg" xr:uid="{F143B472-0828-4E06-AB46-03C251B853B2}"/>
    <hyperlink ref="H826" r:id="rId2019" tooltip="sem/10.1021_acsabm.9b01062\SEM" display="sem/10.1021_acsabm.9b01062\SEM" xr:uid="{33C4F500-1F9A-4AF8-9795-970B7D29DD88}"/>
    <hyperlink ref="G827" r:id="rId2020" tooltip="sem/10.1021_acsabm.9b01062\mt9b01062_0003.jpeg" display="sem/10.1021_acsabm.9b01062\mt9b01062_0003.jpeg" xr:uid="{02A45719-855B-47FE-AB43-77B3051CBEB3}"/>
    <hyperlink ref="H827" r:id="rId2021" tooltip="sem/10.1021_acsabm.9b01062\SEM" display="sem/10.1021_acsabm.9b01062\SEM" xr:uid="{C84E3DF1-E130-4031-A59B-67571896E550}"/>
    <hyperlink ref="G828" r:id="rId2022" tooltip="sem/10.1021_acsabm.9b01062\mt9b01062_0003.jpeg" display="sem/10.1021_acsabm.9b01062\mt9b01062_0003.jpeg" xr:uid="{4A5F32E2-805B-4AE2-8DD9-18F5CDD42F41}"/>
    <hyperlink ref="H828" r:id="rId2023" tooltip="sem/10.1021_acsabm.9b01062\SEM" display="sem/10.1021_acsabm.9b01062\SEM" xr:uid="{489597B3-C7FF-40F3-B676-2758AA058C0B}"/>
    <hyperlink ref="G829" r:id="rId2024" tooltip="sem/10.1021_acsabm.9b01062\mt9b01062_0003.jpeg" display="sem/10.1021_acsabm.9b01062\mt9b01062_0003.jpeg" xr:uid="{470DEFD4-2A32-4A08-9794-B2C3E486A9A7}"/>
    <hyperlink ref="H829" r:id="rId2025" tooltip="sem/10.1021_acsabm.9b01062\SEM" display="sem/10.1021_acsabm.9b01062\SEM" xr:uid="{2B5D19B2-5432-478D-9E51-79288883DCB7}"/>
    <hyperlink ref="G830" r:id="rId2026" tooltip="sem/10.1021_acsabm.9b01062\mt9b01062_0003.jpeg" display="sem/10.1021_acsabm.9b01062\mt9b01062_0003.jpeg" xr:uid="{AE78B141-34B5-461A-852E-888863CD9C5A}"/>
    <hyperlink ref="H830" r:id="rId2027" tooltip="sem/10.1021_acsabm.9b01062\SEM" display="sem/10.1021_acsabm.9b01062\SEM" xr:uid="{9BF60374-D92E-4472-A6C1-086299E6CF4F}"/>
    <hyperlink ref="G831" r:id="rId2028" tooltip="sem/10.1021_acsabm.9b01062\mt9b01062_0003.jpeg" display="sem/10.1021_acsabm.9b01062\mt9b01062_0003.jpeg" xr:uid="{771D3EF1-29C3-47F1-B43A-2E9263D3C942}"/>
    <hyperlink ref="H831" r:id="rId2029" tooltip="sem/10.1021_acsabm.9b01062\SEM" display="sem/10.1021_acsabm.9b01062\SEM" xr:uid="{F68241C1-A129-4CE5-9855-193CDAABF5A0}"/>
    <hyperlink ref="G832" r:id="rId2030" tooltip="sem/10.1021_acsabm.9b01062\mt9b01062_0003.jpeg" display="sem/10.1021_acsabm.9b01062\mt9b01062_0003.jpeg" xr:uid="{2481F388-6323-4230-AE32-6BC5FB5F2635}"/>
    <hyperlink ref="H832" r:id="rId2031" tooltip="sem/10.1021_acsabm.9b01062\SEM" display="sem/10.1021_acsabm.9b01062\SEM" xr:uid="{69940CAE-349A-4943-8BFF-D3744EF32280}"/>
    <hyperlink ref="G833" r:id="rId2032" tooltip="sem/10.1021_acsabm.9b01062\mt9b01062_0003.jpeg" display="sem/10.1021_acsabm.9b01062\mt9b01062_0003.jpeg" xr:uid="{5D200E9F-F347-4D17-9D8E-782A4AEED304}"/>
    <hyperlink ref="H833" r:id="rId2033" tooltip="sem/10.1021_acsabm.9b01062\SEM" display="sem/10.1021_acsabm.9b01062\SEM" xr:uid="{BB57540A-7443-404D-AFB2-88BA8D747C75}"/>
    <hyperlink ref="G834" r:id="rId2034" tooltip="sem/10.1021_acsabm.9b01062\mt9b01062_0003.jpeg" display="sem/10.1021_acsabm.9b01062\mt9b01062_0003.jpeg" xr:uid="{9D834C95-677C-4379-905E-DE599B1B4C01}"/>
    <hyperlink ref="H834" r:id="rId2035" tooltip="sem/10.1021_acsabm.9b01062\SEM" display="sem/10.1021_acsabm.9b01062\SEM" xr:uid="{10D71BBE-DAE3-4883-BD09-01784E3EF5FB}"/>
    <hyperlink ref="G835" r:id="rId2036" tooltip="sem/10.1021_acsabm.9b01062\mt9b01062_0003.jpeg" display="sem/10.1021_acsabm.9b01062\mt9b01062_0003.jpeg" xr:uid="{0D049319-0AC1-4427-920E-0BAE88D9C103}"/>
    <hyperlink ref="H835" r:id="rId2037" tooltip="sem/10.1021_acsabm.9b01062\SEM" display="sem/10.1021_acsabm.9b01062\SEM" xr:uid="{686384DE-3418-4101-AB61-E205DBC25DA8}"/>
    <hyperlink ref="A826" r:id="rId2038" xr:uid="{43C5FCE2-C54E-485B-A617-832B47DD325D}"/>
    <hyperlink ref="A828" r:id="rId2039" xr:uid="{34C9F9D3-9EBC-4F0F-B33C-9B4367DAF4F2}"/>
    <hyperlink ref="A830" r:id="rId2040" xr:uid="{97631BBC-2264-4149-AA25-49C464FA8959}"/>
    <hyperlink ref="A832" r:id="rId2041" xr:uid="{4C2E859C-9728-4278-9D7A-615593B189D1}"/>
    <hyperlink ref="A834" r:id="rId2042" xr:uid="{71673DC4-3041-4E04-BC5E-2883EC71127B}"/>
    <hyperlink ref="A827" r:id="rId2043" xr:uid="{8BE078E9-CA50-4C66-915A-F4EB865EEF86}"/>
    <hyperlink ref="A829" r:id="rId2044" xr:uid="{D0CE579E-5552-4E64-B894-3FC520B21E0F}"/>
    <hyperlink ref="A831" r:id="rId2045" xr:uid="{38887DAF-2081-4B02-B5FF-945C669F5D43}"/>
    <hyperlink ref="A833" r:id="rId2046" xr:uid="{3408E6EE-CF3C-4B30-80B3-9F5360B4D5A4}"/>
    <hyperlink ref="A835" r:id="rId2047" xr:uid="{3A856C57-C8BB-4249-A4E8-FA9745F5B3AA}"/>
    <hyperlink ref="G836" r:id="rId2048" tooltip="sem/10.1021_acsabm.9b01062\mt9b01062_0003.jpeg" display="sem/10.1021_acsabm.9b01062\mt9b01062_0003.jpeg" xr:uid="{D113A8F9-F9CE-4616-9973-8DC625DF5F1C}"/>
    <hyperlink ref="H836" r:id="rId2049" tooltip="sem/10.1021_acsabm.9b01062\SEM" display="sem/10.1021_acsabm.9b01062\SEM" xr:uid="{ED13C8A4-4D5D-4177-B214-5ACDB981FFC3}"/>
    <hyperlink ref="G837" r:id="rId2050" tooltip="sem/10.1021_acsabm.9b01062\mt9b01062_0003.jpeg" display="sem/10.1021_acsabm.9b01062\mt9b01062_0003.jpeg" xr:uid="{D7439D37-5272-4005-9B7E-2A224FC8B30B}"/>
    <hyperlink ref="H837" r:id="rId2051" tooltip="sem/10.1021_acsabm.9b01062\SEM" display="sem/10.1021_acsabm.9b01062\SEM" xr:uid="{E177DFD5-37E9-4042-BAC3-77AFF9C499A6}"/>
    <hyperlink ref="G838" r:id="rId2052" tooltip="sem/10.1021_acsabm.9b01062\mt9b01062_0003.jpeg" display="sem/10.1021_acsabm.9b01062\mt9b01062_0003.jpeg" xr:uid="{F3B01F1D-D83C-4319-8B8B-BA10B0A194C6}"/>
    <hyperlink ref="H838" r:id="rId2053" tooltip="sem/10.1021_acsabm.9b01062\SEM" display="sem/10.1021_acsabm.9b01062\SEM" xr:uid="{50A0C682-47E0-478E-A460-03AA758BAD25}"/>
    <hyperlink ref="A836" r:id="rId2054" xr:uid="{EA5CC5B7-43F2-4696-8426-9ED318002270}"/>
    <hyperlink ref="A838" r:id="rId2055" xr:uid="{B7F50B07-E706-4152-8CC9-BFB54F47F78E}"/>
    <hyperlink ref="A837" r:id="rId2056" xr:uid="{A7103358-2993-44FB-8575-ED31ACD776E9}"/>
    <hyperlink ref="G840" r:id="rId2057" tooltip="sem/10.1021_acsabm.8b00674\mt-2018-006746_0009.jpeg" display="sem/10.1021_acsabm.8b00674\mt-2018-006746_0009.jpeg" xr:uid="{F8A9BBBD-0F77-4689-821C-BB7B51CC8CAF}"/>
    <hyperlink ref="H840" r:id="rId2058" tooltip="sem/10.1021_acsabm.8b00674\SEM" display="sem/10.1021_acsabm.8b00674\SEM" xr:uid="{EBE926E6-C234-4E8B-8166-3A1061FAF1F8}"/>
    <hyperlink ref="A840" r:id="rId2059" xr:uid="{E7FEA9D2-AC55-49C4-915A-2EE5DF26BC66}"/>
    <hyperlink ref="G842" r:id="rId2060" tooltip="sem/10.1021_acs.iecr.9b04947\ie9b04947_0009.jpeg" display="sem/10.1021_acs.iecr.9b04947\ie9b04947_0009.jpeg" xr:uid="{8B487B23-A6D7-44CB-94B6-46805FFF9ED8}"/>
    <hyperlink ref="H842" r:id="rId2061" tooltip="sem/10.1021_acs.iecr.9b04947\SEM" display="sem/10.1021_acs.iecr.9b04947\SEM" xr:uid="{4EA550EA-DF85-4F5A-A46C-1B11528EFA08}"/>
    <hyperlink ref="A842" r:id="rId2062" xr:uid="{D3CC3DE2-7AF9-4213-82FB-FB459857A8AE}"/>
    <hyperlink ref="G850" r:id="rId2063" tooltip="sem/10.1021_acsnano.0c06346\nn0c06346_0003.jpeg" display="sem/10.1021_acsnano.0c06346\nn0c06346_0003.jpeg" xr:uid="{6DD7192B-9D87-418E-8D7E-F6AFF8F1122B}"/>
    <hyperlink ref="H850" r:id="rId2064" tooltip="sem/10.1021_acsnano.0c06346\SEM" display="sem/10.1021_acsnano.0c06346\SEM" xr:uid="{66D2BE54-C22F-49D6-A47A-27F354CBF368}"/>
    <hyperlink ref="A850" r:id="rId2065" xr:uid="{86A343E5-B2C5-4047-93E3-1FF7CE6ED34B}"/>
    <hyperlink ref="G851" r:id="rId2066" tooltip="sem/10.1021_acsnano.0c06346\nn0c06346_0003.jpeg" display="sem/10.1021_acsnano.0c06346\nn0c06346_0003.jpeg" xr:uid="{E4AD30E2-9BD9-4731-9D70-E436FF1B3774}"/>
    <hyperlink ref="H851" r:id="rId2067" tooltip="sem/10.1021_acsnano.0c06346\SEM" display="sem/10.1021_acsnano.0c06346\SEM" xr:uid="{F923DEE7-3E9F-4110-8AFE-E6250B9541A9}"/>
    <hyperlink ref="A851" r:id="rId2068" xr:uid="{F56C61C9-F280-4251-B71F-671C005A3324}"/>
    <hyperlink ref="G853" r:id="rId2069" tooltip="sem/10.1021_acsnano.0c06346\nn0c06346_0003.jpeg" display="sem/10.1021_acsnano.0c06346\nn0c06346_0003.jpeg" xr:uid="{FD37E6FE-8468-45E2-8671-B0048A1BD159}"/>
    <hyperlink ref="H853" r:id="rId2070" tooltip="sem/10.1021_acsnano.0c06346\SEM" display="sem/10.1021_acsnano.0c06346\SEM" xr:uid="{F86EF0AA-BCE7-40F8-BD83-33BD0D4A033A}"/>
    <hyperlink ref="A853" r:id="rId2071" xr:uid="{8DB728DA-B0D6-464A-9330-9870BDBBADDD}"/>
    <hyperlink ref="A855" r:id="rId2072" xr:uid="{9364996D-1E18-4A73-87C1-AA26219BD095}"/>
    <hyperlink ref="G854" r:id="rId2073" tooltip="sem/10.1021_acsami.9b14090\am9b14090_0002.jpeg" display="sem/10.1021_acsami.9b14090\am9b14090_0002.jpeg" xr:uid="{4EE75C67-06A6-40FB-B26E-3033323332E7}"/>
    <hyperlink ref="H854" r:id="rId2074" tooltip="sem/10.1021_acsami.9b14090\SEM" display="sem/10.1021_acsami.9b14090\SEM" xr:uid="{2F00D4D8-9055-46E7-A362-81F522266B0F}"/>
    <hyperlink ref="A854" r:id="rId2075" xr:uid="{C10AC050-CDB3-42CC-AFD5-1D87AF45409A}"/>
    <hyperlink ref="G857" r:id="rId2076" tooltip="sem/10.1021_acsami.8b20178\am-2018-201786_0001.jpeg" display="sem/10.1021_acsami.8b20178\am-2018-201786_0001.jpeg" xr:uid="{109BB2A9-0226-4520-AD01-32A1CC027C6A}"/>
    <hyperlink ref="H857" r:id="rId2077" tooltip="sem/10.1021_acsami.8b20178\SEM" display="sem/10.1021_acsami.8b20178\SEM" xr:uid="{99D01C57-F335-4EB6-A01E-96A84A8481CA}"/>
    <hyperlink ref="A857" r:id="rId2078" xr:uid="{7AEEAEC2-9279-4C01-B61C-79C963739765}"/>
    <hyperlink ref="G866" r:id="rId2079" tooltip="sem/10.1021_acsami.8b20178\supp_2.jpg" display="sem/10.1021_acsami.8b20178\supp_2.jpg" xr:uid="{A8A1E177-2617-41B2-93EA-B966FFB3B210}"/>
    <hyperlink ref="H866" r:id="rId2080" tooltip="sem/10.1021_acsami.8b20178\SEM" display="sem/10.1021_acsami.8b20178\SEM" xr:uid="{4ABA9223-77F4-4F7C-8660-EF3CA2F536EE}"/>
    <hyperlink ref="A869" r:id="rId2081" xr:uid="{7E237C3D-6388-434F-AAE5-D9C88FBD274E}"/>
    <hyperlink ref="A873" r:id="rId2082" xr:uid="{5B10F9A9-41B8-4EC7-9DC4-617E8AA685DF}"/>
    <hyperlink ref="A874" r:id="rId2083" xr:uid="{8F1346DF-B907-4329-8F4B-68BA88243447}"/>
    <hyperlink ref="A875" r:id="rId2084" xr:uid="{93C1A6AB-B311-479E-937E-F0469F2B17D1}"/>
    <hyperlink ref="A876" r:id="rId2085" xr:uid="{5FAB8E1E-E952-44A7-98BF-BF794DD79804}"/>
    <hyperlink ref="A877" r:id="rId2086" xr:uid="{99C0FC7B-5277-4B29-8C4D-CA3DF9A350A8}"/>
    <hyperlink ref="A879" r:id="rId2087" xr:uid="{BEC33542-0380-4200-962B-A6ACF376AD99}"/>
    <hyperlink ref="A882" r:id="rId2088" xr:uid="{98597D80-16B2-4D2B-876C-3B71D26C9397}"/>
    <hyperlink ref="A883" r:id="rId2089" xr:uid="{F66BE4F1-2AD2-4BDE-BA3F-C2977830C248}"/>
    <hyperlink ref="G884" r:id="rId2090" tooltip="sem/10.1021_acsami.0c10327\am0c10327_0002.jpeg" display="sem/10.1021_acsami.0c10327\am0c10327_0002.jpeg" xr:uid="{C6BE090A-A3EA-4A27-8E79-35559CE9F916}"/>
    <hyperlink ref="H884" r:id="rId2091" tooltip="sem/10.1021_acsami.0c10327\SEM" display="sem/10.1021_acsami.0c10327\SEM" xr:uid="{5EEE0D88-1167-4986-AFF0-6A9342C88106}"/>
    <hyperlink ref="A886" r:id="rId2092" xr:uid="{CB0BE622-65FE-4DA5-A2FA-F39618F73F48}"/>
    <hyperlink ref="G887" r:id="rId2093" tooltip="sem/10.1021_acsami.7b10348\supp_3.jpg" display="sem/10.1021_acsami.7b10348\supp_3.jpg" xr:uid="{E2014BE2-509E-4B38-A13F-DBE0B1F79336}"/>
    <hyperlink ref="H887" r:id="rId2094" tooltip="sem/10.1021_acsami.7b10348\SEM" display="sem/10.1021_acsami.7b10348\SEM" xr:uid="{45534861-61D9-4478-A3EA-6292CB8D7632}"/>
    <hyperlink ref="A887" r:id="rId2095" xr:uid="{EF2C6C6D-8B0D-44C2-9B32-5EC9ADA8C970}"/>
    <hyperlink ref="A888" r:id="rId2096" xr:uid="{151A8EE8-3B64-43FC-9BED-88029B65C636}"/>
    <hyperlink ref="G889" r:id="rId2097" tooltip="sem/10.1021_cm501095s\cm-2014-01095s_0007.jpeg" display="sem/10.1021_cm501095s\cm-2014-01095s_0007.jpeg" xr:uid="{28FFBBD4-1DE9-469E-8077-D74FC32CAD42}"/>
    <hyperlink ref="H889" r:id="rId2098" tooltip="sem/10.1021_cm501095s\SEM" display="sem/10.1021_cm501095s\SEM" xr:uid="{83E2F21A-044E-469A-A5F6-594AB6E84AB1}"/>
    <hyperlink ref="A889" r:id="rId2099" xr:uid="{453BF26A-AC25-477B-A69D-2B1EDF84475A}"/>
    <hyperlink ref="A890" r:id="rId2100" xr:uid="{5ED08F35-C9AE-498C-8CF7-76B3CAD53695}"/>
    <hyperlink ref="G891" r:id="rId2101" tooltip="sem/10.1021_acsami.6b16195\am-2016-16195n_0002.jpeg" display="sem/10.1021_acsami.6b16195\am-2016-16195n_0002.jpeg" xr:uid="{DCD65312-6B9C-48CF-8BB5-F4003D0EBEE5}"/>
    <hyperlink ref="H891" r:id="rId2102" tooltip="sem/10.1021_acsami.6b16195\SEM" display="sem/10.1021_acsami.6b16195\SEM" xr:uid="{143CD912-0A6F-4E84-913B-9514A27E948B}"/>
    <hyperlink ref="A891" r:id="rId2103" xr:uid="{36EC6BF8-66CF-423E-BC33-506DFA9AC3FB}"/>
    <hyperlink ref="G893" r:id="rId2104" tooltip="sem/10.1021_acsami.6b16195\am-2016-16195n_0002.jpeg" display="sem/10.1021_acsami.6b16195\am-2016-16195n_0002.jpeg" xr:uid="{8057A2BB-0D3F-4B4D-8A95-A265D6ACE438}"/>
    <hyperlink ref="H893" r:id="rId2105" tooltip="sem/10.1021_acsami.6b16195\SEM" display="sem/10.1021_acsami.6b16195\SEM" xr:uid="{91FA1B70-33FD-4D67-AFB9-EF711FC01AB8}"/>
    <hyperlink ref="A894" r:id="rId2106" xr:uid="{B011AA38-C086-461B-BF83-AD57EA7A671E}"/>
    <hyperlink ref="A895" r:id="rId2107" xr:uid="{362A4CA2-B1A6-4FB4-A455-2CE33E4D6C14}"/>
    <hyperlink ref="A896" r:id="rId2108" xr:uid="{FBB9C929-1CFD-4480-B5B6-B80BE822E4C6}"/>
    <hyperlink ref="A910" r:id="rId2109" xr:uid="{038C2682-601C-4FF8-ACE6-0C08861D4AF9}"/>
    <hyperlink ref="G911" r:id="rId2110" tooltip="sem/10.1021_acs.iecr.9b06769\supp_2.jpg" display="sem/10.1021_acs.iecr.9b06769\supp_2.jpg" xr:uid="{4888F200-A900-427D-AF38-F5479933FFDB}"/>
    <hyperlink ref="G912" r:id="rId2111" tooltip="sem/10.1021_acs.iecr.9b06769\supp_2.jpg" display="sem/10.1021_acs.iecr.9b06769\supp_2.jpg" xr:uid="{4989362B-E0F3-41E4-8C52-4927D1890019}"/>
    <hyperlink ref="G913" r:id="rId2112" tooltip="sem/10.1021_acs.iecr.9b06769\supp_2.jpg" display="sem/10.1021_acs.iecr.9b06769\supp_2.jpg" xr:uid="{E96ADBAD-DF60-4A74-A9C3-A5551BEB6FDB}"/>
    <hyperlink ref="G914" r:id="rId2113" tooltip="sem/10.1021_acs.iecr.9b06769\supp_2.jpg" display="sem/10.1021_acs.iecr.9b06769\supp_2.jpg" xr:uid="{7F2395A9-C042-406E-880B-A078A82CEED0}"/>
    <hyperlink ref="H911" r:id="rId2114" tooltip="sem/10.1021_acs.iecr.9b06769\SEM" display="sem/10.1021_acs.iecr.9b06769\SEM" xr:uid="{3881A6B2-663F-4440-BE04-C9982222ACD4}"/>
    <hyperlink ref="H912" r:id="rId2115" tooltip="sem/10.1021_acs.iecr.9b06769\SEM" display="sem/10.1021_acs.iecr.9b06769\SEM" xr:uid="{4592DF2F-F6BB-4B57-A5BE-458B2BBAF73D}"/>
    <hyperlink ref="H913" r:id="rId2116" tooltip="sem/10.1021_acs.iecr.9b06769\SEM" display="sem/10.1021_acs.iecr.9b06769\SEM" xr:uid="{3E68CC07-8AD9-4B49-BC0A-7E187666DF91}"/>
    <hyperlink ref="H914" r:id="rId2117" tooltip="sem/10.1021_acs.iecr.9b06769\SEM" display="sem/10.1021_acs.iecr.9b06769\SEM" xr:uid="{601B1C7B-4C77-4C9A-B806-88911FE8E1A8}"/>
    <hyperlink ref="A911" r:id="rId2118" display="https://pubs.acs.org/doi/10.1021/acs.iecr.9b06769" xr:uid="{7936E74D-8742-40B3-809E-69E018034227}"/>
    <hyperlink ref="A912" r:id="rId2119" display="https://pubs.acs.org/doi/10.1021/acs.iecr.9b06769" xr:uid="{0D5B4EE5-03AD-495F-8276-411AFADBE832}"/>
    <hyperlink ref="A913" r:id="rId2120" display="https://pubs.acs.org/doi/10.1021/acs.iecr.9b06769" xr:uid="{1AEAF882-BF50-46F7-986A-6F07E8515D23}"/>
    <hyperlink ref="A914" r:id="rId2121" display="https://pubs.acs.org/doi/10.1021/acs.iecr.9b06769" xr:uid="{9F803B71-879B-4734-A554-13A9EFFD1CED}"/>
    <hyperlink ref="A915" r:id="rId2122" xr:uid="{0EBD3DDA-B8C9-4733-88F2-D674427659CC}"/>
    <hyperlink ref="A917" r:id="rId2123" xr:uid="{E95E07E2-90C1-4401-BB54-DE8C254BC762}"/>
    <hyperlink ref="A920" r:id="rId2124" xr:uid="{D5D4CC0C-8EFF-4816-8EBB-0E87DC53986A}"/>
    <hyperlink ref="A926" r:id="rId2125" xr:uid="{E0E4279F-2943-4834-B7C0-57B0789D2AF4}"/>
    <hyperlink ref="G925" r:id="rId2126" tooltip="sem/10.1021_acs.biomac.5b00928\bm-2015-00928k_0011.jpeg" display="sem/10.1021_acs.biomac.5b00928\bm-2015-00928k_0011.jpeg" xr:uid="{6E6F09A8-2493-4FDC-9170-A23B31DA418A}"/>
    <hyperlink ref="H925" r:id="rId2127" tooltip="sem/10.1021_acs.biomac.5b00928\SEM" display="sem/10.1021_acs.biomac.5b00928\SEM" xr:uid="{0F52FAE1-3511-447F-A478-38AA50B60E53}"/>
    <hyperlink ref="A925" r:id="rId2128" xr:uid="{7AFC68F8-CE86-4F53-A016-1FA99F220734}"/>
    <hyperlink ref="G927" r:id="rId2129" tooltip="sem/10.1021_acs.biomac.5b00928\bm-2015-00928k_0011.jpeg" display="sem/10.1021_acs.biomac.5b00928\bm-2015-00928k_0011.jpeg" xr:uid="{8948672A-4451-4B3A-9F99-ED2F89B8F2F6}"/>
    <hyperlink ref="H927" r:id="rId2130" tooltip="sem/10.1021_acs.biomac.5b00928\SEM" display="sem/10.1021_acs.biomac.5b00928\SEM" xr:uid="{2933316D-45DF-4E06-9ADE-A58BEACECC4E}"/>
    <hyperlink ref="A927" r:id="rId2131" xr:uid="{E00E0533-9648-42CB-9311-7EA30D4F6A6C}"/>
    <hyperlink ref="G928" r:id="rId2132" tooltip="sem/10.1021_acs.biomac.5b00928\bm-2015-00928k_0011.jpeg" display="sem/10.1021_acs.biomac.5b00928\bm-2015-00928k_0011.jpeg" xr:uid="{424C8898-B7C1-4A42-8C13-F9FCB6D6AFC0}"/>
    <hyperlink ref="H928" r:id="rId2133" tooltip="sem/10.1021_acs.biomac.5b00928\SEM" display="sem/10.1021_acs.biomac.5b00928\SEM" xr:uid="{BA3EA8DA-5DE5-49FE-B2ED-D81C2F8F0C4F}"/>
    <hyperlink ref="A928" r:id="rId2134" xr:uid="{824FF97C-ADCA-4666-A8DF-A9F143995D65}"/>
    <hyperlink ref="G929" r:id="rId2135" tooltip="sem/10.1021_acs.biomac.5b00928\bm-2015-00928k_0011.jpeg" display="sem/10.1021_acs.biomac.5b00928\bm-2015-00928k_0011.jpeg" xr:uid="{1E9416D4-3DF7-498C-B12D-822817A59D73}"/>
    <hyperlink ref="H929" r:id="rId2136" tooltip="sem/10.1021_acs.biomac.5b00928\SEM" display="sem/10.1021_acs.biomac.5b00928\SEM" xr:uid="{9845B4C1-CF03-4AEF-88E8-B61FA084018F}"/>
    <hyperlink ref="A929" r:id="rId2137" xr:uid="{74576AFF-4577-4C43-ADF4-91974B7B08EE}"/>
    <hyperlink ref="G930" r:id="rId2138" tooltip="sem/10.1021_acs.biomac.5b00928\bm-2015-00928k_0011.jpeg" display="sem/10.1021_acs.biomac.5b00928\bm-2015-00928k_0011.jpeg" xr:uid="{9235D9E5-D79F-49E5-B99D-E696CD03DF4B}"/>
    <hyperlink ref="H930" r:id="rId2139" tooltip="sem/10.1021_acs.biomac.5b00928\SEM" display="sem/10.1021_acs.biomac.5b00928\SEM" xr:uid="{BB622A88-EE06-42EB-8FA5-7B13A3E441F2}"/>
    <hyperlink ref="A930" r:id="rId2140" xr:uid="{FD359C93-EEF1-4BCD-B931-6BA63D5D880B}"/>
    <hyperlink ref="G931" r:id="rId2141" tooltip="sem/10.1021_acs.biomac.5b00928\bm-2015-00928k_0011.jpeg" display="sem/10.1021_acs.biomac.5b00928\bm-2015-00928k_0011.jpeg" xr:uid="{4A8663AB-9F55-4A1C-BC55-1DD9F9FD40E4}"/>
    <hyperlink ref="H931" r:id="rId2142" tooltip="sem/10.1021_acs.biomac.5b00928\SEM" display="sem/10.1021_acs.biomac.5b00928\SEM" xr:uid="{D8F5C8C9-D3F0-4587-8287-E5DCC0165BA1}"/>
    <hyperlink ref="A931" r:id="rId2143" xr:uid="{0ADCB380-A38E-4980-9F8B-A531FBE10566}"/>
    <hyperlink ref="A933" r:id="rId2144" xr:uid="{F1B61DD5-0E12-4471-992B-FD475D23A6C5}"/>
    <hyperlink ref="A934" r:id="rId2145" xr:uid="{C778A9CC-012E-4E03-BA64-406C8B9DCC87}"/>
    <hyperlink ref="A936" r:id="rId2146" xr:uid="{74AA2B99-BA15-4279-B4F9-534C2AAF7285}"/>
    <hyperlink ref="A941" r:id="rId2147" xr:uid="{FE0C2238-A3B5-4137-8A21-7B905F6B95D2}"/>
    <hyperlink ref="G943" r:id="rId2148" tooltip="sem/10.1021_acsami.9b08870\am9b08870_0001.jpeg" display="sem/10.1021_acsami.9b08870\am9b08870_0001.jpeg" xr:uid="{ECA892F4-B985-414B-AD51-014D5C23D8A3}"/>
    <hyperlink ref="H943" r:id="rId2149" tooltip="sem/10.1021_acsami.9b08870\SEM" display="sem/10.1021_acsami.9b08870\SEM" xr:uid="{9CC28993-AA74-456C-B7E7-B7BDBD3EA7C4}"/>
    <hyperlink ref="G945" r:id="rId2150" tooltip="sem/10.1021_acsami.9b08870\am9b08870_0001.jpeg" display="sem/10.1021_acsami.9b08870\am9b08870_0001.jpeg" xr:uid="{DC2A1B29-3012-4113-AF85-2997644851C1}"/>
    <hyperlink ref="H945" r:id="rId2151" tooltip="sem/10.1021_acsami.9b08870\SEM" display="sem/10.1021_acsami.9b08870\SEM" xr:uid="{D8FA8F38-4A6C-4144-96E9-0C68F4256E71}"/>
    <hyperlink ref="A955" r:id="rId2152" xr:uid="{55D92808-F34F-4093-81BB-EF2C662BB8A1}"/>
    <hyperlink ref="G954" r:id="rId2153" tooltip="sem/10.1021_acsbiomaterials.8b00408\ab-2018-00408v_0009.jpeg" display="sem/10.1021_acsbiomaterials.8b00408\ab-2018-00408v_0009.jpeg" xr:uid="{4493B8B3-8E93-4B8E-85F6-4A3511E9D5A7}"/>
    <hyperlink ref="H954" r:id="rId2154" tooltip="sem/10.1021_acsbiomaterials.8b00408\SEM" display="sem/10.1021_acsbiomaterials.8b00408\SEM" xr:uid="{DC79EB13-B84E-4E5D-90AD-C1DA8A8E0E16}"/>
    <hyperlink ref="G956" r:id="rId2155" tooltip="sem/10.1021_acsbiomaterials.8b00408\ab-2018-00408v_0004.jpeg" display="sem/10.1021_acsbiomaterials.8b00408\ab-2018-00408v_0004.jpeg" xr:uid="{79D605E3-F379-4AE2-A1D3-CAD6CEA7A1C3}"/>
    <hyperlink ref="H956" r:id="rId2156" tooltip="sem/10.1021_acsbiomaterials.8b00408\SEM" display="sem/10.1021_acsbiomaterials.8b00408\SEM" xr:uid="{64F4FA4C-A4EC-4526-8587-DCF0CC3F72E4}"/>
    <hyperlink ref="A956" r:id="rId2157" xr:uid="{FFA7AC2B-E300-4735-8F88-53E1864BBA2B}"/>
    <hyperlink ref="G957" r:id="rId2158" tooltip="sem/10.1021_acsbiomaterials.8b00408\ab-2018-00408v_0004.jpeg" display="sem/10.1021_acsbiomaterials.8b00408\ab-2018-00408v_0004.jpeg" xr:uid="{F1DAFA27-20F9-4DEE-B461-1775B9000B7B}"/>
    <hyperlink ref="H957" r:id="rId2159" tooltip="sem/10.1021_acsbiomaterials.8b00408\SEM" display="sem/10.1021_acsbiomaterials.8b00408\SEM" xr:uid="{4F4F1744-77CC-4820-9672-5273D6C50F80}"/>
    <hyperlink ref="A957" r:id="rId2160" xr:uid="{3618BEC7-7A60-43DF-A09C-B413B740172E}"/>
    <hyperlink ref="G958" r:id="rId2161" tooltip="sem/10.1021_acsbiomaterials.8b00408\ab-2018-00408v_0004.jpeg" display="sem/10.1021_acsbiomaterials.8b00408\ab-2018-00408v_0004.jpeg" xr:uid="{74C93D54-1B93-40ED-BEAC-F16DD90BB39F}"/>
    <hyperlink ref="H958" r:id="rId2162" tooltip="sem/10.1021_acsbiomaterials.8b00408\SEM" display="sem/10.1021_acsbiomaterials.8b00408\SEM" xr:uid="{E89AB640-2AA2-43F2-B6F4-234A7C0F31C5}"/>
    <hyperlink ref="A958" r:id="rId2163" xr:uid="{910946DA-8736-4D64-95AB-CFCA0DC9C75C}"/>
    <hyperlink ref="G959" r:id="rId2164" tooltip="sem/10.1021_acsbiomaterials.8b00408\ab-2018-00408v_0004.jpeg" display="sem/10.1021_acsbiomaterials.8b00408\ab-2018-00408v_0004.jpeg" xr:uid="{6F6FEFB5-3717-4D1B-AE60-F76EDE1C72B5}"/>
    <hyperlink ref="H959" r:id="rId2165" tooltip="sem/10.1021_acsbiomaterials.8b00408\SEM" display="sem/10.1021_acsbiomaterials.8b00408\SEM" xr:uid="{C80914F1-DC9E-4B1A-9D97-A724D0939E29}"/>
    <hyperlink ref="A959" r:id="rId2166" xr:uid="{688DCE05-7C55-4C85-850E-8D40C3C25D8D}"/>
    <hyperlink ref="G960" r:id="rId2167" tooltip="sem/10.1021_acsbiomaterials.8b00408\ab-2018-00408v_0004.jpeg" display="sem/10.1021_acsbiomaterials.8b00408\ab-2018-00408v_0004.jpeg" xr:uid="{55B3E73B-3085-45BC-9C86-36E2ACAF0E33}"/>
    <hyperlink ref="H960" r:id="rId2168" tooltip="sem/10.1021_acsbiomaterials.8b00408\SEM" display="sem/10.1021_acsbiomaterials.8b00408\SEM" xr:uid="{0FEF70DC-2866-492D-84F3-1E3FC40775CF}"/>
    <hyperlink ref="A960" r:id="rId2169" xr:uid="{6E667FA6-EAC3-4728-95DE-7F9D157A0141}"/>
    <hyperlink ref="G983" r:id="rId2170" tooltip="sem/10.1021_acsapm.0c00831\ap0c00831_0006.jpeg" display="sem/10.1021_acsapm.0c00831\ap0c00831_0006.jpeg" xr:uid="{5096F7D4-7582-444E-A9E7-B27D08115343}"/>
    <hyperlink ref="H983" r:id="rId2171" tooltip="sem/10.1021_acsapm.0c00831\SEM" display="sem/10.1021_acsapm.0c00831\SEM" xr:uid="{64811796-9EC7-4523-8886-F0A385205B55}"/>
    <hyperlink ref="G984" r:id="rId2172" tooltip="sem/10.1021_acsapm.0c00831\ap0c00831_0006.jpeg" display="sem/10.1021_acsapm.0c00831\ap0c00831_0006.jpeg" xr:uid="{9BA8AEBB-88CA-48AF-B0C1-7363B3027159}"/>
    <hyperlink ref="H984" r:id="rId2173" tooltip="sem/10.1021_acsapm.0c00831\SEM" display="sem/10.1021_acsapm.0c00831\SEM" xr:uid="{FDFA483D-399B-4689-9FC3-B92E872D5644}"/>
    <hyperlink ref="G985" r:id="rId2174" tooltip="sem/10.1021_acsapm.0c00831\ap0c00831_0006.jpeg" display="sem/10.1021_acsapm.0c00831\ap0c00831_0006.jpeg" xr:uid="{99D372AD-901D-4332-8BFA-27ACF8B4CBAC}"/>
    <hyperlink ref="H985" r:id="rId2175" tooltip="sem/10.1021_acsapm.0c00831\SEM" display="sem/10.1021_acsapm.0c00831\SEM" xr:uid="{6B7532D9-6983-4539-8C87-35AED741592E}"/>
    <hyperlink ref="G989" r:id="rId2176" tooltip="sem/10.1021_acssuschemeng.0c06198\sc0c06198_0005.jpeg" display="sem/10.1021_acssuschemeng.0c06198\sc0c06198_0005.jpeg" xr:uid="{AF120E96-07B2-46BD-A768-11F7EE742D00}"/>
    <hyperlink ref="H989" r:id="rId2177" tooltip="sem/10.1021_acssuschemeng.0c06198\SEM" display="sem/10.1021_acssuschemeng.0c06198\SEM" xr:uid="{55F28C27-A24C-4975-9214-62687799098B}"/>
    <hyperlink ref="G994" r:id="rId2178" tooltip="sem/10.1021_acsami.5b07628\am-2015-07628m_0009.jpeg" display="sem/10.1021_acsami.5b07628\am-2015-07628m_0009.jpeg" xr:uid="{9C4BAF90-7994-4733-AB63-36E819B81808}"/>
    <hyperlink ref="H994" r:id="rId2179" tooltip="sem/10.1021_acsami.5b07628\SEM" display="sem/10.1021_acsami.5b07628\SEM" xr:uid="{B8EB3A32-3580-4D52-8C4C-A0C3334FF241}"/>
    <hyperlink ref="G995" r:id="rId2180" tooltip="sem/10.1021_acsami.5b07628\am-2015-07628m_0009.jpeg" display="sem/10.1021_acsami.5b07628\am-2015-07628m_0009.jpeg" xr:uid="{0B000B5D-CF82-4B3C-A937-12EA199BEB6C}"/>
    <hyperlink ref="H995" r:id="rId2181" tooltip="sem/10.1021_acsami.5b07628\SEM" display="sem/10.1021_acsami.5b07628\SEM" xr:uid="{11C79C24-316E-4BCA-8D87-47F15A85C7B9}"/>
    <hyperlink ref="G997" r:id="rId2182" tooltip="sem/10.1021_acs.langmuir.8b01388\la-2018-01388z_0002.jpeg" display="sem/10.1021_acs.langmuir.8b01388\la-2018-01388z_0002.jpeg" xr:uid="{1516CC26-4B4F-457F-9589-0C8B08A2CB43}"/>
    <hyperlink ref="H997" r:id="rId2183" tooltip="sem/10.1021_acs.langmuir.8b01388\SEM" display="sem/10.1021_acs.langmuir.8b01388\SEM" xr:uid="{CA0A2123-66FB-49D4-BC35-DBA08DF6A601}"/>
    <hyperlink ref="G998" r:id="rId2184" tooltip="sem/10.1021_acs.langmuir.8b01388\la-2018-01388z_0002.jpeg" display="sem/10.1021_acs.langmuir.8b01388\la-2018-01388z_0002.jpeg" xr:uid="{85AAE80D-DE1D-42E9-ABEA-718D0C024D0F}"/>
    <hyperlink ref="H998" r:id="rId2185" tooltip="sem/10.1021_acs.langmuir.8b01388\SEM" display="sem/10.1021_acs.langmuir.8b01388\SEM" xr:uid="{F5BB5F20-B072-475E-A801-9CECF62E397F}"/>
    <hyperlink ref="G1028" r:id="rId2186" tooltip="sem/10.1021_acsaem.0c01584\supp_2.jpg" display="sem/10.1021_acsaem.0c01584\supp_2.jpg" xr:uid="{DFB21352-6F44-4D21-99F8-7103A4AFBC26}"/>
    <hyperlink ref="H1028" r:id="rId2187" tooltip="sem/10.1021_acsaem.0c01584\SEM" display="sem/10.1021_acsaem.0c01584\SEM" xr:uid="{9A060935-790F-4491-9B80-1598AA03E462}"/>
    <hyperlink ref="G1029" r:id="rId2188" tooltip="sem/10.1021_acsaem.0c01584\supp_12.jpg" display="sem/10.1021_acsaem.0c01584\supp_12.jpg" xr:uid="{5C75AE6B-0229-4CC8-97E1-A21193BB0993}"/>
    <hyperlink ref="H1029" r:id="rId2189" tooltip="sem/10.1021_acsaem.0c01584\SEM" display="sem/10.1021_acsaem.0c01584\SEM" xr:uid="{70A5B82B-4EE0-4564-BBA5-90DF34E4B2AD}"/>
    <hyperlink ref="G1030" r:id="rId2190" tooltip="sem/10.1021_acs.langmuir.9b01101\la9b01101_0001.jpeg" display="sem/10.1021_acs.langmuir.9b01101\la9b01101_0001.jpeg" xr:uid="{E6606F01-CD31-40E2-8874-F6EE28B395C7}"/>
    <hyperlink ref="H1030" r:id="rId2191" tooltip="sem/10.1021_acs.langmuir.9b01101\SEM" display="sem/10.1021_acs.langmuir.9b01101\SEM" xr:uid="{064AEB1B-EDC0-4EDA-8DC6-8CA27FEF7E35}"/>
    <hyperlink ref="G1031" r:id="rId2192" tooltip="sem/10.1021_acs.langmuir.9b01101\la9b01101_0001.jpeg" display="sem/10.1021_acs.langmuir.9b01101\la9b01101_0001.jpeg" xr:uid="{044AA4F4-96E2-4B7A-A5B1-1117DCC03159}"/>
    <hyperlink ref="H1031" r:id="rId2193" tooltip="sem/10.1021_acs.langmuir.9b01101\SEM" display="sem/10.1021_acs.langmuir.9b01101\SEM" xr:uid="{32374A1D-8D82-4031-93D1-5A024EFADA5B}"/>
    <hyperlink ref="G1032" r:id="rId2194" tooltip="sem/10.1021_acs.langmuir.9b01101\supp_3.jpg" display="sem/10.1021_acs.langmuir.9b01101\supp_3.jpg" xr:uid="{8D61CC8E-7620-4793-BC07-72012B6050C0}"/>
    <hyperlink ref="H1032" r:id="rId2195" tooltip="sem/10.1021_acs.langmuir.9b01101\SEM" display="sem/10.1021_acs.langmuir.9b01101\SEM" xr:uid="{87A89AD5-B1C3-4CA8-A611-0CFEA4B24651}"/>
    <hyperlink ref="G1033" r:id="rId2196" tooltip="sem/10.1021_acsbiomaterials.7b00624\ab-2017-00624r_0007.jpeg" display="sem/10.1021_acsbiomaterials.7b00624\ab-2017-00624r_0007.jpeg" xr:uid="{652962AD-2BCB-4417-A956-2DCAF7093D75}"/>
    <hyperlink ref="H1033" r:id="rId2197" tooltip="sem/10.1021_acsbiomaterials.7b00624\SEM" display="sem/10.1021_acsbiomaterials.7b00624\SEM" xr:uid="{1E5B0FE1-E2BF-4D93-A34C-BCAE420A7914}"/>
    <hyperlink ref="G1034" r:id="rId2198" tooltip="sem/10.1021_ma500972y\ma-2014-00972y_0006.jpeg" display="sem/10.1021_ma500972y\ma-2014-00972y_0006.jpeg" xr:uid="{99DF7E79-49C2-4102-84CC-E44021E0DE5C}"/>
    <hyperlink ref="H1034" r:id="rId2199" tooltip="sem/10.1021_ma500972y\SEM" display="sem/10.1021_ma500972y\SEM" xr:uid="{B593491D-C8D0-4F64-8D19-AFF1CB4EB246}"/>
    <hyperlink ref="G1036" r:id="rId2200" tooltip="sem/10.1021_acsami.1c05514\am1c05514_0002.jpeg" display="sem/10.1021_acsami.1c05514\am1c05514_0002.jpeg" xr:uid="{B49C84FE-2F5E-4355-9EF2-74511C288726}"/>
    <hyperlink ref="H1036" r:id="rId2201" tooltip="sem/10.1021_acsami.1c05514\SEM" display="sem/10.1021_acsami.1c05514\SEM" xr:uid="{658030AC-23C2-4A65-98C6-728F5E3FD92C}"/>
    <hyperlink ref="G1038" r:id="rId2202" tooltip="sem/10.1021_acs.biomac.1c00537\bm1c00537_0004.jpeg" display="sem/10.1021_acs.biomac.1c00537\bm1c00537_0004.jpeg" xr:uid="{8EBE7F57-30DC-4E31-8A08-629937158300}"/>
    <hyperlink ref="H1038" r:id="rId2203" tooltip="sem/10.1021_acs.biomac.1c00537\SEM" display="sem/10.1021_acs.biomac.1c00537\SEM" xr:uid="{6D858485-4B8D-4CC8-9BDE-6C2EEEDCA5FD}"/>
    <hyperlink ref="G1039" r:id="rId2204" tooltip="sem/10.1021_acs.biomac.1c00537\bm1c00537_0004.jpeg" display="sem/10.1021_acs.biomac.1c00537\bm1c00537_0004.jpeg" xr:uid="{C00C145C-3743-468C-9B5D-CA457D87BA6F}"/>
    <hyperlink ref="H1039" r:id="rId2205" tooltip="sem/10.1021_acs.biomac.1c00537\SEM" display="sem/10.1021_acs.biomac.1c00537\SEM" xr:uid="{0F941323-1CA8-4C85-9B4E-D8FA7595D3A4}"/>
    <hyperlink ref="G1040" r:id="rId2206" tooltip="sem/10.1021_acs.biomac.1c00537\bm1c00537_0004.jpeg" display="sem/10.1021_acs.biomac.1c00537\bm1c00537_0004.jpeg" xr:uid="{B5A2AB51-A2CF-424D-87D2-1229572F76B4}"/>
    <hyperlink ref="H1040" r:id="rId2207" tooltip="sem/10.1021_acs.biomac.1c00537\SEM" display="sem/10.1021_acs.biomac.1c00537\SEM" xr:uid="{D675FAD7-0FA9-4666-B30E-C09211BD2F98}"/>
    <hyperlink ref="G1041" r:id="rId2208" tooltip="sem/10.1021_acs.biomac.1c00537\bm1c00537_0008.jpeg" display="sem/10.1021_acs.biomac.1c00537\bm1c00537_0008.jpeg" xr:uid="{9BF3E5F5-DE42-46A1-8925-77850A2FFB87}"/>
    <hyperlink ref="H1041" r:id="rId2209" tooltip="sem/10.1021_acs.biomac.1c00537\SEM" display="sem/10.1021_acs.biomac.1c00537\SEM" xr:uid="{48A0E9C4-F80B-4B37-98DC-01BE417AB63F}"/>
    <hyperlink ref="G1042" r:id="rId2210" tooltip="sem/10.1021_acs.biomac.1c00537\bm1c00537_0008.jpeg" display="sem/10.1021_acs.biomac.1c00537\bm1c00537_0008.jpeg" xr:uid="{9185E27E-B6B7-460E-8B0E-648BCCBF15A4}"/>
    <hyperlink ref="H1042" r:id="rId2211" tooltip="sem/10.1021_acs.biomac.1c00537\SEM" display="sem/10.1021_acs.biomac.1c00537\SEM" xr:uid="{D7709274-3DA2-4827-B066-E6A95D66FD5C}"/>
    <hyperlink ref="G1043" r:id="rId2212" tooltip="sem/10.1021_acs.biomac.1c00537\bm1c00537_0008.jpeg" display="sem/10.1021_acs.biomac.1c00537\bm1c00537_0008.jpeg" xr:uid="{CEE85D7B-CF04-4537-B5BE-A74AB4E9F876}"/>
    <hyperlink ref="H1043" r:id="rId2213" tooltip="sem/10.1021_acs.biomac.1c00537\SEM" display="sem/10.1021_acs.biomac.1c00537\SEM" xr:uid="{6879DB6A-B401-492C-8304-83BB063B032F}"/>
    <hyperlink ref="G1044" r:id="rId2214" tooltip="sem/10.1021_acs.biomac.6b01243\bm-2016-01243d_0006.jpeg" display="sem/10.1021_acs.biomac.6b01243\bm-2016-01243d_0006.jpeg" xr:uid="{FA6BBCDA-09F9-47AA-9185-7AFFBDC0DFBC}"/>
    <hyperlink ref="H1044" r:id="rId2215" tooltip="sem/10.1021_acs.biomac.6b01243\SEM" display="sem/10.1021_acs.biomac.6b01243\SEM" xr:uid="{AF1D9B97-CE09-497F-9E32-97067F76E098}"/>
    <hyperlink ref="G1049" r:id="rId2216" tooltip="sem/10.1021_acsabm.9b01138\mt9b01138_0002.jpeg" display="sem/10.1021_acsabm.9b01138\mt9b01138_0002.jpeg" xr:uid="{BBFE26B4-95B2-4AA7-913F-BFF3E41965C5}"/>
    <hyperlink ref="H1049" r:id="rId2217" tooltip="sem/10.1021_acsabm.9b01138\SEM" display="sem/10.1021_acsabm.9b01138\SEM" xr:uid="{6295B0D6-0375-498D-B05E-0E5CFA8D110A}"/>
    <hyperlink ref="G1050" r:id="rId2218" tooltip="sem/10.1021_acsabm.9b01138\mt9b01138_0002.jpeg" display="sem/10.1021_acsabm.9b01138\mt9b01138_0002.jpeg" xr:uid="{407E4EE7-EF61-4F42-ADF4-329E523F989A}"/>
    <hyperlink ref="H1050" r:id="rId2219" tooltip="sem/10.1021_acsabm.9b01138\SEM" display="sem/10.1021_acsabm.9b01138\SEM" xr:uid="{7BBAA27C-8BAA-49CF-A4CA-584431AE617C}"/>
    <hyperlink ref="G1051" r:id="rId2220" tooltip="sem/10.1021_acsabm.0c00807\mt0c00807_0016.jpeg" display="sem/10.1021_acsabm.0c00807\mt0c00807_0016.jpeg" xr:uid="{A259081E-8085-4C22-9E4E-7C6603BD4077}"/>
    <hyperlink ref="H1051" r:id="rId2221" tooltip="sem/10.1021_acsabm.0c00807\SEM" display="sem/10.1021_acsabm.0c00807\SEM" xr:uid="{7E98F71E-09FE-4E16-97D7-71417C7332EE}"/>
    <hyperlink ref="G1052" r:id="rId2222" tooltip="sem/10.1021_acsabm.0c00807\mt0c00807_0016.jpeg" display="sem/10.1021_acsabm.0c00807\mt0c00807_0016.jpeg" xr:uid="{974296C1-1EB9-4745-9612-951C8E2F6271}"/>
    <hyperlink ref="H1052" r:id="rId2223" tooltip="sem/10.1021_acsabm.0c00807\SEM" display="sem/10.1021_acsabm.0c00807\SEM" xr:uid="{B0D36666-D6AB-4C28-8CB7-C2036EFE8C42}"/>
    <hyperlink ref="G1053" r:id="rId2224" tooltip="sem/10.1021_acsbiomaterials.0c01767\ab0c01767_0005.jpeg" display="sem/10.1021_acsbiomaterials.0c01767\ab0c01767_0005.jpeg" xr:uid="{0F1C0011-AC4A-41DF-B841-5D12B3CA730D}"/>
    <hyperlink ref="H1053" r:id="rId2225" tooltip="sem/10.1021_acsbiomaterials.0c01767\SEM" display="sem/10.1021_acsbiomaterials.0c01767\SEM" xr:uid="{244DF54F-686A-472D-A4DB-EA6157D96C13}"/>
    <hyperlink ref="G1054" r:id="rId2226" tooltip="sem/10.1021_bm100465q\bm-2010-00465q_0001.jpeg" display="sem/10.1021_bm100465q\bm-2010-00465q_0001.jpeg" xr:uid="{A7E6E097-28CE-4792-83E7-91243F0DD309}"/>
    <hyperlink ref="H1054" r:id="rId2227" tooltip="sem/10.1021_bm100465q\SEM" display="sem/10.1021_bm100465q\SEM" xr:uid="{656BDF35-D50F-405F-AF8A-78F8242879C5}"/>
    <hyperlink ref="G1055" r:id="rId2228" tooltip="sem/10.1021_bm100465q\bm-2010-00465q_0005.jpeg" display="sem/10.1021_bm100465q\bm-2010-00465q_0005.jpeg" xr:uid="{3EB2D879-6982-42DB-AFA4-B856C392224C}"/>
    <hyperlink ref="H1055" r:id="rId2229" tooltip="sem/10.1021_bm100465q\SEM" display="sem/10.1021_bm100465q\SEM" xr:uid="{D43E8E8E-E36B-40D4-A7F3-24468FF1E453}"/>
    <hyperlink ref="G1056" r:id="rId2230" tooltip="sem/10.1021_acs.iecr.0c00407\ie0c00407_0002.jpeg" display="sem/10.1021_acs.iecr.0c00407\ie0c00407_0002.jpeg" xr:uid="{BCE7C7D2-CC2B-4D6C-8D29-E0BCDC1D39BA}"/>
    <hyperlink ref="H1056" r:id="rId2231" tooltip="sem/10.1021_acs.iecr.0c00407\SEM" display="sem/10.1021_acs.iecr.0c00407\SEM" xr:uid="{9145FE00-8A24-4C68-ACAB-24D50A1828D3}"/>
    <hyperlink ref="G1061" r:id="rId2232" tooltip="sem/10.1021_acssuschemeng.9b07051\sc9b07051_0003.jpeg" display="sem/10.1021_acssuschemeng.9b07051\sc9b07051_0003.jpeg" xr:uid="{DD3CB5FB-5784-49C8-AE16-3B7ACB748A0A}"/>
    <hyperlink ref="H1061" r:id="rId2233" tooltip="sem/10.1021_acssuschemeng.9b07051\SEM" display="sem/10.1021_acssuschemeng.9b07051\SEM" xr:uid="{2722BDB1-E208-4483-9C3E-C382E1F806A8}"/>
    <hyperlink ref="G1062" r:id="rId2234" tooltip="sem/10.1021_acssuschemeng.9b07051\sc9b07051_0003.jpeg" display="sem/10.1021_acssuschemeng.9b07051\sc9b07051_0003.jpeg" xr:uid="{467F873F-AAC5-487C-979E-BB9F0895F58B}"/>
    <hyperlink ref="H1062" r:id="rId2235" tooltip="sem/10.1021_acssuschemeng.9b07051\SEM" display="sem/10.1021_acssuschemeng.9b07051\SEM" xr:uid="{1EF2EB6A-69A1-4B6F-8221-74C5C1473B3A}"/>
    <hyperlink ref="G1063" r:id="rId2236" tooltip="sem/10.1021_acssuschemeng.9b07051\sc9b07051_0003.jpeg" display="sem/10.1021_acssuschemeng.9b07051\sc9b07051_0003.jpeg" xr:uid="{F7540745-0B14-41DB-BA19-7E8B551A3284}"/>
    <hyperlink ref="H1063" r:id="rId2237" tooltip="sem/10.1021_acssuschemeng.9b07051\SEM" display="sem/10.1021_acssuschemeng.9b07051\SEM" xr:uid="{6C2B0005-11EB-4DB0-8D29-41CE0C667D2F}"/>
    <hyperlink ref="G1064" r:id="rId2238" tooltip="sem/10.1021_acssuschemeng.9b07051\sc9b07051_0003.jpeg" display="sem/10.1021_acssuschemeng.9b07051\sc9b07051_0003.jpeg" xr:uid="{FCA63E15-C089-450C-BE64-C01522FFA5CD}"/>
    <hyperlink ref="H1064" r:id="rId2239" tooltip="sem/10.1021_acssuschemeng.9b07051\SEM" display="sem/10.1021_acssuschemeng.9b07051\SEM" xr:uid="{232CBC7E-7A3B-46E9-A30D-C796FEF0AA5F}"/>
    <hyperlink ref="G1065" r:id="rId2240" tooltip="sem/10.1021_bm401364z\bm-2013-01364z_0007.jpeg" display="sem/10.1021_bm401364z\bm-2013-01364z_0007.jpeg" xr:uid="{5C99D98D-E1A2-4B9B-B76A-92E61B63261D}"/>
    <hyperlink ref="H1065" r:id="rId2241" tooltip="sem/10.1021_bm401364z\SEM" display="sem/10.1021_bm401364z\SEM" xr:uid="{6DD98FA3-E60C-4B6B-AC7C-95D337B392D6}"/>
    <hyperlink ref="G1066" r:id="rId2242" tooltip="sem/10.1021_bm401364z\bm-2013-01364z_0007.jpeg" display="sem/10.1021_bm401364z\bm-2013-01364z_0007.jpeg" xr:uid="{C116CF6A-4908-4788-AC11-C9B22A09F5D9}"/>
    <hyperlink ref="H1066" r:id="rId2243" tooltip="sem/10.1021_bm401364z\SEM" display="sem/10.1021_bm401364z\SEM" xr:uid="{EDD36C78-009E-40CA-8B12-0B29A4809049}"/>
    <hyperlink ref="G1069" r:id="rId2244" tooltip="sem/10.1021_acs.biomac.0c01788\bm0c01788_0001.jpeg" display="sem/10.1021_acs.biomac.0c01788\bm0c01788_0001.jpeg" xr:uid="{A7F65CDB-8DD8-49EB-972B-620D6999938D}"/>
    <hyperlink ref="H1069" r:id="rId2245" tooltip="sem/10.1021_acs.biomac.0c01788\SEM" display="sem/10.1021_acs.biomac.0c01788\SEM" xr:uid="{AD0F3341-188E-4A68-843D-0148C1AEE5B2}"/>
    <hyperlink ref="G1035" r:id="rId2246" tooltip="sem/10.1021_ma500972y\ma-2014-00972y_0006.jpeg" display="sem/10.1021_ma500972y\ma-2014-00972y_0006.jpeg" xr:uid="{0EBEDBDB-A0B6-4A6D-85B5-BCB630AE46CB}"/>
    <hyperlink ref="H1035" r:id="rId2247" tooltip="sem/10.1021_ma500972y\SEM" display="sem/10.1021_ma500972y\SEM" xr:uid="{9EB473B2-F2D2-47D6-B73D-55A285058842}"/>
    <hyperlink ref="G1037" r:id="rId2248" tooltip="sem/10.1021_acsami.1c05514\am1c05514_0002.jpeg" display="sem/10.1021_acsami.1c05514\am1c05514_0002.jpeg" xr:uid="{5E8FE13D-18CB-4556-8BE4-9790EE39A333}"/>
    <hyperlink ref="H1037" r:id="rId2249" tooltip="sem/10.1021_acsami.1c05514\SEM" display="sem/10.1021_acsami.1c05514\SEM" xr:uid="{12FABB5F-A2CA-4FA4-9B2C-5373292C10E9}"/>
    <hyperlink ref="G1045" r:id="rId2250" tooltip="sem/10.1021_acs.biomac.6b01243\bm-2016-01243d_0006.jpeg" display="sem/10.1021_acs.biomac.6b01243\bm-2016-01243d_0006.jpeg" xr:uid="{F5B66D52-E238-4DC0-B522-8D491FA43691}"/>
    <hyperlink ref="H1045" r:id="rId2251" tooltip="sem/10.1021_acs.biomac.6b01243\SEM" display="sem/10.1021_acs.biomac.6b01243\SEM" xr:uid="{6A44D487-FF36-472F-AD49-E78B4B663AD8}"/>
    <hyperlink ref="G1046" r:id="rId2252" tooltip="sem/10.1021_acs.biomac.6b01243\bm-2016-01243d_0006.jpeg" display="sem/10.1021_acs.biomac.6b01243\bm-2016-01243d_0006.jpeg" xr:uid="{391BB770-2373-4278-8145-C1F943601BB0}"/>
    <hyperlink ref="H1046" r:id="rId2253" tooltip="sem/10.1021_acs.biomac.6b01243\SEM" display="sem/10.1021_acs.biomac.6b01243\SEM" xr:uid="{DC6B44EE-9EBA-47DB-9BB5-4FBE987CA437}"/>
    <hyperlink ref="G1047" r:id="rId2254" tooltip="sem/10.1021_acs.biomac.6b01243\bm-2016-01243d_0006.jpeg" display="sem/10.1021_acs.biomac.6b01243\bm-2016-01243d_0006.jpeg" xr:uid="{7B20A1E3-08B9-4FA8-9DD1-06F1E4417C8A}"/>
    <hyperlink ref="H1047" r:id="rId2255" tooltip="sem/10.1021_acs.biomac.6b01243\SEM" display="sem/10.1021_acs.biomac.6b01243\SEM" xr:uid="{70FEB8BF-C96F-46F6-9616-1784C4FC8D62}"/>
    <hyperlink ref="H1048" r:id="rId2256" tooltip="sem/10.1021_acs.biomac.6b01243\SEM" display="sem/10.1021_acs.biomac.6b01243\SEM" xr:uid="{39CC01D0-ED01-46E3-BAC4-4907C2A887FA}"/>
    <hyperlink ref="G1048" r:id="rId2257" tooltip="sem/10.1021_acs.biomac.6b01243\bm-2016-01243d_0006.jpeg" display="sem/10.1021_acs.biomac.6b01243\bm-2016-01243d_0006.jpeg" xr:uid="{03001170-0A55-4C33-B02C-3288A424CDB3}"/>
    <hyperlink ref="A1056" r:id="rId2258" xr:uid="{B225FEE8-52F0-4490-AA4A-B60B22971FC8}"/>
    <hyperlink ref="G1057" r:id="rId2259" tooltip="sem/10.1021_acs.iecr.0c00407\ie0c00407_0002.jpeg" display="sem/10.1021_acs.iecr.0c00407\ie0c00407_0002.jpeg" xr:uid="{A63C3938-60D1-45F3-B455-82F7609A964D}"/>
    <hyperlink ref="H1057" r:id="rId2260" tooltip="sem/10.1021_acs.iecr.0c00407\SEM" display="sem/10.1021_acs.iecr.0c00407\SEM" xr:uid="{184311FF-A215-4E32-B5C2-A9A73DBFC86D}"/>
    <hyperlink ref="A1057" r:id="rId2261" xr:uid="{B8C96779-7F15-4972-9ED6-FB88E5FBF26E}"/>
    <hyperlink ref="G1058" r:id="rId2262" tooltip="sem/10.1021_acs.iecr.0c00407\ie0c00407_0002.jpeg" display="sem/10.1021_acs.iecr.0c00407\ie0c00407_0002.jpeg" xr:uid="{E8DF11C4-D5A5-4B06-9D91-9BA163A59C22}"/>
    <hyperlink ref="H1058" r:id="rId2263" tooltip="sem/10.1021_acs.iecr.0c00407\SEM" display="sem/10.1021_acs.iecr.0c00407\SEM" xr:uid="{6D84F7D7-4B37-4E65-8A5A-596555B31025}"/>
    <hyperlink ref="A1058" r:id="rId2264" xr:uid="{BDD40ECA-A8D7-489E-9041-D3670701C14F}"/>
    <hyperlink ref="G1059" r:id="rId2265" tooltip="sem/10.1021_acs.iecr.0c00407\ie0c00407_0002.jpeg" display="sem/10.1021_acs.iecr.0c00407\ie0c00407_0002.jpeg" xr:uid="{6BBD2AEE-3F52-48D9-9990-33AB81A23E8C}"/>
    <hyperlink ref="H1059" r:id="rId2266" tooltip="sem/10.1021_acs.iecr.0c00407\SEM" display="sem/10.1021_acs.iecr.0c00407\SEM" xr:uid="{1F3E1C2D-E152-4E76-AA82-A2AAE7490818}"/>
    <hyperlink ref="A1059" r:id="rId2267" xr:uid="{50E5B62D-A423-4FDA-99CC-7D368D2E844C}"/>
    <hyperlink ref="G1060" r:id="rId2268" tooltip="sem/10.1021_acs.iecr.0c00407\ie0c00407_0002.jpeg" display="sem/10.1021_acs.iecr.0c00407\ie0c00407_0002.jpeg" xr:uid="{E2C10655-E4EA-40DE-B16E-99B8E7DDB4D7}"/>
    <hyperlink ref="H1060" r:id="rId2269" tooltip="sem/10.1021_acs.iecr.0c00407\SEM" display="sem/10.1021_acs.iecr.0c00407\SEM" xr:uid="{501F5A42-BA95-4EB3-9B02-9A7C9133BF05}"/>
    <hyperlink ref="A1060" r:id="rId2270" xr:uid="{70311E04-25BC-41BE-B53B-BBBBB0EC10B5}"/>
    <hyperlink ref="G1067" r:id="rId2271" tooltip="sem/10.1021_acs.biomac.0c01788\bm0c01788_0001.jpeg" display="sem/10.1021_acs.biomac.0c01788\bm0c01788_0001.jpeg" xr:uid="{93D6748A-CA96-478B-88B6-A880697F9DC7}"/>
    <hyperlink ref="H1067" r:id="rId2272" tooltip="sem/10.1021_acs.biomac.0c01788\SEM" display="sem/10.1021_acs.biomac.0c01788\SEM" xr:uid="{88F3F832-C5D1-4987-A3E9-037E6B348404}"/>
    <hyperlink ref="G1068" r:id="rId2273" tooltip="sem/10.1021_acs.biomac.0c01788\bm0c01788_0001.jpeg" display="sem/10.1021_acs.biomac.0c01788\bm0c01788_0001.jpeg" xr:uid="{BFBB97B9-48AA-4462-B3D6-3F59FE72262E}"/>
    <hyperlink ref="H1068" r:id="rId2274" tooltip="sem/10.1021_acs.biomac.0c01788\SEM" display="sem/10.1021_acs.biomac.0c01788\SEM" xr:uid="{2070BD50-2924-4CF4-BFD7-C4C8A3B3CD62}"/>
    <hyperlink ref="G1070" r:id="rId2275" tooltip="sem/10.1021_acs.biomac.0c01788\bm0c01788_0001.jpeg" display="sem/10.1021_acs.biomac.0c01788\bm0c01788_0001.jpeg" xr:uid="{0524AA73-F837-4C5C-A44C-70DE359D02B0}"/>
    <hyperlink ref="H1070" r:id="rId2276" tooltip="sem/10.1021_acs.biomac.0c01788\SEM" display="sem/10.1021_acs.biomac.0c01788\SEM" xr:uid="{CF04ED55-91FD-42BB-A8DD-6F0E266DE423}"/>
    <hyperlink ref="G1071" r:id="rId2277" tooltip="sem/10.1021_acssuschemeng.9b07250\sc9b07250_0003.jpeg" display="sem/10.1021_acssuschemeng.9b07250\sc9b07250_0003.jpeg" xr:uid="{835212C8-6885-41F3-A499-40BA01392FC4}"/>
    <hyperlink ref="H1071" r:id="rId2278" tooltip="sem/10.1021_acssuschemeng.9b07250\SEM" display="sem/10.1021_acssuschemeng.9b07250\SEM" xr:uid="{67E6F182-AE0E-46F8-A07A-C148522D92D7}"/>
    <hyperlink ref="G1074" r:id="rId2279" tooltip="sem/10.1021_acssuschemeng.9b07250\sc9b07250_0003.jpeg" display="sem/10.1021_acssuschemeng.9b07250\sc9b07250_0003.jpeg" xr:uid="{71D9DFED-E15E-4743-8E64-DE0864C7C7B2}"/>
    <hyperlink ref="H1074" r:id="rId2280" tooltip="sem/10.1021_acssuschemeng.9b07250\SEM" display="sem/10.1021_acssuschemeng.9b07250\SEM" xr:uid="{9BDA3053-E5C5-48D7-8E26-E8216EAF24D6}"/>
    <hyperlink ref="G1077" r:id="rId2281" tooltip="sem/10.1021_bm801101e\bm-2008-01101e_0002.jpeg" display="sem/10.1021_bm801101e\bm-2008-01101e_0002.jpeg" xr:uid="{21C9BE9C-B709-489D-B983-E206191783A5}"/>
    <hyperlink ref="H1077" r:id="rId2282" tooltip="sem/10.1021_bm801101e\SEM" display="sem/10.1021_bm801101e\SEM" xr:uid="{3A453A1F-1A20-4AFB-8A00-DAC83A416657}"/>
    <hyperlink ref="G1080" r:id="rId2283" tooltip="sem/10.1021_bm801101e\bm-2008-01101e_0002.jpeg" display="sem/10.1021_bm801101e\bm-2008-01101e_0002.jpeg" xr:uid="{8348E2B5-1203-41B3-BC70-C3E50872D0C2}"/>
    <hyperlink ref="H1080" r:id="rId2284" tooltip="sem/10.1021_bm801101e\SEM" display="sem/10.1021_bm801101e\SEM" xr:uid="{B609D80E-D89F-4DE6-8938-0F9D4FCB8670}"/>
    <hyperlink ref="G1083" r:id="rId2285" tooltip="sem/10.1021_bm801101e\bm-2008-01101e_0002.jpeg" display="sem/10.1021_bm801101e\bm-2008-01101e_0002.jpeg" xr:uid="{E2DA4548-3BC5-4F9C-9A1C-FB04E1FE41DD}"/>
    <hyperlink ref="H1083" r:id="rId2286" tooltip="sem/10.1021_bm801101e\SEM" display="sem/10.1021_bm801101e\SEM" xr:uid="{3D811A03-F7AB-4F56-861C-0CDC19FD39C7}"/>
    <hyperlink ref="G1084" r:id="rId2287" tooltip="sem/10.1021_acsami.6b08285\am-2016-082857_0005.jpeg" display="sem/10.1021_acsami.6b08285\am-2016-082857_0005.jpeg" xr:uid="{CBBEB910-3FF9-4339-863F-81CFEC638BE4}"/>
    <hyperlink ref="H1084" r:id="rId2288" tooltip="sem/10.1021_acsami.6b08285\SEM" display="sem/10.1021_acsami.6b08285\SEM" xr:uid="{EC6D33BB-F1F1-47D2-8B49-843F0ACF4F3B}"/>
    <hyperlink ref="G1085" r:id="rId2289" tooltip="sem/10.1021_acsbiomaterials.0c00026\ab0c00026_0003.jpeg" display="sem/10.1021_acsbiomaterials.0c00026\ab0c00026_0003.jpeg" xr:uid="{54CAEB5B-7579-4A96-8806-73226BCD09A7}"/>
    <hyperlink ref="H1085" r:id="rId2290" tooltip="sem/10.1021_acsbiomaterials.0c00026\SEM" display="sem/10.1021_acsbiomaterials.0c00026\SEM" xr:uid="{C122AA91-B802-4BB4-99BB-8DDBAC562848}"/>
    <hyperlink ref="G1086" r:id="rId2291" tooltip="sem/10.1021_acsbiomaterials.0c00026\ab0c00026_0003.jpeg" display="sem/10.1021_acsbiomaterials.0c00026\ab0c00026_0003.jpeg" xr:uid="{0A66DED7-27A5-4BC5-8845-1B6E4A0F8B57}"/>
    <hyperlink ref="H1086" r:id="rId2292" tooltip="sem/10.1021_acsbiomaterials.0c00026\SEM" display="sem/10.1021_acsbiomaterials.0c00026\SEM" xr:uid="{84CBC160-474F-4CD9-884F-54084C6885F5}"/>
    <hyperlink ref="G1087" r:id="rId2293" tooltip="sem/10.1021_acsbiomaterials.0c00026\ab0c00026_0003.jpeg" display="sem/10.1021_acsbiomaterials.0c00026\ab0c00026_0003.jpeg" xr:uid="{F23C44C7-76C1-4268-9A62-86315C11F527}"/>
    <hyperlink ref="H1087" r:id="rId2294" tooltip="sem/10.1021_acsbiomaterials.0c00026\SEM" display="sem/10.1021_acsbiomaterials.0c00026\SEM" xr:uid="{E8953C60-50E8-41DB-B862-A25BAA4FF173}"/>
    <hyperlink ref="G1088" r:id="rId2295" tooltip="sem/10.1021_acsbiomaterials.0c00026\ab0c00026_0003.jpeg" display="sem/10.1021_acsbiomaterials.0c00026\ab0c00026_0003.jpeg" xr:uid="{9FFA940B-B9ED-454E-9C48-7C154641CAEF}"/>
    <hyperlink ref="H1088" r:id="rId2296" tooltip="sem/10.1021_acsbiomaterials.0c00026\SEM" display="sem/10.1021_acsbiomaterials.0c00026\SEM" xr:uid="{AAE2A5E8-4AC3-41FD-939B-6B6650CEF36C}"/>
    <hyperlink ref="G1089" r:id="rId2297" tooltip="sem/10.1021_acsabm.9b00676\mt9b00676_0003.jpeg" display="sem/10.1021_acsabm.9b00676\mt9b00676_0003.jpeg" xr:uid="{0C007729-5C78-41E4-94BB-8AA199B01C32}"/>
    <hyperlink ref="H1089" r:id="rId2298" tooltip="sem/10.1021_acsabm.9b00676\SEM" display="sem/10.1021_acsabm.9b00676\SEM" xr:uid="{EF95A9A4-5891-4BE9-8D45-1F32DB8117CA}"/>
    <hyperlink ref="G1090" r:id="rId2299" tooltip="sem/10.1021_acsabm.9b00676\mt9b00676_0003.jpeg" display="sem/10.1021_acsabm.9b00676\mt9b00676_0003.jpeg" xr:uid="{D0949859-29D1-4D0B-A5F8-CC65BFE26DD9}"/>
    <hyperlink ref="H1090" r:id="rId2300" tooltip="sem/10.1021_acsabm.9b00676\SEM" display="sem/10.1021_acsabm.9b00676\SEM" xr:uid="{616680D1-12F7-43ED-815D-0CB82469BB4D}"/>
    <hyperlink ref="G1091" r:id="rId2301" tooltip="sem/10.1021_acsmacrolett.1c00276\supp_2.jpg" display="sem/10.1021_acsmacrolett.1c00276\supp_2.jpg" xr:uid="{C34B0B34-DBF1-4FD8-B975-203C4E9E8180}"/>
    <hyperlink ref="H1091" r:id="rId2302" tooltip="sem/10.1021_acsmacrolett.1c00276\SEM" display="sem/10.1021_acsmacrolett.1c00276\SEM" xr:uid="{65F02ABD-529F-4B75-855D-5D6F2B0ECD86}"/>
    <hyperlink ref="G1092" r:id="rId2303" tooltip="sem/10.1021_acs.jafc.9b00984\jf-2019-00984j_0008.jpeg" display="sem/10.1021_acs.jafc.9b00984\jf-2019-00984j_0008.jpeg" xr:uid="{A8365E5E-20D5-4197-8DDD-98CB63B31782}"/>
    <hyperlink ref="H1092" r:id="rId2304" tooltip="sem/10.1021_acs.jafc.9b00984\SEM" display="sem/10.1021_acs.jafc.9b00984\SEM" xr:uid="{871484FA-2298-4A22-952A-2EDD0C4A1823}"/>
    <hyperlink ref="G1093" r:id="rId2305" tooltip="sem/10.1021_acs.jafc.9b00984\jf-2019-00984j_0008.jpeg" display="sem/10.1021_acs.jafc.9b00984\jf-2019-00984j_0008.jpeg" xr:uid="{83156BA5-F31A-4246-ABC7-13214AEACBFB}"/>
    <hyperlink ref="H1093" r:id="rId2306" tooltip="sem/10.1021_acs.jafc.9b00984\SEM" display="sem/10.1021_acs.jafc.9b00984\SEM" xr:uid="{B71957DF-ADFC-4101-A712-2F2ACC825554}"/>
    <hyperlink ref="G1095" r:id="rId2307" tooltip="sem/10.1021_acs.jafc.9b00984\jf-2019-00984j_0008.jpeg" display="sem/10.1021_acs.jafc.9b00984\jf-2019-00984j_0008.jpeg" xr:uid="{CBAA5AE0-FAEF-4B30-961A-2BCEDDC5CEF7}"/>
    <hyperlink ref="H1095" r:id="rId2308" tooltip="sem/10.1021_acs.jafc.9b00984\SEM" display="sem/10.1021_acs.jafc.9b00984\SEM" xr:uid="{5B03568D-C03A-498C-BC9B-7BFF083A2B48}"/>
    <hyperlink ref="G1096" r:id="rId2309" tooltip="sem/10.1021_acs.jafc.9b00984\jf-2019-00984j_0008.jpeg" display="sem/10.1021_acs.jafc.9b00984\jf-2019-00984j_0008.jpeg" xr:uid="{5DE9F4C0-BDF9-4E2B-B94D-D20C934DE765}"/>
    <hyperlink ref="H1096" r:id="rId2310" tooltip="sem/10.1021_acs.jafc.9b00984\SEM" display="sem/10.1021_acs.jafc.9b00984\SEM" xr:uid="{F5F12B9B-2A45-4517-9078-691B54FC138D}"/>
    <hyperlink ref="G1098" r:id="rId2311" tooltip="sem/10.1021_acs.jafc.9b00984\jf-2019-00984j_0008.jpeg" display="sem/10.1021_acs.jafc.9b00984\jf-2019-00984j_0008.jpeg" xr:uid="{94775820-98E5-4ADF-AEF4-AA6D615B485A}"/>
    <hyperlink ref="H1098" r:id="rId2312" tooltip="sem/10.1021_acs.jafc.9b00984\SEM" display="sem/10.1021_acs.jafc.9b00984\SEM" xr:uid="{D8C916DD-0B6F-46F2-8E94-1BECAD1CC083}"/>
    <hyperlink ref="G1099" r:id="rId2313" tooltip="sem/10.1021_acssuschemeng.6b02254\supp_4.jpg" display="sem/10.1021_acssuschemeng.6b02254\supp_4.jpg" xr:uid="{E410FD85-878D-4CD8-A5C3-5532A0A9AF4F}"/>
    <hyperlink ref="H1099" r:id="rId2314" tooltip="sem/10.1021_acssuschemeng.6b02254\SEM" display="sem/10.1021_acssuschemeng.6b02254\SEM" xr:uid="{EB009B43-D000-433E-8169-A27019E05CF0}"/>
    <hyperlink ref="G1100" r:id="rId2315" tooltip="sem/10.1021_acssuschemeng.6b02254\supp_4.jpg" display="sem/10.1021_acssuschemeng.6b02254\supp_4.jpg" xr:uid="{388446E8-1A26-42ED-A983-F58A1BEE489E}"/>
    <hyperlink ref="H1100" r:id="rId2316" tooltip="sem/10.1021_acssuschemeng.6b02254\SEM" display="sem/10.1021_acssuschemeng.6b02254\SEM" xr:uid="{C29948FA-E47F-4B1E-BA1A-5CB3A672608C}"/>
    <hyperlink ref="G1101" r:id="rId2317" tooltip="sem/10.1021_acssuschemeng.6b02254\supp_4.jpg" display="sem/10.1021_acssuschemeng.6b02254\supp_4.jpg" xr:uid="{AB1A9630-7DCB-4369-B61A-2BE5E221045F}"/>
    <hyperlink ref="H1101" r:id="rId2318" tooltip="sem/10.1021_acssuschemeng.6b02254\SEM" display="sem/10.1021_acssuschemeng.6b02254\SEM" xr:uid="{2F900537-C092-4EE7-8BF6-81FF82FA77CC}"/>
    <hyperlink ref="G1102" r:id="rId2319" tooltip="sem/10.1021_acssuschemeng.6b02254\supp_4.jpg" display="sem/10.1021_acssuschemeng.6b02254\supp_4.jpg" xr:uid="{C235ECD2-CE2E-4103-B1EB-1FEC7866662D}"/>
    <hyperlink ref="H1102" r:id="rId2320" tooltip="sem/10.1021_acssuschemeng.6b02254\SEM" display="sem/10.1021_acssuschemeng.6b02254\SEM" xr:uid="{BB44A839-5B4B-40AA-BB1B-C168F7F2568D}"/>
    <hyperlink ref="G1103" r:id="rId2321" tooltip="sem/10.1021_acs.jafc.8b02879\jf-2018-028795_0003.jpeg" display="sem/10.1021_acs.jafc.8b02879\jf-2018-028795_0003.jpeg" xr:uid="{9B515AAE-FB08-4FBC-B320-F2CF38AD1F52}"/>
    <hyperlink ref="H1103" r:id="rId2322" tooltip="sem/10.1021_acs.jafc.8b02879\SEM" display="sem/10.1021_acs.jafc.8b02879\SEM" xr:uid="{E735D78C-0233-466A-A685-49CDA0F9D368}"/>
    <hyperlink ref="G1104" r:id="rId2323" tooltip="sem/10.1021_acs.jafc.8b02879\jf-2018-028795_0003.jpeg" display="sem/10.1021_acs.jafc.8b02879\jf-2018-028795_0003.jpeg" xr:uid="{1237A449-63EC-4628-A787-3D641F8CCB73}"/>
    <hyperlink ref="H1104" r:id="rId2324" tooltip="sem/10.1021_acs.jafc.8b02879\SEM" display="sem/10.1021_acs.jafc.8b02879\SEM" xr:uid="{0AF22275-6B49-474F-B8A8-B2BA46A61C88}"/>
    <hyperlink ref="G1105" r:id="rId2325" tooltip="sem/10.1021_acs.jafc.8b02879\jf-2018-028795_0003.jpeg" display="sem/10.1021_acs.jafc.8b02879\jf-2018-028795_0003.jpeg" xr:uid="{A7A5C1C6-FDFE-4FB3-BFF1-98FC9F9BED85}"/>
    <hyperlink ref="H1105" r:id="rId2326" tooltip="sem/10.1021_acs.jafc.8b02879\SEM" display="sem/10.1021_acs.jafc.8b02879\SEM" xr:uid="{194C440E-0D05-4CDE-B643-6A4C902BBCBB}"/>
    <hyperlink ref="G1106" r:id="rId2327" tooltip="sem/10.1021_acs.jafc.8b02879\jf-2018-028795_0003.jpeg" display="sem/10.1021_acs.jafc.8b02879\jf-2018-028795_0003.jpeg" xr:uid="{B3BD65D0-46E0-4E2A-BADB-619C6B594AD7}"/>
    <hyperlink ref="H1106" r:id="rId2328" tooltip="sem/10.1021_acs.jafc.8b02879\SEM" display="sem/10.1021_acs.jafc.8b02879\SEM" xr:uid="{17F01341-6630-47F2-83FC-A18E56BCFD51}"/>
    <hyperlink ref="G1107" r:id="rId2329" tooltip="sem/10.1021_acs.jafc.8b02879\jf-2018-028795_0003.jpeg" display="sem/10.1021_acs.jafc.8b02879\jf-2018-028795_0003.jpeg" xr:uid="{0A84D375-D762-4F44-884B-B4EACAF0FF8F}"/>
    <hyperlink ref="H1107" r:id="rId2330" tooltip="sem/10.1021_acs.jafc.8b02879\SEM" display="sem/10.1021_acs.jafc.8b02879\SEM" xr:uid="{AF0F7754-AF25-401D-82A8-1B1638B27A5F}"/>
    <hyperlink ref="G1108" r:id="rId2331" tooltip="sem/10.1021_acsami.0c06091\am0c06091_0002.jpeg" display="sem/10.1021_acsami.0c06091\am0c06091_0002.jpeg" xr:uid="{B14518EA-731D-4429-9E2D-44090508E009}"/>
    <hyperlink ref="H1108" r:id="rId2332" tooltip="sem/10.1021_acsami.0c06091\SEM" display="sem/10.1021_acsami.0c06091\SEM" xr:uid="{663B2C3D-4443-4C33-A8BA-AB95B0526E80}"/>
    <hyperlink ref="G1109" r:id="rId2333" tooltip="sem/10.1021_acsami.0c06091\am0c06091_0002.jpeg" display="sem/10.1021_acsami.0c06091\am0c06091_0002.jpeg" xr:uid="{F9F8B0E1-5102-40C9-8A5F-9D72389A603B}"/>
    <hyperlink ref="H1109" r:id="rId2334" tooltip="sem/10.1021_acsami.0c06091\SEM" display="sem/10.1021_acsami.0c06091\SEM" xr:uid="{D122F6DB-D264-45AF-A737-2AD97B184BE7}"/>
    <hyperlink ref="G1112" r:id="rId2335" tooltip="sem/10.1021_acsami.0c06091\am0c06091_0006.jpeg" display="sem/10.1021_acsami.0c06091\am0c06091_0006.jpeg" xr:uid="{17410875-175C-45DB-AE83-00BEA8BAA706}"/>
    <hyperlink ref="H1112" r:id="rId2336" tooltip="sem/10.1021_acsami.0c06091\SEM" display="sem/10.1021_acsami.0c06091\SEM" xr:uid="{49992ACB-53E4-4105-BC15-8121DCF06896}"/>
    <hyperlink ref="G1113" r:id="rId2337" tooltip="sem/10.1021_acsami.0c06091\am0c06091_0006.jpeg" display="sem/10.1021_acsami.0c06091\am0c06091_0006.jpeg" xr:uid="{92218E83-CC9A-4CE2-AF9F-2BC8086717E8}"/>
    <hyperlink ref="H1113" r:id="rId2338" tooltip="sem/10.1021_acsami.0c06091\SEM" display="sem/10.1021_acsami.0c06091\SEM" xr:uid="{1EEF4DB1-B3C8-4F1D-8CF2-8A077EC4E523}"/>
    <hyperlink ref="G1115" r:id="rId2339" tooltip="sem/10.1021_acsomega.8b02979\supp_1.jpg" display="sem/10.1021_acsomega.8b02979\supp_1.jpg" xr:uid="{81640E24-BB07-4F8E-B9DF-86898FA8EC2B}"/>
    <hyperlink ref="H1115" r:id="rId2340" tooltip="sem/10.1021_acsomega.8b02979\SEM" display="sem/10.1021_acsomega.8b02979\SEM" xr:uid="{3B5A3674-58CC-4D29-8BC9-2225D545955E}"/>
    <hyperlink ref="G1116" r:id="rId2341" tooltip="sem/10.1021_acsami.9b21325\am9b21325_0006.jpeg" display="sem/10.1021_acsami.9b21325\am9b21325_0006.jpeg" xr:uid="{7A335DA6-F8A9-4548-B832-4B8B97254F0F}"/>
    <hyperlink ref="H1116" r:id="rId2342" tooltip="sem/10.1021_acsami.9b21325\SEM" display="sem/10.1021_acsami.9b21325\SEM" xr:uid="{CAD1020D-C0CC-4FFE-AE9A-9BAFC5BA1E47}"/>
    <hyperlink ref="G1117" r:id="rId2343" tooltip="sem/10.1021_acsabm.0c01673\mt0c01673_0008.jpeg" display="sem/10.1021_acsabm.0c01673\mt0c01673_0008.jpeg" xr:uid="{F4EA9FAD-A462-45A4-AB8C-D4A3E17E85FF}"/>
    <hyperlink ref="H1117" r:id="rId2344" tooltip="sem/10.1021_acsabm.0c01673\SEM" display="sem/10.1021_acsabm.0c01673\SEM" xr:uid="{DFCC3C37-A9A7-4276-9E81-F284C22FCE5E}"/>
    <hyperlink ref="G1118" r:id="rId2345" tooltip="sem/10.1021_acsami.8b20937\am-2018-20937m_0002.jpeg" display="sem/10.1021_acsami.8b20937\am-2018-20937m_0002.jpeg" xr:uid="{CE1B03CA-5658-49E4-A79C-B66508357DEA}"/>
    <hyperlink ref="H1118" r:id="rId2346" tooltip="sem/10.1021_acsami.8b20937\SEM" display="sem/10.1021_acsami.8b20937\SEM" xr:uid="{61D75A03-F68B-470E-B37A-813A9B5F33D3}"/>
    <hyperlink ref="G1119" r:id="rId2347" tooltip="sem/10.1021_acsami.8b20937\am-2018-20937m_0002.jpeg" display="sem/10.1021_acsami.8b20937\am-2018-20937m_0002.jpeg" xr:uid="{AB6FC759-2AAF-436C-B246-BCB97567B7AD}"/>
    <hyperlink ref="H1119" r:id="rId2348" tooltip="sem/10.1021_acsami.8b20937\SEM" display="sem/10.1021_acsami.8b20937\SEM" xr:uid="{A5E07DD9-820D-48AB-AFAC-2D6075E6331D}"/>
    <hyperlink ref="G1120" r:id="rId2349" tooltip="sem/10.1021_acsabm.8b00348\mt-2018-00348j_0005.jpeg" display="sem/10.1021_acsabm.8b00348\mt-2018-00348j_0005.jpeg" xr:uid="{BAA62AE6-948C-4C22-A12F-FD5E829179F0}"/>
    <hyperlink ref="H1120" r:id="rId2350" tooltip="sem/10.1021_acsabm.8b00348\SEM" display="sem/10.1021_acsabm.8b00348\SEM" xr:uid="{442A534D-9591-4218-9F65-36C8282EB0DE}"/>
    <hyperlink ref="G1121" r:id="rId2351" tooltip="sem/10.1021_acsabm.8b00348\mt-2018-00348j_0005.jpeg" display="sem/10.1021_acsabm.8b00348\mt-2018-00348j_0005.jpeg" xr:uid="{59E2481F-4888-4D35-B626-E541E882F42F}"/>
    <hyperlink ref="H1121" r:id="rId2352" tooltip="sem/10.1021_acsabm.8b00348\SEM" display="sem/10.1021_acsabm.8b00348\SEM" xr:uid="{8953BF2E-AD55-47E0-9F7A-5F44741545AB}"/>
    <hyperlink ref="G1122" r:id="rId2353" tooltip="sem/10.1021_acsabm.8b00348\mt-2018-00348j_0005.jpeg" display="sem/10.1021_acsabm.8b00348\mt-2018-00348j_0005.jpeg" xr:uid="{59CD4FA9-1B2A-41CA-8052-D06D11C2F418}"/>
    <hyperlink ref="H1122" r:id="rId2354" tooltip="sem/10.1021_acsabm.8b00348\SEM" display="sem/10.1021_acsabm.8b00348\SEM" xr:uid="{74598713-9FEA-44E1-A4B6-FD36B9CB3FF5}"/>
    <hyperlink ref="G1123" r:id="rId2355" tooltip="sem/10.1021_acsabm.8b00348\mt-2018-00348j_0005.jpeg" display="sem/10.1021_acsabm.8b00348\mt-2018-00348j_0005.jpeg" xr:uid="{59DCF1F3-F838-4C7C-AE01-4419D9781C62}"/>
    <hyperlink ref="H1123" r:id="rId2356" tooltip="sem/10.1021_acsabm.8b00348\SEM" display="sem/10.1021_acsabm.8b00348\SEM" xr:uid="{99C08CEB-A2D4-42D8-90F3-06B9AFC4DF89}"/>
    <hyperlink ref="G1128" r:id="rId2357" tooltip="sem/10.1021_acsomega.1c00824\ao1c00824_0003.jpeg" display="sem/10.1021_acsomega.1c00824\ao1c00824_0003.jpeg" xr:uid="{CDB4E4DE-9327-4B15-B1CA-1ECC0A7A7A44}"/>
    <hyperlink ref="H1128" r:id="rId2358" tooltip="sem/10.1021_acsomega.1c00824\SEM" display="sem/10.1021_acsomega.1c00824\SEM" xr:uid="{E47883FD-13DD-4B52-8B47-56B6D8F5E5BB}"/>
    <hyperlink ref="G1129" r:id="rId2359" tooltip="sem/10.1021_acsomega.1c00824\supp_1.jpg" display="sem/10.1021_acsomega.1c00824\supp_1.jpg" xr:uid="{1740BBEE-07C4-4772-B677-6E1669578CD0}"/>
    <hyperlink ref="H1129" r:id="rId2360" tooltip="sem/10.1021_acsomega.1c00824\SEM" display="sem/10.1021_acsomega.1c00824\SEM" xr:uid="{09F71798-BBFA-4282-9C09-984C15FAA35B}"/>
    <hyperlink ref="G1130" r:id="rId2361" tooltip="sem/10.1021_acsmaterialslett.1c00203\supp_1.jpg" display="sem/10.1021_acsmaterialslett.1c00203\supp_1.jpg" xr:uid="{61920104-2597-4813-9900-173E761BC107}"/>
    <hyperlink ref="H1130" r:id="rId2362" tooltip="sem/10.1021_acsmaterialslett.1c00203\SEM" display="sem/10.1021_acsmaterialslett.1c00203\SEM" xr:uid="{CACBE7A8-5450-438C-AB63-9AAF6D30FB42}"/>
    <hyperlink ref="G1131" r:id="rId2363" tooltip="sem/10.1021_acsami.6b08292\am-2016-082923_0004.jpeg" display="sem/10.1021_acsami.6b08292\am-2016-082923_0004.jpeg" xr:uid="{288008CE-DC5F-4E7B-A776-D1389D8150CF}"/>
    <hyperlink ref="H1131" r:id="rId2364" tooltip="sem/10.1021_acsami.6b08292\SEM" display="sem/10.1021_acsami.6b08292\SEM" xr:uid="{14B12F37-43EB-4FA9-8315-2B55F53E00A0}"/>
    <hyperlink ref="G1132" r:id="rId2365" tooltip="sem/10.1021_acsmacrolett.6b00674\mz-2016-006742_0004.jpeg" display="sem/10.1021_acsmacrolett.6b00674\mz-2016-006742_0004.jpeg" xr:uid="{626B6184-B71C-4782-B503-EEEBC667E751}"/>
    <hyperlink ref="H1132" r:id="rId2366" tooltip="sem/10.1021_acsmacrolett.6b00674\SEM" display="sem/10.1021_acsmacrolett.6b00674\SEM" xr:uid="{A3095373-A48C-461D-9C2C-2D0E6BA9632A}"/>
    <hyperlink ref="G1133" r:id="rId2367" tooltip="sem/10.1021_acsmacrolett.6b00674\mz-2016-006742_0004.jpeg" display="sem/10.1021_acsmacrolett.6b00674\mz-2016-006742_0004.jpeg" xr:uid="{A0088D0C-E716-45A5-96E9-EAB3106A17CA}"/>
    <hyperlink ref="H1133" r:id="rId2368" tooltip="sem/10.1021_acsmacrolett.6b00674\SEM" display="sem/10.1021_acsmacrolett.6b00674\SEM" xr:uid="{9AD8D866-B0C2-478D-8F37-650D00F0924C}"/>
    <hyperlink ref="G1134" r:id="rId2369" tooltip="sem/10.1021_acsami.7b09923\am-2017-09923u_0004.jpeg" display="sem/10.1021_acsami.7b09923\am-2017-09923u_0004.jpeg" xr:uid="{8F6FD42B-2F7E-435F-94BE-5BDE938B7194}"/>
    <hyperlink ref="H1134" r:id="rId2370" tooltip="sem/10.1021_acsami.7b09923\SEM" display="sem/10.1021_acsami.7b09923\SEM" xr:uid="{F8804724-D163-4C5D-9FAE-81CFF0D1F003}"/>
    <hyperlink ref="G1135" r:id="rId2371" tooltip="sem/10.1021_acsami.7b09923\am-2017-09923u_0004.jpeg" display="sem/10.1021_acsami.7b09923\am-2017-09923u_0004.jpeg" xr:uid="{5C1B6846-C682-4E86-A889-2AF2AA5E54FF}"/>
    <hyperlink ref="H1135" r:id="rId2372" tooltip="sem/10.1021_acsami.7b09923\SEM" display="sem/10.1021_acsami.7b09923\SEM" xr:uid="{E1B99665-F4B0-41DC-B4E8-538B197FCB8C}"/>
    <hyperlink ref="G1136" r:id="rId2373" tooltip="sem/10.1021_acsami.7b09923\am-2017-09923u_0004.jpeg" display="sem/10.1021_acsami.7b09923\am-2017-09923u_0004.jpeg" xr:uid="{96B5D9F0-B9A2-41AC-9B7F-A4ECDE8DCE9D}"/>
    <hyperlink ref="H1136" r:id="rId2374" tooltip="sem/10.1021_acsami.7b09923\SEM" display="sem/10.1021_acsami.7b09923\SEM" xr:uid="{2FA05F22-4681-4B12-B28B-4D430B5F7E46}"/>
    <hyperlink ref="G1137" r:id="rId2375" tooltip="sem/10.1021_acs.biomac.7b00057\bm-2017-00057u_0011.jpeg" display="sem/10.1021_acs.biomac.7b00057\bm-2017-00057u_0011.jpeg" xr:uid="{958C43D5-AC6E-4CB0-A40D-9494CC2AA5D2}"/>
    <hyperlink ref="H1137" r:id="rId2376" tooltip="sem/10.1021_acs.biomac.7b00057\SEM" display="sem/10.1021_acs.biomac.7b00057\SEM" xr:uid="{E0D51847-8687-4768-A150-E95DE14CBB20}"/>
    <hyperlink ref="G1138" r:id="rId2377" tooltip="sem/10.1021_acsmacrolett.8b00434\mz-2018-00434k_0003.jpeg" display="sem/10.1021_acsmacrolett.8b00434\mz-2018-00434k_0003.jpeg" xr:uid="{CE9A495A-1C19-4ACC-95D1-C91873CF17E5}"/>
    <hyperlink ref="H1138" r:id="rId2378" tooltip="sem/10.1021_acsmacrolett.8b00434\SEM" display="sem/10.1021_acsmacrolett.8b00434\SEM" xr:uid="{7811E849-CE43-4A5E-A564-824E3BAC577B}"/>
    <hyperlink ref="G1139" r:id="rId2379" tooltip="sem/10.1021_acsabm.1c00525\mt1c00525_0003.jpeg" display="sem/10.1021_acsabm.1c00525\mt1c00525_0003.jpeg" xr:uid="{9A084AB0-E1A3-4752-B86D-DC2B0AAE9959}"/>
    <hyperlink ref="H1139" r:id="rId2380" tooltip="sem/10.1021_acsabm.1c00525\SEM" display="sem/10.1021_acsabm.1c00525\SEM" xr:uid="{D441889B-8AC4-4544-88E9-9D5E069468CB}"/>
    <hyperlink ref="G1140" r:id="rId2381" tooltip="sem/10.1021_acsabm.1c00525\mt1c00525_0003.jpeg" display="sem/10.1021_acsabm.1c00525\mt1c00525_0003.jpeg" xr:uid="{D25EB791-DDC5-48A9-91D1-7DCEE1ABDBAA}"/>
    <hyperlink ref="H1140" r:id="rId2382" tooltip="sem/10.1021_acsabm.1c00525\SEM" display="sem/10.1021_acsabm.1c00525\SEM" xr:uid="{84094069-0F86-45B0-8D61-67BB4CB6A34F}"/>
    <hyperlink ref="G1141" r:id="rId2383" tooltip="sem/10.1021_acsabm.1c00525\mt1c00525_0003.jpeg" display="sem/10.1021_acsabm.1c00525\mt1c00525_0003.jpeg" xr:uid="{B01D03E3-9C14-482D-AA47-5BAA2C73F0F3}"/>
    <hyperlink ref="H1141" r:id="rId2384" tooltip="sem/10.1021_acsabm.1c00525\SEM" display="sem/10.1021_acsabm.1c00525\SEM" xr:uid="{ED0EDFF2-E658-4489-BD77-943EB81C51B7}"/>
    <hyperlink ref="G1142" r:id="rId2385" tooltip="sem/10.1021_acsami.0c03038\supp_1.jpg" display="sem/10.1021_acsami.0c03038\supp_1.jpg" xr:uid="{4842CA3E-6B20-4A6A-BD34-E32288268AD8}"/>
    <hyperlink ref="H1142" r:id="rId2386" tooltip="sem/10.1021_acsami.0c03038\SEM" display="sem/10.1021_acsami.0c03038\SEM" xr:uid="{2FA887ED-E608-4518-952F-1357216EAB4B}"/>
    <hyperlink ref="G1143" r:id="rId2387" tooltip="sem/10.1021_acsami.0c03038\supp_2.jpg" display="sem/10.1021_acsami.0c03038\supp_2.jpg" xr:uid="{183B45D8-36A6-4041-80B5-801083A2A260}"/>
    <hyperlink ref="H1143" r:id="rId2388" tooltip="sem/10.1021_acsami.0c03038\SEM" display="sem/10.1021_acsami.0c03038\SEM" xr:uid="{85849A46-A50B-496E-9696-0690117036AA}"/>
    <hyperlink ref="G1144" r:id="rId2389" tooltip="sem/10.1021_acsbiomaterials.1c00902\supp_11.jpg" display="sem/10.1021_acsbiomaterials.1c00902\supp_11.jpg" xr:uid="{AEAC8AED-A138-4342-B24C-5D1D1EA08335}"/>
    <hyperlink ref="H1144" r:id="rId2390" tooltip="sem/10.1021_acsbiomaterials.1c00902\SEM" display="sem/10.1021_acsbiomaterials.1c00902\SEM" xr:uid="{27F6C248-ED58-4BB3-AF49-462446E4D286}"/>
    <hyperlink ref="G1145" r:id="rId2391" tooltip="sem/10.1021_bm1000179\bm-2010-000179_0002.jpeg" display="sem/10.1021_bm1000179\bm-2010-000179_0002.jpeg" xr:uid="{33F618B3-6753-435D-848D-A0B578249C63}"/>
    <hyperlink ref="H1145" r:id="rId2392" tooltip="sem/10.1021_bm1000179\SEM" display="sem/10.1021_bm1000179\SEM" xr:uid="{E83EC671-0D43-4CD3-AA7D-C9040BCE75ED}"/>
    <hyperlink ref="G1146" r:id="rId2393" tooltip="sem/10.1021_bm1000179\bm-2010-000179_0002.jpeg" display="sem/10.1021_bm1000179\bm-2010-000179_0002.jpeg" xr:uid="{25A74093-BBE7-462B-994C-553775D2E7E4}"/>
    <hyperlink ref="H1146" r:id="rId2394" tooltip="sem/10.1021_bm1000179\SEM" display="sem/10.1021_bm1000179\SEM" xr:uid="{828233E7-6EEA-458F-B246-919AC60B17F3}"/>
    <hyperlink ref="G1147" r:id="rId2395" tooltip="sem/10.1021_acs.biomac.0c01420\bm0c01420_0010.jpeg" display="sem/10.1021_acs.biomac.0c01420\bm0c01420_0010.jpeg" xr:uid="{C3D0D849-06D8-4B95-B14D-0FEB8D2C2DF0}"/>
    <hyperlink ref="H1147" r:id="rId2396" tooltip="sem/10.1021_acs.biomac.0c01420\SEM" display="sem/10.1021_acs.biomac.0c01420\SEM" xr:uid="{22072112-C8B7-42E0-8F23-CA1B674DFBF3}"/>
    <hyperlink ref="G1148" r:id="rId2397" tooltip="sem/10.1021_acs.biomac.0c01420\bm0c01420_0010.jpeg" display="sem/10.1021_acs.biomac.0c01420\bm0c01420_0010.jpeg" xr:uid="{106264C0-8F33-4D8C-A3FA-37E7DB7267A7}"/>
    <hyperlink ref="H1148" r:id="rId2398" tooltip="sem/10.1021_acs.biomac.0c01420\SEM" display="sem/10.1021_acs.biomac.0c01420\SEM" xr:uid="{88630D1B-D6A3-4B4E-85EC-134546005EB7}"/>
    <hyperlink ref="G1149" r:id="rId2399" tooltip="sem/10.1021_acs.biomac.0c01420\bm0c01420_0010.jpeg" display="sem/10.1021_acs.biomac.0c01420\bm0c01420_0010.jpeg" xr:uid="{E70B71BD-61E5-4382-8215-CFC5619206AE}"/>
    <hyperlink ref="H1149" r:id="rId2400" tooltip="sem/10.1021_acs.biomac.0c01420\SEM" display="sem/10.1021_acs.biomac.0c01420\SEM" xr:uid="{80387CFD-8496-4FD2-AC50-C75BC880D467}"/>
    <hyperlink ref="G1150" r:id="rId2401" tooltip="sem/10.1021_acs.macromol.1c00295\supp_15.jpg" display="sem/10.1021_acs.macromol.1c00295\supp_15.jpg" xr:uid="{8D28B2D4-1769-4730-AB79-A90A7168AA0C}"/>
    <hyperlink ref="H1150" r:id="rId2402" tooltip="sem/10.1021_acs.macromol.1c00295\SEM" display="sem/10.1021_acs.macromol.1c00295\SEM" xr:uid="{AAACD574-E387-42AA-939E-C197B4EC5D5E}"/>
    <hyperlink ref="G1151" r:id="rId2403" tooltip="sem/10.1021_acssuschemeng.9b07467\sc9b07467_0002.jpeg" display="sem/10.1021_acssuschemeng.9b07467\sc9b07467_0002.jpeg" xr:uid="{3528657E-7D30-42A2-A41C-EF90DF76EEE3}"/>
    <hyperlink ref="H1151" r:id="rId2404" tooltip="sem/10.1021_acssuschemeng.9b07467\SEM" display="sem/10.1021_acssuschemeng.9b07467\SEM" xr:uid="{9F881360-4826-4745-B666-DAEE94AC1EAA}"/>
    <hyperlink ref="G1152" r:id="rId2405" tooltip="sem/10.1021_acssuschemeng.9b07467\sc9b07467_0002.jpeg" display="sem/10.1021_acssuschemeng.9b07467\sc9b07467_0002.jpeg" xr:uid="{3D5CED4A-F046-42F0-BB8D-99D51A803BE1}"/>
    <hyperlink ref="H1152" r:id="rId2406" tooltip="sem/10.1021_acssuschemeng.9b07467\SEM" display="sem/10.1021_acssuschemeng.9b07467\SEM" xr:uid="{B7FBCF05-D9E1-4A82-B36A-205B4C723AA9}"/>
    <hyperlink ref="G1153" r:id="rId2407" tooltip="sem/10.1021_acssuschemeng.9b07467\sc9b07467_0002.jpeg" display="sem/10.1021_acssuschemeng.9b07467\sc9b07467_0002.jpeg" xr:uid="{46360C22-7BC2-4C5D-8054-6714F1ADA291}"/>
    <hyperlink ref="H1153" r:id="rId2408" tooltip="sem/10.1021_acssuschemeng.9b07467\SEM" display="sem/10.1021_acssuschemeng.9b07467\SEM" xr:uid="{18796C2B-0528-4D76-8FB0-AB998DE1918A}"/>
    <hyperlink ref="G1154" r:id="rId2409" tooltip="sem/10.1021_acssuschemeng.9b07467\supp_1.jpg" display="sem/10.1021_acssuschemeng.9b07467\supp_1.jpg" xr:uid="{6011EEA3-778F-40A2-A495-C0D5B148816A}"/>
    <hyperlink ref="H1154" r:id="rId2410" tooltip="sem/10.1021_acssuschemeng.9b07467\SEM" display="sem/10.1021_acssuschemeng.9b07467\SEM" xr:uid="{40242692-E7D8-4CE5-8AF1-D1D756AB66C9}"/>
    <hyperlink ref="G1155" r:id="rId2411" tooltip="sem/10.1021_acssuschemeng.9b07467\supp_8.jpg" display="sem/10.1021_acssuschemeng.9b07467\supp_8.jpg" xr:uid="{AE3BD416-6866-4CFB-A677-B08646B3D2A6}"/>
    <hyperlink ref="H1155" r:id="rId2412" tooltip="sem/10.1021_acssuschemeng.9b07467\SEM" display="sem/10.1021_acssuschemeng.9b07467\SEM" xr:uid="{A7286686-1738-4D9C-96AE-5600A7CBB744}"/>
    <hyperlink ref="G1156" r:id="rId2413" tooltip="sem/10.1021_acssuschemeng.9b07467\supp_8.jpg" display="sem/10.1021_acssuschemeng.9b07467\supp_8.jpg" xr:uid="{C5D4B79E-754B-45A8-9BD9-4157065568BC}"/>
    <hyperlink ref="H1156" r:id="rId2414" tooltip="sem/10.1021_acssuschemeng.9b07467\SEM" display="sem/10.1021_acssuschemeng.9b07467\SEM" xr:uid="{20FA131F-75D1-4EEF-9C7D-3B6905A35E8F}"/>
    <hyperlink ref="G1163" r:id="rId2415" tooltip="sem/10.1021_acssuschemeng.0c06258\sc0c06258_0005.jpeg" display="sem/10.1021_acssuschemeng.0c06258\sc0c06258_0005.jpeg" xr:uid="{BB6A45E5-18CA-485E-B70E-27D1096275B2}"/>
    <hyperlink ref="H1163" r:id="rId2416" tooltip="sem/10.1021_acssuschemeng.0c06258\SEM" display="sem/10.1021_acssuschemeng.0c06258\SEM" xr:uid="{801283D2-C791-4D43-97D3-F0BD823BF816}"/>
    <hyperlink ref="G1164" r:id="rId2417" tooltip="sem/10.1021_acssuschemeng.0c06258\sc0c06258_0005.jpeg" display="sem/10.1021_acssuschemeng.0c06258\sc0c06258_0005.jpeg" xr:uid="{A2A123C7-DBDE-4238-ACDF-E484D79A8225}"/>
    <hyperlink ref="H1164" r:id="rId2418" tooltip="sem/10.1021_acssuschemeng.0c06258\SEM" display="sem/10.1021_acssuschemeng.0c06258\SEM" xr:uid="{F50E243C-208E-456B-A4C9-52C787ADB44D}"/>
    <hyperlink ref="G1170" r:id="rId2419" tooltip="sem/10.1021_acsabm.9b00668\mt9b00668_0006.jpeg" display="sem/10.1021_acsabm.9b00668\mt9b00668_0006.jpeg" xr:uid="{D57EC41D-26DE-47BE-88DA-77EA49683A16}"/>
    <hyperlink ref="H1170" r:id="rId2420" tooltip="sem/10.1021_acsabm.9b00668\SEM" display="sem/10.1021_acsabm.9b00668\SEM" xr:uid="{4EC928AE-62FB-4141-85D4-48AA90635773}"/>
    <hyperlink ref="G1171" r:id="rId2421" tooltip="sem/10.1021_acsami.0c06853\am0c06853_0001.jpeg" display="sem/10.1021_acsami.0c06853\am0c06853_0001.jpeg" xr:uid="{1B24EB4B-D380-4397-B4A5-9BE74255E320}"/>
    <hyperlink ref="H1171" r:id="rId2422" tooltip="sem/10.1021_acsami.0c06853\SEM" display="sem/10.1021_acsami.0c06853\SEM" xr:uid="{2114B6AC-487A-479B-8547-ABDD57E4C059}"/>
    <hyperlink ref="G1172" r:id="rId2423" tooltip="sem/10.1021_acsami.0c06853\am0c06853_0001.jpeg" display="sem/10.1021_acsami.0c06853\am0c06853_0001.jpeg" xr:uid="{398C5DA8-1714-4A12-B90F-952B57ADD97F}"/>
    <hyperlink ref="H1172" r:id="rId2424" tooltip="sem/10.1021_acsami.0c06853\SEM" display="sem/10.1021_acsami.0c06853\SEM" xr:uid="{22FFF097-10AF-4F8B-BA3C-6B1EC1D306E0}"/>
    <hyperlink ref="G1173" r:id="rId2425" tooltip="sem/10.1021_acsami.0c06853\am0c06853_0001.jpeg" display="sem/10.1021_acsami.0c06853\am0c06853_0001.jpeg" xr:uid="{C69C373B-F471-4204-9436-9CF1A1238705}"/>
    <hyperlink ref="H1173" r:id="rId2426" tooltip="sem/10.1021_acsami.0c06853\SEM" display="sem/10.1021_acsami.0c06853\SEM" xr:uid="{19AEC02A-7FCC-493B-BDA3-6367A28664B8}"/>
    <hyperlink ref="G1174" r:id="rId2427" tooltip="sem/10.1021_acsami.0c06853\am0c06853_0001.jpeg" display="sem/10.1021_acsami.0c06853\am0c06853_0001.jpeg" xr:uid="{69C9B3D4-A9CE-4856-8163-3B9563020D71}"/>
    <hyperlink ref="H1174" r:id="rId2428" tooltip="sem/10.1021_acsami.0c06853\SEM" display="sem/10.1021_acsami.0c06853\SEM" xr:uid="{1EC423EC-3A01-48AE-B009-D5F3A6B926BE}"/>
    <hyperlink ref="G1175" r:id="rId2429" tooltip="sem/10.1021_acsami.0c06853\am0c06853_0001.jpeg" display="sem/10.1021_acsami.0c06853\am0c06853_0001.jpeg" xr:uid="{5618CD3C-DC0A-448A-BDC2-B254E3DF4060}"/>
    <hyperlink ref="H1175" r:id="rId2430" tooltip="sem/10.1021_acsami.0c06853\SEM" display="sem/10.1021_acsami.0c06853\SEM" xr:uid="{B56DFB20-74DF-4DA6-91DB-AEFA9EB08AE4}"/>
    <hyperlink ref="G1176" r:id="rId2431" tooltip="sem/10.1021_acsami.0c06853\am0c06853_0004.jpeg" display="sem/10.1021_acsami.0c06853\am0c06853_0004.jpeg" xr:uid="{EE6E0A71-C498-49E5-9391-5FD0E9DEE16A}"/>
    <hyperlink ref="H1176" r:id="rId2432" tooltip="sem/10.1021_acsami.0c06853\SEM" display="sem/10.1021_acsami.0c06853\SEM" xr:uid="{5644FA46-3CC4-431D-974A-1D6A8EAC0088}"/>
    <hyperlink ref="G1177" r:id="rId2433" tooltip="sem/10.1021_acssuschemeng.7b04172\sc-2017-04172r_0003.jpeg" display="sem/10.1021_acssuschemeng.7b04172\sc-2017-04172r_0003.jpeg" xr:uid="{1565985F-9A1A-48BD-BC1E-E202545C8E56}"/>
    <hyperlink ref="H1177" r:id="rId2434" tooltip="sem/10.1021_acssuschemeng.7b04172\SEM" display="sem/10.1021_acssuschemeng.7b04172\SEM" xr:uid="{55EBD4E6-71DC-4B68-8F8B-64DB86CEB34C}"/>
    <hyperlink ref="G1178" r:id="rId2435" tooltip="sem/10.1021_acssuschemeng.7b04172\sc-2017-04172r_0003.jpeg" display="sem/10.1021_acssuschemeng.7b04172\sc-2017-04172r_0003.jpeg" xr:uid="{1F1D3B27-BB05-49DA-BF57-8B3BF2DEF907}"/>
    <hyperlink ref="H1178" r:id="rId2436" tooltip="sem/10.1021_acssuschemeng.7b04172\SEM" display="sem/10.1021_acssuschemeng.7b04172\SEM" xr:uid="{A5A37A2F-5494-4F24-8452-BD5DD252D76B}"/>
    <hyperlink ref="G1179" r:id="rId2437" tooltip="sem/10.1021_acssuschemeng.7b04172\sc-2017-04172r_0003.jpeg" display="sem/10.1021_acssuschemeng.7b04172\sc-2017-04172r_0003.jpeg" xr:uid="{DBCF5B5C-9550-49E9-9479-48000DEFCE2C}"/>
    <hyperlink ref="H1179" r:id="rId2438" tooltip="sem/10.1021_acssuschemeng.7b04172\SEM" display="sem/10.1021_acssuschemeng.7b04172\SEM" xr:uid="{4D413EE2-9F98-4176-B9EB-6F4875F5F877}"/>
    <hyperlink ref="G1180" r:id="rId2439" tooltip="sem/10.1021_acssuschemeng.7b04172\sc-2017-04172r_0003.jpeg" display="sem/10.1021_acssuschemeng.7b04172\sc-2017-04172r_0003.jpeg" xr:uid="{A0CC13B3-99CD-431A-AD9C-FA9DF0397D29}"/>
    <hyperlink ref="H1180" r:id="rId2440" tooltip="sem/10.1021_acssuschemeng.7b04172\SEM" display="sem/10.1021_acssuschemeng.7b04172\SEM" xr:uid="{C7B99A6F-B25C-4725-946F-2725AA161967}"/>
    <hyperlink ref="G1182" r:id="rId2441" tooltip="sem/10.1021_bm101192b\bm-2010-01192b_0005.jpeg" display="sem/10.1021_bm101192b\bm-2010-01192b_0005.jpeg" xr:uid="{835E616B-FCD5-40AE-B869-581E6A18F873}"/>
    <hyperlink ref="H1182" r:id="rId2442" tooltip="sem/10.1021_bm101192b\SEM" display="sem/10.1021_bm101192b\SEM" xr:uid="{933778EB-4F35-4E51-A292-FA0A11D44BAC}"/>
    <hyperlink ref="G1183" r:id="rId2443" tooltip="sem/10.1021_acsami.8b14528\am-2018-14528g_0004.jpeg" display="sem/10.1021_acsami.8b14528\am-2018-14528g_0004.jpeg" xr:uid="{312C7D98-BC9A-4D33-AD2F-2509202497BC}"/>
    <hyperlink ref="H1183" r:id="rId2444" tooltip="sem/10.1021_acsami.8b14528\SEM" display="sem/10.1021_acsami.8b14528\SEM" xr:uid="{A2465CD2-D4B8-46F2-A29E-51057905DFA4}"/>
    <hyperlink ref="G1185" r:id="rId2445" tooltip="sem/10.1021_acsami.8b14528\supp_2.jpg" display="sem/10.1021_acsami.8b14528\supp_2.jpg" xr:uid="{12931C26-7DF1-41B6-B24A-B02FC3C5336A}"/>
    <hyperlink ref="H1185" r:id="rId2446" tooltip="sem/10.1021_acsami.8b14528\SEM" display="sem/10.1021_acsami.8b14528\SEM" xr:uid="{EF6A18D3-7E75-40F1-B450-FFBCD0C69216}"/>
    <hyperlink ref="G1186" r:id="rId2447" tooltip="sem/10.1021_acsami.8b14528\supp_9.jpg" display="sem/10.1021_acsami.8b14528\supp_9.jpg" xr:uid="{29B28A6F-A9BB-49AC-8DDD-F3809F3F9863}"/>
    <hyperlink ref="H1186" r:id="rId2448" tooltip="sem/10.1021_acsami.8b14528\SEM" display="sem/10.1021_acsami.8b14528\SEM" xr:uid="{8975E665-6DBD-4A46-9F1A-9C967C7A354D}"/>
    <hyperlink ref="G1072" r:id="rId2449" tooltip="sem/10.1021_acssuschemeng.9b07250\sc9b07250_0003.jpeg" display="sem/10.1021_acssuschemeng.9b07250\sc9b07250_0003.jpeg" xr:uid="{8681FA05-1BFD-4197-AB57-C8FFDE1F9279}"/>
    <hyperlink ref="H1072" r:id="rId2450" tooltip="sem/10.1021_acssuschemeng.9b07250\SEM" display="sem/10.1021_acssuschemeng.9b07250\SEM" xr:uid="{2D237AC6-A5AF-469E-987B-026EDE44635B}"/>
    <hyperlink ref="G1073" r:id="rId2451" tooltip="sem/10.1021_acssuschemeng.9b07250\sc9b07250_0003.jpeg" display="sem/10.1021_acssuschemeng.9b07250\sc9b07250_0003.jpeg" xr:uid="{A6FA0659-33BC-4C5A-9A2D-A901E37E5A92}"/>
    <hyperlink ref="H1073" r:id="rId2452" tooltip="sem/10.1021_acssuschemeng.9b07250\SEM" display="sem/10.1021_acssuschemeng.9b07250\SEM" xr:uid="{6CC1CCDC-B738-4A86-907F-7857E4DE64CC}"/>
    <hyperlink ref="G1075" r:id="rId2453" tooltip="sem/10.1021_bm801101e\bm-2008-01101e_0002.jpeg" display="sem/10.1021_bm801101e\bm-2008-01101e_0002.jpeg" xr:uid="{9ECE2887-9648-4CF0-AED5-3F7E973E42AC}"/>
    <hyperlink ref="H1075" r:id="rId2454" tooltip="sem/10.1021_bm801101e\SEM" display="sem/10.1021_bm801101e\SEM" xr:uid="{334D2648-A9B1-422F-B51D-E7F4847B41EE}"/>
    <hyperlink ref="G1076" r:id="rId2455" tooltip="sem/10.1021_bm801101e\bm-2008-01101e_0002.jpeg" display="sem/10.1021_bm801101e\bm-2008-01101e_0002.jpeg" xr:uid="{120D5BCE-56CE-455D-9DD3-77576D5077C9}"/>
    <hyperlink ref="H1076" r:id="rId2456" tooltip="sem/10.1021_bm801101e\SEM" display="sem/10.1021_bm801101e\SEM" xr:uid="{21649D39-DCB9-4F20-94B1-A047694551ED}"/>
    <hyperlink ref="G1079" r:id="rId2457" tooltip="sem/10.1021_bm801101e\bm-2008-01101e_0002.jpeg" display="sem/10.1021_bm801101e\bm-2008-01101e_0002.jpeg" xr:uid="{26ACF000-B42C-4B77-A9A6-5227ECD49053}"/>
    <hyperlink ref="H1079" r:id="rId2458" tooltip="sem/10.1021_bm801101e\SEM" display="sem/10.1021_bm801101e\SEM" xr:uid="{5B5F2199-9272-4163-A749-1A539DA55779}"/>
    <hyperlink ref="G1078" r:id="rId2459" tooltip="sem/10.1021_bm801101e\bm-2008-01101e_0002.jpeg" display="sem/10.1021_bm801101e\bm-2008-01101e_0002.jpeg" xr:uid="{EFDA9267-FC9F-47EB-B61F-817AA513FE9E}"/>
    <hyperlink ref="H1078" r:id="rId2460" tooltip="sem/10.1021_bm801101e\SEM" display="sem/10.1021_bm801101e\SEM" xr:uid="{43FF0E4C-2B38-45B9-8C80-0377E62B410B}"/>
    <hyperlink ref="G1082" r:id="rId2461" tooltip="sem/10.1021_bm801101e\bm-2008-01101e_0002.jpeg" display="sem/10.1021_bm801101e\bm-2008-01101e_0002.jpeg" xr:uid="{5A8536A5-0591-4325-8866-E2DB30C331E4}"/>
    <hyperlink ref="H1082" r:id="rId2462" tooltip="sem/10.1021_bm801101e\SEM" display="sem/10.1021_bm801101e\SEM" xr:uid="{9A01B6BA-4EC4-4AC7-80D2-F0B8C7BBE11C}"/>
    <hyperlink ref="G1081" r:id="rId2463" tooltip="sem/10.1021_bm801101e\bm-2008-01101e_0002.jpeg" display="sem/10.1021_bm801101e\bm-2008-01101e_0002.jpeg" xr:uid="{B0D0E6D4-D28D-4D7D-BE2A-FD57DF231B00}"/>
    <hyperlink ref="H1081" r:id="rId2464" tooltip="sem/10.1021_bm801101e\SEM" display="sem/10.1021_bm801101e\SEM" xr:uid="{0CE401CF-D5E1-4F8F-82F7-8E6A8EC06D42}"/>
    <hyperlink ref="G1097" r:id="rId2465" tooltip="sem/10.1021_acs.jafc.9b00984\jf-2019-00984j_0008.jpeg" display="sem/10.1021_acs.jafc.9b00984\jf-2019-00984j_0008.jpeg" xr:uid="{DFAC870D-2B93-48F5-BB51-43011BDEDF6F}"/>
    <hyperlink ref="H1097" r:id="rId2466" tooltip="sem/10.1021_acs.jafc.9b00984\SEM" display="sem/10.1021_acs.jafc.9b00984\SEM" xr:uid="{7D235430-D4DA-4169-8C2C-1051F5F3F662}"/>
    <hyperlink ref="G1094" r:id="rId2467" tooltip="sem/10.1021_acs.jafc.9b00984\jf-2019-00984j_0008.jpeg" display="sem/10.1021_acs.jafc.9b00984\jf-2019-00984j_0008.jpeg" xr:uid="{6434213B-7B1D-4322-BAE1-0E5E7CCC149B}"/>
    <hyperlink ref="H1094" r:id="rId2468" tooltip="sem/10.1021_acs.jafc.9b00984\SEM" display="sem/10.1021_acs.jafc.9b00984\SEM" xr:uid="{D6FB0077-E4FC-4295-8D88-0B0B455A31C4}"/>
    <hyperlink ref="G1110" r:id="rId2469" tooltip="sem/10.1021_acsami.0c06091\am0c06091_0002.jpeg" display="sem/10.1021_acsami.0c06091\am0c06091_0002.jpeg" xr:uid="{BCEF4C70-7909-48BD-B231-032247C60058}"/>
    <hyperlink ref="H1110" r:id="rId2470" tooltip="sem/10.1021_acsami.0c06091\SEM" display="sem/10.1021_acsami.0c06091\SEM" xr:uid="{C49EAF98-C1A2-46DD-9D9A-C9E173291485}"/>
    <hyperlink ref="G1111" r:id="rId2471" tooltip="sem/10.1021_acsami.0c06091\am0c06091_0002.jpeg" display="sem/10.1021_acsami.0c06091\am0c06091_0002.jpeg" xr:uid="{1E761130-9741-4BCC-B610-F725F4239366}"/>
    <hyperlink ref="H1111" r:id="rId2472" tooltip="sem/10.1021_acsami.0c06091\SEM" display="sem/10.1021_acsami.0c06091\SEM" xr:uid="{BF5DAEDA-E5CB-4710-9171-66E14F50CED5}"/>
    <hyperlink ref="G1114" r:id="rId2473" tooltip="sem/10.1021_acsami.0c06091\am0c06091_0006.jpeg" display="sem/10.1021_acsami.0c06091\am0c06091_0006.jpeg" xr:uid="{AE86016B-0C75-42D0-855C-63D6AFA77850}"/>
    <hyperlink ref="H1114" r:id="rId2474" tooltip="sem/10.1021_acsami.0c06091\SEM" display="sem/10.1021_acsami.0c06091\SEM" xr:uid="{7E047D2F-69E8-4F97-B1E5-AAB515C52443}"/>
    <hyperlink ref="A1118" r:id="rId2475" xr:uid="{13FF382D-134A-44B2-B920-9E3BDD9A01BD}"/>
    <hyperlink ref="G1124" r:id="rId2476" tooltip="sem/10.1021_acsabm.8b00348\mt-2018-00348j_0005.jpeg" display="sem/10.1021_acsabm.8b00348\mt-2018-00348j_0005.jpeg" xr:uid="{4A968C39-4469-4674-8CD7-ABBC6679DFE7}"/>
    <hyperlink ref="H1124" r:id="rId2477" tooltip="sem/10.1021_acsabm.8b00348\SEM" display="sem/10.1021_acsabm.8b00348\SEM" xr:uid="{51349687-B971-4C85-9161-BE8AD144D48D}"/>
    <hyperlink ref="G1125" r:id="rId2478" tooltip="sem/10.1021_acsabm.8b00348\mt-2018-00348j_0005.jpeg" display="sem/10.1021_acsabm.8b00348\mt-2018-00348j_0005.jpeg" xr:uid="{7E4768F3-73A6-4B4C-ADAB-9CCC62421820}"/>
    <hyperlink ref="H1125" r:id="rId2479" tooltip="sem/10.1021_acsabm.8b00348\SEM" display="sem/10.1021_acsabm.8b00348\SEM" xr:uid="{E1D4A07A-1239-4E6F-BDA5-3B9F4607AF7D}"/>
    <hyperlink ref="G1126" r:id="rId2480" tooltip="sem/10.1021_acsabm.8b00348\mt-2018-00348j_0005.jpeg" display="sem/10.1021_acsabm.8b00348\mt-2018-00348j_0005.jpeg" xr:uid="{7EE0B705-DE82-42EB-A1B0-A4740763B5CA}"/>
    <hyperlink ref="H1126" r:id="rId2481" tooltip="sem/10.1021_acsabm.8b00348\SEM" display="sem/10.1021_acsabm.8b00348\SEM" xr:uid="{BCC01264-3520-42D3-8EA8-BA7E1542BCDF}"/>
    <hyperlink ref="G1127" r:id="rId2482" tooltip="sem/10.1021_acsabm.8b00348\mt-2018-00348j_0005.jpeg" display="sem/10.1021_acsabm.8b00348\mt-2018-00348j_0005.jpeg" xr:uid="{04B17CFB-1D31-46D1-9839-E8C0821EFA4B}"/>
    <hyperlink ref="H1127" r:id="rId2483" tooltip="sem/10.1021_acsabm.8b00348\SEM" display="sem/10.1021_acsabm.8b00348\SEM" xr:uid="{5A6AD05C-0677-4476-A552-81E1B4FDF57B}"/>
    <hyperlink ref="A1133" r:id="rId2484" xr:uid="{AD11C3ED-0470-40AB-B6AC-31DE6109D9B7}"/>
    <hyperlink ref="G1157" r:id="rId2485" tooltip="sem/10.1021_acssuschemeng.9b07467\supp_8.jpg" display="sem/10.1021_acssuschemeng.9b07467\supp_8.jpg" xr:uid="{9509289E-AF61-4362-B059-F06BC10577A8}"/>
    <hyperlink ref="H1157" r:id="rId2486" tooltip="sem/10.1021_acssuschemeng.9b07467\SEM" display="sem/10.1021_acssuschemeng.9b07467\SEM" xr:uid="{DC944914-3B60-4668-97F2-AFCFC25F2E15}"/>
    <hyperlink ref="G1158" r:id="rId2487" tooltip="sem/10.1021_acssuschemeng.9b07467\supp_8.jpg" display="sem/10.1021_acssuschemeng.9b07467\supp_8.jpg" xr:uid="{3379F761-771B-4D29-B64D-345C889A146C}"/>
    <hyperlink ref="H1158" r:id="rId2488" tooltip="sem/10.1021_acssuschemeng.9b07467\SEM" display="sem/10.1021_acssuschemeng.9b07467\SEM" xr:uid="{8681C4A4-1186-4889-879C-DAB2D303DB31}"/>
    <hyperlink ref="G1159" r:id="rId2489" tooltip="sem/10.1021_acssuschemeng.9b07467\supp_8.jpg" display="sem/10.1021_acssuschemeng.9b07467\supp_8.jpg" xr:uid="{AA389E1D-E89F-430E-B42F-3436C986DB72}"/>
    <hyperlink ref="H1159" r:id="rId2490" tooltip="sem/10.1021_acssuschemeng.9b07467\SEM" display="sem/10.1021_acssuschemeng.9b07467\SEM" xr:uid="{533C138F-EBA8-4148-9ECF-2C11C8197CEC}"/>
    <hyperlink ref="G1160" r:id="rId2491" tooltip="sem/10.1021_acssuschemeng.9b07467\supp_8.jpg" display="sem/10.1021_acssuschemeng.9b07467\supp_8.jpg" xr:uid="{D868F453-78F0-4F60-8640-6A6B52A602FC}"/>
    <hyperlink ref="H1160" r:id="rId2492" tooltip="sem/10.1021_acssuschemeng.9b07467\SEM" display="sem/10.1021_acssuschemeng.9b07467\SEM" xr:uid="{A8C140EB-B123-46B8-B248-2C1F6EA7ADD7}"/>
    <hyperlink ref="G1161" r:id="rId2493" tooltip="sem/10.1021_acssuschemeng.9b07467\supp_8.jpg" display="sem/10.1021_acssuschemeng.9b07467\supp_8.jpg" xr:uid="{78073C19-E14D-4BA7-8AFE-693EC84D4819}"/>
    <hyperlink ref="H1161" r:id="rId2494" tooltip="sem/10.1021_acssuschemeng.9b07467\SEM" display="sem/10.1021_acssuschemeng.9b07467\SEM" xr:uid="{4685BB4A-B214-4949-9585-01EFEB629A25}"/>
    <hyperlink ref="G1162" r:id="rId2495" tooltip="sem/10.1021_acssuschemeng.9b07467\supp_8.jpg" display="sem/10.1021_acssuschemeng.9b07467\supp_8.jpg" xr:uid="{84EAB4A5-F95D-4923-B7F5-60792CD59E36}"/>
    <hyperlink ref="H1162" r:id="rId2496" tooltip="sem/10.1021_acssuschemeng.9b07467\SEM" display="sem/10.1021_acssuschemeng.9b07467\SEM" xr:uid="{045B4E14-6342-4122-80D8-BDCCEE461E79}"/>
    <hyperlink ref="G1165" r:id="rId2497" tooltip="sem/10.1021_acssuschemeng.0c06258\sc0c06258_0005.jpeg" display="sem/10.1021_acssuschemeng.0c06258\sc0c06258_0005.jpeg" xr:uid="{D23209D3-5951-4AB7-BC1E-2BFD59465441}"/>
    <hyperlink ref="H1165" r:id="rId2498" tooltip="sem/10.1021_acssuschemeng.0c06258\SEM" display="sem/10.1021_acssuschemeng.0c06258\SEM" xr:uid="{35AAD61B-B457-42BA-BED9-F3B12A404E87}"/>
    <hyperlink ref="A1165" r:id="rId2499" xr:uid="{68220CCB-86E2-4242-949C-F38B967BD0D1}"/>
    <hyperlink ref="G1166" r:id="rId2500" tooltip="sem/10.1021_acssuschemeng.0c06258\sc0c06258_0005.jpeg" display="sem/10.1021_acssuschemeng.0c06258\sc0c06258_0005.jpeg" xr:uid="{20076BF6-D346-4F5B-8161-ACBB33E8A7E4}"/>
    <hyperlink ref="H1166" r:id="rId2501" tooltip="sem/10.1021_acssuschemeng.0c06258\SEM" display="sem/10.1021_acssuschemeng.0c06258\SEM" xr:uid="{8122B663-29F5-439F-9D40-4A6BBB6C66CC}"/>
    <hyperlink ref="A1166" r:id="rId2502" xr:uid="{505C6319-6C8D-41A8-9C5D-C32C2441E8D1}"/>
    <hyperlink ref="G1167" r:id="rId2503" tooltip="sem/10.1021_acssuschemeng.0c06258\sc0c06258_0005.jpeg" display="sem/10.1021_acssuschemeng.0c06258\sc0c06258_0005.jpeg" xr:uid="{8D09CF13-24CB-49C9-93EA-783FCA49BB33}"/>
    <hyperlink ref="H1167" r:id="rId2504" tooltip="sem/10.1021_acssuschemeng.0c06258\SEM" display="sem/10.1021_acssuschemeng.0c06258\SEM" xr:uid="{015046B4-F05C-4E75-A398-C29690EC7DD0}"/>
    <hyperlink ref="A1167" r:id="rId2505" xr:uid="{B1581420-AA9B-49F9-8FF9-A932B197639B}"/>
    <hyperlink ref="H1169" r:id="rId2506" tooltip="sem/10.1021_acsabm.9b00668\SEM" display="sem/10.1021_acsabm.9b00668\SEM" xr:uid="{1176EB28-2829-46E0-9311-4F837C2E4D2E}"/>
    <hyperlink ref="G1169" r:id="rId2507" tooltip="sem/10.1021_acsabm.9b00668\mt9b00668_0006.jpeg" display="sem/10.1021_acsabm.9b00668\mt9b00668_0006.jpeg" xr:uid="{FA7C232F-B4DA-49E3-89E4-948129B6A8C8}"/>
    <hyperlink ref="G1168" r:id="rId2508" tooltip="sem/10.1021_acssuschemeng.0c06258\sc0c06258_0005.jpeg" display="sem/10.1021_acssuschemeng.0c06258\sc0c06258_0005.jpeg" xr:uid="{45AD39D2-4481-49D2-B8D8-AB6E8B202515}"/>
    <hyperlink ref="H1168" r:id="rId2509" tooltip="sem/10.1021_acssuschemeng.0c06258\SEM" display="sem/10.1021_acssuschemeng.0c06258\SEM" xr:uid="{24A5EDA2-DD76-4ECB-9613-574E278F6839}"/>
    <hyperlink ref="A1168" r:id="rId2510" xr:uid="{332BD6E9-F56E-4EC4-8D08-F704BFA1224A}"/>
    <hyperlink ref="A1175" r:id="rId2511" xr:uid="{D93C73B5-693C-4E11-A592-7EFFABFFF275}"/>
    <hyperlink ref="A1177" r:id="rId2512" xr:uid="{E1FF4056-A457-4E03-92E2-14E0170AD6EC}"/>
    <hyperlink ref="G1181" r:id="rId2513" tooltip="sem/10.1021_acssuschemeng.7b04172\sc-2017-04172r_0003.jpeg" display="sem/10.1021_acssuschemeng.7b04172\sc-2017-04172r_0003.jpeg" xr:uid="{584B2C7A-C269-4C45-A25F-C228075376EA}"/>
    <hyperlink ref="H1181" r:id="rId2514" tooltip="sem/10.1021_acssuschemeng.7b04172\SEM" display="sem/10.1021_acssuschemeng.7b04172\SEM" xr:uid="{F13C2227-E3F7-4907-A987-574536597FB9}"/>
    <hyperlink ref="G1184" r:id="rId2515" tooltip="sem/10.1021_acsami.8b14528\am-2018-14528g_0004.jpeg" display="sem/10.1021_acsami.8b14528\am-2018-14528g_0004.jpeg" xr:uid="{E3685345-2F38-4701-85AE-C4E59E112DBB}"/>
    <hyperlink ref="H1184" r:id="rId2516" tooltip="sem/10.1021_acsami.8b14528\SEM" display="sem/10.1021_acsami.8b14528\SEM" xr:uid="{4D35ACFF-D593-4678-B695-F2BEB2E336FC}"/>
    <hyperlink ref="G1187" r:id="rId2517" tooltip="sem/10.1021_acsami.8b14528\supp_9.jpg" display="sem/10.1021_acsami.8b14528\supp_9.jpg" xr:uid="{A4D7191B-95ED-4C75-9D29-08C139D5D4DF}"/>
    <hyperlink ref="H1187" r:id="rId2518" tooltip="sem/10.1021_acsami.8b14528\SEM" display="sem/10.1021_acsami.8b14528\SEM" xr:uid="{C9E9A8C3-3388-451E-8518-E7E18EF92B18}"/>
    <hyperlink ref="G1188" r:id="rId2519" tooltip="sem/10.1021_acsnano.0c01658\nn0c01658_0003.jpeg" xr:uid="{909D03DD-2711-4AF3-BE2B-5032AEDB0701}"/>
    <hyperlink ref="H1188" r:id="rId2520" tooltip="sem/10.1021_acsnano.0c01658\SEM" xr:uid="{11228EFC-89D9-473B-9E30-51CC63EDE830}"/>
    <hyperlink ref="G1189" r:id="rId2521" tooltip="sem/10.1021_acsnano.0c01658\nn0c01658_0003.jpeg" xr:uid="{B510C8C1-8A9D-421D-A91E-A009DEAC7352}"/>
    <hyperlink ref="H1189" r:id="rId2522" tooltip="sem/10.1021_acsnano.0c01658\SEM" xr:uid="{DDB41DE7-D911-4030-B291-081814E29707}"/>
    <hyperlink ref="G1190" r:id="rId2523" tooltip="sem/10.1021_acsapm.9b00874\ap9b00874_0002.jpeg" xr:uid="{F3945E0D-75C1-40C7-A3FB-F847B9126DE5}"/>
    <hyperlink ref="H1190" r:id="rId2524" tooltip="sem/10.1021_acsapm.9b00874\SEM" xr:uid="{99BE6BCE-4B9C-401B-8CDC-667297FC5625}"/>
    <hyperlink ref="G1191" r:id="rId2525" tooltip="sem/10.1021_acsapm.9b00874\ap9b00874_0002.jpeg" xr:uid="{EEB29BA2-014D-484C-872C-245B45F47461}"/>
    <hyperlink ref="H1191" r:id="rId2526" tooltip="sem/10.1021_acsapm.9b00874\SEM" xr:uid="{874BD24B-5963-4FE6-B45C-4B37306E570D}"/>
    <hyperlink ref="G1192" r:id="rId2527" tooltip="sem/10.1021_acsapm.9b00874\ap9b00874_0002.jpeg" xr:uid="{3E29A20A-E2BA-4213-9F98-5982C9F2E3A1}"/>
    <hyperlink ref="H1192" r:id="rId2528" tooltip="sem/10.1021_acsapm.9b00874\SEM" xr:uid="{289DE4A7-34BA-489E-8B0B-C33E625370C4}"/>
    <hyperlink ref="G1193" r:id="rId2529" tooltip="sem/10.1021_acsabm.8b00760\mt-2018-00760v_0002.jpeg" xr:uid="{62FE77C0-FA18-44EB-9268-B0994B0155B7}"/>
    <hyperlink ref="H1193" r:id="rId2530" tooltip="sem/10.1021_acsabm.8b00760\SEM" xr:uid="{E1C5A58F-1E0C-4AC0-9B6C-7B82B66CAA30}"/>
    <hyperlink ref="G1194" r:id="rId2531" tooltip="sem/10.1021_acsabm.8b00760\mt-2018-00760v_0002.jpeg" xr:uid="{93E7C398-66ED-401B-8986-8CC15275F29B}"/>
    <hyperlink ref="H1194" r:id="rId2532" tooltip="sem/10.1021_acsabm.8b00760\SEM" xr:uid="{EA85CDB2-D862-4E84-8808-FB5C8DD98819}"/>
    <hyperlink ref="G1195" r:id="rId2533" tooltip="sem/10.1021_acsabm.8b00760\mt-2018-00760v_0002.jpeg" xr:uid="{D90EEB95-4273-4570-88C8-69F33D97F6BD}"/>
    <hyperlink ref="H1195" r:id="rId2534" tooltip="sem/10.1021_acsabm.8b00760\SEM" xr:uid="{8F3391FE-A52B-440B-9EF4-0C416B2563E5}"/>
    <hyperlink ref="G1197" r:id="rId2535" tooltip="sem/10.1021_acsami.7b14319\am-2017-14319k_0003.jpeg" xr:uid="{3FCC6381-0828-40F7-A537-235EBCA82DC2}"/>
    <hyperlink ref="H1197" r:id="rId2536" tooltip="sem/10.1021_acsami.7b14319\SEM" xr:uid="{B391B6E6-C137-491A-B05D-CD55A6732C3B}"/>
    <hyperlink ref="G1198" r:id="rId2537" tooltip="sem/10.1021_acs.nanolett.0c01371\nl0c01371_0002.jpeg" xr:uid="{4FCC97F6-4ADA-466D-A21C-CF9633C106F5}"/>
    <hyperlink ref="H1198" r:id="rId2538" tooltip="sem/10.1021_acs.nanolett.0c01371\SEM" xr:uid="{4B7C612D-2348-4E67-9456-4D840EC75DE4}"/>
    <hyperlink ref="G1199" r:id="rId2539" tooltip="sem/10.1021_acs.nanolett.0c01371\nl0c01371_0002.jpeg" xr:uid="{966A294A-DCCE-4BCE-936E-3E5026DC82D3}"/>
    <hyperlink ref="H1199" r:id="rId2540" tooltip="sem/10.1021_acs.nanolett.0c01371\SEM" xr:uid="{F9042B36-D3FD-4A40-811E-E0B9E7DB8944}"/>
    <hyperlink ref="G1200" r:id="rId2541" tooltip="sem/10.1021_acs.nanolett.0c01371\supp_14.jpg" xr:uid="{B8C77026-EF33-457F-8AF8-9CB925D5CBD3}"/>
    <hyperlink ref="H1200" r:id="rId2542" tooltip="sem/10.1021_acs.nanolett.0c01371\SEM" xr:uid="{A47C3B0E-74B1-4569-9056-82B369F6060B}"/>
    <hyperlink ref="G1201" r:id="rId2543" tooltip="sem/10.1021_acs.nanolett.0c01371\supp_14.jpg" xr:uid="{2992388C-6626-4452-8DB3-FFA7EC167DEA}"/>
    <hyperlink ref="H1201" r:id="rId2544" tooltip="sem/10.1021_acs.nanolett.0c01371\SEM" xr:uid="{270AF6C5-26A0-4C70-8958-2CA583EC8DB4}"/>
    <hyperlink ref="G1202" r:id="rId2545" tooltip="sem/10.1021_acsami.8b10064\am-2018-10064s_0001.jpeg" xr:uid="{78301073-F595-410C-A8FD-C44C26FE0242}"/>
    <hyperlink ref="H1202" r:id="rId2546" tooltip="sem/10.1021_acsami.8b10064\SEM" xr:uid="{B030B374-5183-4FE2-809C-D127E77216F2}"/>
    <hyperlink ref="G1203" r:id="rId2547" tooltip="sem/10.1021_acsami.8b10064\am-2018-10064s_0001.jpeg" xr:uid="{008804EA-C203-41E1-A98A-BB300F8B5FE0}"/>
    <hyperlink ref="H1203" r:id="rId2548" tooltip="sem/10.1021_acsami.8b10064\SEM" xr:uid="{41CE6E5F-44B5-4859-A92B-ACFBCC492FA8}"/>
    <hyperlink ref="G1204" r:id="rId2549" tooltip="sem/10.1021_acsami.8b10064\am-2018-10064s_0006.jpeg" xr:uid="{356E056B-B39A-44D0-81D6-F6F177FE0FBE}"/>
    <hyperlink ref="H1204" r:id="rId2550" tooltip="sem/10.1021_acsami.8b10064\SEM" xr:uid="{37EF8824-C152-4410-A871-0B497D2E65DF}"/>
    <hyperlink ref="G1205" r:id="rId2551" tooltip="sem/10.1021_acsami.0c16719\am0c16719_0002.jpeg" xr:uid="{1E89A91E-E425-46B1-82BE-2D1BEF7BDBA2}"/>
    <hyperlink ref="H1205" r:id="rId2552" tooltip="sem/10.1021_acsami.0c16719\SEM" xr:uid="{616205EF-E268-41D1-BD77-53BD874211A9}"/>
    <hyperlink ref="G1206" r:id="rId2553" tooltip="sem/10.1021_acsapm.0c00779\ap0c00779_0004.jpeg" xr:uid="{CA08A3AD-0A7F-4EB9-AB02-BE5E8682EF5B}"/>
    <hyperlink ref="H1206" r:id="rId2554" tooltip="sem/10.1021_acsapm.0c00779\SEM" xr:uid="{6EBC3B60-9665-409B-858B-50635FBDA99D}"/>
    <hyperlink ref="G1207" r:id="rId2555" tooltip="sem/10.1021_acsami.9b01886\am-2019-01886s_0002.jpeg" xr:uid="{B0414BC1-3660-4606-B320-F5AFBE99495C}"/>
    <hyperlink ref="H1207" r:id="rId2556" tooltip="sem/10.1021_acsami.9b01886\SEM" xr:uid="{64E8AE10-FCCF-4736-8664-291075108832}"/>
    <hyperlink ref="G1208" r:id="rId2557" tooltip="sem/10.1021_acsami.9b01886\am-2019-01886s_0002.jpeg" xr:uid="{805FAE1C-319C-4496-819E-E8E7F7D5E597}"/>
    <hyperlink ref="H1208" r:id="rId2558" tooltip="sem/10.1021_acsami.9b01886\SEM" xr:uid="{48508BDF-DCDF-406F-951B-CE41B44B4C1A}"/>
    <hyperlink ref="G1209" r:id="rId2559" tooltip="sem/10.1021_acsami.9b01886\am-2019-01886s_0002.jpeg" xr:uid="{E92D2288-7F76-49A4-942C-8AAA7B6DFCC4}"/>
    <hyperlink ref="H1209" r:id="rId2560" tooltip="sem/10.1021_acsami.9b01886\SEM" xr:uid="{F7ABBBA6-1857-43A1-822A-011C2664346A}"/>
    <hyperlink ref="G1210" r:id="rId2561" tooltip="sem/10.1021_acsami.9b01886\am-2019-01886s_0002.jpeg" xr:uid="{550D459B-6B03-45D7-9526-596C4E666B84}"/>
    <hyperlink ref="H1210" r:id="rId2562" tooltip="sem/10.1021_acsami.9b01886\SEM" xr:uid="{20163C3E-1983-4EDC-8543-FCBB2F0209EA}"/>
    <hyperlink ref="G1211" r:id="rId2563" tooltip="sem/10.1021_acsami.8b13235\am-2018-132356_0001.jpeg" xr:uid="{DC382241-F89B-439F-9C93-AFA3130C4950}"/>
    <hyperlink ref="H1211" r:id="rId2564" tooltip="sem/10.1021_acsami.8b13235\SEM" xr:uid="{3C4E0AA7-D5DD-46F6-AA42-976F3F477DC9}"/>
    <hyperlink ref="G1212" r:id="rId2565" tooltip="sem/10.1021_acsami.8b13235\am-2018-132356_0001.jpeg" xr:uid="{E726465C-DE50-4748-9B53-616BD89A205A}"/>
    <hyperlink ref="H1212" r:id="rId2566" tooltip="sem/10.1021_acsami.8b13235\SEM" xr:uid="{D9D4232E-2185-48B4-9F23-D995488A99C8}"/>
    <hyperlink ref="G1213" r:id="rId2567" tooltip="sem/10.1021_acsami.7b04832\am-2017-04832e_0009.jpeg" xr:uid="{57360D25-8FED-4629-856A-845DF1A657BC}"/>
    <hyperlink ref="H1213" r:id="rId2568" tooltip="sem/10.1021_acsami.7b04832\SEM" xr:uid="{3DBD3958-EF86-46C3-9BE7-44CED8EDABCC}"/>
    <hyperlink ref="G1214" r:id="rId2569" tooltip="sem/10.1021_acsami.7b04832\am-2017-04832e_0009.jpeg" xr:uid="{C35FAFB3-C79A-47EF-99C3-4984C92008FB}"/>
    <hyperlink ref="H1214" r:id="rId2570" tooltip="sem/10.1021_acsami.7b04832\SEM" xr:uid="{BA6A877D-DCD1-4E87-8E57-A6EBE2E4C77E}"/>
    <hyperlink ref="G1215" r:id="rId2571" tooltip="sem/10.1021_acsami.7b04832\am-2017-04832e_0009.jpeg" xr:uid="{5E4F7FD3-4CE1-4CF0-B949-4E0309CAA4A5}"/>
    <hyperlink ref="H1215" r:id="rId2572" tooltip="sem/10.1021_acsami.7b04832\SEM" xr:uid="{013C7672-79C0-4F3B-B4B8-7D5F97583347}"/>
    <hyperlink ref="G1216" r:id="rId2573" tooltip="sem/10.1021_acsami.8b19482\am-2018-19482v_0001.jpeg" xr:uid="{4EA65BC6-FCE3-4E89-B9CA-B7FB28620CC4}"/>
    <hyperlink ref="H1216" r:id="rId2574" tooltip="sem/10.1021_acsami.8b19482\SEM" xr:uid="{D9D57564-268B-4133-83A8-CE20DF3C53C4}"/>
    <hyperlink ref="G1217" r:id="rId2575" tooltip="sem/10.1021_acsami.8b19482\am-2018-19482v_0001.jpeg" xr:uid="{3CCC3D2A-1B4C-4B7F-A240-767C86C5E638}"/>
    <hyperlink ref="H1217" r:id="rId2576" tooltip="sem/10.1021_acsami.8b19482\SEM" xr:uid="{63FEE825-1CBB-4A77-BCF4-59F57203AAA3}"/>
    <hyperlink ref="G1218" r:id="rId2577" tooltip="sem/10.1021_acsapm.1c00256\ap1c00256_0002.jpeg" xr:uid="{E0986576-331D-4C9C-A2B7-A8C449878BC5}"/>
    <hyperlink ref="H1218" r:id="rId2578" tooltip="sem/10.1021_acsapm.1c00256\SEM" xr:uid="{5161B365-546E-4D31-B2CA-2083E4DA54D6}"/>
    <hyperlink ref="G1219" r:id="rId2579" tooltip="sem/10.1021_acsapm.1c00256\ap1c00256_0002.jpeg" xr:uid="{30BB2C6D-C4C7-4953-A376-F03A2DD542AA}"/>
    <hyperlink ref="H1219" r:id="rId2580" tooltip="sem/10.1021_acsapm.1c00256\SEM" xr:uid="{03FB1E65-D1B0-4435-B1A4-8EE4D7EC544F}"/>
    <hyperlink ref="G1220" r:id="rId2581" tooltip="sem/10.1021_acsami.1c15312\am1c15312_0004.jpeg" xr:uid="{DE53DFBE-F2D8-4617-A50B-B81B044B03CE}"/>
    <hyperlink ref="H1220" r:id="rId2582" tooltip="sem/10.1021_acsami.1c15312\SEM" xr:uid="{A72571B5-70B2-44D6-AD7C-A13C607FA0D0}"/>
    <hyperlink ref="G1221" r:id="rId2583" tooltip="sem/10.1021_acsami.1c15312\am1c15312_0004.jpeg" xr:uid="{15A1973D-822C-4003-831D-0939C11F75CA}"/>
    <hyperlink ref="H1221" r:id="rId2584" tooltip="sem/10.1021_acsami.1c15312\SEM" xr:uid="{D3D49B1B-212E-4721-B48F-385B3606EF53}"/>
    <hyperlink ref="G1222" r:id="rId2585" tooltip="sem/10.1021_acsami.1c15312\supp_5.jpg" xr:uid="{D1599186-5941-44B0-BBB5-0473B50CA42F}"/>
    <hyperlink ref="H1222" r:id="rId2586" tooltip="sem/10.1021_acsami.1c15312\SEM" xr:uid="{EF66BC03-5646-4381-9B2E-E17D7CB885B4}"/>
    <hyperlink ref="G1223" r:id="rId2587" tooltip="sem/10.1021_acsami.1c15312\supp_5.jpg" xr:uid="{B4DD3EDC-0B9E-4B22-BC3A-8959BC0F6C18}"/>
    <hyperlink ref="H1223" r:id="rId2588" tooltip="sem/10.1021_acsami.1c15312\SEM" xr:uid="{0C380E23-41D5-4BF0-BB47-C28C548A3E4D}"/>
    <hyperlink ref="G1224" r:id="rId2589" tooltip="sem/10.1021_acsami.1c15312\supp_5.jpg" xr:uid="{4CED5EDD-8C9C-4BE6-B026-362304C8EDD6}"/>
    <hyperlink ref="H1224" r:id="rId2590" tooltip="sem/10.1021_acsami.1c15312\SEM" xr:uid="{919334F8-A13B-47A4-A0CF-9AAA52E96403}"/>
    <hyperlink ref="G1225" r:id="rId2591" tooltip="sem/10.1021_acsami.1c15312\supp_5.jpg" xr:uid="{9FCD2514-5AA8-4514-9136-EFBC4AE76DC7}"/>
    <hyperlink ref="H1225" r:id="rId2592" tooltip="sem/10.1021_acsami.1c15312\SEM" xr:uid="{781842C6-13FD-4EBC-9AA7-1293E5B84A9E}"/>
    <hyperlink ref="G1226" r:id="rId2593" tooltip="sem/10.1021_acsami.8b06262\am-2018-06262z_0001.jpeg" xr:uid="{BC2A509E-11FA-4D64-9DAD-C3AB63DEFC21}"/>
    <hyperlink ref="H1226" r:id="rId2594" tooltip="sem/10.1021_acsami.8b06262\SEM" xr:uid="{AD375437-F637-4B90-8F76-099888E27121}"/>
    <hyperlink ref="G1227" r:id="rId2595" tooltip="sem/10.1021_acsami.8b06262\am-2018-06262z_0001.jpeg" xr:uid="{D810A276-1FC0-460E-88A7-6FEF3CC5292C}"/>
    <hyperlink ref="H1227" r:id="rId2596" tooltip="sem/10.1021_acsami.8b06262\SEM" xr:uid="{5267FDB6-7ABD-4A8F-839B-F9A384BE6309}"/>
    <hyperlink ref="G1228" r:id="rId2597" tooltip="sem/10.1021_acsami.8b06262\supp_13.jpg" xr:uid="{7611770D-04FE-4A6D-8C4D-288A78352C50}"/>
    <hyperlink ref="H1228" r:id="rId2598" tooltip="sem/10.1021_acsami.8b06262\SEM" xr:uid="{36DF8C16-78FA-443E-9A3E-AB7ACF07D89C}"/>
    <hyperlink ref="G1229" r:id="rId2599" tooltip="sem/10.1021_acsami.8b06262\supp_13.jpg" xr:uid="{143E428E-FE65-4465-8DB7-3820B781A154}"/>
    <hyperlink ref="H1229" r:id="rId2600" tooltip="sem/10.1021_acsami.8b06262\SEM" xr:uid="{9779269F-7F7E-4429-92E5-F3072A706D60}"/>
    <hyperlink ref="G1230" r:id="rId2601" tooltip="sem/10.1021_acsami.8b06262\supp_13.jpg" xr:uid="{26305A05-EFCB-473D-B942-3063D808E2FC}"/>
    <hyperlink ref="H1230" r:id="rId2602" tooltip="sem/10.1021_acsami.8b06262\SEM" xr:uid="{50515064-76BF-4280-9B1F-F46E484262C3}"/>
    <hyperlink ref="G1231" r:id="rId2603" tooltip="sem/10.1021_acsami.8b06262\supp_13.jpg" xr:uid="{C302672B-8DD2-4050-B7F2-CDA9F4A37027}"/>
    <hyperlink ref="H1231" r:id="rId2604" tooltip="sem/10.1021_acsami.8b06262\SEM" xr:uid="{FFC57F3D-E919-48F8-A35C-AE304B122A82}"/>
    <hyperlink ref="G1232" r:id="rId2605" tooltip="sem/10.1021_acsami.8b06262\supp_13.jpg" xr:uid="{4FBAE551-927B-4417-820E-093367167AF5}"/>
    <hyperlink ref="H1232" r:id="rId2606" tooltip="sem/10.1021_acsami.8b06262\SEM" xr:uid="{4FB9BFD1-70F6-46D9-9E47-2A0314D4AF05}"/>
    <hyperlink ref="G1234" r:id="rId2607" tooltip="sem/10.1021_acsami.8b06262\supp_13.jpg" xr:uid="{0E4C66A3-C286-41A1-9D61-834982156B30}"/>
    <hyperlink ref="H1234" r:id="rId2608" tooltip="sem/10.1021_acsami.8b06262\SEM" xr:uid="{46F070CF-32D1-4867-9343-BBB9A4E67881}"/>
    <hyperlink ref="G1235" r:id="rId2609" tooltip="sem/10.1021_acsami.0c03224\am0c03224_0003.jpeg" xr:uid="{C70B3012-008E-459D-8A03-9EDFB8A53AAF}"/>
    <hyperlink ref="H1235" r:id="rId2610" tooltip="sem/10.1021_acsami.0c03224\SEM" xr:uid="{5D03B1A9-D841-4FC6-B267-868A190CA470}"/>
    <hyperlink ref="G1237" r:id="rId2611" tooltip="sem/10.1021_acsami.0c03224\am0c03224_0003.jpeg" xr:uid="{7D9A3F4F-1AEC-4473-8574-13A58EB5792B}"/>
    <hyperlink ref="H1237" r:id="rId2612" tooltip="sem/10.1021_acsami.0c03224\SEM" xr:uid="{3D82A70D-811F-487D-9CC9-9A51B068BF4B}"/>
    <hyperlink ref="G1241" r:id="rId2613" tooltip="sem/10.1021_acsami.0c03224\am0c03224_0003.jpeg" xr:uid="{4C62F123-B391-4437-ADF5-ED89342CEE06}"/>
    <hyperlink ref="H1241" r:id="rId2614" tooltip="sem/10.1021_acsami.0c03224\SEM" xr:uid="{94F55180-1DB1-4358-9961-EEE968910FD5}"/>
    <hyperlink ref="G1243" r:id="rId2615" tooltip="sem/10.1021_acsami.0c03224\am0c03224_0003.jpeg" xr:uid="{8B049A5C-9462-49A9-ACE7-6E748D20F0D5}"/>
    <hyperlink ref="H1243" r:id="rId2616" tooltip="sem/10.1021_acsami.0c03224\SEM" xr:uid="{6ADF54BD-664A-4B76-BC4A-8F8946E2A881}"/>
    <hyperlink ref="G1244" r:id="rId2617" tooltip="sem/10.1021_acsami.0c03224\am0c03224_0003.jpeg" xr:uid="{848289EA-3D31-4DFD-9DE2-7FBA26FD5830}"/>
    <hyperlink ref="H1244" r:id="rId2618" tooltip="sem/10.1021_acsami.0c03224\SEM" xr:uid="{1AC4067C-0076-42F2-B7AC-2DCB6B66F217}"/>
    <hyperlink ref="G1245" r:id="rId2619" tooltip="sem/10.1021_acsami.0c14438\supp_6.jpg" xr:uid="{A80DD1C7-31BA-4141-9373-95F92FD0267B}"/>
    <hyperlink ref="H1245" r:id="rId2620" tooltip="sem/10.1021_acsami.0c14438\SEM" xr:uid="{D5985287-1D2B-46E6-A2CE-B8190F430783}"/>
    <hyperlink ref="G1246" r:id="rId2621" tooltip="sem/10.1021_acsami.0c14438\supp_6.jpg" xr:uid="{24C8E7C3-42EF-4FF8-92EA-A33D9507A275}"/>
    <hyperlink ref="H1246" r:id="rId2622" tooltip="sem/10.1021_acsami.0c14438\SEM" xr:uid="{59F69D47-EA49-464C-8ADA-FD1D08E4AE12}"/>
    <hyperlink ref="G1247" r:id="rId2623" tooltip="sem/10.1021_acsami.0c14438\supp_6.jpg" xr:uid="{956F2696-FF57-4641-82E5-ED2E4EBF22A5}"/>
    <hyperlink ref="H1247" r:id="rId2624" tooltip="sem/10.1021_acsami.0c14438\SEM" xr:uid="{4CFB4523-4906-4CF8-BA55-6124697DBF40}"/>
    <hyperlink ref="G1248" r:id="rId2625" tooltip="sem/10.1021_acsami.0c14438\supp_6.jpg" xr:uid="{7CBD1421-BEFB-4E57-B850-46B1787D757D}"/>
    <hyperlink ref="H1248" r:id="rId2626" tooltip="sem/10.1021_acsami.0c14438\SEM" xr:uid="{CF5DF78D-65C4-4F6E-8309-555DD7403D40}"/>
    <hyperlink ref="G1249" r:id="rId2627" tooltip="sem/10.1021_am508712e\am-2014-08712e_0007.jpeg" xr:uid="{7C49C238-86D3-4324-89A5-9D7972D59F64}"/>
    <hyperlink ref="H1249" r:id="rId2628" tooltip="sem/10.1021_am508712e\SEM" xr:uid="{2BDFBAAE-6DE1-4535-AD2B-50145976F8E0}"/>
    <hyperlink ref="G1250" r:id="rId2629" tooltip="sem/10.1021_am508712e\am-2014-08712e_0007.jpeg" xr:uid="{1658518B-3F44-45ED-ABF1-2EF97B38C2AA}"/>
    <hyperlink ref="H1250" r:id="rId2630" tooltip="sem/10.1021_am508712e\SEM" xr:uid="{B5B9ECB5-6EEA-43C2-9366-041BBEE66125}"/>
    <hyperlink ref="G1251" r:id="rId2631" tooltip="sem/10.1021_acsmacrolett.7b00523\mz-2017-00523j_0003.jpeg" xr:uid="{9DC30867-CACA-4A69-8CFA-29DDC5E21AE6}"/>
    <hyperlink ref="H1251" r:id="rId2632" tooltip="sem/10.1021_acsmacrolett.7b00523\SEM" xr:uid="{C412723C-D549-4FE0-9852-A4B2BABA6BD8}"/>
    <hyperlink ref="G1252" r:id="rId2633" tooltip="sem/10.1021_acsami.0c17085\am0c17085_0005.jpeg" xr:uid="{59FFE202-7515-4ED7-8CE9-10B3E43EC99A}"/>
    <hyperlink ref="H1252" r:id="rId2634" tooltip="sem/10.1021_acsami.0c17085\SEM" xr:uid="{B8B4D44C-4E84-4F18-88F1-489388DC8A9D}"/>
    <hyperlink ref="G1253" r:id="rId2635" tooltip="sem/10.1021_acsami.0c17085\am0c17085_0005.jpeg" xr:uid="{D3517B0C-713A-43CE-BB4F-EDD7A660B5D2}"/>
    <hyperlink ref="H1253" r:id="rId2636" tooltip="sem/10.1021_acsami.0c17085\SEM" xr:uid="{60E10B76-85C2-4BBD-8938-92DF9004FD6B}"/>
    <hyperlink ref="G1254" r:id="rId2637" tooltip="sem/10.1021_acsami.0c17085\am0c17085_0005.jpeg" xr:uid="{0538BE41-A4D4-44CF-ACEB-E5BBEE2C7342}"/>
    <hyperlink ref="H1254" r:id="rId2638" tooltip="sem/10.1021_acsami.0c17085\SEM" xr:uid="{82C2CADF-7F4C-4ADC-9EE4-88930F809281}"/>
    <hyperlink ref="G1258" r:id="rId2639" tooltip="sem/10.1021_acsnano.8b09496\nn-2018-094966_0001.jpeg" xr:uid="{83FDB427-0D0A-4B5B-9461-7B7DB6EE747B}"/>
    <hyperlink ref="H1258" r:id="rId2640" tooltip="sem/10.1021_acsnano.8b09496\SEM" xr:uid="{51C4B64D-8EFF-47A5-90DB-985E48DE15B1}"/>
    <hyperlink ref="G1259" r:id="rId2641" tooltip="sem/10.1021_acsnano.8b09496\nn-2018-094966_0001.jpeg" xr:uid="{BC934F92-ADF3-4634-93D5-F384CBE917A0}"/>
    <hyperlink ref="H1259" r:id="rId2642" tooltip="sem/10.1021_acsnano.8b09496\SEM" xr:uid="{F60F90B6-4512-4506-B5AE-E0C8DCEE2DCE}"/>
    <hyperlink ref="G1260" r:id="rId2643" tooltip="sem/10.1021_acsnano.8b09496\nn-2018-094966_0001.jpeg" xr:uid="{A71D06AC-D506-4D85-B95B-DC8D2432FF7D}"/>
    <hyperlink ref="H1260" r:id="rId2644" tooltip="sem/10.1021_acsnano.8b09496\SEM" xr:uid="{CBB5D0B5-655E-456A-A933-8E13F7157285}"/>
    <hyperlink ref="G1261" r:id="rId2645" tooltip="sem/10.1021_acsnano.8b09496\nn-2018-094966_0001.jpeg" xr:uid="{BB0F382C-1572-428F-9C44-AD75A32B57EA}"/>
    <hyperlink ref="H1261" r:id="rId2646" tooltip="sem/10.1021_acsnano.8b09496\SEM" xr:uid="{15DCCDBF-C804-4FFF-92FA-EC969A170865}"/>
    <hyperlink ref="G1262" r:id="rId2647" tooltip="sem/10.1021_acsnano.8b09496\nn-2018-094966_0001.jpeg" xr:uid="{A5F873A3-77C2-40A9-B6C0-0926AED2DF16}"/>
    <hyperlink ref="H1262" r:id="rId2648" tooltip="sem/10.1021_acsnano.8b09496\SEM" xr:uid="{57FBB28C-1331-467A-8748-91DA0FE2641A}"/>
    <hyperlink ref="G1263" r:id="rId2649" tooltip="sem/10.1021_acsabm.1c00004\mt1c00004_0004.jpeg" xr:uid="{4D622DA6-7E2D-465B-BEFA-2D0B3FE1DFCD}"/>
    <hyperlink ref="H1263" r:id="rId2650" tooltip="sem/10.1021_acsabm.1c00004\SEM" xr:uid="{490A9382-74A0-48F1-A663-2B9892592A4E}"/>
    <hyperlink ref="G1264" r:id="rId2651" tooltip="sem/10.1021_acsabm.1c00004\mt1c00004_0004.jpeg" xr:uid="{C0948284-A7D4-4E1E-9547-F08C4D099F76}"/>
    <hyperlink ref="H1264" r:id="rId2652" tooltip="sem/10.1021_acsabm.1c00004\SEM" xr:uid="{F9811F18-A201-4BFF-A8D7-26E08859215E}"/>
    <hyperlink ref="G1265" r:id="rId2653" tooltip="sem/10.1021_acsabm.1c00004\mt1c00004_0004.jpeg" xr:uid="{E3DD9067-9BCD-4C77-88B7-3E2CE6B17F0E}"/>
    <hyperlink ref="H1265" r:id="rId2654" tooltip="sem/10.1021_acsabm.1c00004\SEM" xr:uid="{42241160-06B7-41D9-AA31-64F356C9155E}"/>
    <hyperlink ref="G1266" r:id="rId2655" tooltip="sem/10.1021_acsami.9b22964\am9b22964_0004.jpeg" xr:uid="{61AC9FAA-2DB7-4192-829A-79BCAC971062}"/>
    <hyperlink ref="H1266" r:id="rId2656" tooltip="sem/10.1021_acsami.9b22964\SEM" xr:uid="{BC472C0A-BDE3-49C6-9953-4F456F12BCCB}"/>
    <hyperlink ref="A1266" r:id="rId2657" xr:uid="{47C6BF72-D540-4823-902C-584CA0164365}"/>
    <hyperlink ref="H1196" r:id="rId2658" tooltip="sem/10.1021_acsabm.8b00760\SEM" xr:uid="{44658DAD-107E-424F-9C7D-563748376DB2}"/>
    <hyperlink ref="G1196" r:id="rId2659" tooltip="sem/10.1021_acsabm.8b00760\mt-2018-00760v_0002.jpeg" xr:uid="{6E15B7C1-FF5F-4237-AC97-4B3176495F9B}"/>
    <hyperlink ref="G1233" r:id="rId2660" tooltip="sem/10.1021_acsami.8b06262\supp_13.jpg" xr:uid="{1F349A05-34F5-49DF-95EA-ECF571426771}"/>
    <hyperlink ref="H1233" r:id="rId2661" tooltip="sem/10.1021_acsami.8b06262\SEM" xr:uid="{840F4E27-FB2F-49F4-85D4-6B3A8948E6A7}"/>
    <hyperlink ref="A1235" r:id="rId2662" xr:uid="{7149B6D6-2918-44C5-A870-408B0F2A929A}"/>
    <hyperlink ref="G1239" r:id="rId2663" tooltip="sem/10.1021_acsami.0c03224\am0c03224_0003.jpeg" xr:uid="{2F5F4A02-2D6B-44BD-AD4B-614C75C9AFE9}"/>
    <hyperlink ref="H1239" r:id="rId2664" tooltip="sem/10.1021_acsami.0c03224\SEM" xr:uid="{3023E188-4559-4885-96BA-1FBBB19AD7C0}"/>
    <hyperlink ref="G1236" r:id="rId2665" tooltip="sem/10.1021_acsami.0c03224\am0c03224_0003.jpeg" xr:uid="{1AC94694-D58D-4E6D-8E09-1EBCEA7C2B8E}"/>
    <hyperlink ref="H1236" r:id="rId2666" tooltip="sem/10.1021_acsami.0c03224\SEM" xr:uid="{41F8F5A7-B8BD-4997-BBBE-66C34FB44498}"/>
    <hyperlink ref="A1236" r:id="rId2667" xr:uid="{73212A52-3D85-43BF-9D4D-F8FC7BBC6642}"/>
    <hyperlink ref="G1238" r:id="rId2668" tooltip="sem/10.1021_acsami.0c03224\am0c03224_0003.jpeg" xr:uid="{2AF18090-8C91-418D-95D8-A8E18B45B7E9}"/>
    <hyperlink ref="H1238" r:id="rId2669" tooltip="sem/10.1021_acsami.0c03224\SEM" xr:uid="{0AD9C82F-3182-48D2-8486-C1AE1CE5BC2D}"/>
    <hyperlink ref="G1240" r:id="rId2670" tooltip="sem/10.1021_acsami.0c03224\am0c03224_0003.jpeg" xr:uid="{BC9584EE-8413-4AEE-A759-FDA3340BC397}"/>
    <hyperlink ref="H1240" r:id="rId2671" tooltip="sem/10.1021_acsami.0c03224\SEM" xr:uid="{3CE70FD5-D3B8-4639-9D73-8E7838A719C5}"/>
    <hyperlink ref="G1242" r:id="rId2672" tooltip="sem/10.1021_acsami.0c03224\am0c03224_0003.jpeg" xr:uid="{A2E945FF-A5A6-4757-AEA4-51A4379F38A5}"/>
    <hyperlink ref="H1242" r:id="rId2673" tooltip="sem/10.1021_acsami.0c03224\SEM" xr:uid="{0EDA2F85-9449-41D2-95B4-9DDE5D7AE92D}"/>
    <hyperlink ref="A1254" r:id="rId2674" xr:uid="{85DF77CB-BC91-4465-8901-3CF01C95FFB7}"/>
    <hyperlink ref="G1255" r:id="rId2675" tooltip="sem/10.1021_acsami.0c17085\am0c17085_0005.jpeg" xr:uid="{13827CC1-66AA-4197-9865-EEAC8C5146D0}"/>
    <hyperlink ref="H1255" r:id="rId2676" tooltip="sem/10.1021_acsami.0c17085\SEM" xr:uid="{A3569911-4132-4283-8DEB-9A5F60C04CF5}"/>
    <hyperlink ref="A1255" r:id="rId2677" xr:uid="{62EF85A5-0534-4CF8-BBFC-572CC65C4B12}"/>
    <hyperlink ref="G1256" r:id="rId2678" tooltip="sem/10.1021_acsami.0c17085\am0c17085_0005.jpeg" xr:uid="{5BF7AFA2-A35D-41E6-8340-E1D850DE7B30}"/>
    <hyperlink ref="H1256" r:id="rId2679" tooltip="sem/10.1021_acsami.0c17085\SEM" xr:uid="{4EB74479-E06D-4992-A391-8337A87E5D94}"/>
    <hyperlink ref="A1256" r:id="rId2680" xr:uid="{D1E38758-B6E8-4ABE-ACCA-DB3CE7A3CEFA}"/>
    <hyperlink ref="G1257" r:id="rId2681" tooltip="sem/10.1021_acsami.0c17085\am0c17085_0005.jpeg" xr:uid="{7FB95846-64C0-46AD-9DEA-8DFC7545967A}"/>
    <hyperlink ref="H1257" r:id="rId2682" tooltip="sem/10.1021_acsami.0c17085\SEM" xr:uid="{311C7E39-31FD-462C-8847-EAF4EAA89CC5}"/>
    <hyperlink ref="A1257" r:id="rId2683" xr:uid="{9CA81AC0-181B-430D-BFA0-EAC42B7857FF}"/>
    <hyperlink ref="G1267" r:id="rId2684" tooltip="sem/10.1021_acsami.9b22964\am9b22964_0004.jpeg" xr:uid="{D4969D6C-A151-4291-A708-058917ED5FA7}"/>
    <hyperlink ref="H1267" r:id="rId2685" tooltip="sem/10.1021_acsami.9b22964\SEM" xr:uid="{F648B9B9-8592-4CB2-A27E-625FD37F5CD9}"/>
    <hyperlink ref="A1267" r:id="rId2686" xr:uid="{E735A1D6-194F-4EE8-B4DF-FAF0EE981096}"/>
    <hyperlink ref="G1268" r:id="rId2687" tooltip="sem/10.1021_acsami.9b22964\am9b22964_0004.jpeg" xr:uid="{90E7EB7C-EC03-4330-8D92-2CCAD57F359F}"/>
    <hyperlink ref="H1268" r:id="rId2688" tooltip="sem/10.1021_acsami.9b22964\SEM" xr:uid="{BC54CAB2-ADEE-41E0-BD1D-AECFF77C38C8}"/>
    <hyperlink ref="A1268" r:id="rId2689" xr:uid="{0E39CE19-B985-4669-BFCD-F750744C0A20}"/>
    <hyperlink ref="G1269" r:id="rId2690" tooltip="sem/10.1021_acsami.9b22964\am9b22964_0004.jpeg" xr:uid="{CC41ECB2-71ED-42ED-8F39-D8CF6834B996}"/>
    <hyperlink ref="H1269" r:id="rId2691" tooltip="sem/10.1021_acsami.9b22964\SEM" xr:uid="{7FE440B4-77F2-46AA-B67E-007F4C7A117E}"/>
    <hyperlink ref="G1270" r:id="rId2692" tooltip="sem/10.1021_acssuschemeng.0c01118\sc0c01118_0003.jpeg" display="sem/10.1021_acssuschemeng.0c01118\sc0c01118_0003.jpeg" xr:uid="{99142B4C-814C-46EA-BF99-F0F7A03DC7A8}"/>
    <hyperlink ref="H1270" r:id="rId2693" tooltip="sem/10.1021_acssuschemeng.0c01118\SEM" display="sem/10.1021_acssuschemeng.0c01118\SEM" xr:uid="{4DC3B40C-F951-446A-94C4-D98F5A5DCBC7}"/>
    <hyperlink ref="A1270" r:id="rId2694" xr:uid="{D136CAA0-03AC-4609-A08B-731BB89E8BBD}"/>
    <hyperlink ref="G1271" r:id="rId2695" tooltip="sem/10.1021_acssuschemeng.0c01118\sc0c01118_0003.jpeg" display="sem/10.1021_acssuschemeng.0c01118\sc0c01118_0003.jpeg" xr:uid="{7E64E729-0CEE-4B8A-9E1C-DC5065B2BB6D}"/>
    <hyperlink ref="H1271" r:id="rId2696" tooltip="sem/10.1021_acssuschemeng.0c01118\SEM" display="sem/10.1021_acssuschemeng.0c01118\SEM" xr:uid="{F16A7CA0-7B3D-46F8-8DDD-322558233A96}"/>
    <hyperlink ref="A1271" r:id="rId2697" xr:uid="{8C12AB8B-E505-4080-A079-90A3C4D42725}"/>
    <hyperlink ref="H1344" r:id="rId2698" tooltip="sem/10.1021_acs.biomac.9b01223\SEM" display="sem/10.1021_acs.biomac.9b01223\SEM" xr:uid="{578ED68E-CBC6-451C-A75D-B78435C9F891}"/>
    <hyperlink ref="G1344" r:id="rId2699" tooltip="sem/10.1021_acs.biomac.9b01223\bm9b01223_0005.jpeg" display="sem/10.1021_acs.biomac.9b01223\bm9b01223_0005.jpeg" xr:uid="{C7D86DAA-631D-4FF2-9364-6CA12B7CE001}"/>
    <hyperlink ref="H1343" r:id="rId2700" tooltip="sem/10.1021_acs.biomac.9b01223\SEM" display="sem/10.1021_acs.biomac.9b01223\SEM" xr:uid="{5B5DCED6-DD7D-44D1-A2CC-1A16A9A3E463}"/>
    <hyperlink ref="G1343" r:id="rId2701" tooltip="sem/10.1021_acs.biomac.9b01223\bm9b01223_0005.jpeg" display="sem/10.1021_acs.biomac.9b01223\bm9b01223_0005.jpeg" xr:uid="{4B8CCC66-56D0-4A61-9DD8-CB7EB15213AD}"/>
    <hyperlink ref="H1342" r:id="rId2702" tooltip="sem/10.1021_acsami.1c04432\SEM" display="sem/10.1021_acsami.1c04432\SEM" xr:uid="{7C9446C6-037A-4E5A-A973-F8E5C02CF543}"/>
    <hyperlink ref="G1342" r:id="rId2703" tooltip="sem/10.1021_acsami.1c04432\am1c04432_0002.jpeg" display="sem/10.1021_acsami.1c04432\am1c04432_0002.jpeg" xr:uid="{79392A65-CE9A-4E9A-9652-FE8B4A458211}"/>
    <hyperlink ref="H1341" r:id="rId2704" tooltip="sem/10.1021_acs.biomac.0c01329\SEM" display="sem/10.1021_acs.biomac.0c01329\SEM" xr:uid="{B8FD949C-F06D-4212-B89F-7E81EAC1CD39}"/>
    <hyperlink ref="G1341" r:id="rId2705" tooltip="sem/10.1021_acs.biomac.0c01329\supp_2.jpg" display="sem/10.1021_acs.biomac.0c01329\supp_2.jpg" xr:uid="{49740C71-AF8E-4205-AB83-3859FFE5D2E2}"/>
    <hyperlink ref="H1340" r:id="rId2706" tooltip="sem/10.1021_acs.biomac.0c01329\SEM" display="sem/10.1021_acs.biomac.0c01329\SEM" xr:uid="{63C1DFB3-A5E4-4137-88A2-0543FA6A9C99}"/>
    <hyperlink ref="G1340" r:id="rId2707" tooltip="sem/10.1021_acs.biomac.0c01329\supp_2.jpg" display="sem/10.1021_acs.biomac.0c01329\supp_2.jpg" xr:uid="{013B859A-4A6B-4863-8524-0C9F2CAF95DD}"/>
    <hyperlink ref="H1339" r:id="rId2708" tooltip="sem/10.1021_acs.biomac.0c01329\SEM" display="sem/10.1021_acs.biomac.0c01329\SEM" xr:uid="{B040B4D6-BEE0-42EA-A8CA-DE6C1EDC46C5}"/>
    <hyperlink ref="G1339" r:id="rId2709" tooltip="sem/10.1021_acs.biomac.0c01329\bm0c01329_0002.jpeg" display="sem/10.1021_acs.biomac.0c01329\bm0c01329_0002.jpeg" xr:uid="{29516E65-F33D-414B-8D08-AAC996619E16}"/>
    <hyperlink ref="H1338" r:id="rId2710" tooltip="sem/10.1021_acs.biomac.7b00889\SEM" display="sem/10.1021_acs.biomac.7b00889\SEM" xr:uid="{46EE2D3D-2A04-4F8F-82E0-D98E0D8550A2}"/>
    <hyperlink ref="G1338" r:id="rId2711" tooltip="sem/10.1021_acs.biomac.7b00889\supp_1.jpg" display="sem/10.1021_acs.biomac.7b00889\supp_1.jpg" xr:uid="{DBBD31B5-A3A8-4780-A4B0-F0D6C49F31FB}"/>
    <hyperlink ref="H1337" r:id="rId2712" tooltip="sem/10.1021_acs.biomac.7b00889\SEM" display="sem/10.1021_acs.biomac.7b00889\SEM" xr:uid="{B9A5E234-1EF2-466D-8C8F-09BA588E33DF}"/>
    <hyperlink ref="G1337" r:id="rId2713" tooltip="sem/10.1021_acs.biomac.7b00889\supp_0.jpg" display="sem/10.1021_acs.biomac.7b00889\supp_0.jpg" xr:uid="{2E830FB8-32A7-4C37-9247-1286B9BF5629}"/>
    <hyperlink ref="H1336" r:id="rId2714" tooltip="sem/10.1021_acs.biomac.7b00889\SEM" display="sem/10.1021_acs.biomac.7b00889\SEM" xr:uid="{212D188C-7DEC-49A4-8D2B-2C2C960DCB6D}"/>
    <hyperlink ref="G1336" r:id="rId2715" tooltip="sem/10.1021_acs.biomac.7b00889\bm-2017-00889e_0002.jpeg" display="sem/10.1021_acs.biomac.7b00889\bm-2017-00889e_0002.jpeg" xr:uid="{D6929290-897D-4D9E-A03E-D298637043AB}"/>
    <hyperlink ref="H1335" r:id="rId2716" tooltip="sem/10.1021_acs.iecr.1c00610\SEM" display="sem/10.1021_acs.iecr.1c00610\SEM" xr:uid="{339969FB-A286-48A1-ACD3-55E9A7CF834A}"/>
    <hyperlink ref="G1335" r:id="rId2717" tooltip="sem/10.1021_acs.iecr.1c00610\ie1c00610_0002.jpeg" display="sem/10.1021_acs.iecr.1c00610\ie1c00610_0002.jpeg" xr:uid="{3E668006-2699-46BD-9F82-69B77D6F38D7}"/>
    <hyperlink ref="H1334" r:id="rId2718" tooltip="sem/10.1021_acs.iecr.1c00610\SEM" display="sem/10.1021_acs.iecr.1c00610\SEM" xr:uid="{F3E42889-F7DA-4E93-8CE2-1260A81CCD44}"/>
    <hyperlink ref="G1334" r:id="rId2719" tooltip="sem/10.1021_acs.iecr.1c00610\ie1c00610_0002.jpeg" display="sem/10.1021_acs.iecr.1c00610\ie1c00610_0002.jpeg" xr:uid="{7E1B47DE-C32B-4A7C-9D92-EF16694E579B}"/>
    <hyperlink ref="H1333" r:id="rId2720" tooltip="sem/10.1021_acs.iecr.1c00610\SEM" display="sem/10.1021_acs.iecr.1c00610\SEM" xr:uid="{F6EBDDC7-4C02-45D9-BC9A-F930E7527CA3}"/>
    <hyperlink ref="G1333" r:id="rId2721" tooltip="sem/10.1021_acs.iecr.1c00610\ie1c00610_0002.jpeg" display="sem/10.1021_acs.iecr.1c00610\ie1c00610_0002.jpeg" xr:uid="{6770C553-736D-47B5-BAAD-C0C8EDB78830}"/>
    <hyperlink ref="H1332" r:id="rId2722" tooltip="sem/10.1021_acs.iecr.1c00610\SEM" display="sem/10.1021_acs.iecr.1c00610\SEM" xr:uid="{21C1CCF8-74E7-4A67-8675-AD98B96B54C8}"/>
    <hyperlink ref="G1332" r:id="rId2723" tooltip="sem/10.1021_acs.iecr.1c00610\ie1c00610_0002.jpeg" display="sem/10.1021_acs.iecr.1c00610\ie1c00610_0002.jpeg" xr:uid="{260E8BDB-6D3A-42F3-92C3-C999AE75A091}"/>
    <hyperlink ref="H1331" r:id="rId2724" tooltip="sem/10.1021_acsapm.9b01232\SEM" display="sem/10.1021_acsapm.9b01232\SEM" xr:uid="{F93FC2FC-2A2B-4154-BFAB-999018E7D516}"/>
    <hyperlink ref="G1331" r:id="rId2725" tooltip="sem/10.1021_acsapm.9b01232\ap9b01232_0002.jpeg" display="sem/10.1021_acsapm.9b01232\ap9b01232_0002.jpeg" xr:uid="{CE7920E7-15CC-4904-A7B9-29D8BA73DE37}"/>
    <hyperlink ref="H1330" r:id="rId2726" tooltip="sem/10.1021_am501275t\SEM" display="sem/10.1021_am501275t\SEM" xr:uid="{B428E813-F724-4D68-A93D-1C52C3128C80}"/>
    <hyperlink ref="G1330" r:id="rId2727" tooltip="sem/10.1021_am501275t\am-2014-01275t_0002.jpeg" display="sem/10.1021_am501275t\am-2014-01275t_0002.jpeg" xr:uid="{3D1BEB31-6DCF-4628-9E9B-FB0CFE941138}"/>
    <hyperlink ref="H1329" r:id="rId2728" tooltip="sem/10.1021_am501275t\SEM" display="sem/10.1021_am501275t\SEM" xr:uid="{459A075D-0CAE-4532-B52C-3B691EAC2990}"/>
    <hyperlink ref="G1329" r:id="rId2729" tooltip="sem/10.1021_am501275t\am-2014-01275t_0002.jpeg" display="sem/10.1021_am501275t\am-2014-01275t_0002.jpeg" xr:uid="{DEC5B158-C1AA-44B4-A41A-75708C1707DF}"/>
    <hyperlink ref="H1328" r:id="rId2730" tooltip="sem/10.1021_am501275t\SEM" display="sem/10.1021_am501275t\SEM" xr:uid="{169F8D0A-6C9E-4D94-986D-59C360E97EFC}"/>
    <hyperlink ref="G1328" r:id="rId2731" tooltip="sem/10.1021_am501275t\am-2014-01275t_0002.jpeg" display="sem/10.1021_am501275t\am-2014-01275t_0002.jpeg" xr:uid="{DF35FA10-E530-4A16-A768-7EFD00E7B3D4}"/>
    <hyperlink ref="H1327" r:id="rId2732" tooltip="sem/10.1021_am501275t\SEM" display="sem/10.1021_am501275t\SEM" xr:uid="{C1E3A66B-3AFD-439E-8BF0-FB9681C8125B}"/>
    <hyperlink ref="G1327" r:id="rId2733" tooltip="sem/10.1021_am501275t\am-2014-01275t_0002.jpeg" display="sem/10.1021_am501275t\am-2014-01275t_0002.jpeg" xr:uid="{777D4B4E-6413-47C4-A549-910FF591E363}"/>
    <hyperlink ref="H1326" r:id="rId2734" tooltip="sem/10.1021_acs.jpcc.7b06504\SEM" display="sem/10.1021_acs.jpcc.7b06504\SEM" xr:uid="{9E2C2591-420C-4AEC-A9CC-2EDFAAA24683}"/>
    <hyperlink ref="G1326" r:id="rId2735" tooltip="sem/10.1021_acs.jpcc.7b06504\jp-2017-06504g_0002.jpeg" display="sem/10.1021_acs.jpcc.7b06504\jp-2017-06504g_0002.jpeg" xr:uid="{E03AB203-D543-4296-A8B7-1BB84BD977A9}"/>
    <hyperlink ref="H1325" r:id="rId2736" tooltip="sem/10.1021_acs.jpcc.7b06504\SEM" display="sem/10.1021_acs.jpcc.7b06504\SEM" xr:uid="{72A8DA51-73FB-4BD8-8A36-E256BDB34132}"/>
    <hyperlink ref="G1325" r:id="rId2737" tooltip="sem/10.1021_acs.jpcc.7b06504\jp-2017-06504g_0002.jpeg" display="sem/10.1021_acs.jpcc.7b06504\jp-2017-06504g_0002.jpeg" xr:uid="{7187B992-E6A7-4487-B4E1-3A4065DBAD13}"/>
    <hyperlink ref="H1324" r:id="rId2738" tooltip="sem/10.1021_acs.jpcc.7b06504\SEM" display="sem/10.1021_acs.jpcc.7b06504\SEM" xr:uid="{E891C1D9-C794-49DB-B5E2-C2C114D8B545}"/>
    <hyperlink ref="G1324" r:id="rId2739" tooltip="sem/10.1021_acs.jpcc.7b06504\jp-2017-06504g_0002.jpeg" display="sem/10.1021_acs.jpcc.7b06504\jp-2017-06504g_0002.jpeg" xr:uid="{093FE1F0-E313-406D-A0D7-717E33CD52CA}"/>
    <hyperlink ref="H1323" r:id="rId2740" tooltip="sem/10.1021_acs.jpcc.7b06504\SEM" display="sem/10.1021_acs.jpcc.7b06504\SEM" xr:uid="{694F325C-C6F4-4D4C-9EC7-EF5FD689F941}"/>
    <hyperlink ref="G1323" r:id="rId2741" tooltip="sem/10.1021_acs.jpcc.7b06504\jp-2017-06504g_0002.jpeg" display="sem/10.1021_acs.jpcc.7b06504\jp-2017-06504g_0002.jpeg" xr:uid="{3FDBC864-BE7A-4D10-B576-464DE7ABA69A}"/>
    <hyperlink ref="H1322" r:id="rId2742" tooltip="sem/10.1021_acs.iecr.0c03071\SEM" display="sem/10.1021_acs.iecr.0c03071\SEM" xr:uid="{F5DF14C1-1C9B-4593-B1CC-C7DA34CC0D3C}"/>
    <hyperlink ref="G1322" r:id="rId2743" tooltip="sem/10.1021_acs.iecr.0c03071\supp_0.jpg" display="sem/10.1021_acs.iecr.0c03071\supp_0.jpg" xr:uid="{018FD6CA-89CF-4529-B9B9-80178AE9587D}"/>
    <hyperlink ref="H1321" r:id="rId2744" tooltip="sem/10.1021_bm200035r\SEM" display="sem/10.1021_bm200035r\SEM" xr:uid="{9C9531F0-CA88-40D5-A11F-A2EDD8945795}"/>
    <hyperlink ref="G1321" r:id="rId2745" tooltip="sem/10.1021_bm200035r\bm-2011-00035r_0004.jpeg" display="sem/10.1021_bm200035r\bm-2011-00035r_0004.jpeg" xr:uid="{6B48E468-0A64-41CF-8EA1-B817077D3ABE}"/>
    <hyperlink ref="G1316" r:id="rId2746" tooltip="sem/10.1021_acs.chemmater.9b04041\cm9b04041_0005.jpeg" display="sem/10.1021_acs.chemmater.9b04041\cm9b04041_0005.jpeg" xr:uid="{59DD7077-F74C-4F6D-B245-C8F6989A1F5A}"/>
    <hyperlink ref="H1315" r:id="rId2747" tooltip="sem/10.1021_acs.jpcc.0c02878\SEM" display="sem/10.1021_acs.jpcc.0c02878\SEM" xr:uid="{2D6E276F-3318-417E-8F98-212A001E26D1}"/>
    <hyperlink ref="G1315" r:id="rId2748" tooltip="sem/10.1021_acs.jpcc.0c02878\jp0c02878_0004.jpeg" display="sem/10.1021_acs.jpcc.0c02878\jp0c02878_0004.jpeg" xr:uid="{8D739FE6-BDAD-45EF-87D3-1CE8495DF3D7}"/>
    <hyperlink ref="H1314" r:id="rId2749" tooltip="sem/10.1021_acs.jpcc.0c02878\SEM" display="sem/10.1021_acs.jpcc.0c02878\SEM" xr:uid="{CA7E46F0-15C4-4ECC-9045-AA8E7A3E3809}"/>
    <hyperlink ref="G1314" r:id="rId2750" tooltip="sem/10.1021_acs.jpcc.0c02878\jp0c02878_0004.jpeg" display="sem/10.1021_acs.jpcc.0c02878\jp0c02878_0004.jpeg" xr:uid="{E1CEFBE4-13B2-41D3-B8FE-7C3319A16269}"/>
    <hyperlink ref="H1313" r:id="rId2751" tooltip="sem/10.1021_ma101336c\SEM" display="sem/10.1021_ma101336c\SEM" xr:uid="{9DA33FC1-DFDB-401D-967E-60845E084327}"/>
    <hyperlink ref="G1313" r:id="rId2752" tooltip="sem/10.1021_ma101336c\ma-2010-01336c_0004.jpeg" display="sem/10.1021_ma101336c\ma-2010-01336c_0004.jpeg" xr:uid="{1BB08D4D-BEC4-4903-AC8C-524B3308C508}"/>
    <hyperlink ref="H1312" r:id="rId2753" tooltip="sem/10.1021_ma101336c\SEM" display="sem/10.1021_ma101336c\SEM" xr:uid="{99C4541A-5F5F-443A-8F9A-AD41318607B4}"/>
    <hyperlink ref="G1312" r:id="rId2754" tooltip="sem/10.1021_ma101336c\ma-2010-01336c_0004.jpeg" display="sem/10.1021_ma101336c\ma-2010-01336c_0004.jpeg" xr:uid="{F9D07E81-A469-447A-BCA7-F73A44096FBB}"/>
    <hyperlink ref="H1311" r:id="rId2755" tooltip="sem/10.1021_ma101336c\SEM" display="sem/10.1021_ma101336c\SEM" xr:uid="{8361D06A-44BD-4BA6-B52C-22EA72653A66}"/>
    <hyperlink ref="G1311" r:id="rId2756" tooltip="sem/10.1021_ma101336c\ma-2010-01336c_0004.jpeg" display="sem/10.1021_ma101336c\ma-2010-01336c_0004.jpeg" xr:uid="{4550D5B1-6BDC-467C-8363-E1843BAF3678}"/>
    <hyperlink ref="H1310" r:id="rId2757" tooltip="sem/10.1021_ma101336c\SEM" display="sem/10.1021_ma101336c\SEM" xr:uid="{88E70C03-CE7C-4C8B-AE0F-7E22B2546A2C}"/>
    <hyperlink ref="G1310" r:id="rId2758" tooltip="sem/10.1021_ma101336c\ma-2010-01336c_0004.jpeg" display="sem/10.1021_ma101336c\ma-2010-01336c_0004.jpeg" xr:uid="{8DE6C5E5-36CB-43EF-8F9B-4846F5D6E12F}"/>
    <hyperlink ref="H1309" r:id="rId2759" tooltip="sem/10.1021_ma101336c\SEM" display="sem/10.1021_ma101336c\SEM" xr:uid="{A3E780DA-A9F8-4CB0-A0A0-730E8630F4D9}"/>
    <hyperlink ref="G1309" r:id="rId2760" tooltip="sem/10.1021_ma101336c\ma-2010-01336c_0004.jpeg" display="sem/10.1021_ma101336c\ma-2010-01336c_0004.jpeg" xr:uid="{5853AE5F-7B91-4F4E-9C91-1585D49EFF8D}"/>
    <hyperlink ref="H1308" r:id="rId2761" tooltip="sem/10.1021_ma101336c\SEM" display="sem/10.1021_ma101336c\SEM" xr:uid="{C761ACC9-136E-446B-AB30-6F1C17ECED84}"/>
    <hyperlink ref="G1308" r:id="rId2762" tooltip="sem/10.1021_ma101336c\ma-2010-01336c_0004.jpeg" display="sem/10.1021_ma101336c\ma-2010-01336c_0004.jpeg" xr:uid="{0A52105E-0AA2-4984-A810-E8F93F836BC6}"/>
    <hyperlink ref="H1307" r:id="rId2763" tooltip="sem/10.1021_ma200562k\SEM" display="sem/10.1021_ma200562k\SEM" xr:uid="{D87E768A-2C2B-481A-8564-5EF7E18C1826}"/>
    <hyperlink ref="G1307" r:id="rId2764" tooltip="sem/10.1021_ma200562k\ma-2011-00562k_0005.jpeg" display="sem/10.1021_ma200562k\ma-2011-00562k_0005.jpeg" xr:uid="{5D08A3B4-AC8C-4042-9671-EC9A5EC1BF10}"/>
    <hyperlink ref="H1306" r:id="rId2765" tooltip="sem/10.1021_ma200562k\SEM" display="sem/10.1021_ma200562k\SEM" xr:uid="{D8950771-C4E9-4DA8-9344-0E39C87A67CB}"/>
    <hyperlink ref="G1306" r:id="rId2766" tooltip="sem/10.1021_ma200562k\ma-2011-00562k_0004.jpeg" display="sem/10.1021_ma200562k\ma-2011-00562k_0004.jpeg" xr:uid="{BFCA11C3-2E10-4B5C-BCCC-DAD160D43B5F}"/>
    <hyperlink ref="H1305" r:id="rId2767" tooltip="sem/10.1021_ma200562k\SEM" display="sem/10.1021_ma200562k\SEM" xr:uid="{31EC278B-16F1-466E-B5F5-4114439FC903}"/>
    <hyperlink ref="G1305" r:id="rId2768" tooltip="sem/10.1021_ma200562k\ma-2011-00562k_0004.jpeg" display="sem/10.1021_ma200562k\ma-2011-00562k_0004.jpeg" xr:uid="{7FF9B374-DC84-4E8D-BAB0-ACF2BED2B860}"/>
    <hyperlink ref="H1304" r:id="rId2769" tooltip="sem/10.1021_acs.biomac.7b01204\SEM" display="sem/10.1021_acs.biomac.7b01204\SEM" xr:uid="{E9C7E900-9C9F-4FE0-B684-99D58E7F6665}"/>
    <hyperlink ref="G1304" r:id="rId2770" tooltip="sem/10.1021_acs.biomac.7b01204\supp_10.jpg" display="sem/10.1021_acs.biomac.7b01204\supp_10.jpg" xr:uid="{3FCCB9EF-4720-4534-9D70-21B29A5A8152}"/>
    <hyperlink ref="H1303" r:id="rId2771" tooltip="sem/10.1021_acs.biomac.7b01204\SEM" display="sem/10.1021_acs.biomac.7b01204\SEM" xr:uid="{53CBC3BA-DF28-4189-BFBF-A646BCC5C92D}"/>
    <hyperlink ref="G1303" r:id="rId2772" tooltip="sem/10.1021_acs.biomac.7b01204\supp_10.jpg" display="sem/10.1021_acs.biomac.7b01204\supp_10.jpg" xr:uid="{7621C652-8471-4221-9F06-EBF3B1145F66}"/>
    <hyperlink ref="H1302" r:id="rId2773" tooltip="sem/10.1021_acs.biomac.7b01204\SEM" display="sem/10.1021_acs.biomac.7b01204\SEM" xr:uid="{DB6C2728-8B2B-46C9-A34A-C8911BED5D05}"/>
    <hyperlink ref="G1302" r:id="rId2774" tooltip="sem/10.1021_acs.biomac.7b01204\supp_10.jpg" display="sem/10.1021_acs.biomac.7b01204\supp_10.jpg" xr:uid="{57BB9DFA-1416-401B-A8BB-9CB9D6321564}"/>
    <hyperlink ref="H1301" r:id="rId2775" tooltip="sem/10.1021_acs.biomac.7b01204\SEM" display="sem/10.1021_acs.biomac.7b01204\SEM" xr:uid="{8F6F235E-CD66-4FC1-A700-D0E4C310B817}"/>
    <hyperlink ref="G1301" r:id="rId2776" tooltip="sem/10.1021_acs.biomac.7b01204\supp_10.jpg" display="sem/10.1021_acs.biomac.7b01204\supp_10.jpg" xr:uid="{06F85011-A5DB-49F8-99AA-0A8C242FC8FB}"/>
    <hyperlink ref="H1300" r:id="rId2777" tooltip="sem/10.1021_acs.biomac.7b01204\SEM" display="sem/10.1021_acs.biomac.7b01204\SEM" xr:uid="{92DB0301-2890-4EE4-A500-341FA007DE18}"/>
    <hyperlink ref="G1300" r:id="rId2778" tooltip="sem/10.1021_acs.biomac.7b01204\bm-2017-01204f_0004.jpeg" display="sem/10.1021_acs.biomac.7b01204\bm-2017-01204f_0004.jpeg" xr:uid="{2A845A42-76C9-4666-A5FE-1BCBBC5F8E3C}"/>
    <hyperlink ref="H1299" r:id="rId2779" tooltip="sem/10.1021_acs.biomac.7b01204\SEM" display="sem/10.1021_acs.biomac.7b01204\SEM" xr:uid="{4E114B28-C1DF-4721-8A28-81FCB426A392}"/>
    <hyperlink ref="G1299" r:id="rId2780" tooltip="sem/10.1021_acs.biomac.7b01204\bm-2017-01204f_0004.jpeg" display="sem/10.1021_acs.biomac.7b01204\bm-2017-01204f_0004.jpeg" xr:uid="{CB734FB8-D1C1-4150-90B7-AD6171E372B4}"/>
    <hyperlink ref="H1298" r:id="rId2781" tooltip="sem/10.1021_acs.biomac.7b01204\SEM" display="sem/10.1021_acs.biomac.7b01204\SEM" xr:uid="{3AA604B8-2500-428F-A9B3-93B56134AE42}"/>
    <hyperlink ref="G1298" r:id="rId2782" tooltip="sem/10.1021_acs.biomac.7b01204\bm-2017-01204f_0004.jpeg" display="sem/10.1021_acs.biomac.7b01204\bm-2017-01204f_0004.jpeg" xr:uid="{961F2EF5-0FB7-4CC1-8EAC-6346403EF668}"/>
    <hyperlink ref="H1297" r:id="rId2783" tooltip="sem/10.1021_acs.biomac.7b01204\SEM" display="sem/10.1021_acs.biomac.7b01204\SEM" xr:uid="{9F405FC5-80CF-4D10-B3FA-8C157C3625F3}"/>
    <hyperlink ref="G1297" r:id="rId2784" tooltip="sem/10.1021_acs.biomac.7b01204\bm-2017-01204f_0004.jpeg" display="sem/10.1021_acs.biomac.7b01204\bm-2017-01204f_0004.jpeg" xr:uid="{093AE4D2-82E0-4548-B2CC-DE647C38E5C9}"/>
    <hyperlink ref="H1296" r:id="rId2785" tooltip="sem/10.1021_acsami.1c10311\SEM" display="sem/10.1021_acsami.1c10311\SEM" xr:uid="{E4D79FA3-FF88-4179-8238-54C05B6E924C}"/>
    <hyperlink ref="G1296" r:id="rId2786" tooltip="sem/10.1021_acsami.1c10311\am1c10311_0002.jpeg" display="sem/10.1021_acsami.1c10311\am1c10311_0002.jpeg" xr:uid="{B442A222-B74A-4244-B7C5-CC632C3CB3D5}"/>
    <hyperlink ref="H1295" r:id="rId2787" tooltip="sem/10.1021_bm200154k\SEM" display="sem/10.1021_bm200154k\SEM" xr:uid="{593FC15A-71E6-435D-9658-DC7C83D3BA66}"/>
    <hyperlink ref="G1295" r:id="rId2788" tooltip="sem/10.1021_bm200154k\bm-2011-00154k_0001.jpeg" display="sem/10.1021_bm200154k\bm-2011-00154k_0001.jpeg" xr:uid="{1FE4B039-4D2C-4100-94FF-0887409BB11E}"/>
    <hyperlink ref="H1294" r:id="rId2789" tooltip="sem/10.1021_acs.langmuir.9b01640\SEM" display="sem/10.1021_acs.langmuir.9b01640\SEM" xr:uid="{9ACD1B48-586E-4EBB-953C-EFAD215045A5}"/>
    <hyperlink ref="G1294" r:id="rId2790" tooltip="sem/10.1021_acs.langmuir.9b01640\la9b01640_0004.jpeg" display="sem/10.1021_acs.langmuir.9b01640\la9b01640_0004.jpeg" xr:uid="{378C75CF-59D4-405A-A351-B99092D6561F}"/>
    <hyperlink ref="H1293" r:id="rId2791" tooltip="sem/10.1021_acs.langmuir.9b01640\SEM" display="sem/10.1021_acs.langmuir.9b01640\SEM" xr:uid="{52BB21CC-4580-46FB-8F6C-C0CFF7C7456E}"/>
    <hyperlink ref="G1293" r:id="rId2792" tooltip="sem/10.1021_acs.langmuir.9b01640\la9b01640_0004.jpeg" display="sem/10.1021_acs.langmuir.9b01640\la9b01640_0004.jpeg" xr:uid="{CB9A03CD-042C-43F0-A6EB-C8B94B3847DB}"/>
    <hyperlink ref="H1292" r:id="rId2793" tooltip="sem/10.1021_acs.langmuir.9b01640\SEM" display="sem/10.1021_acs.langmuir.9b01640\SEM" xr:uid="{58E4928C-BECD-4668-8DFC-B1DC141AD4FB}"/>
    <hyperlink ref="G1292" r:id="rId2794" tooltip="sem/10.1021_acs.langmuir.9b01640\la9b01640_0004.jpeg" display="sem/10.1021_acs.langmuir.9b01640\la9b01640_0004.jpeg" xr:uid="{CDA6F3BB-B6D8-4473-A550-335544DCC96E}"/>
    <hyperlink ref="H1291" r:id="rId2795" tooltip="sem/10.1021_acs.langmuir.9b01640\SEM" display="sem/10.1021_acs.langmuir.9b01640\SEM" xr:uid="{13B69FB1-5ECA-4A31-BFFB-09691A2CB0C0}"/>
    <hyperlink ref="G1291" r:id="rId2796" tooltip="sem/10.1021_acs.langmuir.9b01640\la9b01640_0004.jpeg" display="sem/10.1021_acs.langmuir.9b01640\la9b01640_0004.jpeg" xr:uid="{87747634-3A3B-4699-8B31-99730673F4FD}"/>
    <hyperlink ref="H1290" r:id="rId2797" tooltip="sem/10.1021_acsbiomaterials.7b00224\SEM" display="sem/10.1021_acsbiomaterials.7b00224\SEM" xr:uid="{204E652F-3034-45BE-8647-994ABF0CAB6D}"/>
    <hyperlink ref="G1290" r:id="rId2798" tooltip="sem/10.1021_acsbiomaterials.7b00224\supp_4.jpg" display="sem/10.1021_acsbiomaterials.7b00224\supp_4.jpg" xr:uid="{BDD33662-554B-4936-AAD7-7EB9C8FC98AA}"/>
    <hyperlink ref="H1289" r:id="rId2799" tooltip="sem/10.1021_acsbiomaterials.7b00224\SEM" display="sem/10.1021_acsbiomaterials.7b00224\SEM" xr:uid="{A6515DEB-B5E7-4227-95B5-20DF88BC078F}"/>
    <hyperlink ref="G1289" r:id="rId2800" tooltip="sem/10.1021_acsbiomaterials.7b00224\supp_4.jpg" display="sem/10.1021_acsbiomaterials.7b00224\supp_4.jpg" xr:uid="{B0DBC046-9A29-490F-A149-ADA1ECE636EF}"/>
    <hyperlink ref="H1288" r:id="rId2801" tooltip="sem/10.1021_acsbiomaterials.7b00224\SEM" display="sem/10.1021_acsbiomaterials.7b00224\SEM" xr:uid="{182A2E4D-4C71-41D0-AD32-33FCFB2A7576}"/>
    <hyperlink ref="G1288" r:id="rId2802" tooltip="sem/10.1021_acsbiomaterials.7b00224\supp_4.jpg" display="sem/10.1021_acsbiomaterials.7b00224\supp_4.jpg" xr:uid="{9651C73E-EAB7-4A7E-BF40-4465400A5AF6}"/>
    <hyperlink ref="H1287" r:id="rId2803" tooltip="sem/10.1021_acsabm.0c01533\SEM" display="sem/10.1021_acsabm.0c01533\SEM" xr:uid="{053523D2-1EE4-4E6B-A271-88B3279AAE04}"/>
    <hyperlink ref="G1287" r:id="rId2804" tooltip="sem/10.1021_acsabm.0c01533\supp_5.jpg" display="sem/10.1021_acsabm.0c01533\supp_5.jpg" xr:uid="{ECF4C408-C606-4D11-A5D3-190F85528327}"/>
    <hyperlink ref="H1286" r:id="rId2805" tooltip="sem/10.1021_acsabm.0c01533\SEM" display="sem/10.1021_acsabm.0c01533\SEM" xr:uid="{38DCE614-7BA1-4F61-998D-AAC9A0AF2F91}"/>
    <hyperlink ref="G1286" r:id="rId2806" tooltip="sem/10.1021_acsabm.0c01533\mt0c01533_0004.jpeg" display="sem/10.1021_acsabm.0c01533\mt0c01533_0004.jpeg" xr:uid="{B82F2FD5-BE53-4390-8D9F-8012E0E6F1B2}"/>
    <hyperlink ref="H1285" r:id="rId2807" tooltip="sem/10.1021_acs.macromol.8b02410\SEM" display="sem/10.1021_acs.macromol.8b02410\SEM" xr:uid="{D36FFD43-8D7A-4E72-A1CB-2A13018A9B3F}"/>
    <hyperlink ref="G1285" r:id="rId2808" tooltip="sem/10.1021_acs.macromol.8b02410\supp_8.jpg" display="sem/10.1021_acs.macromol.8b02410\supp_8.jpg" xr:uid="{0E176BDD-E42C-4061-861D-8A9202725EE5}"/>
    <hyperlink ref="H1281" r:id="rId2809" tooltip="sem/10.1021_acs.macromol.8b02410\SEM" display="sem/10.1021_acs.macromol.8b02410\SEM" xr:uid="{66FE047B-1D35-455D-86E6-8F38954D9E47}"/>
    <hyperlink ref="G1281" r:id="rId2810" tooltip="sem/10.1021_acs.macromol.8b02410\supp_7.jpg" display="sem/10.1021_acs.macromol.8b02410\supp_7.jpg" xr:uid="{9E039C6E-79AE-4609-818E-425CB20ECF53}"/>
    <hyperlink ref="H1280" r:id="rId2811" tooltip="sem/10.1021_acs.iecr.9b03359\SEM" display="sem/10.1021_acs.iecr.9b03359\SEM" xr:uid="{C63EAF81-4E48-438B-8FF8-3153700B9EC5}"/>
    <hyperlink ref="G1280" r:id="rId2812" tooltip="sem/10.1021_acs.iecr.9b03359\ie9b03359_0003.jpeg" display="sem/10.1021_acs.iecr.9b03359\ie9b03359_0003.jpeg" xr:uid="{52D62D7A-EF18-44DF-B625-788137A043BC}"/>
    <hyperlink ref="H1279" r:id="rId2813" tooltip="sem/10.1021_acs.iecr.9b03359\SEM" display="sem/10.1021_acs.iecr.9b03359\SEM" xr:uid="{740C544C-79BC-4C3A-BBF7-69E75323B61A}"/>
    <hyperlink ref="G1279" r:id="rId2814" tooltip="sem/10.1021_acs.iecr.9b03359\ie9b03359_0003.jpeg" display="sem/10.1021_acs.iecr.9b03359\ie9b03359_0003.jpeg" xr:uid="{1CE3D651-E482-4E28-9871-9929E7CF4B47}"/>
    <hyperlink ref="H1278" r:id="rId2815" tooltip="sem/10.1021_acs.iecr.9b03359\SEM" display="sem/10.1021_acs.iecr.9b03359\SEM" xr:uid="{22648CD0-882C-4F95-9B7E-F6DF88144E16}"/>
    <hyperlink ref="G1278" r:id="rId2816" tooltip="sem/10.1021_acs.iecr.9b03359\ie9b03359_0003.jpeg" display="sem/10.1021_acs.iecr.9b03359\ie9b03359_0003.jpeg" xr:uid="{B5F2F61A-EEB9-465D-87EF-2B6717EF60DD}"/>
    <hyperlink ref="H1277" r:id="rId2817" tooltip="sem/10.1021_acs.iecr.9b03359\SEM" display="sem/10.1021_acs.iecr.9b03359\SEM" xr:uid="{8EDCC02D-3870-48A0-A9AE-4C0BE527CEA7}"/>
    <hyperlink ref="G1277" r:id="rId2818" tooltip="sem/10.1021_acs.iecr.9b03359\ie9b03359_0003.jpeg" display="sem/10.1021_acs.iecr.9b03359\ie9b03359_0003.jpeg" xr:uid="{8A969C94-7740-4DDB-86C4-B95A7A2166C2}"/>
    <hyperlink ref="H1276" r:id="rId2819" tooltip="sem/10.1021_acs.biomac.5b00425\SEM" display="sem/10.1021_acs.biomac.5b00425\SEM" xr:uid="{45E4C774-56D7-4D6A-823A-77761BD3F620}"/>
    <hyperlink ref="G1276" r:id="rId2820" tooltip="sem/10.1021_acs.biomac.5b00425\bm-2015-004253_0007.jpeg" display="sem/10.1021_acs.biomac.5b00425\bm-2015-004253_0007.jpeg" xr:uid="{4D9C8EA6-DF1D-448E-B84B-6249DF147DF9}"/>
    <hyperlink ref="A1269" r:id="rId2821" xr:uid="{F035CCEF-79BC-4DA9-94B2-95115422979C}"/>
    <hyperlink ref="A1276" r:id="rId2822" xr:uid="{B32CC336-AC61-425B-B13B-CF2483EE9FD6}"/>
    <hyperlink ref="A1277" r:id="rId2823" xr:uid="{B6092687-C1BD-40D1-BBB3-050869A92FB3}"/>
    <hyperlink ref="A1281" r:id="rId2824" xr:uid="{5D1697ED-E13C-4935-8605-60053B0849EA}"/>
    <hyperlink ref="H1282" r:id="rId2825" tooltip="sem/10.1021_acs.macromol.8b02410\SEM" display="sem/10.1021_acs.macromol.8b02410\SEM" xr:uid="{31D654E8-361E-4FA8-A851-4787AFDF861F}"/>
    <hyperlink ref="G1282" r:id="rId2826" tooltip="sem/10.1021_acs.macromol.8b02410\supp_7.jpg" display="sem/10.1021_acs.macromol.8b02410\supp_7.jpg" xr:uid="{61385F29-3F11-47F5-B3ED-A76181AB7562}"/>
    <hyperlink ref="A1282" r:id="rId2827" xr:uid="{0C2650B4-2021-41C2-B395-0F8E158DA313}"/>
    <hyperlink ref="H1283" r:id="rId2828" tooltip="sem/10.1021_acs.macromol.8b02410\SEM" display="sem/10.1021_acs.macromol.8b02410\SEM" xr:uid="{9633673B-EA41-4336-95DA-A95B8C93ECBC}"/>
    <hyperlink ref="G1283" r:id="rId2829" tooltip="sem/10.1021_acs.macromol.8b02410\supp_7.jpg" display="sem/10.1021_acs.macromol.8b02410\supp_7.jpg" xr:uid="{FA422E2F-BFA8-4F86-AAA0-F47B7871A4FC}"/>
    <hyperlink ref="A1283" r:id="rId2830" xr:uid="{A125421D-B8DB-4E6A-9911-72D0C24587AC}"/>
    <hyperlink ref="H1284" r:id="rId2831" tooltip="sem/10.1021_acs.macromol.8b02410\SEM" display="sem/10.1021_acs.macromol.8b02410\SEM" xr:uid="{E0677140-59F4-4EBC-BAF2-8EA994CE1E63}"/>
    <hyperlink ref="G1284" r:id="rId2832" tooltip="sem/10.1021_acs.macromol.8b02410\supp_7.jpg" display="sem/10.1021_acs.macromol.8b02410\supp_7.jpg" xr:uid="{FDD609A8-4C1E-47EE-86B1-D20180A7380C}"/>
    <hyperlink ref="A1284" r:id="rId2833" xr:uid="{15F0D174-61DF-4B20-8B1D-F998A4BB354D}"/>
    <hyperlink ref="A1286" r:id="rId2834" xr:uid="{A2FFFD36-4A86-4DA1-917E-A46E593572D2}"/>
    <hyperlink ref="A1288" r:id="rId2835" xr:uid="{EE8B6346-A1BD-4ECD-B94D-E418D65EA293}"/>
    <hyperlink ref="A1291" r:id="rId2836" xr:uid="{3049C519-90CB-492F-B71D-EE1505DDD79C}"/>
    <hyperlink ref="A1295" r:id="rId2837" xr:uid="{6AA90701-4A8D-4DCB-BED2-C7859EA5D008}"/>
    <hyperlink ref="A1296" r:id="rId2838" xr:uid="{D54BAB6F-6FC7-4F68-9291-DFE8F27F98DA}"/>
    <hyperlink ref="A1297" r:id="rId2839" xr:uid="{70CA0648-0239-4844-B3E1-2BB8B2EA1896}"/>
    <hyperlink ref="A1305" r:id="rId2840" xr:uid="{750D5AB2-2995-416E-88DD-75D4F592AC51}"/>
    <hyperlink ref="A1308" r:id="rId2841" xr:uid="{A119AC58-2659-4CDC-B817-C68BABF4BD48}"/>
    <hyperlink ref="A1314" r:id="rId2842" xr:uid="{567274F8-EB6D-49D3-BD3A-A626AA0B500B}"/>
    <hyperlink ref="H1317" r:id="rId2843" tooltip="sem/10.1021_acs.chemmater.9b04041\SEM" display="sem/10.1021_acs.chemmater.9b04041\SEM" xr:uid="{91514348-C85F-4128-A655-67DC09F0D4F2}"/>
    <hyperlink ref="G1317" r:id="rId2844" tooltip="sem/10.1021_acs.chemmater.9b04041\cm9b04041_0005.jpeg" display="sem/10.1021_acs.chemmater.9b04041\cm9b04041_0005.jpeg" xr:uid="{D77F45FA-11BD-4A13-B53D-6CBCEC50BDDB}"/>
    <hyperlink ref="H1318" r:id="rId2845" tooltip="sem/10.1021_acs.chemmater.9b04041\SEM" display="sem/10.1021_acs.chemmater.9b04041\SEM" xr:uid="{158C2769-6F20-47AF-BA42-2017D1B4DE15}"/>
    <hyperlink ref="G1318" r:id="rId2846" tooltip="sem/10.1021_acs.chemmater.9b04041\cm9b04041_0005.jpeg" display="sem/10.1021_acs.chemmater.9b04041\cm9b04041_0005.jpeg" xr:uid="{D6D04AA9-8A5D-4008-9333-083D194EB7EB}"/>
    <hyperlink ref="H1319" r:id="rId2847" tooltip="sem/10.1021_acs.chemmater.9b04041\SEM" display="sem/10.1021_acs.chemmater.9b04041\SEM" xr:uid="{93694005-52D2-44DB-9A6E-47E15207A2CE}"/>
    <hyperlink ref="G1319" r:id="rId2848" tooltip="sem/10.1021_acs.chemmater.9b04041\cm9b04041_0005.jpeg" display="sem/10.1021_acs.chemmater.9b04041\cm9b04041_0005.jpeg" xr:uid="{94588474-6AFE-407A-85BD-A00DB3FB362A}"/>
    <hyperlink ref="H1320" r:id="rId2849" tooltip="sem/10.1021_acs.chemmater.9b04041\SEM" display="sem/10.1021_acs.chemmater.9b04041\SEM" xr:uid="{E7889063-018A-43BE-B341-5903A503424D}"/>
    <hyperlink ref="G1320" r:id="rId2850" tooltip="sem/10.1021_acs.chemmater.9b04041\cm9b04041_0005.jpeg" display="sem/10.1021_acs.chemmater.9b04041\cm9b04041_0005.jpeg" xr:uid="{D53788E1-B1B2-4FD5-8006-8100B20DE47A}"/>
    <hyperlink ref="H1316" r:id="rId2851" tooltip="sem/10.1021_acs.chemmater.9b04041\SEM" display="sem/10.1021_acs.chemmater.9b04041\SEM" xr:uid="{320796B4-F7C3-49C5-889A-566A443F81D1}"/>
    <hyperlink ref="A1321" r:id="rId2852" xr:uid="{B731495B-8A4C-4DF9-90C9-C1780CFC7254}"/>
    <hyperlink ref="A1322" r:id="rId2853" xr:uid="{F9FDFF44-E84C-4404-87A3-1AAAF0EAC30A}"/>
    <hyperlink ref="A1323" r:id="rId2854" xr:uid="{C42CCE6B-66F4-4CD6-ABB8-95D299DC6984}"/>
    <hyperlink ref="A1327" r:id="rId2855" xr:uid="{202874C6-209D-43A2-A6A1-8C1D4003DCF2}"/>
    <hyperlink ref="A1331" r:id="rId2856" xr:uid="{900D7D7F-6C58-43EE-91F1-95C14A10B949}"/>
    <hyperlink ref="A1336" r:id="rId2857" xr:uid="{B759B557-CFA5-4D2D-A7DF-A378C07BE4F9}"/>
    <hyperlink ref="A1339" r:id="rId2858" xr:uid="{4F31A3E8-2747-4AA3-8A23-1120A484407D}"/>
    <hyperlink ref="A1342" r:id="rId2859" xr:uid="{5F1011ED-1F50-4028-B041-717733E7014B}"/>
    <hyperlink ref="A1343" r:id="rId2860" xr:uid="{D211DBE8-FAF9-4E37-8A72-BE2AAC8E662F}"/>
    <hyperlink ref="H1345" r:id="rId2861" tooltip="sem/10.1021_acs.biomac.9b01223\SEM" display="sem/10.1021_acs.biomac.9b01223\SEM" xr:uid="{700D12BB-208D-4F68-8A4D-E7DDB26835D8}"/>
    <hyperlink ref="G1345" r:id="rId2862" tooltip="sem/10.1021_acs.biomac.9b01223\bm9b01223_0005.jpeg" display="sem/10.1021_acs.biomac.9b01223\bm9b01223_0005.jpeg" xr:uid="{2C73DDFE-3018-442B-BC3E-2764EA49E3F7}"/>
    <hyperlink ref="A1330" r:id="rId2863" xr:uid="{379895D7-0F49-478E-9AE4-219E089D99F0}"/>
    <hyperlink ref="H1350" r:id="rId2864" tooltip="sem/10.1021_acs.biomac.0c01724\SEM" display="sem/10.1021_acs.biomac.0c01724\SEM" xr:uid="{9D31CB19-79AD-47CD-ACD1-CF78953C071B}"/>
    <hyperlink ref="G1350" r:id="rId2865" tooltip="sem/10.1021_acs.biomac.0c01724\bm0c01724_0001.jpeg" display="sem/10.1021_acs.biomac.0c01724\bm0c01724_0001.jpeg" xr:uid="{3D8BFD1C-8E09-4360-817A-002B5EE72FA2}"/>
    <hyperlink ref="H1349" r:id="rId2866" tooltip="sem/10.1021_acsanm.1c00932\SEM" display="sem/10.1021_acsanm.1c00932\SEM" xr:uid="{54AD4596-8958-4D72-AAC4-BA2266B9FB51}"/>
    <hyperlink ref="G1349" r:id="rId2867" tooltip="sem/10.1021_acsanm.1c00932\an1c00932_0004.jpeg" display="sem/10.1021_acsanm.1c00932\an1c00932_0004.jpeg" xr:uid="{ECD774A2-BDC6-4CC2-B0AF-6B882543CC2A}"/>
    <hyperlink ref="H1348" r:id="rId2868" tooltip="sem/10.1021_acs.biomac.7b01374\SEM" display="sem/10.1021_acs.biomac.7b01374\SEM" xr:uid="{8E79C889-22F4-4355-A7DC-8F3B7EBFA2A9}"/>
    <hyperlink ref="G1348" r:id="rId2869" tooltip="sem/10.1021_acs.biomac.7b01374\bm-2017-01374v_0006.jpeg" display="sem/10.1021_acs.biomac.7b01374\bm-2017-01374v_0006.jpeg" xr:uid="{1690EFA7-2393-4B84-A738-60E55D80BDFF}"/>
    <hyperlink ref="H1347" r:id="rId2870" tooltip="sem/10.1021_acsabm.0c01171\SEM" display="sem/10.1021_acsabm.0c01171\SEM" xr:uid="{3323C855-7E6D-4EBC-A969-333F695B98B8}"/>
    <hyperlink ref="G1347" r:id="rId2871" tooltip="sem/10.1021_acsabm.0c01171\supp_2.jpg" display="sem/10.1021_acsabm.0c01171\supp_2.jpg" xr:uid="{4223861A-0F1C-461B-BF6C-F4ED80510D65}"/>
    <hyperlink ref="H1346" r:id="rId2872" tooltip="sem/10.1021_acsabm.0c01171\SEM" display="sem/10.1021_acsabm.0c01171\SEM" xr:uid="{7D759308-BF8D-4A6A-B949-D204759E97AE}"/>
    <hyperlink ref="G1346" r:id="rId2873" tooltip="sem/10.1021_acsabm.0c01171\mt0c01171_0002.jpeg" display="sem/10.1021_acsabm.0c01171\mt0c01171_0002.jpeg" xr:uid="{4B916CF7-F59D-440C-A12C-BF71261C12DA}"/>
    <hyperlink ref="G1353" r:id="rId2874" tooltip="sem/10.1021_acsami.7b06219\am-2017-06219v_0003.jpeg" display="sem/10.1021_acsami.7b06219\am-2017-06219v_0003.jpeg" xr:uid="{5E870EC6-00AF-4D64-AC63-DD0420526963}"/>
    <hyperlink ref="H1353" r:id="rId2875" tooltip="sem/10.1021_acsami.7b06219\SEM" display="sem/10.1021_acsami.7b06219\SEM" xr:uid="{1B074F98-798C-47B5-959D-A7FAC8A7C0A8}"/>
    <hyperlink ref="G1354" r:id="rId2876" tooltip="sem/10.1021_acsami.7b06219\am-2017-06219v_0003.jpeg" display="sem/10.1021_acsami.7b06219\am-2017-06219v_0003.jpeg" xr:uid="{A4CFE8FA-1FD7-4489-AFAF-9E1D6C06BC82}"/>
    <hyperlink ref="H1354" r:id="rId2877" tooltip="sem/10.1021_acsami.7b06219\SEM" display="sem/10.1021_acsami.7b06219\SEM" xr:uid="{81E3CC3D-3E04-483F-8366-3691061DE6F3}"/>
    <hyperlink ref="G1355" r:id="rId2878" tooltip="sem/10.1021_acsami.7b06219\am-2017-06219v_0003.jpeg" display="sem/10.1021_acsami.7b06219\am-2017-06219v_0003.jpeg" xr:uid="{037E8D77-D00D-4CE2-9FE1-9C5A125C40E4}"/>
    <hyperlink ref="H1355" r:id="rId2879" tooltip="sem/10.1021_acsami.7b06219\SEM" display="sem/10.1021_acsami.7b06219\SEM" xr:uid="{E9807200-EAC3-4D1C-AC0D-0596A7B4194A}"/>
    <hyperlink ref="G1356" r:id="rId2880" tooltip="sem/10.1021_acsami.0c13654\supp_1.jpg" display="sem/10.1021_acsami.0c13654\supp_1.jpg" xr:uid="{833DE102-EC6C-43CF-AC0F-AEDEED58EBD4}"/>
    <hyperlink ref="H1356" r:id="rId2881" tooltip="sem/10.1021_acsami.0c13654\SEM" display="sem/10.1021_acsami.0c13654\SEM" xr:uid="{9950E671-1977-4034-B3A5-824B6AB41F1D}"/>
    <hyperlink ref="G1357" r:id="rId2882" tooltip="sem/10.1021_acsami.0c13654\supp_1.jpg" display="sem/10.1021_acsami.0c13654\supp_1.jpg" xr:uid="{10E5A454-0383-48BC-8EAF-43FF2A25320F}"/>
    <hyperlink ref="H1357" r:id="rId2883" tooltip="sem/10.1021_acsami.0c13654\SEM" display="sem/10.1021_acsami.0c13654\SEM" xr:uid="{9DCA7EC2-9204-4B08-93A3-F2255D3041C3}"/>
    <hyperlink ref="G1358" r:id="rId2884" tooltip="sem/10.1021_acsami.1c09006\am1c09006_0003.jpeg" display="sem/10.1021_acsami.1c09006\am1c09006_0003.jpeg" xr:uid="{E72F3665-44C1-445D-91A4-39CDC4B00944}"/>
    <hyperlink ref="H1358" r:id="rId2885" tooltip="sem/10.1021_acsami.1c09006\SEM" display="sem/10.1021_acsami.1c09006\SEM" xr:uid="{69CA8F9D-20CE-46F2-ACCC-8A6748B7B8EF}"/>
    <hyperlink ref="G1359" r:id="rId2886" tooltip="sem/10.1021_acsami.1c09006\am1c09006_0003.jpeg" display="sem/10.1021_acsami.1c09006\am1c09006_0003.jpeg" xr:uid="{BFD1DD58-164F-4827-9278-05D922585DF9}"/>
    <hyperlink ref="H1359" r:id="rId2887" tooltip="sem/10.1021_acsami.1c09006\SEM" display="sem/10.1021_acsami.1c09006\SEM" xr:uid="{E8911762-1516-44C6-9014-46F520DAB181}"/>
    <hyperlink ref="G1360" r:id="rId2888" tooltip="sem/10.1021_acs.biomac.0c00891\bm0c00891_0001.jpeg" display="sem/10.1021_acs.biomac.0c00891\bm0c00891_0001.jpeg" xr:uid="{6AEE2635-F166-4120-9197-B2F2076028D5}"/>
    <hyperlink ref="H1360" r:id="rId2889" tooltip="sem/10.1021_acs.biomac.0c00891\SEM" display="sem/10.1021_acs.biomac.0c00891\SEM" xr:uid="{774D5BE0-430A-4E98-8EE8-5D28A44E5CFC}"/>
    <hyperlink ref="G1361" r:id="rId2890" tooltip="sem/10.1021_acsami.1c10051\am1c10051_0008.jpeg" display="sem/10.1021_acsami.1c10051\am1c10051_0008.jpeg" xr:uid="{87CA8EF5-8BF3-4AB3-B021-5D51E881BA9F}"/>
    <hyperlink ref="H1361" r:id="rId2891" tooltip="sem/10.1021_acsami.1c10051\SEM" display="sem/10.1021_acsami.1c10051\SEM" xr:uid="{70211FC2-0B3E-4A9B-90F1-7B1EEC7C94D4}"/>
    <hyperlink ref="G1362" r:id="rId2892" tooltip="sem/10.1021_acs.molpharmaceut.6b00875\mp-2016-00875g_0005.jpeg" display="sem/10.1021_acs.molpharmaceut.6b00875\mp-2016-00875g_0005.jpeg" xr:uid="{9086BAC3-674F-4691-959E-4D5FC1AFF942}"/>
    <hyperlink ref="H1362" r:id="rId2893" tooltip="sem/10.1021_acs.molpharmaceut.6b00875\SEM" display="sem/10.1021_acs.molpharmaceut.6b00875\SEM" xr:uid="{AF87A50F-52BB-4957-A6F6-BD755E62AE11}"/>
    <hyperlink ref="G1363" r:id="rId2894" tooltip="sem/10.1021_acs.molpharmaceut.6b00875\mp-2016-00875g_0005.jpeg" display="sem/10.1021_acs.molpharmaceut.6b00875\mp-2016-00875g_0005.jpeg" xr:uid="{A5E506D9-D8E2-4F7D-8926-247CCA1ECE0A}"/>
    <hyperlink ref="H1363" r:id="rId2895" tooltip="sem/10.1021_acs.molpharmaceut.6b00875\SEM" display="sem/10.1021_acs.molpharmaceut.6b00875\SEM" xr:uid="{75372494-3954-4FF1-BB04-5E54BAF2192A}"/>
    <hyperlink ref="G1364" r:id="rId2896" tooltip="sem/10.1021_acs.molpharmaceut.6b00875\mp-2016-00875g_0005.jpeg" display="sem/10.1021_acs.molpharmaceut.6b00875\mp-2016-00875g_0005.jpeg" xr:uid="{256BD3B7-A789-449F-90D8-F062355BEBB0}"/>
    <hyperlink ref="H1364" r:id="rId2897" tooltip="sem/10.1021_acs.molpharmaceut.6b00875\SEM" display="sem/10.1021_acs.molpharmaceut.6b00875\SEM" xr:uid="{F195DD0F-DB9A-4DD8-A033-4D585D54ABBC}"/>
    <hyperlink ref="G1365" r:id="rId2898" tooltip="sem/10.1021_acs.molpharmaceut.6b00875\mp-2016-00875g_0005.jpeg" display="sem/10.1021_acs.molpharmaceut.6b00875\mp-2016-00875g_0005.jpeg" xr:uid="{C48B9847-73E1-4BAD-9D94-13FAE0B66F17}"/>
    <hyperlink ref="H1365" r:id="rId2899" tooltip="sem/10.1021_acs.molpharmaceut.6b00875\SEM" display="sem/10.1021_acs.molpharmaceut.6b00875\SEM" xr:uid="{FC9F6FDF-9EE4-4E3D-95F0-92B8C7F82394}"/>
    <hyperlink ref="G1366" r:id="rId2900" tooltip="sem/10.1021_acsami.9b09782\am9b09782_0001.jpeg" display="sem/10.1021_acsami.9b09782\am9b09782_0001.jpeg" xr:uid="{24AE7151-EA9B-49A0-AD8A-E3FCBBD61495}"/>
    <hyperlink ref="H1366" r:id="rId2901" tooltip="sem/10.1021_acsami.9b09782\SEM" display="sem/10.1021_acsami.9b09782\SEM" xr:uid="{BFB43E1A-E05D-4D27-B540-068B86A8F50B}"/>
    <hyperlink ref="G1367" r:id="rId2902" tooltip="sem/10.1021_acsami.9b19721\am9b19721_0001.jpeg" display="sem/10.1021_acsami.9b19721\am9b19721_0001.jpeg" xr:uid="{5F4B69D4-9F9C-43C8-A2A6-3006737D40B8}"/>
    <hyperlink ref="H1367" r:id="rId2903" tooltip="sem/10.1021_acsami.9b19721\SEM" display="sem/10.1021_acsami.9b19721\SEM" xr:uid="{5C21CC81-5D5C-4F36-9091-6051A72B0F4F}"/>
    <hyperlink ref="G1368" r:id="rId2904" tooltip="sem/10.1021_am402097j\am-2013-02097j_0004.jpeg" display="sem/10.1021_am402097j\am-2013-02097j_0004.jpeg" xr:uid="{BC57608C-51FC-420E-9063-9458F720B35E}"/>
    <hyperlink ref="H1368" r:id="rId2905" tooltip="sem/10.1021_am402097j\SEM" display="sem/10.1021_am402097j\SEM" xr:uid="{2336BCC2-8E19-4EF8-9DC1-FCC7CDF0A170}"/>
    <hyperlink ref="G1371" r:id="rId2906" tooltip="sem/10.1021_acsami.6b04338\am-2016-043386_0006.jpeg" display="sem/10.1021_acsami.6b04338\am-2016-043386_0006.jpeg" xr:uid="{480F1548-3299-4FA4-BDC5-E589F4ED3EF2}"/>
    <hyperlink ref="H1371" r:id="rId2907" tooltip="sem/10.1021_acsami.6b04338\SEM" display="sem/10.1021_acsami.6b04338\SEM" xr:uid="{69AB3D06-071B-44C6-A899-233A0EBFDC0D}"/>
    <hyperlink ref="G1372" r:id="rId2908" tooltip="sem/10.1021_acsami.6b04338\am-2016-043386_0006.jpeg" display="sem/10.1021_acsami.6b04338\am-2016-043386_0006.jpeg" xr:uid="{5016FA93-2242-47DD-AAE5-F4651329560B}"/>
    <hyperlink ref="H1372" r:id="rId2909" tooltip="sem/10.1021_acsami.6b04338\SEM" display="sem/10.1021_acsami.6b04338\SEM" xr:uid="{AE522E3E-33E5-4FBA-93DC-D1698CC1B992}"/>
    <hyperlink ref="G1373" r:id="rId2910" tooltip="sem/10.1021_acsami.6b04338\am-2016-043386_0006.jpeg" display="sem/10.1021_acsami.6b04338\am-2016-043386_0006.jpeg" xr:uid="{6177E95E-A0AE-47C6-8DDC-7DDCD376D429}"/>
    <hyperlink ref="H1373" r:id="rId2911" tooltip="sem/10.1021_acsami.6b04338\SEM" display="sem/10.1021_acsami.6b04338\SEM" xr:uid="{72BB4C2D-1B70-44D4-8F09-3B9F6D0EB245}"/>
    <hyperlink ref="G1378" r:id="rId2912" tooltip="sem/10.1021_acs.biomac.7b01271\bm-2017-01271b_0001.jpeg" display="sem/10.1021_acs.biomac.7b01271\bm-2017-01271b_0001.jpeg" xr:uid="{2065597E-96C7-4A3F-9291-D0870367590D}"/>
    <hyperlink ref="H1378" r:id="rId2913" tooltip="sem/10.1021_acs.biomac.7b01271\SEM" display="sem/10.1021_acs.biomac.7b01271\SEM" xr:uid="{79056711-B2BA-4F35-BCCD-D7E6A82CB820}"/>
    <hyperlink ref="G1379" r:id="rId2914" tooltip="sem/10.1021_acs.biomac.7b01271\bm-2017-01271b_0001.jpeg" display="sem/10.1021_acs.biomac.7b01271\bm-2017-01271b_0001.jpeg" xr:uid="{E81F14D6-CCC6-4246-A18A-D3C2F5EFED83}"/>
    <hyperlink ref="H1379" r:id="rId2915" tooltip="sem/10.1021_acs.biomac.7b01271\SEM" display="sem/10.1021_acs.biomac.7b01271\SEM" xr:uid="{05471825-5C33-4504-908C-801EEF4E7695}"/>
    <hyperlink ref="G1382" r:id="rId2916" tooltip="sem/10.1021_acsami.0c03007\am0c03007_0006.jpeg" display="sem/10.1021_acsami.0c03007\am0c03007_0006.jpeg" xr:uid="{82E5F3B9-3B56-496B-BF12-BC8E611D8754}"/>
    <hyperlink ref="H1382" r:id="rId2917" tooltip="sem/10.1021_acsami.0c03007\SEM" display="sem/10.1021_acsami.0c03007\SEM" xr:uid="{82B821E6-DA82-4A7C-811E-56446DD80D74}"/>
    <hyperlink ref="G1383" r:id="rId2918" tooltip="sem/10.1021_acssuschemeng.0c00409\supp_5.jpg" display="sem/10.1021_acssuschemeng.0c00409\supp_5.jpg" xr:uid="{3DAE401E-8A22-4C8F-9CD0-24FE413B2E6C}"/>
    <hyperlink ref="H1383" r:id="rId2919" tooltip="sem/10.1021_acssuschemeng.0c00409\SEM" display="sem/10.1021_acssuschemeng.0c00409\SEM" xr:uid="{9AE9704F-3B68-46CB-97C2-1A522E257AE8}"/>
    <hyperlink ref="G1384" r:id="rId2920" tooltip="sem/10.1021_acsabm.0c00152\supp_1.jpg" display="sem/10.1021_acsabm.0c00152\supp_1.jpg" xr:uid="{7AA3376B-6763-4F58-B9AC-B5AE0C16818D}"/>
    <hyperlink ref="H1384" r:id="rId2921" tooltip="sem/10.1021_acsabm.0c00152\SEM" display="sem/10.1021_acsabm.0c00152\SEM" xr:uid="{B36EE8AE-28C6-47C3-8AA3-519F87966EE1}"/>
    <hyperlink ref="G1385" r:id="rId2922" tooltip="sem/10.1021_acsami.8b01740\am-2018-01740h_0002.jpeg" display="sem/10.1021_acsami.8b01740\am-2018-01740h_0002.jpeg" xr:uid="{E0A1C43C-570D-49EF-85B3-22E16FAC5C59}"/>
    <hyperlink ref="H1385" r:id="rId2923" tooltip="sem/10.1021_acsami.8b01740\SEM" display="sem/10.1021_acsami.8b01740\SEM" xr:uid="{37C14DEF-ECB1-4549-B50B-EEEF6DC35D56}"/>
    <hyperlink ref="G1388" r:id="rId2924" tooltip="sem/10.1021_acsami.9b00154\am-2019-00154c_0007.jpeg" display="sem/10.1021_acsami.9b00154\am-2019-00154c_0007.jpeg" xr:uid="{61DA1BF2-CEEE-4274-9409-DA0A9BF63782}"/>
    <hyperlink ref="H1388" r:id="rId2925" tooltip="sem/10.1021_acsami.9b00154\SEM" display="sem/10.1021_acsami.9b00154\SEM" xr:uid="{FA4164BA-7347-44B5-A984-CB7941C24BB0}"/>
    <hyperlink ref="G1389" r:id="rId2926" tooltip="sem/10.1021_acsami.1c02141\am1c02141_0005.jpeg" display="sem/10.1021_acsami.1c02141\am1c02141_0005.jpeg" xr:uid="{BC5918D9-81E6-4344-89E8-869FAD69A545}"/>
    <hyperlink ref="H1389" r:id="rId2927" tooltip="sem/10.1021_acsami.1c02141\SEM" display="sem/10.1021_acsami.1c02141\SEM" xr:uid="{29FEB610-477D-45C9-8585-1F3D8C3EA894}"/>
    <hyperlink ref="G1390" r:id="rId2928" tooltip="sem/10.1021_acsami.1c02141\am1c02141_0005.jpeg" display="sem/10.1021_acsami.1c02141\am1c02141_0005.jpeg" xr:uid="{D6D69888-751C-47C5-A516-E89B4CF4C6F7}"/>
    <hyperlink ref="H1390" r:id="rId2929" tooltip="sem/10.1021_acsami.1c02141\SEM" display="sem/10.1021_acsami.1c02141\SEM" xr:uid="{377E771D-D3A0-404B-8B42-3ADC28D13270}"/>
    <hyperlink ref="G1391" r:id="rId2930" tooltip="sem/10.1021_acsami.1c02141\am1c02141_0005.jpeg" display="sem/10.1021_acsami.1c02141\am1c02141_0005.jpeg" xr:uid="{5350F639-2CEB-46F7-944B-BA04E5263633}"/>
    <hyperlink ref="H1391" r:id="rId2931" tooltip="sem/10.1021_acsami.1c02141\SEM" display="sem/10.1021_acsami.1c02141\SEM" xr:uid="{EE000C17-948F-4877-9881-B0718304A080}"/>
    <hyperlink ref="G1393" r:id="rId2932" tooltip="sem/10.1021_acsapm.9b00537\ap9b00537_0004.jpeg" display="sem/10.1021_acsapm.9b00537\ap9b00537_0004.jpeg" xr:uid="{30C11B71-46C6-400A-924F-2C557B7E6F68}"/>
    <hyperlink ref="H1393" r:id="rId2933" tooltip="sem/10.1021_acsapm.9b00537\SEM" display="sem/10.1021_acsapm.9b00537\SEM" xr:uid="{7F70D987-4BFC-45C3-BF07-42BAA3D6D9F4}"/>
    <hyperlink ref="G1394" r:id="rId2934" tooltip="sem/10.1021_acsami.1c14088\am1c14088_0005.jpeg" display="sem/10.1021_acsami.1c14088\am1c14088_0005.jpeg" xr:uid="{4791F6FD-0CD5-457A-9E5D-870E335CC106}"/>
    <hyperlink ref="H1394" r:id="rId2935" tooltip="sem/10.1021_acsami.1c14088\SEM" display="sem/10.1021_acsami.1c14088\SEM" xr:uid="{47DDE52A-83E6-4050-A33D-98C7180FDABF}"/>
    <hyperlink ref="G1395" r:id="rId2936" tooltip="sem/10.1021_acsami.1c14088\supp_12.jpg" display="sem/10.1021_acsami.1c14088\supp_12.jpg" xr:uid="{DF223FB9-9408-48E8-9628-F67D7FE5EF85}"/>
    <hyperlink ref="H1395" r:id="rId2937" tooltip="sem/10.1021_acsami.1c14088\SEM" display="sem/10.1021_acsami.1c14088\SEM" xr:uid="{FD76DCAF-7A98-4A7A-99BE-5C077FFB5431}"/>
    <hyperlink ref="G1396" r:id="rId2938" tooltip="sem/10.1021_bm101131b\bm-2010-01131b_0008.jpeg" display="sem/10.1021_bm101131b\bm-2010-01131b_0008.jpeg" xr:uid="{1D12DE92-1D7F-43CA-8F68-188C8F4671C9}"/>
    <hyperlink ref="H1396" r:id="rId2939" tooltip="sem/10.1021_bm101131b\SEM" display="sem/10.1021_bm101131b\SEM" xr:uid="{BFB7E984-3DDF-4ECD-9B88-D4019DC3CBB5}"/>
    <hyperlink ref="G1397" r:id="rId2940" tooltip="sem/10.1021_bm101131b\bm-2010-01131b_0008.jpeg" display="sem/10.1021_bm101131b\bm-2010-01131b_0008.jpeg" xr:uid="{7CEA3E7D-421B-4BDD-A0BF-171457363B32}"/>
    <hyperlink ref="H1397" r:id="rId2941" tooltip="sem/10.1021_bm101131b\SEM" display="sem/10.1021_bm101131b\SEM" xr:uid="{29C788EB-1E6E-45C4-B3F7-A03B256D32AB}"/>
    <hyperlink ref="G1398" r:id="rId2942" tooltip="sem/10.1021_bm101131b\bm-2010-01131b_0008.jpeg" display="sem/10.1021_bm101131b\bm-2010-01131b_0008.jpeg" xr:uid="{020B9FF0-8288-4640-AB9E-CB8CCE5CA727}"/>
    <hyperlink ref="H1398" r:id="rId2943" tooltip="sem/10.1021_bm101131b\SEM" display="sem/10.1021_bm101131b\SEM" xr:uid="{B50CA6ED-AA93-4143-A455-F4F2552AC836}"/>
    <hyperlink ref="G1399" r:id="rId2944" tooltip="sem/10.1021_bm101131b\bm-2010-01131b_0008.jpeg" display="sem/10.1021_bm101131b\bm-2010-01131b_0008.jpeg" xr:uid="{E3B7817C-CF88-4EC1-8604-91A1660AF8E0}"/>
    <hyperlink ref="H1399" r:id="rId2945" tooltip="sem/10.1021_bm101131b\SEM" display="sem/10.1021_bm101131b\SEM" xr:uid="{81561270-4BC0-4289-A9E3-924CECFF02DD}"/>
    <hyperlink ref="G1400" r:id="rId2946" tooltip="sem/10.1021_acsami.0c13334\am0c13334_0004.jpeg" display="sem/10.1021_acsami.0c13334\am0c13334_0004.jpeg" xr:uid="{98D83A65-B56A-405A-BAE4-A628C8C9091E}"/>
    <hyperlink ref="H1400" r:id="rId2947" tooltip="sem/10.1021_acsami.0c13334\SEM" display="sem/10.1021_acsami.0c13334\SEM" xr:uid="{DDD3868D-B932-461B-9FD4-2CB51EC72854}"/>
    <hyperlink ref="G1401" r:id="rId2948" tooltip="sem/10.1021_acsami.8b00806\am-2018-008063_0003.jpeg" display="sem/10.1021_acsami.8b00806\am-2018-008063_0003.jpeg" xr:uid="{44179DC1-21ED-4AEA-BF4D-15874B1A04CB}"/>
    <hyperlink ref="H1401" r:id="rId2949" tooltip="sem/10.1021_acsami.8b00806\SEM" display="sem/10.1021_acsami.8b00806\SEM" xr:uid="{22423FB9-713A-46A7-B8D8-150908F3C184}"/>
    <hyperlink ref="G1402" r:id="rId2950" tooltip="sem/10.1021_acsami.8b00806\am-2018-008063_0003.jpeg" display="sem/10.1021_acsami.8b00806\am-2018-008063_0003.jpeg" xr:uid="{32DB5449-BB0C-49AD-A90F-5FD425C059CA}"/>
    <hyperlink ref="H1402" r:id="rId2951" tooltip="sem/10.1021_acsami.8b00806\SEM" display="sem/10.1021_acsami.8b00806\SEM" xr:uid="{4120D2AC-8AE0-442D-943C-E64CB9D088AB}"/>
    <hyperlink ref="G1405" r:id="rId2952" tooltip="sem/10.1021_acsami.8b00806\supp_2.jpg" display="sem/10.1021_acsami.8b00806\supp_2.jpg" xr:uid="{1CEDFA1D-2735-4165-954E-E9428C2D79D9}"/>
    <hyperlink ref="H1405" r:id="rId2953" tooltip="sem/10.1021_acsami.8b00806\SEM" display="sem/10.1021_acsami.8b00806\SEM" xr:uid="{1E2277E8-1D02-4843-9D73-C75FA7221C34}"/>
    <hyperlink ref="G1406" r:id="rId2954" tooltip="sem/10.1021_acsami.8b00806\supp_5.jpg" display="sem/10.1021_acsami.8b00806\supp_5.jpg" xr:uid="{54B5026A-6584-4501-A4E9-E40D27E73E1C}"/>
    <hyperlink ref="H1406" r:id="rId2955" tooltip="sem/10.1021_acsami.8b00806\SEM" display="sem/10.1021_acsami.8b00806\SEM" xr:uid="{64B91688-C9A0-438C-BBF8-7D2D0650CA6C}"/>
    <hyperlink ref="G1407" r:id="rId2956" tooltip="sem/10.1021_acsami.7b00221\am-2017-002216_0003.jpeg" display="sem/10.1021_acsami.7b00221\am-2017-002216_0003.jpeg" xr:uid="{2AD221AE-4E35-4E55-861D-3C6880AEA7F5}"/>
    <hyperlink ref="H1407" r:id="rId2957" tooltip="sem/10.1021_acsami.7b00221\SEM" display="sem/10.1021_acsami.7b00221\SEM" xr:uid="{D8AD8D38-AD45-4962-BA81-34D095533AA7}"/>
    <hyperlink ref="G1408" r:id="rId2958" tooltip="sem/10.1021_acsami.7b00221\am-2017-002216_0003.jpeg" display="sem/10.1021_acsami.7b00221\am-2017-002216_0003.jpeg" xr:uid="{B4A77C4A-16F2-4CB2-8B3B-6A4A0B7F4426}"/>
    <hyperlink ref="H1408" r:id="rId2959" tooltip="sem/10.1021_acsami.7b00221\SEM" display="sem/10.1021_acsami.7b00221\SEM" xr:uid="{2F212F68-16D0-4B38-9A49-69AFD2382BAE}"/>
    <hyperlink ref="G1409" r:id="rId2960" tooltip="sem/10.1021_acsami.7b00221\am-2017-002216_0006.jpeg" display="sem/10.1021_acsami.7b00221\am-2017-002216_0006.jpeg" xr:uid="{1717841D-5946-4A81-BDA4-10262D032DB8}"/>
    <hyperlink ref="H1409" r:id="rId2961" tooltip="sem/10.1021_acsami.7b00221\SEM" display="sem/10.1021_acsami.7b00221\SEM" xr:uid="{BB3138E4-7ED8-468B-8F9E-E0DA84CDDE3A}"/>
    <hyperlink ref="G1410" r:id="rId2962" tooltip="sem/10.1021_acsami.7b00221\am-2017-002216_0006.jpeg" display="sem/10.1021_acsami.7b00221\am-2017-002216_0006.jpeg" xr:uid="{C0CCAF9C-AA9E-4C22-8B52-F5B3FA2CDC3D}"/>
    <hyperlink ref="H1410" r:id="rId2963" tooltip="sem/10.1021_acsami.7b00221\SEM" display="sem/10.1021_acsami.7b00221\SEM" xr:uid="{31E5766E-0750-40A9-80D7-1DB568DD3D73}"/>
    <hyperlink ref="G1411" r:id="rId2964" tooltip="sem/10.1021_acsami.7b00221\am-2017-002216_0006.jpeg" display="sem/10.1021_acsami.7b00221\am-2017-002216_0006.jpeg" xr:uid="{0A4797E2-7731-4C58-9C6E-A873FC82DBD8}"/>
    <hyperlink ref="H1411" r:id="rId2965" tooltip="sem/10.1021_acsami.7b00221\SEM" display="sem/10.1021_acsami.7b00221\SEM" xr:uid="{D0F877DA-200A-4471-AEF7-29C65B3CCDF8}"/>
    <hyperlink ref="G1412" r:id="rId2966" tooltip="sem/10.1021_acsami.7b00221\am-2017-002216_0006.jpeg" display="sem/10.1021_acsami.7b00221\am-2017-002216_0006.jpeg" xr:uid="{33664F00-56AB-4DB2-884E-6FE734075540}"/>
    <hyperlink ref="H1412" r:id="rId2967" tooltip="sem/10.1021_acsami.7b00221\SEM" display="sem/10.1021_acsami.7b00221\SEM" xr:uid="{4AC568BC-9668-4236-B3A1-F8D52005847B}"/>
    <hyperlink ref="G1413" r:id="rId2968" tooltip="sem/10.1021_sc500154t\sc-2014-00154t_0003.jpeg" display="sem/10.1021_sc500154t\sc-2014-00154t_0003.jpeg" xr:uid="{CF984CAE-8FF6-483A-A5AB-B886B1AC0A7B}"/>
    <hyperlink ref="H1413" r:id="rId2969" tooltip="sem/10.1021_sc500154t\SEM" display="sem/10.1021_sc500154t\SEM" xr:uid="{2CB0F3B3-02CB-4545-B637-676353FCB83A}"/>
    <hyperlink ref="G1415" r:id="rId2970" tooltip="sem/10.1021_acsami.1c08421\am1c08421_0002.jpeg" display="sem/10.1021_acsami.1c08421\am1c08421_0002.jpeg" xr:uid="{01EAF8D4-A1AC-4456-82E6-2F8EAF4A5E40}"/>
    <hyperlink ref="H1415" r:id="rId2971" tooltip="sem/10.1021_acsami.1c08421\SEM" display="sem/10.1021_acsami.1c08421\SEM" xr:uid="{055B7A35-F3CE-4805-92ED-8795E0071A05}"/>
    <hyperlink ref="G1416" r:id="rId2972" tooltip="sem/10.1021_acsami.1c08421\am1c08421_0002.jpeg" display="sem/10.1021_acsami.1c08421\am1c08421_0002.jpeg" xr:uid="{9F5A14B1-FC44-460D-8C36-9E7B6ACDB61A}"/>
    <hyperlink ref="H1416" r:id="rId2973" tooltip="sem/10.1021_acsami.1c08421\SEM" display="sem/10.1021_acsami.1c08421\SEM" xr:uid="{0F171BC5-C27C-4884-B9B7-F7731DB422BD}"/>
    <hyperlink ref="G1417" r:id="rId2974" tooltip="sem/10.1021_acsami.1c08421\am1c08421_0003.jpeg" display="sem/10.1021_acsami.1c08421\am1c08421_0003.jpeg" xr:uid="{67BB74A3-273D-4B82-BFE3-0872333EE6B4}"/>
    <hyperlink ref="H1417" r:id="rId2975" tooltip="sem/10.1021_acsami.1c08421\SEM" display="sem/10.1021_acsami.1c08421\SEM" xr:uid="{ED2903B5-9282-4FD4-BFA1-779F79E5A7A4}"/>
    <hyperlink ref="G1418" r:id="rId2976" tooltip="sem/10.1021_acsami.1c08421\am1c08421_0003.jpeg" display="sem/10.1021_acsami.1c08421\am1c08421_0003.jpeg" xr:uid="{DF22D45C-9F9C-49C7-AF48-809C032C3BDC}"/>
    <hyperlink ref="H1418" r:id="rId2977" tooltip="sem/10.1021_acsami.1c08421\SEM" display="sem/10.1021_acsami.1c08421\SEM" xr:uid="{EFFE96A3-8FA3-4E63-AED4-9614638A6610}"/>
    <hyperlink ref="G1419" r:id="rId2978" tooltip="sem/10.1021_acsami.1c08421\am1c08421_0003.jpeg" display="sem/10.1021_acsami.1c08421\am1c08421_0003.jpeg" xr:uid="{ECB7D03F-899E-4928-9EDF-6429B655FBAD}"/>
    <hyperlink ref="H1419" r:id="rId2979" tooltip="sem/10.1021_acsami.1c08421\SEM" display="sem/10.1021_acsami.1c08421\SEM" xr:uid="{F7E6C493-CA09-4D0E-8FD9-E538ADBB38CB}"/>
    <hyperlink ref="G1425" r:id="rId2980" tooltip="sem/10.1021_acsami.1c08421\am1c08421_0003.jpeg" display="sem/10.1021_acsami.1c08421\am1c08421_0003.jpeg" xr:uid="{7E7FC1BA-280A-4ED1-AA3B-2ABECFC87D7C}"/>
    <hyperlink ref="H1425" r:id="rId2981" tooltip="sem/10.1021_acsami.1c08421\SEM" display="sem/10.1021_acsami.1c08421\SEM" xr:uid="{95B55017-9B15-4698-A17C-D493685CE540}"/>
    <hyperlink ref="G1430" r:id="rId2982" tooltip="sem/10.1021_acsbiomaterials.7b00353\ab-2017-00353v_0006.jpeg" display="sem/10.1021_acsbiomaterials.7b00353\ab-2017-00353v_0006.jpeg" xr:uid="{7772EED8-702E-4551-AB43-E93F4E2F1610}"/>
    <hyperlink ref="H1430" r:id="rId2983" tooltip="sem/10.1021_acsbiomaterials.7b00353\SEM" display="sem/10.1021_acsbiomaterials.7b00353\SEM" xr:uid="{AEBF7C9B-3535-440B-8D7D-9543A20780B1}"/>
    <hyperlink ref="G1431" r:id="rId2984" tooltip="sem/10.1021_acsbiomaterials.1c00187\ab1c00187_0007.jpeg" display="sem/10.1021_acsbiomaterials.1c00187\ab1c00187_0007.jpeg" xr:uid="{BF3633B2-D21D-4056-810B-41FDCD90D2EB}"/>
    <hyperlink ref="H1431" r:id="rId2985" tooltip="sem/10.1021_acsbiomaterials.1c00187\SEM" display="sem/10.1021_acsbiomaterials.1c00187\SEM" xr:uid="{E3CAA9D0-513C-4C72-8D00-36B6CEBF5635}"/>
    <hyperlink ref="G1432" r:id="rId2986" tooltip="sem/10.1021_acssuschemeng.5b01463\sc-2015-01463h_0006.jpeg" display="sem/10.1021_acssuschemeng.5b01463\sc-2015-01463h_0006.jpeg" xr:uid="{CF09EDC1-F0EE-411E-86ED-1F08B3FB37A8}"/>
    <hyperlink ref="H1432" r:id="rId2987" tooltip="sem/10.1021_acssuschemeng.5b01463\SEM" display="sem/10.1021_acssuschemeng.5b01463\SEM" xr:uid="{1074F337-F36C-4D6E-93DD-CCFEF7D97503}"/>
    <hyperlink ref="G1433" r:id="rId2988" tooltip="sem/10.1021_acssuschemeng.5b01463\sc-2015-01463h_0006.jpeg" display="sem/10.1021_acssuschemeng.5b01463\sc-2015-01463h_0006.jpeg" xr:uid="{366786AC-24E6-414C-BE0D-DFCFBA8ABFB2}"/>
    <hyperlink ref="H1433" r:id="rId2989" tooltip="sem/10.1021_acssuschemeng.5b01463\SEM" display="sem/10.1021_acssuschemeng.5b01463\SEM" xr:uid="{B1F62F41-DB46-4837-9B93-28888FC0364A}"/>
    <hyperlink ref="G1434" r:id="rId2990" tooltip="sem/10.1021_acssuschemeng.5b01463\sc-2015-01463h_0006.jpeg" display="sem/10.1021_acssuschemeng.5b01463\sc-2015-01463h_0006.jpeg" xr:uid="{488F1AE9-24AB-484B-AF18-A61B0CB51DDE}"/>
    <hyperlink ref="H1434" r:id="rId2991" tooltip="sem/10.1021_acssuschemeng.5b01463\SEM" display="sem/10.1021_acssuschemeng.5b01463\SEM" xr:uid="{52DCDD4F-4C0C-44A3-9B4C-71C9670D0643}"/>
    <hyperlink ref="G1435" r:id="rId2992" tooltip="sem/10.1021_acsami.7b02850\am-2017-02850t_0001.jpeg" display="sem/10.1021_acsami.7b02850\am-2017-02850t_0001.jpeg" xr:uid="{81F1AF18-B5AA-488D-8759-E47EFB1EBB84}"/>
    <hyperlink ref="H1435" r:id="rId2993" tooltip="sem/10.1021_acsami.7b02850\SEM" display="sem/10.1021_acsami.7b02850\SEM" xr:uid="{E113FBB4-7B65-49B1-BC99-13B3B4996216}"/>
    <hyperlink ref="A1353" r:id="rId2994" xr:uid="{57FAEC46-0976-4D83-B586-418A32D25699}"/>
    <hyperlink ref="A1346" r:id="rId2995" xr:uid="{947F6B2B-31B6-4C0D-AC08-E522C565C319}"/>
    <hyperlink ref="H1351" r:id="rId2996" tooltip="sem/10.1021_acs.biomac.0c01724\SEM" display="sem/10.1021_acs.biomac.0c01724\SEM" xr:uid="{C28F51DB-9648-47F9-A9C4-69D19B003816}"/>
    <hyperlink ref="G1351" r:id="rId2997" tooltip="sem/10.1021_acs.biomac.0c01724\bm0c01724_0001.jpeg" display="sem/10.1021_acs.biomac.0c01724\bm0c01724_0001.jpeg" xr:uid="{FBC9417E-D33D-47E0-B198-305C51CD0E7C}"/>
    <hyperlink ref="H1352" r:id="rId2998" tooltip="sem/10.1021_acs.biomac.0c01724\SEM" display="sem/10.1021_acs.biomac.0c01724\SEM" xr:uid="{47D95AFA-1D35-4A1D-87E6-F71E24990255}"/>
    <hyperlink ref="G1352" r:id="rId2999" tooltip="sem/10.1021_acs.biomac.0c01724\bm0c01724_0001.jpeg" display="sem/10.1021_acs.biomac.0c01724\bm0c01724_0001.jpeg" xr:uid="{FA7B1D95-5719-4C88-8DC5-954C45A7F9D1}"/>
    <hyperlink ref="G1370" r:id="rId3000" tooltip="sem/10.1021_am402097j\am-2013-02097j_0004.jpeg" display="sem/10.1021_am402097j\am-2013-02097j_0004.jpeg" xr:uid="{BFA67F3F-5F2B-4587-9F85-EB3EE53922C0}"/>
    <hyperlink ref="H1370" r:id="rId3001" tooltip="sem/10.1021_am402097j\SEM" display="sem/10.1021_am402097j\SEM" xr:uid="{4D94C282-F13D-4993-B38F-FF570F65B9A6}"/>
    <hyperlink ref="G1369" r:id="rId3002" tooltip="sem/10.1021_am402097j\am-2013-02097j_0004.jpeg" display="sem/10.1021_am402097j\am-2013-02097j_0004.jpeg" xr:uid="{9E64BA0C-6E0A-4294-BB15-891439B07FA9}"/>
    <hyperlink ref="H1369" r:id="rId3003" tooltip="sem/10.1021_am402097j\SEM" display="sem/10.1021_am402097j\SEM" xr:uid="{7B12C184-8E39-47EA-AE96-3752418ADD12}"/>
    <hyperlink ref="G1374" r:id="rId3004" tooltip="sem/10.1021_acsami.9b14158\am9b14158_0002.jpeg" display="sem/10.1021_acsami.9b14158\am9b14158_0002.jpeg" xr:uid="{CCB2B078-39B8-4BC0-B70A-E858B6AB5A64}"/>
    <hyperlink ref="H1374" r:id="rId3005" tooltip="sem/10.1021_acsami.9b14158\SEM" display="sem/10.1021_acsami.9b14158\SEM" xr:uid="{F562623A-E9A1-455C-A555-2755208B5C17}"/>
    <hyperlink ref="G1376" r:id="rId3006" tooltip="sem/10.1021_acsami.9b14158\am9b14158_0002.jpeg" display="sem/10.1021_acsami.9b14158\am9b14158_0002.jpeg" xr:uid="{06A5F59A-7BAE-48D0-B2CA-8DC05F219B00}"/>
    <hyperlink ref="H1376" r:id="rId3007" tooltip="sem/10.1021_acsami.9b14158\SEM" display="sem/10.1021_acsami.9b14158\SEM" xr:uid="{CE6F3F92-2676-488B-9956-271856998991}"/>
    <hyperlink ref="G1375" r:id="rId3008" tooltip="sem/10.1021_acsami.9b14158\am9b14158_0002.jpeg" display="sem/10.1021_acsami.9b14158\am9b14158_0002.jpeg" xr:uid="{3A64E258-30A7-4C26-94B4-EB618024B75F}"/>
    <hyperlink ref="H1375" r:id="rId3009" tooltip="sem/10.1021_acsami.9b14158\SEM" display="sem/10.1021_acsami.9b14158\SEM" xr:uid="{4FC0EC97-6944-494F-B51C-D09413462A85}"/>
    <hyperlink ref="G1377" r:id="rId3010" tooltip="sem/10.1021_acsami.9b14158\am9b14158_0002.jpeg" display="sem/10.1021_acsami.9b14158\am9b14158_0002.jpeg" xr:uid="{FBADFEB0-28D5-4038-8031-4B5D6911F2A1}"/>
    <hyperlink ref="H1377" r:id="rId3011" tooltip="sem/10.1021_acsami.9b14158\SEM" display="sem/10.1021_acsami.9b14158\SEM" xr:uid="{5872B14E-EB7B-4E7B-9758-691F547BE40F}"/>
    <hyperlink ref="G1381" r:id="rId3012" tooltip="sem/10.1021_acsami.0c03007\am0c03007_0006.jpeg" display="sem/10.1021_acsami.0c03007\am0c03007_0006.jpeg" xr:uid="{5EFB9D29-1E94-451E-A532-A218DA3A45C3}"/>
    <hyperlink ref="H1381" r:id="rId3013" tooltip="sem/10.1021_acsami.0c03007\SEM" display="sem/10.1021_acsami.0c03007\SEM" xr:uid="{20F84B9F-329A-4BB8-8AB2-DE06ACA2CBE5}"/>
    <hyperlink ref="G1380" r:id="rId3014" tooltip="sem/10.1021_acsami.0c03007\am0c03007_0006.jpeg" display="sem/10.1021_acsami.0c03007\am0c03007_0006.jpeg" xr:uid="{034E752E-4962-4C9C-9C89-B4A08503426C}"/>
    <hyperlink ref="H1380" r:id="rId3015" tooltip="sem/10.1021_acsami.0c03007\SEM" display="sem/10.1021_acsami.0c03007\SEM" xr:uid="{09C17154-5B1B-4ED8-9D05-0F6B7CCC3ABB}"/>
    <hyperlink ref="G1387" r:id="rId3016" tooltip="sem/10.1021_acsami.9b00154\am-2019-00154c_0007.jpeg" display="sem/10.1021_acsami.9b00154\am-2019-00154c_0007.jpeg" xr:uid="{2EF6B15D-691C-4920-9058-0304B36A295E}"/>
    <hyperlink ref="H1387" r:id="rId3017" tooltip="sem/10.1021_acsami.9b00154\SEM" display="sem/10.1021_acsami.9b00154\SEM" xr:uid="{099FCBEE-68E4-454D-906D-9B43C5380ED7}"/>
    <hyperlink ref="G1386" r:id="rId3018" tooltip="sem/10.1021_acsami.9b00154\am-2019-00154c_0007.jpeg" display="sem/10.1021_acsami.9b00154\am-2019-00154c_0007.jpeg" xr:uid="{266EC604-D197-408F-AD4C-A8E0D3520867}"/>
    <hyperlink ref="H1386" r:id="rId3019" tooltip="sem/10.1021_acsami.9b00154\SEM" display="sem/10.1021_acsami.9b00154\SEM" xr:uid="{19723194-8423-4885-8413-627AF6E2EF3F}"/>
    <hyperlink ref="G1392" r:id="rId3020" tooltip="sem/10.1021_acsapm.9b00537\ap9b00537_0004.jpeg" display="sem/10.1021_acsapm.9b00537\ap9b00537_0004.jpeg" xr:uid="{531DF0D8-AFC9-4ABC-8525-8AB6391BE116}"/>
    <hyperlink ref="H1392" r:id="rId3021" tooltip="sem/10.1021_acsapm.9b00537\SEM" display="sem/10.1021_acsapm.9b00537\SEM" xr:uid="{E4B7C1E2-C0E1-412A-95DA-85874D449981}"/>
    <hyperlink ref="G1403" r:id="rId3022" tooltip="sem/10.1021_acsami.8b00806\supp_2.jpg" display="sem/10.1021_acsami.8b00806\supp_2.jpg" xr:uid="{E46ADAA9-86E4-4D7E-AE1C-A9E3320B142B}"/>
    <hyperlink ref="H1403" r:id="rId3023" tooltip="sem/10.1021_acsami.8b00806\SEM" display="sem/10.1021_acsami.8b00806\SEM" xr:uid="{16A8EBD0-0C65-469E-8D64-E15CD14B3CB1}"/>
    <hyperlink ref="G1404" r:id="rId3024" tooltip="sem/10.1021_acsami.8b00806\supp_5.jpg" display="sem/10.1021_acsami.8b00806\supp_5.jpg" xr:uid="{C1DB7704-D624-4CC4-990D-1917D2C605AA}"/>
    <hyperlink ref="H1404" r:id="rId3025" tooltip="sem/10.1021_acsami.8b00806\SEM" display="sem/10.1021_acsami.8b00806\SEM" xr:uid="{B337B673-DC95-4B90-B985-854DEBECEB8D}"/>
    <hyperlink ref="A1435" r:id="rId3026" xr:uid="{94A52F92-6F63-4B09-9E3A-9F17BA816561}"/>
    <hyperlink ref="G1414" r:id="rId3027" tooltip="sem/10.1021_acsami.1c08421\am1c08421_0002.jpeg" display="sem/10.1021_acsami.1c08421\am1c08421_0002.jpeg" xr:uid="{B34FE0C3-0A43-4EFA-93AC-2ACB953F32CA}"/>
    <hyperlink ref="H1414" r:id="rId3028" tooltip="sem/10.1021_acsami.1c08421\SEM" display="sem/10.1021_acsami.1c08421\SEM" xr:uid="{D291B5FE-393C-4810-B155-BB08A280CCDC}"/>
    <hyperlink ref="G1423" r:id="rId3029" tooltip="sem/10.1021_acsami.1c08421\am1c08421_0003.jpeg" display="sem/10.1021_acsami.1c08421\am1c08421_0003.jpeg" xr:uid="{63FF9284-9126-43FA-B2DD-871413E779CE}"/>
    <hyperlink ref="H1423" r:id="rId3030" tooltip="sem/10.1021_acsami.1c08421\SEM" display="sem/10.1021_acsami.1c08421\SEM" xr:uid="{CE4C94F1-25EB-4223-A1BA-147D18D02C2B}"/>
    <hyperlink ref="G1424" r:id="rId3031" tooltip="sem/10.1021_acsami.1c08421\am1c08421_0003.jpeg" display="sem/10.1021_acsami.1c08421\am1c08421_0003.jpeg" xr:uid="{45EEF290-1391-4B08-B768-80001A8AC956}"/>
    <hyperlink ref="H1424" r:id="rId3032" tooltip="sem/10.1021_acsami.1c08421\SEM" display="sem/10.1021_acsami.1c08421\SEM" xr:uid="{92DB1AF3-7753-4197-97C5-EF3D3C399FD7}"/>
    <hyperlink ref="G1428" r:id="rId3033" tooltip="sem/10.1021_acsapm.8b00232\ap-2018-00232a_0001.jpeg" display="sem/10.1021_acsapm.8b00232\ap-2018-00232a_0001.jpeg" xr:uid="{1E28529C-80AD-4D0C-B558-E6D6052FA210}"/>
    <hyperlink ref="H1428" r:id="rId3034" tooltip="sem/10.1021_acsapm.8b00232\SEM" display="sem/10.1021_acsapm.8b00232\SEM" xr:uid="{C75722C5-A24C-4505-9DF0-294B1FB93479}"/>
    <hyperlink ref="G1429" r:id="rId3035" tooltip="sem/10.1021_acsapm.8b00232\ap-2018-00232a_0001.jpeg" display="sem/10.1021_acsapm.8b00232\ap-2018-00232a_0001.jpeg" xr:uid="{FF692A8B-5052-4886-8104-E944DC46FE53}"/>
    <hyperlink ref="H1429" r:id="rId3036" tooltip="sem/10.1021_acsapm.8b00232\SEM" display="sem/10.1021_acsapm.8b00232\SEM" xr:uid="{494764C0-CFFD-4F3C-B5FD-A9775E1F223D}"/>
    <hyperlink ref="G1426" r:id="rId3037" tooltip="sem/10.1021_acsapm.8b00232\ap-2018-00232a_0001.jpeg" display="sem/10.1021_acsapm.8b00232\ap-2018-00232a_0001.jpeg" xr:uid="{0CAE3BAD-BDC7-499B-9211-E76C7E112671}"/>
    <hyperlink ref="H1426" r:id="rId3038" tooltip="sem/10.1021_acsapm.8b00232\SEM" display="sem/10.1021_acsapm.8b00232\SEM" xr:uid="{CC0E5C68-89DC-425D-810C-8339BF5B83C3}"/>
    <hyperlink ref="G1427" r:id="rId3039" tooltip="sem/10.1021_acsapm.8b00232\ap-2018-00232a_0001.jpeg" display="sem/10.1021_acsapm.8b00232\ap-2018-00232a_0001.jpeg" xr:uid="{B979C9C9-F441-4278-BC57-FC312179DA37}"/>
    <hyperlink ref="H1427" r:id="rId3040" tooltip="sem/10.1021_acsapm.8b00232\SEM" display="sem/10.1021_acsapm.8b00232\SEM" xr:uid="{CC5F8FE6-7498-44BD-9F7A-313ECC635577}"/>
    <hyperlink ref="G1436" r:id="rId3041" tooltip="sem/10.1021_acs.jafc.8b05147\jf-2018-051475_0001.jpeg" display="sem/10.1021_acs.jafc.8b05147\jf-2018-051475_0001.jpeg" xr:uid="{03A79F5E-9273-4838-96A3-987D30847AB3}"/>
    <hyperlink ref="H1436" r:id="rId3042" tooltip="sem/10.1021_acs.jafc.8b05147\SEM" display="sem/10.1021_acs.jafc.8b05147\SEM" xr:uid="{2B7954CD-E94D-463E-AA39-5F3DBE759527}"/>
    <hyperlink ref="G1437" r:id="rId3043" tooltip="sem/10.1021_acs.jafc.8b05147\jf-2018-051475_0001.jpeg" display="sem/10.1021_acs.jafc.8b05147\jf-2018-051475_0001.jpeg" xr:uid="{9DEE9A09-BC2C-48CF-8C6E-A04D889019DB}"/>
    <hyperlink ref="H1437" r:id="rId3044" tooltip="sem/10.1021_acs.jafc.8b05147\SEM" display="sem/10.1021_acs.jafc.8b05147\SEM" xr:uid="{C1A88FF4-B0EE-4291-A933-9C8F0A6D9C70}"/>
    <hyperlink ref="G1438" r:id="rId3045" tooltip="sem/10.1021_acs.jafc.8b05147\jf-2018-051475_0001.jpeg" display="sem/10.1021_acs.jafc.8b05147\jf-2018-051475_0001.jpeg" xr:uid="{3B520A02-1576-46EF-8436-1FB0D0DE238B}"/>
    <hyperlink ref="H1438" r:id="rId3046" tooltip="sem/10.1021_acs.jafc.8b05147\SEM" display="sem/10.1021_acs.jafc.8b05147\SEM" xr:uid="{06784F9C-398A-40E3-AB5E-255EE0CDDD30}"/>
    <hyperlink ref="G1439" r:id="rId3047" tooltip="sem/10.1021_acs.jafc.8b05147\jf-2018-051475_0001.jpeg" display="sem/10.1021_acs.jafc.8b05147\jf-2018-051475_0001.jpeg" xr:uid="{0C585A21-10CF-44F6-B756-CAFCF54E569B}"/>
    <hyperlink ref="H1439" r:id="rId3048" tooltip="sem/10.1021_acs.jafc.8b05147\SEM" display="sem/10.1021_acs.jafc.8b05147\SEM" xr:uid="{56FC4C63-84CA-468A-8395-099C2A8F7CF7}"/>
    <hyperlink ref="G1440" r:id="rId3049" tooltip="sem/10.1021_acs.jafc.8b05147\jf-2018-051475_0001.jpeg" display="sem/10.1021_acs.jafc.8b05147\jf-2018-051475_0001.jpeg" xr:uid="{149C7CE0-2E39-435A-9AD7-FF76BBD20EDE}"/>
    <hyperlink ref="H1440" r:id="rId3050" tooltip="sem/10.1021_acs.jafc.8b05147\SEM" display="sem/10.1021_acs.jafc.8b05147\SEM" xr:uid="{31FE078F-C50A-40BD-8677-E87D9CD4672A}"/>
    <hyperlink ref="G1441" r:id="rId3051" tooltip="sem/10.1021_acs.jafc.8b05147\jf-2018-051475_0001.jpeg" display="sem/10.1021_acs.jafc.8b05147\jf-2018-051475_0001.jpeg" xr:uid="{DE93CFC3-42E2-4D1F-BE8A-085B469EBC38}"/>
    <hyperlink ref="H1441" r:id="rId3052" tooltip="sem/10.1021_acs.jafc.8b05147\SEM" display="sem/10.1021_acs.jafc.8b05147\SEM" xr:uid="{6DFB1F80-A98D-4D1A-9723-5F521D4A5931}"/>
    <hyperlink ref="G1442" r:id="rId3053" tooltip="sem/10.1021_acsami.6b04424\supp_1.jpg" display="sem/10.1021_acsami.6b04424\supp_1.jpg" xr:uid="{0E10D7C6-7C30-450B-A744-EBDBD0CFA9B7}"/>
    <hyperlink ref="H1442" r:id="rId3054" tooltip="sem/10.1021_acsami.6b04424\SEM" display="sem/10.1021_acsami.6b04424\SEM" xr:uid="{8DC564D7-A31C-4C12-BD21-26178B09C294}"/>
    <hyperlink ref="G1443" r:id="rId3055" tooltip="sem/10.1021_acsami.6b14879\am-2016-148796_0001.jpeg" display="sem/10.1021_acsami.6b14879\am-2016-148796_0001.jpeg" xr:uid="{FF651F99-1A7C-4ECD-A93E-2FF3A4FD6EA6}"/>
    <hyperlink ref="H1443" r:id="rId3056" tooltip="sem/10.1021_acsami.6b14879\SEM" display="sem/10.1021_acsami.6b14879\SEM" xr:uid="{2B10E05B-82CB-423F-81FC-FCAEF758A947}"/>
    <hyperlink ref="G1444" r:id="rId3057" tooltip="sem/10.1021_acsami.6b14879\am-2016-148796_0001.jpeg" display="sem/10.1021_acsami.6b14879\am-2016-148796_0001.jpeg" xr:uid="{B9575E5A-62C5-4EFB-8406-AFE0B8A0E19B}"/>
    <hyperlink ref="H1444" r:id="rId3058" tooltip="sem/10.1021_acsami.6b14879\SEM" display="sem/10.1021_acsami.6b14879\SEM" xr:uid="{2065AF87-C8B9-48BC-BA4A-9BE57BC0FE47}"/>
    <hyperlink ref="G1445" r:id="rId3059" tooltip="sem/10.1021_acsami.6b14879\supp_7.jpg" display="sem/10.1021_acsami.6b14879\supp_7.jpg" xr:uid="{DA3E4E13-790F-459D-BBC0-34B1E5140D59}"/>
    <hyperlink ref="H1445" r:id="rId3060" tooltip="sem/10.1021_acsami.6b14879\SEM" display="sem/10.1021_acsami.6b14879\SEM" xr:uid="{CE17372E-B0F0-494F-B487-D999092125D1}"/>
    <hyperlink ref="G1446" r:id="rId3061" tooltip="sem/10.1021_acsami.6b14879\supp_7.jpg" display="sem/10.1021_acsami.6b14879\supp_7.jpg" xr:uid="{0A11D75C-EAF4-48FC-A23C-334AFF7966E6}"/>
    <hyperlink ref="H1446" r:id="rId3062" tooltip="sem/10.1021_acsami.6b14879\SEM" display="sem/10.1021_acsami.6b14879\SEM" xr:uid="{FC9BAC81-959C-41E5-A2DF-38903AA9883B}"/>
    <hyperlink ref="G1447" r:id="rId3063" tooltip="sem/10.1021_acsami.5b05287\am-2015-052878_0011.jpeg" display="sem/10.1021_acsami.5b05287\am-2015-052878_0011.jpeg" xr:uid="{C4374D87-B261-4BAC-A820-EE70AAE3E24F}"/>
    <hyperlink ref="H1447" r:id="rId3064" tooltip="sem/10.1021_acsami.5b05287\SEM" display="sem/10.1021_acsami.5b05287\SEM" xr:uid="{0A69A94A-432B-4C44-857F-3F5E755EFDD0}"/>
    <hyperlink ref="G1448" r:id="rId3065" tooltip="sem/10.1021_acsami.5b05287\am-2015-052878_0011.jpeg" display="sem/10.1021_acsami.5b05287\am-2015-052878_0011.jpeg" xr:uid="{D2016A21-224E-477A-A658-3E922F249111}"/>
    <hyperlink ref="H1448" r:id="rId3066" tooltip="sem/10.1021_acsami.5b05287\SEM" display="sem/10.1021_acsami.5b05287\SEM" xr:uid="{EEF481F0-4AA6-494A-AC21-29791816D042}"/>
    <hyperlink ref="G1449" r:id="rId3067" tooltip="sem/10.1021_acsami.5b05287\am-2015-052878_0011.jpeg" display="sem/10.1021_acsami.5b05287\am-2015-052878_0011.jpeg" xr:uid="{3F473AC3-B776-4C0E-BBF9-5CB8C7F1D6AE}"/>
    <hyperlink ref="H1449" r:id="rId3068" tooltip="sem/10.1021_acsami.5b05287\SEM" display="sem/10.1021_acsami.5b05287\SEM" xr:uid="{D65DCF9A-7CFE-48AD-B456-7060BC1153A3}"/>
    <hyperlink ref="G1450" r:id="rId3069" tooltip="sem/10.1021_acsami.5b05287\am-2015-052878_0011.jpeg" display="sem/10.1021_acsami.5b05287\am-2015-052878_0011.jpeg" xr:uid="{08086E32-75A9-4FC9-A845-B4EF9DCB0FA2}"/>
    <hyperlink ref="H1450" r:id="rId3070" tooltip="sem/10.1021_acsami.5b05287\SEM" display="sem/10.1021_acsami.5b05287\SEM" xr:uid="{A736DA64-DA04-4AAF-890F-8A376562E526}"/>
    <hyperlink ref="G1451" r:id="rId3071" tooltip="sem/10.1021_acsami.5b05287\am-2015-052878_0011.jpeg" display="sem/10.1021_acsami.5b05287\am-2015-052878_0011.jpeg" xr:uid="{717E679B-A8C3-4B20-8350-6A5119D5C33E}"/>
    <hyperlink ref="H1451" r:id="rId3072" tooltip="sem/10.1021_acsami.5b05287\SEM" display="sem/10.1021_acsami.5b05287\SEM" xr:uid="{4434411E-ACF3-4378-9FA0-63AE70A182F3}"/>
    <hyperlink ref="G1452" r:id="rId3073" tooltip="sem/10.1021_cm4025827\cm-2013-025827_0003.jpeg" display="sem/10.1021_cm4025827\cm-2013-025827_0003.jpeg" xr:uid="{DE156BB4-19B1-4ED6-BC40-CC52DE3F6DD3}"/>
    <hyperlink ref="H1452" r:id="rId3074" tooltip="sem/10.1021_cm4025827\SEM" display="sem/10.1021_cm4025827\SEM" xr:uid="{B150CD25-4106-4D5F-A14E-40460FBBBA95}"/>
    <hyperlink ref="G1460" r:id="rId3075" tooltip="sem/10.1021_acsabm.0c01633\mt0c01633_0005.jpeg" display="sem/10.1021_acsabm.0c01633\mt0c01633_0005.jpeg" xr:uid="{40BCB5DD-8F57-4230-BEDF-1827148AC934}"/>
    <hyperlink ref="H1460" r:id="rId3076" tooltip="sem/10.1021_acsabm.0c01633\SEM" display="sem/10.1021_acsabm.0c01633\SEM" xr:uid="{A5B06A66-0833-41A2-8ADA-A112E19DB482}"/>
    <hyperlink ref="G1464" r:id="rId3077" tooltip="sem/10.1021_acsabm.0c01633\mt0c01633_0009.jpeg" display="sem/10.1021_acsabm.0c01633\mt0c01633_0009.jpeg" xr:uid="{F09B8B11-64DE-4CEA-A9A2-F9B54B90ECDD}"/>
    <hyperlink ref="H1464" r:id="rId3078" tooltip="sem/10.1021_acsabm.0c01633\SEM" display="sem/10.1021_acsabm.0c01633\SEM" xr:uid="{E9D59C77-EC62-4AA9-84FB-BDAF3028C147}"/>
    <hyperlink ref="G1465" r:id="rId3079" tooltip="sem/10.1021_acsnano.8b01689\nn-2018-01689f_0004.jpeg" display="sem/10.1021_acsnano.8b01689\nn-2018-01689f_0004.jpeg" xr:uid="{3F94BC8D-5FC0-42F3-8499-3863C2255D20}"/>
    <hyperlink ref="H1465" r:id="rId3080" tooltip="sem/10.1021_acsnano.8b01689\SEM" display="sem/10.1021_acsnano.8b01689\SEM" xr:uid="{61B8DB3C-A5AF-4C51-B7F5-4A1B014B082F}"/>
    <hyperlink ref="G1466" r:id="rId3081" tooltip="sem/10.1021_acsapm.9b00490\ap9b00490_0004.jpeg" display="sem/10.1021_acsapm.9b00490\ap9b00490_0004.jpeg" xr:uid="{10C2BA55-014A-4A78-8E69-0A0D67CE8F96}"/>
    <hyperlink ref="H1466" r:id="rId3082" tooltip="sem/10.1021_acsapm.9b00490\SEM" display="sem/10.1021_acsapm.9b00490\SEM" xr:uid="{4186E6E6-2BFE-42AE-B29B-7AD98A97D66B}"/>
    <hyperlink ref="G1467" r:id="rId3083" tooltip="sem/10.1021_acsapm.9b00490\ap9b00490_0004.jpeg" display="sem/10.1021_acsapm.9b00490\ap9b00490_0004.jpeg" xr:uid="{7DFE11C4-8FE5-46BE-8BF0-C975A85A107A}"/>
    <hyperlink ref="H1467" r:id="rId3084" tooltip="sem/10.1021_acsapm.9b00490\SEM" display="sem/10.1021_acsapm.9b00490\SEM" xr:uid="{0590DEEE-2FDA-4F09-B311-8D9BFDB6C00B}"/>
    <hyperlink ref="G1468" r:id="rId3085" tooltip="sem/10.1021_acsapm.9b00490\ap9b00490_0004.jpeg" display="sem/10.1021_acsapm.9b00490\ap9b00490_0004.jpeg" xr:uid="{5B3B228D-A988-4ED5-897F-9B247AD5656B}"/>
    <hyperlink ref="H1468" r:id="rId3086" tooltip="sem/10.1021_acsapm.9b00490\SEM" display="sem/10.1021_acsapm.9b00490\SEM" xr:uid="{BC32BEC8-299C-4A41-9D6F-9C566DFA058D}"/>
    <hyperlink ref="G1469" r:id="rId3087" tooltip="sem/10.1021_acsapm.9b00490\ap9b00490_0004.jpeg" display="sem/10.1021_acsapm.9b00490\ap9b00490_0004.jpeg" xr:uid="{9792D1D7-58EE-4D01-AED4-DE5098BE8AF7}"/>
    <hyperlink ref="H1469" r:id="rId3088" tooltip="sem/10.1021_acsapm.9b00490\SEM" display="sem/10.1021_acsapm.9b00490\SEM" xr:uid="{FF2A79BC-1F53-4E7D-BDA3-ECE8436C79DF}"/>
    <hyperlink ref="G1470" r:id="rId3089" tooltip="sem/10.1021_acsapm.9b00490\ap9b00490_0004.jpeg" display="sem/10.1021_acsapm.9b00490\ap9b00490_0004.jpeg" xr:uid="{A61F4279-E889-41F4-A8BB-DEA6578815E2}"/>
    <hyperlink ref="H1470" r:id="rId3090" tooltip="sem/10.1021_acsapm.9b00490\SEM" display="sem/10.1021_acsapm.9b00490\SEM" xr:uid="{4B38A222-A530-4841-B944-DBFA766DA282}"/>
    <hyperlink ref="G1471" r:id="rId3091" tooltip="sem/10.1021_acsapm.9b00490\ap9b00490_0004.jpeg" display="sem/10.1021_acsapm.9b00490\ap9b00490_0004.jpeg" xr:uid="{AE8787FB-4436-4F7E-8FB7-1FB037E1DE26}"/>
    <hyperlink ref="H1471" r:id="rId3092" tooltip="sem/10.1021_acsapm.9b00490\SEM" display="sem/10.1021_acsapm.9b00490\SEM" xr:uid="{B87A8FC2-FB3F-49A3-919E-442CB61F3551}"/>
    <hyperlink ref="G1472" r:id="rId3093" tooltip="sem/10.1021_acsapm.9b00490\ap9b00490_0004.jpeg" display="sem/10.1021_acsapm.9b00490\ap9b00490_0004.jpeg" xr:uid="{40E53D3E-659D-4011-8E32-B54CE84F0E57}"/>
    <hyperlink ref="H1472" r:id="rId3094" tooltip="sem/10.1021_acsapm.9b00490\SEM" display="sem/10.1021_acsapm.9b00490\SEM" xr:uid="{9C6702A8-19D2-425F-89BC-7FCDC9A688AE}"/>
    <hyperlink ref="G1473" r:id="rId3095" tooltip="sem/10.1021_acsapm.9b00490\ap9b00490_0004.jpeg" display="sem/10.1021_acsapm.9b00490\ap9b00490_0004.jpeg" xr:uid="{6E0FF6F2-0121-4484-AD0B-487BC985B515}"/>
    <hyperlink ref="H1473" r:id="rId3096" tooltip="sem/10.1021_acsapm.9b00490\SEM" display="sem/10.1021_acsapm.9b00490\SEM" xr:uid="{6940C798-A4B7-48D7-A599-3CDF1D36CEC0}"/>
    <hyperlink ref="G1474" r:id="rId3097" tooltip="sem/10.1021_acsapm.9b00490\ap9b00490_0004.jpeg" display="sem/10.1021_acsapm.9b00490\ap9b00490_0004.jpeg" xr:uid="{C00AE1F1-ECFE-4594-A830-6E49F08D04B2}"/>
    <hyperlink ref="H1474" r:id="rId3098" tooltip="sem/10.1021_acsapm.9b00490\SEM" display="sem/10.1021_acsapm.9b00490\SEM" xr:uid="{D5707BB5-8088-4DF2-B494-E5C28634830A}"/>
    <hyperlink ref="G1475" r:id="rId3099" tooltip="sem/10.1021_acsapm.9b00490\ap9b00490_0004.jpeg" display="sem/10.1021_acsapm.9b00490\ap9b00490_0004.jpeg" xr:uid="{4E2488BE-EC7C-4065-B007-5CDBA0C54F97}"/>
    <hyperlink ref="H1475" r:id="rId3100" tooltip="sem/10.1021_acsapm.9b00490\SEM" display="sem/10.1021_acsapm.9b00490\SEM" xr:uid="{59809409-F3D7-4DCC-B03E-5D63AE0D01C8}"/>
    <hyperlink ref="G1476" r:id="rId3101" tooltip="sem/10.1021_acsapm.9b00490\ap9b00490_0004.jpeg" display="sem/10.1021_acsapm.9b00490\ap9b00490_0004.jpeg" xr:uid="{2D5AC627-0E2C-4427-8EDE-AAE1A1A13923}"/>
    <hyperlink ref="H1476" r:id="rId3102" tooltip="sem/10.1021_acsapm.9b00490\SEM" display="sem/10.1021_acsapm.9b00490\SEM" xr:uid="{0037E4A4-E127-44CC-A1EA-C58A60A6D36A}"/>
    <hyperlink ref="G1477" r:id="rId3103" tooltip="sem/10.1021_acsbiomaterials.0c00295\ab0c00295_0004.jpeg" display="sem/10.1021_acsbiomaterials.0c00295\ab0c00295_0004.jpeg" xr:uid="{31355BE6-732A-43CD-A90A-B898E1D29791}"/>
    <hyperlink ref="H1477" r:id="rId3104" tooltip="sem/10.1021_acsbiomaterials.0c00295\SEM" display="sem/10.1021_acsbiomaterials.0c00295\SEM" xr:uid="{742C93CA-DDE7-411E-9B96-2F37348F14F7}"/>
    <hyperlink ref="G1480" r:id="rId3105" tooltip="sem/10.1021_acssuschemeng.7b03158\sc-2017-03158z_0005.jpeg" display="sem/10.1021_acssuschemeng.7b03158\sc-2017-03158z_0005.jpeg" xr:uid="{D7C38FB1-A997-4563-8BC9-3E29A8AB89DD}"/>
    <hyperlink ref="H1480" r:id="rId3106" tooltip="sem/10.1021_acssuschemeng.7b03158\SEM" display="sem/10.1021_acssuschemeng.7b03158\SEM" xr:uid="{340292B5-8694-474A-9836-E1DB17061AB2}"/>
    <hyperlink ref="G1481" r:id="rId3107" tooltip="sem/10.1021_acssuschemeng.7b03158\sc-2017-03158z_0005.jpeg" display="sem/10.1021_acssuschemeng.7b03158\sc-2017-03158z_0005.jpeg" xr:uid="{1D11C7E3-7A3A-442F-BC63-D0D6F439AB37}"/>
    <hyperlink ref="H1481" r:id="rId3108" tooltip="sem/10.1021_acssuschemeng.7b03158\SEM" display="sem/10.1021_acssuschemeng.7b03158\SEM" xr:uid="{B7FF2A0A-B80D-45B7-ACC5-0492282EBA4B}"/>
    <hyperlink ref="G1482" r:id="rId3109" tooltip="sem/10.1021_acssuschemeng.7b03158\sc-2017-03158z_0005.jpeg" display="sem/10.1021_acssuschemeng.7b03158\sc-2017-03158z_0005.jpeg" xr:uid="{AE30F0F3-4F65-45A0-98D1-554034DEFE58}"/>
    <hyperlink ref="H1482" r:id="rId3110" tooltip="sem/10.1021_acssuschemeng.7b03158\SEM" display="sem/10.1021_acssuschemeng.7b03158\SEM" xr:uid="{95C18C4D-7EC1-4D51-A75D-36ACDE2D8728}"/>
    <hyperlink ref="G1483" r:id="rId3111" tooltip="sem/10.1021_acssuschemeng.7b03158\sc-2017-03158z_0005.jpeg" display="sem/10.1021_acssuschemeng.7b03158\sc-2017-03158z_0005.jpeg" xr:uid="{E5854764-5570-44A5-BFD1-68A8EE000D1A}"/>
    <hyperlink ref="H1483" r:id="rId3112" tooltip="sem/10.1021_acssuschemeng.7b03158\SEM" display="sem/10.1021_acssuschemeng.7b03158\SEM" xr:uid="{06CED089-D326-4D9D-A754-291BF1F62701}"/>
    <hyperlink ref="G1484" r:id="rId3113" tooltip="sem/10.1021_acssuschemeng.7b03158\sc-2017-03158z_0005.jpeg" display="sem/10.1021_acssuschemeng.7b03158\sc-2017-03158z_0005.jpeg" xr:uid="{9CA0145D-BA95-4094-8E46-D1A727E2B08D}"/>
    <hyperlink ref="H1484" r:id="rId3114" tooltip="sem/10.1021_acssuschemeng.7b03158\SEM" display="sem/10.1021_acssuschemeng.7b03158\SEM" xr:uid="{D9AC6AE6-C2D6-4159-8553-8FBE16D2A844}"/>
    <hyperlink ref="G1485" r:id="rId3115" tooltip="sem/10.1021_acsabm.8b00712\mt-2018-00712s_0001.jpeg" display="sem/10.1021_acsabm.8b00712\mt-2018-00712s_0001.jpeg" xr:uid="{1DF7F194-857B-4084-BF21-3C55534B05DF}"/>
    <hyperlink ref="H1485" r:id="rId3116" tooltip="sem/10.1021_acsabm.8b00712\SEM" display="sem/10.1021_acsabm.8b00712\SEM" xr:uid="{23AFBA4C-ADA8-4ADC-B183-538A4D76C77F}"/>
    <hyperlink ref="G1486" r:id="rId3117" tooltip="sem/10.1021_acsabm.8b00712\supp_5.jpg" display="sem/10.1021_acsabm.8b00712\supp_5.jpg" xr:uid="{29C55FE9-8B05-40AC-A5C8-69590AC70BDC}"/>
    <hyperlink ref="H1486" r:id="rId3118" tooltip="sem/10.1021_acsabm.8b00712\SEM" display="sem/10.1021_acsabm.8b00712\SEM" xr:uid="{D4C8A376-4607-4BCB-B3C1-230B715661E3}"/>
    <hyperlink ref="G1487" r:id="rId3119" tooltip="sem/10.1021_acsabm.8b00712\supp_5.jpg" display="sem/10.1021_acsabm.8b00712\supp_5.jpg" xr:uid="{F360BAEE-B32B-45ED-B7A3-35B5B8B1FAD8}"/>
    <hyperlink ref="H1487" r:id="rId3120" tooltip="sem/10.1021_acsabm.8b00712\SEM" display="sem/10.1021_acsabm.8b00712\SEM" xr:uid="{8D0F7EFE-2652-4C3B-B401-8FC730E03DA3}"/>
    <hyperlink ref="G1491" r:id="rId3121" tooltip="sem/10.1021_acsami.0c08568\supp_48.jpg" display="sem/10.1021_acsami.0c08568\supp_48.jpg" xr:uid="{4596E8BC-E8B5-46D6-BD70-9B54942B85D6}"/>
    <hyperlink ref="H1491" r:id="rId3122" tooltip="sem/10.1021_acsami.0c08568\SEM" display="sem/10.1021_acsami.0c08568\SEM" xr:uid="{61DA2147-7C7C-47EC-A82D-EB74A0901D2F}"/>
    <hyperlink ref="G1492" r:id="rId3123" tooltip="sem/10.1021_acsami.8b15385\am-2018-15385z_0003.jpeg" display="sem/10.1021_acsami.8b15385\am-2018-15385z_0003.jpeg" xr:uid="{E8CB566B-58CF-400E-A456-1C1BD29F8E9D}"/>
    <hyperlink ref="H1492" r:id="rId3124" tooltip="sem/10.1021_acsami.8b15385\SEM" display="sem/10.1021_acsami.8b15385\SEM" xr:uid="{55AB94E7-6A4F-4272-BD7F-F9810CC3A342}"/>
    <hyperlink ref="G1493" r:id="rId3125" tooltip="sem/10.1021_acsami.8b15385\am-2018-15385z_0003.jpeg" display="sem/10.1021_acsami.8b15385\am-2018-15385z_0003.jpeg" xr:uid="{745E01C6-DB31-450E-AAB4-98653059CC3D}"/>
    <hyperlink ref="H1493" r:id="rId3126" tooltip="sem/10.1021_acsami.8b15385\SEM" display="sem/10.1021_acsami.8b15385\SEM" xr:uid="{D4983553-A478-4399-AE38-BA180534AE48}"/>
    <hyperlink ref="G1494" r:id="rId3127" tooltip="sem/10.1021_acsami.8b15385\am-2018-15385z_0003.jpeg" display="sem/10.1021_acsami.8b15385\am-2018-15385z_0003.jpeg" xr:uid="{D1DA7AFD-9DBA-46FC-A2FE-22F3F220E4F4}"/>
    <hyperlink ref="H1494" r:id="rId3128" tooltip="sem/10.1021_acsami.8b15385\SEM" display="sem/10.1021_acsami.8b15385\SEM" xr:uid="{FFC823E2-31B7-447C-80A2-83AB338F0E0F}"/>
    <hyperlink ref="G1495" r:id="rId3129" tooltip="sem/10.1021_acsami.8b15385\am-2018-15385z_0003.jpeg" display="sem/10.1021_acsami.8b15385\am-2018-15385z_0003.jpeg" xr:uid="{43F2DBE3-5049-4157-8590-5169601C7621}"/>
    <hyperlink ref="H1495" r:id="rId3130" tooltip="sem/10.1021_acsami.8b15385\SEM" display="sem/10.1021_acsami.8b15385\SEM" xr:uid="{D8984E1C-7EB0-40F1-8E82-BBBA8D0CF7E6}"/>
    <hyperlink ref="G1496" r:id="rId3131" tooltip="sem/10.1021_acsami.8b15385\am-2018-15385z_0003.jpeg" display="sem/10.1021_acsami.8b15385\am-2018-15385z_0003.jpeg" xr:uid="{9CD5E559-2812-49BD-86F0-151E88E91F31}"/>
    <hyperlink ref="H1496" r:id="rId3132" tooltip="sem/10.1021_acsami.8b15385\SEM" display="sem/10.1021_acsami.8b15385\SEM" xr:uid="{0A398119-F354-4C56-8D00-B42C6055A3F6}"/>
    <hyperlink ref="G1497" r:id="rId3133" tooltip="sem/10.1021_acsami.8b15385\am-2018-15385z_0003.jpeg" display="sem/10.1021_acsami.8b15385\am-2018-15385z_0003.jpeg" xr:uid="{C5031950-868B-4677-8F44-67D51A3FF02B}"/>
    <hyperlink ref="H1497" r:id="rId3134" tooltip="sem/10.1021_acsami.8b15385\SEM" display="sem/10.1021_acsami.8b15385\SEM" xr:uid="{20F65107-829B-4807-A962-773B829AD72F}"/>
    <hyperlink ref="G1498" r:id="rId3135" tooltip="sem/10.1021_acsami.8b15385\am-2018-15385z_0008.jpeg" display="sem/10.1021_acsami.8b15385\am-2018-15385z_0008.jpeg" xr:uid="{7D65D081-BB43-42A7-B1C0-CC537D0155C6}"/>
    <hyperlink ref="H1498" r:id="rId3136" tooltip="sem/10.1021_acsami.8b15385\SEM" display="sem/10.1021_acsami.8b15385\SEM" xr:uid="{09D32A6B-61A7-4903-97A3-FC7D3A21B2B0}"/>
    <hyperlink ref="G1499" r:id="rId3137" tooltip="sem/10.1021_acsami.8b15385\am-2018-15385z_0008.jpeg" display="sem/10.1021_acsami.8b15385\am-2018-15385z_0008.jpeg" xr:uid="{0A703811-167A-4EC3-B2D4-0F0D302A0F2B}"/>
    <hyperlink ref="H1499" r:id="rId3138" tooltip="sem/10.1021_acsami.8b15385\SEM" display="sem/10.1021_acsami.8b15385\SEM" xr:uid="{A202B388-4FE6-4511-B92A-A9B37C97B03D}"/>
    <hyperlink ref="G1500" r:id="rId3139" tooltip="sem/10.1021_acsami.8b15385\am-2018-15385z_0008.jpeg" display="sem/10.1021_acsami.8b15385\am-2018-15385z_0008.jpeg" xr:uid="{1DBCAB73-9B27-4DB7-858A-71EBFA2B37A7}"/>
    <hyperlink ref="H1500" r:id="rId3140" tooltip="sem/10.1021_acsami.8b15385\SEM" display="sem/10.1021_acsami.8b15385\SEM" xr:uid="{A7F0166B-97E6-46E2-A446-6330ADFAC0F9}"/>
    <hyperlink ref="G1501" r:id="rId3141" tooltip="sem/10.1021_acsami.8b15385\am-2018-15385z_0008.jpeg" display="sem/10.1021_acsami.8b15385\am-2018-15385z_0008.jpeg" xr:uid="{6321BFFD-D515-483E-973E-C34F98E80C4D}"/>
    <hyperlink ref="H1501" r:id="rId3142" tooltip="sem/10.1021_acsami.8b15385\SEM" display="sem/10.1021_acsami.8b15385\SEM" xr:uid="{D66B43E5-EDB5-40D9-80C5-EF9B03B29760}"/>
    <hyperlink ref="G1502" r:id="rId3143" tooltip="sem/10.1021_acsami.8b15385\am-2018-15385z_0008.jpeg" display="sem/10.1021_acsami.8b15385\am-2018-15385z_0008.jpeg" xr:uid="{1E94D9BD-4098-406D-B434-CAF7E8E3F814}"/>
    <hyperlink ref="H1502" r:id="rId3144" tooltip="sem/10.1021_acsami.8b15385\SEM" display="sem/10.1021_acsami.8b15385\SEM" xr:uid="{216F6F1D-A261-4BB8-B1F9-D901B6A0BFF5}"/>
    <hyperlink ref="G1503" r:id="rId3145" tooltip="sem/10.1021_acsnano.8b07235\nn-2018-07235h_0005.jpeg" display="sem/10.1021_acsnano.8b07235\nn-2018-07235h_0005.jpeg" xr:uid="{40FD5259-6819-4D9A-889F-BB369E081D00}"/>
    <hyperlink ref="H1503" r:id="rId3146" tooltip="sem/10.1021_acsnano.8b07235\SEM" display="sem/10.1021_acsnano.8b07235\SEM" xr:uid="{97BB4037-2375-4B8F-9A81-D5FC56B5D535}"/>
    <hyperlink ref="G1504" r:id="rId3147" tooltip="sem/10.1021_acsnano.8b07235\nn-2018-07235h_0005.jpeg" display="sem/10.1021_acsnano.8b07235\nn-2018-07235h_0005.jpeg" xr:uid="{4A9FDA0F-0FB8-4EDD-920D-21C903F87D3C}"/>
    <hyperlink ref="H1504" r:id="rId3148" tooltip="sem/10.1021_acsnano.8b07235\SEM" display="sem/10.1021_acsnano.8b07235\SEM" xr:uid="{394F8393-74BE-4D57-9B10-3F9E402535BF}"/>
    <hyperlink ref="G1505" r:id="rId3149" tooltip="sem/10.1021_acsnano.8b07235\nn-2018-07235h_0005.jpeg" display="sem/10.1021_acsnano.8b07235\nn-2018-07235h_0005.jpeg" xr:uid="{56A84679-5055-4480-8487-4FAFD68A3A6E}"/>
    <hyperlink ref="H1505" r:id="rId3150" tooltip="sem/10.1021_acsnano.8b07235\SEM" display="sem/10.1021_acsnano.8b07235\SEM" xr:uid="{FA9D38AC-7EDF-4321-B242-D17305D03768}"/>
    <hyperlink ref="G1506" r:id="rId3151" tooltip="sem/10.1021_acsnano.8b07235\nn-2018-07235h_0005.jpeg" display="sem/10.1021_acsnano.8b07235\nn-2018-07235h_0005.jpeg" xr:uid="{30C38533-DE4B-4F5D-86A4-0D82A302F30C}"/>
    <hyperlink ref="H1506" r:id="rId3152" tooltip="sem/10.1021_acsnano.8b07235\SEM" display="sem/10.1021_acsnano.8b07235\SEM" xr:uid="{A9E5619B-7E3B-4454-9CD2-1D68DF54B4B9}"/>
    <hyperlink ref="G1507" r:id="rId3153" tooltip="sem/10.1021_acsnano.8b07235\nn-2018-07235h_0005.jpeg" display="sem/10.1021_acsnano.8b07235\nn-2018-07235h_0005.jpeg" xr:uid="{6D140114-5A1B-4796-A329-66CAF2E0F928}"/>
    <hyperlink ref="H1507" r:id="rId3154" tooltip="sem/10.1021_acsnano.8b07235\SEM" display="sem/10.1021_acsnano.8b07235\SEM" xr:uid="{88289E2A-88AA-4791-8652-72A56F5EDFC5}"/>
    <hyperlink ref="G1508" r:id="rId3155" tooltip="sem/10.1021_acsnano.8b07235\nn-2018-07235h_0005.jpeg" display="sem/10.1021_acsnano.8b07235\nn-2018-07235h_0005.jpeg" xr:uid="{135DC428-1E31-4D82-A24B-D5DF23D618CD}"/>
    <hyperlink ref="H1508" r:id="rId3156" tooltip="sem/10.1021_acsnano.8b07235\SEM" display="sem/10.1021_acsnano.8b07235\SEM" xr:uid="{017D4E18-D0D7-4B27-AAA9-636A01896E4F}"/>
    <hyperlink ref="G1509" r:id="rId3157" tooltip="sem/10.1021_acsnano.8b07235\nn-2018-07235h_0005.jpeg" display="sem/10.1021_acsnano.8b07235\nn-2018-07235h_0005.jpeg" xr:uid="{86D4E1EC-D0B4-4C85-BDFB-32DFECAED7D7}"/>
    <hyperlink ref="H1509" r:id="rId3158" tooltip="sem/10.1021_acsnano.8b07235\SEM" display="sem/10.1021_acsnano.8b07235\SEM" xr:uid="{5BDCEDCA-B4B0-4E3C-BE33-1341EA9D7A8B}"/>
    <hyperlink ref="G1510" r:id="rId3159" tooltip="sem/10.1021_acsnano.8b07235\nn-2018-07235h_0005.jpeg" display="sem/10.1021_acsnano.8b07235\nn-2018-07235h_0005.jpeg" xr:uid="{A6635A22-D7BB-46A0-9F36-778413F5794A}"/>
    <hyperlink ref="H1510" r:id="rId3160" tooltip="sem/10.1021_acsnano.8b07235\SEM" display="sem/10.1021_acsnano.8b07235\SEM" xr:uid="{1D4AC88E-1E54-4D2B-A556-1879CE629223}"/>
    <hyperlink ref="G1511" r:id="rId3161" tooltip="sem/10.1021_acsnano.8b07235\supp_4.jpg" display="sem/10.1021_acsnano.8b07235\supp_4.jpg" xr:uid="{8B71FAFF-CEB6-4802-82E3-4395F42C336A}"/>
    <hyperlink ref="H1511" r:id="rId3162" tooltip="sem/10.1021_acsnano.8b07235\SEM" display="sem/10.1021_acsnano.8b07235\SEM" xr:uid="{F07847A6-0CBC-4BD7-854F-A6E9CF75A0BA}"/>
    <hyperlink ref="G1512" r:id="rId3163" tooltip="sem/10.1021_acsnano.8b07235\supp_4.jpg" display="sem/10.1021_acsnano.8b07235\supp_4.jpg" xr:uid="{5DC3D288-05F7-4973-8DC6-D5CB9DC0B7F8}"/>
    <hyperlink ref="H1512" r:id="rId3164" tooltip="sem/10.1021_acsnano.8b07235\SEM" display="sem/10.1021_acsnano.8b07235\SEM" xr:uid="{AC081390-07BE-474B-851F-DF34BE827C5F}"/>
    <hyperlink ref="G1513" r:id="rId3165" tooltip="sem/10.1021_acsnano.8b07235\supp_4.jpg" display="sem/10.1021_acsnano.8b07235\supp_4.jpg" xr:uid="{3E78DA2B-FD19-4014-A961-8D30AA1F8583}"/>
    <hyperlink ref="H1513" r:id="rId3166" tooltip="sem/10.1021_acsnano.8b07235\SEM" display="sem/10.1021_acsnano.8b07235\SEM" xr:uid="{9A10FC5D-C475-4F5B-A268-64D0E1D512CD}"/>
    <hyperlink ref="G1518" r:id="rId3167" tooltip="sem/10.1021_acsbiomaterials.0c00119\ab0c00119_0001.jpeg" display="sem/10.1021_acsbiomaterials.0c00119\ab0c00119_0001.jpeg" xr:uid="{AFE990FE-6CE3-4594-B906-0854ABBC3A53}"/>
    <hyperlink ref="H1518" r:id="rId3168" tooltip="sem/10.1021_acsbiomaterials.0c00119\SEM" display="sem/10.1021_acsbiomaterials.0c00119\SEM" xr:uid="{65DE9410-B452-420B-8F0D-52FD073171D8}"/>
    <hyperlink ref="G1522" r:id="rId3169" tooltip="sem/10.1021_acsbiomaterials.0c00119\supp_4.jpg" display="sem/10.1021_acsbiomaterials.0c00119\supp_4.jpg" xr:uid="{3949D3A7-0799-448D-A695-7606C14C49A0}"/>
    <hyperlink ref="H1522" r:id="rId3170" tooltip="sem/10.1021_acsbiomaterials.0c00119\SEM" display="sem/10.1021_acsbiomaterials.0c00119\SEM" xr:uid="{8FF43331-D819-4987-8710-0C44287A6D03}"/>
    <hyperlink ref="G1523" r:id="rId3171" tooltip="sem/10.1021_acsbiomaterials.0c00119\supp_5.jpg" display="sem/10.1021_acsbiomaterials.0c00119\supp_5.jpg" xr:uid="{7C2FC7F9-8A8E-48E5-B428-545E2A65960F}"/>
    <hyperlink ref="H1523" r:id="rId3172" tooltip="sem/10.1021_acsbiomaterials.0c00119\SEM" display="sem/10.1021_acsbiomaterials.0c00119\SEM" xr:uid="{60EE586C-CABE-43E4-9262-AF700205D8B4}"/>
    <hyperlink ref="G1524" r:id="rId3173" tooltip="sem/10.1021_acs.biomac.0c00043\bm0c00043_0010.jpeg" display="sem/10.1021_acs.biomac.0c00043\bm0c00043_0010.jpeg" xr:uid="{CF3331B1-5CA9-46EC-A86A-395E7D57111F}"/>
    <hyperlink ref="H1524" r:id="rId3174" tooltip="sem/10.1021_acs.biomac.0c00043\SEM" display="sem/10.1021_acs.biomac.0c00043\SEM" xr:uid="{0007E764-0AFB-4D89-8828-71AD572960D9}"/>
    <hyperlink ref="G1525" r:id="rId3175" tooltip="sem/10.1021_acs.biomac.0c00043\supp_7.jpg" display="sem/10.1021_acs.biomac.0c00043\supp_7.jpg" xr:uid="{34224891-4E9E-4FE6-B6F1-131AC5DA8250}"/>
    <hyperlink ref="H1525" r:id="rId3176" tooltip="sem/10.1021_acs.biomac.0c00043\SEM" display="sem/10.1021_acs.biomac.0c00043\SEM" xr:uid="{A550B2BB-DB96-483D-B329-187DF5CBE8F4}"/>
    <hyperlink ref="G1526" r:id="rId3177" tooltip="sem/10.1021_acsami.8b05171\supp_8.jpg" display="sem/10.1021_acsami.8b05171\supp_8.jpg" xr:uid="{CABF977B-6419-445B-9A84-C4C115B8E929}"/>
    <hyperlink ref="H1526" r:id="rId3178" tooltip="sem/10.1021_acsami.8b05171\SEM" display="sem/10.1021_acsami.8b05171\SEM" xr:uid="{B5AE2440-0538-4DAB-BA22-955CCA36DE09}"/>
    <hyperlink ref="A1436" r:id="rId3179" xr:uid="{D85F5AF1-1745-435F-BA58-C80926482387}"/>
    <hyperlink ref="A1442" r:id="rId3180" xr:uid="{642BAF22-75E3-4D3A-9B4F-C34364939086}"/>
    <hyperlink ref="A1443" r:id="rId3181" xr:uid="{24C7E798-20CF-422B-A0A8-171CCB02CB57}"/>
    <hyperlink ref="G1453" r:id="rId3182" tooltip="sem/10.1021_cm4025827\cm-2013-025827_0003.jpeg" display="sem/10.1021_cm4025827\cm-2013-025827_0003.jpeg" xr:uid="{642642C7-2372-4CBC-B2C3-8445927A1C4E}"/>
    <hyperlink ref="H1453" r:id="rId3183" tooltip="sem/10.1021_cm4025827\SEM" display="sem/10.1021_cm4025827\SEM" xr:uid="{C2C3EF08-3C35-4717-8D18-9B1B817AE8E3}"/>
    <hyperlink ref="G1454" r:id="rId3184" tooltip="sem/10.1021_cm4025827\cm-2013-025827_0003.jpeg" display="sem/10.1021_cm4025827\cm-2013-025827_0003.jpeg" xr:uid="{65153E63-108F-4B35-9A94-2F9330A7F048}"/>
    <hyperlink ref="H1454" r:id="rId3185" tooltip="sem/10.1021_cm4025827\SEM" display="sem/10.1021_cm4025827\SEM" xr:uid="{ACBA1168-CDB2-4DC9-8470-423C2A2A150C}"/>
    <hyperlink ref="G1455" r:id="rId3186" tooltip="sem/10.1021_cm4025827\cm-2013-025827_0003.jpeg" display="sem/10.1021_cm4025827\cm-2013-025827_0003.jpeg" xr:uid="{89E12770-E6DC-46FD-A873-0EB5E4042DC5}"/>
    <hyperlink ref="H1455" r:id="rId3187" tooltip="sem/10.1021_cm4025827\SEM" display="sem/10.1021_cm4025827\SEM" xr:uid="{7269B86E-FF66-479D-B64C-DF8F42C0B4F3}"/>
    <hyperlink ref="G1456" r:id="rId3188" tooltip="sem/10.1021_cm4025827\cm-2013-025827_0003.jpeg" display="sem/10.1021_cm4025827\cm-2013-025827_0003.jpeg" xr:uid="{2F7B05E4-946D-4510-AD35-06052F8A81C5}"/>
    <hyperlink ref="H1456" r:id="rId3189" tooltip="sem/10.1021_cm4025827\SEM" display="sem/10.1021_cm4025827\SEM" xr:uid="{3F6848A2-8053-4C3C-9671-1449BF275D90}"/>
    <hyperlink ref="G1457" r:id="rId3190" tooltip="sem/10.1021_cm4025827\cm-2013-025827_0003.jpeg" display="sem/10.1021_cm4025827\cm-2013-025827_0003.jpeg" xr:uid="{CABF8784-7120-4338-9A06-47C006313443}"/>
    <hyperlink ref="H1457" r:id="rId3191" tooltip="sem/10.1021_cm4025827\SEM" display="sem/10.1021_cm4025827\SEM" xr:uid="{9CC9C691-06A0-4AEE-BC19-037A4A8CAEF6}"/>
    <hyperlink ref="G1458" r:id="rId3192" tooltip="sem/10.1021_cm4025827\cm-2013-025827_0003.jpeg" display="sem/10.1021_cm4025827\cm-2013-025827_0003.jpeg" xr:uid="{0D360B97-60E0-41E0-A36B-AC58A7C4A476}"/>
    <hyperlink ref="H1458" r:id="rId3193" tooltip="sem/10.1021_cm4025827\SEM" display="sem/10.1021_cm4025827\SEM" xr:uid="{A8FF2911-7AD8-4414-BF8D-6F2DABAB3262}"/>
    <hyperlink ref="G1459" r:id="rId3194" tooltip="sem/10.1021_cm4025827\cm-2013-025827_0003.jpeg" display="sem/10.1021_cm4025827\cm-2013-025827_0003.jpeg" xr:uid="{D1EE25C3-C804-4DB2-985C-8F58784E476F}"/>
    <hyperlink ref="H1459" r:id="rId3195" tooltip="sem/10.1021_cm4025827\SEM" display="sem/10.1021_cm4025827\SEM" xr:uid="{BD27557C-87C6-42B5-B74E-376642E870B4}"/>
    <hyperlink ref="G1461" r:id="rId3196" tooltip="sem/10.1021_acsabm.0c01633\mt0c01633_0005.jpeg" display="sem/10.1021_acsabm.0c01633\mt0c01633_0005.jpeg" xr:uid="{C8BAFAC9-3275-4BEB-B68B-CFAEBB3E926F}"/>
    <hyperlink ref="H1461" r:id="rId3197" tooltip="sem/10.1021_acsabm.0c01633\SEM" display="sem/10.1021_acsabm.0c01633\SEM" xr:uid="{FD913A7A-6D5F-40F2-8C6C-1D616795543A}"/>
    <hyperlink ref="G1462" r:id="rId3198" tooltip="sem/10.1021_acsabm.0c01633\mt0c01633_0005.jpeg" display="sem/10.1021_acsabm.0c01633\mt0c01633_0005.jpeg" xr:uid="{505B13B9-0317-4A83-8C44-57726D93DB24}"/>
    <hyperlink ref="H1462" r:id="rId3199" tooltip="sem/10.1021_acsabm.0c01633\SEM" display="sem/10.1021_acsabm.0c01633\SEM" xr:uid="{9540A844-BF60-4E06-BA8D-7D369DF4DC7D}"/>
    <hyperlink ref="G1463" r:id="rId3200" tooltip="sem/10.1021_acsabm.0c01633\mt0c01633_0005.jpeg" display="sem/10.1021_acsabm.0c01633\mt0c01633_0005.jpeg" xr:uid="{68E5F05B-6E64-442C-9C91-0E90407A7EC2}"/>
    <hyperlink ref="H1463" r:id="rId3201" tooltip="sem/10.1021_acsabm.0c01633\SEM" display="sem/10.1021_acsabm.0c01633\SEM" xr:uid="{CBC2EF96-F675-4378-9327-0F9F697D7C07}"/>
    <hyperlink ref="A1465" r:id="rId3202" xr:uid="{FECFC5A8-E02C-4DDF-8499-F8B47FAD8AA3}"/>
    <hyperlink ref="G1478" r:id="rId3203" tooltip="sem/10.1021_acsbiomaterials.0c00295\ab0c00295_0004.jpeg" display="sem/10.1021_acsbiomaterials.0c00295\ab0c00295_0004.jpeg" xr:uid="{B36AF493-79CA-4885-B1B4-FF8699BBEDBD}"/>
    <hyperlink ref="H1478" r:id="rId3204" tooltip="sem/10.1021_acsbiomaterials.0c00295\SEM" display="sem/10.1021_acsbiomaterials.0c00295\SEM" xr:uid="{74966F3E-4CFC-4BE1-95AA-A0BF682BA49E}"/>
    <hyperlink ref="G1479" r:id="rId3205" tooltip="sem/10.1021_acsbiomaterials.0c00295\ab0c00295_0004.jpeg" display="sem/10.1021_acsbiomaterials.0c00295\ab0c00295_0004.jpeg" xr:uid="{B9CE13A3-8EBC-4276-B69B-1770964CD148}"/>
    <hyperlink ref="H1479" r:id="rId3206" tooltip="sem/10.1021_acsbiomaterials.0c00295\SEM" display="sem/10.1021_acsbiomaterials.0c00295\SEM" xr:uid="{66CCBD7F-78BC-4F50-8B62-C7E188807B45}"/>
    <hyperlink ref="G1488" r:id="rId3207" tooltip="sem/10.1021_acsabm.8b00712\supp_5.jpg" display="sem/10.1021_acsabm.8b00712\supp_5.jpg" xr:uid="{23625204-3079-4F3A-9D58-B1AC8A757E40}"/>
    <hyperlink ref="H1488" r:id="rId3208" tooltip="sem/10.1021_acsabm.8b00712\SEM" display="sem/10.1021_acsabm.8b00712\SEM" xr:uid="{CD1A3F97-09AE-44C5-88E6-ED4B1438A752}"/>
    <hyperlink ref="G1489" r:id="rId3209" tooltip="sem/10.1021_acsabm.8b00712\supp_5.jpg" display="sem/10.1021_acsabm.8b00712\supp_5.jpg" xr:uid="{4AF3BBAA-8701-4583-8A8E-96EA36A42C40}"/>
    <hyperlink ref="H1489" r:id="rId3210" tooltip="sem/10.1021_acsabm.8b00712\SEM" display="sem/10.1021_acsabm.8b00712\SEM" xr:uid="{B4A86DEA-5ECB-4735-AADF-691E4BE5DF3A}"/>
    <hyperlink ref="G1490" r:id="rId3211" tooltip="sem/10.1021_acsabm.8b00712\supp_5.jpg" display="sem/10.1021_acsabm.8b00712\supp_5.jpg" xr:uid="{0D2D1448-76EC-408B-8B39-DA4473864DED}"/>
    <hyperlink ref="H1490" r:id="rId3212" tooltip="sem/10.1021_acsabm.8b00712\SEM" display="sem/10.1021_acsabm.8b00712\SEM" xr:uid="{CC9F38D0-BE1B-4A90-A641-C92391637A5A}"/>
    <hyperlink ref="G1519" r:id="rId3213" tooltip="sem/10.1021_acsbiomaterials.0c00119\ab0c00119_0001.jpeg" display="sem/10.1021_acsbiomaterials.0c00119\ab0c00119_0001.jpeg" xr:uid="{7109D829-4677-4860-95CB-0D4E4BDF390E}"/>
    <hyperlink ref="H1519" r:id="rId3214" tooltip="sem/10.1021_acsbiomaterials.0c00119\SEM" display="sem/10.1021_acsbiomaterials.0c00119\SEM" xr:uid="{DE8D97E1-B2EA-44E3-A1AD-D1ED774A73F5}"/>
    <hyperlink ref="G1520" r:id="rId3215" tooltip="sem/10.1021_acsbiomaterials.0c00119\ab0c00119_0001.jpeg" display="sem/10.1021_acsbiomaterials.0c00119\ab0c00119_0001.jpeg" xr:uid="{B61A71AC-E2F1-49A8-86E9-5C8C5EF68039}"/>
    <hyperlink ref="H1520" r:id="rId3216" tooltip="sem/10.1021_acsbiomaterials.0c00119\SEM" display="sem/10.1021_acsbiomaterials.0c00119\SEM" xr:uid="{5AACE762-E880-4AD0-A149-C1C35DFC1519}"/>
    <hyperlink ref="G1521" r:id="rId3217" tooltip="sem/10.1021_acsbiomaterials.0c00119\ab0c00119_0001.jpeg" display="sem/10.1021_acsbiomaterials.0c00119\ab0c00119_0001.jpeg" xr:uid="{0788ACA8-7F55-4E92-B6B4-48DAEA469346}"/>
    <hyperlink ref="H1521" r:id="rId3218" tooltip="sem/10.1021_acsbiomaterials.0c00119\SEM" display="sem/10.1021_acsbiomaterials.0c00119\SEM" xr:uid="{E8F8D868-BCE8-4C65-A578-32ED1D579894}"/>
    <hyperlink ref="G1530" r:id="rId3219" tooltip="sem/10.1021_acsami.1c03821\am1c03821_0003.jpeg" display="sem/10.1021_acsami.1c03821\am1c03821_0003.jpeg" xr:uid="{33574B9F-91FA-4926-96C6-4CA5C6AF358F}"/>
    <hyperlink ref="H1530" r:id="rId3220" tooltip="sem/10.1021_acsami.1c03821\SEM" display="sem/10.1021_acsami.1c03821\SEM" xr:uid="{B15651BD-9E6F-423C-BCA5-5947A98BEF9C}"/>
    <hyperlink ref="G1531" r:id="rId3221" tooltip="sem/10.1021_acs.chemmater.0c01589\cm0c01589_0003.jpeg" display="sem/10.1021_acs.chemmater.0c01589\cm0c01589_0003.jpeg" xr:uid="{E85887E2-0679-4042-BD09-8CB88A4F075C}"/>
    <hyperlink ref="H1531" r:id="rId3222" tooltip="sem/10.1021_acs.chemmater.0c01589\SEM" display="sem/10.1021_acs.chemmater.0c01589\SEM" xr:uid="{6FA6130C-5F51-43E3-88A5-7279531C17B3}"/>
    <hyperlink ref="G1532" r:id="rId3223" tooltip="sem/10.1021_acs.chemmater.0c01589\cm0c01589_0003.jpeg" display="sem/10.1021_acs.chemmater.0c01589\cm0c01589_0003.jpeg" xr:uid="{74D79398-DD0A-46B7-BF7E-044FB5CBAE2C}"/>
    <hyperlink ref="H1532" r:id="rId3224" tooltip="sem/10.1021_acs.chemmater.0c01589\SEM" display="sem/10.1021_acs.chemmater.0c01589\SEM" xr:uid="{94C19864-E431-4B8C-AD94-1DD86C028FAF}"/>
    <hyperlink ref="G1533" r:id="rId3225" tooltip="sem/10.1021_acs.chemmater.0c01589\cm0c01589_0003.jpeg" display="sem/10.1021_acs.chemmater.0c01589\cm0c01589_0003.jpeg" xr:uid="{0CD46EAB-E91A-4517-A3A0-A9944BA910A1}"/>
    <hyperlink ref="H1533" r:id="rId3226" tooltip="sem/10.1021_acs.chemmater.0c01589\SEM" display="sem/10.1021_acs.chemmater.0c01589\SEM" xr:uid="{056B1A5D-93C3-4AD4-9B4C-ECE56008C889}"/>
    <hyperlink ref="G1534" r:id="rId3227" tooltip="sem/10.1021_acsami.1c09889\supp_1.jpg" display="sem/10.1021_acsami.1c09889\supp_1.jpg" xr:uid="{CA3CFE04-DC1F-48BC-A3DE-1B925EAA156F}"/>
    <hyperlink ref="H1534" r:id="rId3228" tooltip="sem/10.1021_acsami.1c09889\SEM" display="sem/10.1021_acsami.1c09889\SEM" xr:uid="{70B30F2C-D4EE-49A4-92CE-85A6F573CFC3}"/>
    <hyperlink ref="G1535" r:id="rId3229" tooltip="sem/10.1021_acsapm.0c00392\ap0c00392_0002.jpeg" display="sem/10.1021_acsapm.0c00392\ap0c00392_0002.jpeg" xr:uid="{853125A5-CAE5-4EAC-A44D-0A2342F587E1}"/>
    <hyperlink ref="H1535" r:id="rId3230" tooltip="sem/10.1021_acsapm.0c00392\SEM" display="sem/10.1021_acsapm.0c00392\SEM" xr:uid="{E33018FC-B904-4DCE-B038-BEFDB7FE5D1B}"/>
    <hyperlink ref="G1539" r:id="rId3231" tooltip="sem/10.1021_acsapm.0c00392\supp_6.jpg" display="sem/10.1021_acsapm.0c00392\supp_6.jpg" xr:uid="{D98B677B-0116-4927-A774-991C1F053FED}"/>
    <hyperlink ref="H1539" r:id="rId3232" tooltip="sem/10.1021_acsapm.0c00392\SEM" display="sem/10.1021_acsapm.0c00392\SEM" xr:uid="{D921F5DE-98C8-4B72-BB7B-5BE0D6FB294A}"/>
    <hyperlink ref="G1540" r:id="rId3233" tooltip="sem/10.1021_acsapm.0c00392\supp_6.jpg" display="sem/10.1021_acsapm.0c00392\supp_6.jpg" xr:uid="{E7E20AE8-50E2-4E3D-8D4E-77B35FA9C1EC}"/>
    <hyperlink ref="H1540" r:id="rId3234" tooltip="sem/10.1021_acsapm.0c00392\SEM" display="sem/10.1021_acsapm.0c00392\SEM" xr:uid="{62B6F74F-0F80-4BE8-A933-25047AF94108}"/>
    <hyperlink ref="G1541" r:id="rId3235" tooltip="sem/10.1021_jacs.5b06510\supp_9.jpg" display="sem/10.1021_jacs.5b06510\supp_9.jpg" xr:uid="{BDC7B0C2-1994-4E53-89DA-15429CF4B5AF}"/>
    <hyperlink ref="H1541" r:id="rId3236" tooltip="sem/10.1021_jacs.5b06510\SEM" display="sem/10.1021_jacs.5b06510\SEM" xr:uid="{B9929D46-B508-4675-A9EB-6469916289E7}"/>
    <hyperlink ref="G1542" r:id="rId3237" tooltip="sem/10.1021_acsnano.8b09470\supp_7.jpg" display="sem/10.1021_acsnano.8b09470\supp_7.jpg" xr:uid="{A83EBC5A-FD0D-4E23-8922-3DA6270D1612}"/>
    <hyperlink ref="H1542" r:id="rId3238" tooltip="sem/10.1021_acsnano.8b09470\SEM" display="sem/10.1021_acsnano.8b09470\SEM" xr:uid="{BF8EA033-D45D-4EBC-99DF-D093F575E992}"/>
    <hyperlink ref="G1543" r:id="rId3239" tooltip="sem/10.1021_acsnano.8b09470\supp_7.jpg" display="sem/10.1021_acsnano.8b09470\supp_7.jpg" xr:uid="{B3A38554-A285-4F58-8CF4-C5F09E041B72}"/>
    <hyperlink ref="H1543" r:id="rId3240" tooltip="sem/10.1021_acsnano.8b09470\SEM" display="sem/10.1021_acsnano.8b09470\SEM" xr:uid="{36420088-1BE8-47F3-B083-A69DA811F164}"/>
    <hyperlink ref="G1544" r:id="rId3241" tooltip="sem/10.1021_acsnano.8b09470\supp_8.jpg" display="sem/10.1021_acsnano.8b09470\supp_8.jpg" xr:uid="{6D242531-A475-4F57-8F0C-F814C777478C}"/>
    <hyperlink ref="H1544" r:id="rId3242" tooltip="sem/10.1021_acsnano.8b09470\SEM" display="sem/10.1021_acsnano.8b09470\SEM" xr:uid="{D89FD525-E6F2-4304-B6C8-2B450A506260}"/>
    <hyperlink ref="G1545" r:id="rId3243" tooltip="sem/10.1021_acsnano.8b09470\supp_8.jpg" display="sem/10.1021_acsnano.8b09470\supp_8.jpg" xr:uid="{1EF4E6C5-3CD3-4518-80A2-76B86883F0EC}"/>
    <hyperlink ref="H1545" r:id="rId3244" tooltip="sem/10.1021_acsnano.8b09470\SEM" display="sem/10.1021_acsnano.8b09470\SEM" xr:uid="{2C091D0E-EE72-493F-8705-BF15AC601736}"/>
    <hyperlink ref="G1546" r:id="rId3245" tooltip="sem/10.1021_acsnano.8b09470\supp_10.jpg" display="sem/10.1021_acsnano.8b09470\supp_10.jpg" xr:uid="{632DEB07-E285-4888-B5C5-EF8BA7162989}"/>
    <hyperlink ref="H1546" r:id="rId3246" tooltip="sem/10.1021_acsnano.8b09470\SEM" display="sem/10.1021_acsnano.8b09470\SEM" xr:uid="{F46715A0-C779-45F1-94A7-D92C014EAD5A}"/>
    <hyperlink ref="G1547" r:id="rId3247" tooltip="sem/10.1021_cm502834h\cm-2014-02834h_0004.jpeg" display="sem/10.1021_cm502834h\cm-2014-02834h_0004.jpeg" xr:uid="{3133DC06-C03E-4156-B382-4A186FEE00B0}"/>
    <hyperlink ref="H1547" r:id="rId3248" tooltip="sem/10.1021_cm502834h\SEM" display="sem/10.1021_cm502834h\SEM" xr:uid="{73F55902-D3E5-4800-98A4-DD16B5C68163}"/>
    <hyperlink ref="G1548" r:id="rId3249" tooltip="sem/10.1021_cm502834h\supp_1.jpg" display="sem/10.1021_cm502834h\supp_1.jpg" xr:uid="{D62E8153-AD52-47F4-AF86-130E8C1F9353}"/>
    <hyperlink ref="H1548" r:id="rId3250" tooltip="sem/10.1021_cm502834h\SEM" display="sem/10.1021_cm502834h\SEM" xr:uid="{5764475B-5A4C-4E51-92EF-D34163B408D4}"/>
    <hyperlink ref="G1549" r:id="rId3251" tooltip="sem/10.1021_cm502834h\supp_1.jpg" display="sem/10.1021_cm502834h\supp_1.jpg" xr:uid="{8AED8DB3-F3FF-4953-9803-6BCCA90603AC}"/>
    <hyperlink ref="H1549" r:id="rId3252" tooltip="sem/10.1021_cm502834h\SEM" display="sem/10.1021_cm502834h\SEM" xr:uid="{496A48D1-D972-4C3F-918A-9728A4FA4C5C}"/>
    <hyperlink ref="G1550" r:id="rId3253" tooltip="sem/10.1021_acsbiomaterials.8b01468\ab-2018-01468q_0001.jpeg" display="sem/10.1021_acsbiomaterials.8b01468\ab-2018-01468q_0001.jpeg" xr:uid="{D699D7C3-97E5-4046-8040-23E9B68EC4E0}"/>
    <hyperlink ref="H1550" r:id="rId3254" tooltip="sem/10.1021_acsbiomaterials.8b01468\SEM" display="sem/10.1021_acsbiomaterials.8b01468\SEM" xr:uid="{5154E855-1E79-412A-A8DC-A3F36D534674}"/>
    <hyperlink ref="G1551" r:id="rId3255" tooltip="sem/10.1021_acs.chemmater.8b02542\cm-2018-025426_0001.jpeg" display="sem/10.1021_acs.chemmater.8b02542\cm-2018-025426_0001.jpeg" xr:uid="{269F7A3A-1B95-4FC2-9BFD-987CD7623E6A}"/>
    <hyperlink ref="H1551" r:id="rId3256" tooltip="sem/10.1021_acs.chemmater.8b02542\SEM" display="sem/10.1021_acs.chemmater.8b02542\SEM" xr:uid="{A68E2761-F79A-4512-9FF9-8AD28FE33D2A}"/>
    <hyperlink ref="G1552" r:id="rId3257" tooltip="sem/10.1021_acs.chemmater.8b02542\cm-2018-025426_0001.jpeg" display="sem/10.1021_acs.chemmater.8b02542\cm-2018-025426_0001.jpeg" xr:uid="{B43BA404-76F1-4E35-9FB7-22AFAE05BAFF}"/>
    <hyperlink ref="H1552" r:id="rId3258" tooltip="sem/10.1021_acs.chemmater.8b02542\SEM" display="sem/10.1021_acs.chemmater.8b02542\SEM" xr:uid="{A8EB511F-8AD2-44A6-9B93-CA9A2D629FD1}"/>
    <hyperlink ref="G1553" r:id="rId3259" tooltip="sem/10.1021_acs.chemmater.8b02542\cm-2018-025426_0001.jpeg" display="sem/10.1021_acs.chemmater.8b02542\cm-2018-025426_0001.jpeg" xr:uid="{284344EF-AC1F-41C3-B143-32EED1766815}"/>
    <hyperlink ref="H1553" r:id="rId3260" tooltip="sem/10.1021_acs.chemmater.8b02542\SEM" display="sem/10.1021_acs.chemmater.8b02542\SEM" xr:uid="{875129B3-A8AE-4ADB-B848-DC2054B49F32}"/>
    <hyperlink ref="G1554" r:id="rId3261" tooltip="sem/10.1021_acs.chemmater.8b02542\cm-2018-025426_0001.jpeg" display="sem/10.1021_acs.chemmater.8b02542\cm-2018-025426_0001.jpeg" xr:uid="{D9B3B2B1-DE06-4914-A76D-D54164777397}"/>
    <hyperlink ref="H1554" r:id="rId3262" tooltip="sem/10.1021_acs.chemmater.8b02542\SEM" display="sem/10.1021_acs.chemmater.8b02542\SEM" xr:uid="{2E08CB0B-23A6-4BC3-B327-453CA09055C5}"/>
    <hyperlink ref="G1555" r:id="rId3263" tooltip="sem/10.1021_acssuschemeng.5b00482\sc-2015-004826_0003.jpeg" display="sem/10.1021_acssuschemeng.5b00482\sc-2015-004826_0003.jpeg" xr:uid="{2688CCE9-399C-400B-AA39-9665C54CF443}"/>
    <hyperlink ref="H1555" r:id="rId3264" tooltip="sem/10.1021_acssuschemeng.5b00482\SEM" display="sem/10.1021_acssuschemeng.5b00482\SEM" xr:uid="{1FE41080-614B-4B21-9BEE-4816169A7388}"/>
    <hyperlink ref="G1556" r:id="rId3265" tooltip="sem/10.1021_acssuschemeng.5b00482\sc-2015-004826_0003.jpeg" display="sem/10.1021_acssuschemeng.5b00482\sc-2015-004826_0003.jpeg" xr:uid="{F55181AE-BCC5-4FE5-BB66-E46563B8FEB4}"/>
    <hyperlink ref="H1556" r:id="rId3266" tooltip="sem/10.1021_acssuschemeng.5b00482\SEM" display="sem/10.1021_acssuschemeng.5b00482\SEM" xr:uid="{4B7F0D93-8CD6-4088-9073-67537BF2CFFC}"/>
    <hyperlink ref="G1557" r:id="rId3267" tooltip="sem/10.1021_acssuschemeng.5b00482\sc-2015-004826_0003.jpeg" display="sem/10.1021_acssuschemeng.5b00482\sc-2015-004826_0003.jpeg" xr:uid="{907F96D0-3BFB-49D3-AC72-37B993C961F4}"/>
    <hyperlink ref="H1557" r:id="rId3268" tooltip="sem/10.1021_acssuschemeng.5b00482\SEM" display="sem/10.1021_acssuschemeng.5b00482\SEM" xr:uid="{1C059709-3D2E-4C6B-A7C0-1280DE2F7951}"/>
    <hyperlink ref="G1558" r:id="rId3269" tooltip="sem/10.1021_ja106639c\ja-2010-06639c_0002.jpeg" display="sem/10.1021_ja106639c\ja-2010-06639c_0002.jpeg" xr:uid="{6F59D74F-C05B-4FA9-A333-A13C0D229436}"/>
    <hyperlink ref="H1558" r:id="rId3270" tooltip="sem/10.1021_ja106639c\SEM" display="sem/10.1021_ja106639c\SEM" xr:uid="{7D635B9C-FB98-4225-AB4D-2A129BDB5D6D}"/>
    <hyperlink ref="G1559" r:id="rId3271" tooltip="sem/10.1021_ja106639c\ja-2010-06639c_0002.jpeg" display="sem/10.1021_ja106639c\ja-2010-06639c_0002.jpeg" xr:uid="{1B01082D-6D97-4B73-94B0-925B742D5386}"/>
    <hyperlink ref="H1559" r:id="rId3272" tooltip="sem/10.1021_ja106639c\SEM" display="sem/10.1021_ja106639c\SEM" xr:uid="{D630C78F-6EA9-4149-AC36-1D37DD102209}"/>
    <hyperlink ref="G1560" r:id="rId3273" tooltip="sem/10.1021_acs.biomac.0c01777\bm0c01777_0006.jpeg" display="sem/10.1021_acs.biomac.0c01777\bm0c01777_0006.jpeg" xr:uid="{B9D9DD7A-1F35-4F3E-A016-F23A2BCDFFFF}"/>
    <hyperlink ref="H1560" r:id="rId3274" tooltip="sem/10.1021_acs.biomac.0c01777\SEM" display="sem/10.1021_acs.biomac.0c01777\SEM" xr:uid="{ABB2D946-4AC9-4513-A26F-332B5B95404A}"/>
    <hyperlink ref="G1561" r:id="rId3275" tooltip="sem/10.1021_bm9012875\bm-2009-012875_0006.jpeg" display="sem/10.1021_bm9012875\bm-2009-012875_0006.jpeg" xr:uid="{0E308ECD-59A7-467D-A05A-B5D6374EDA4B}"/>
    <hyperlink ref="H1561" r:id="rId3276" tooltip="sem/10.1021_bm9012875\SEM" display="sem/10.1021_bm9012875\SEM" xr:uid="{96ABE35B-212A-4B02-B60C-5ABF1D95E6DA}"/>
    <hyperlink ref="G1562" r:id="rId3277" tooltip="sem/10.1021_bm9012875\bm-2009-012875_0006.jpeg" display="sem/10.1021_bm9012875\bm-2009-012875_0006.jpeg" xr:uid="{1D55477E-D213-4F83-89D1-10FECB06380A}"/>
    <hyperlink ref="H1562" r:id="rId3278" tooltip="sem/10.1021_bm9012875\SEM" display="sem/10.1021_bm9012875\SEM" xr:uid="{14E2566B-9F6A-4DA5-823F-20D7E8B4B30A}"/>
    <hyperlink ref="G1563" r:id="rId3279" tooltip="sem/10.1021_acsnano.0c06938\supp_2.jpg" display="sem/10.1021_acsnano.0c06938\supp_2.jpg" xr:uid="{D6220820-8CBF-43E3-A5CC-9DF2E56E73A5}"/>
    <hyperlink ref="H1563" r:id="rId3280" tooltip="sem/10.1021_acsnano.0c06938\SEM" display="sem/10.1021_acsnano.0c06938\SEM" xr:uid="{688A9F02-4513-44C1-B069-F9CBC5A29AA5}"/>
    <hyperlink ref="G1564" r:id="rId3281" tooltip="sem/10.1021_acsnano.0c06938\supp_2.jpg" display="sem/10.1021_acsnano.0c06938\supp_2.jpg" xr:uid="{3175EA67-E319-43C1-8F9B-1CA678F2DF69}"/>
    <hyperlink ref="H1564" r:id="rId3282" tooltip="sem/10.1021_acsnano.0c06938\SEM" display="sem/10.1021_acsnano.0c06938\SEM" xr:uid="{40E21D3A-BFCA-4B23-9519-0B572D4ACC39}"/>
    <hyperlink ref="G1565" r:id="rId3283" tooltip="sem/10.1021_acsnano.0c06938\supp_7.jpg" display="sem/10.1021_acsnano.0c06938\supp_7.jpg" xr:uid="{8CCEB3FB-3503-40F5-B3CE-6055DF115995}"/>
    <hyperlink ref="H1565" r:id="rId3284" tooltip="sem/10.1021_acsnano.0c06938\SEM" display="sem/10.1021_acsnano.0c06938\SEM" xr:uid="{F8B5AE17-40AC-4EDA-8AA3-D63E96BE84FF}"/>
    <hyperlink ref="G1566" r:id="rId3285" tooltip="sem/10.1021_acs.chemmater.9b02039\cm-2019-02039t_0006.jpeg" display="sem/10.1021_acs.chemmater.9b02039\cm-2019-02039t_0006.jpeg" xr:uid="{85F205A5-F871-4A09-B17F-6488322A4BC7}"/>
    <hyperlink ref="H1566" r:id="rId3286" tooltip="sem/10.1021_acs.chemmater.9b02039\SEM" display="sem/10.1021_acs.chemmater.9b02039\SEM" xr:uid="{427FA4B3-3FB6-420E-9D76-FA2F41B3B8E4}"/>
    <hyperlink ref="G1567" r:id="rId3287" tooltip="sem/10.1021_ja907097t\ja-2009-07097t_0007.jpeg" display="sem/10.1021_ja907097t\ja-2009-07097t_0007.jpeg" xr:uid="{7D1B0F25-E002-4554-A4E6-23E5A4339181}"/>
    <hyperlink ref="H1567" r:id="rId3288" tooltip="sem/10.1021_ja907097t\SEM" display="sem/10.1021_ja907097t\SEM" xr:uid="{728E204A-4179-43C5-B361-5BD602662702}"/>
    <hyperlink ref="G1568" r:id="rId3289" tooltip="sem/10.1021_ja907097t\supp_4.jpg" display="sem/10.1021_ja907097t\supp_4.jpg" xr:uid="{78661DDD-0EEC-4712-920F-7761E1E6FFF3}"/>
    <hyperlink ref="H1568" r:id="rId3290" tooltip="sem/10.1021_ja907097t\SEM" display="sem/10.1021_ja907097t\SEM" xr:uid="{7799C68A-E2F8-41AD-9897-2FE12B4FD4D2}"/>
    <hyperlink ref="G1569" r:id="rId3291" tooltip="sem/10.1021_acsbiomaterials.0c01473\ab0c01473_0003.jpeg" display="sem/10.1021_acsbiomaterials.0c01473\ab0c01473_0003.jpeg" xr:uid="{9F9E4CB5-1AD2-41DC-B6B9-75BD1C0569BF}"/>
    <hyperlink ref="H1569" r:id="rId3292" tooltip="sem/10.1021_acsbiomaterials.0c01473\SEM" display="sem/10.1021_acsbiomaterials.0c01473\SEM" xr:uid="{D03A1636-7D60-435F-91E1-1A1C7E66C5C9}"/>
    <hyperlink ref="G1570" r:id="rId3293" tooltip="sem/10.1021_acs.jafc.9b05063\jf9b05063_0004.jpeg" display="sem/10.1021_acs.jafc.9b05063\jf9b05063_0004.jpeg" xr:uid="{58A6D9DE-BFFB-4493-9652-554EB8879610}"/>
    <hyperlink ref="H1570" r:id="rId3294" tooltip="sem/10.1021_acs.jafc.9b05063\SEM" display="sem/10.1021_acs.jafc.9b05063\SEM" xr:uid="{661B15B3-E58E-4076-9869-D17EBE6D2AD0}"/>
    <hyperlink ref="G1571" r:id="rId3295" tooltip="sem/10.1021_am505701u\am-2014-05701u_0003.jpeg" display="sem/10.1021_am505701u\am-2014-05701u_0003.jpeg" xr:uid="{75C9B914-C465-468B-B7D4-1F27B79B7BA5}"/>
    <hyperlink ref="H1571" r:id="rId3296" tooltip="sem/10.1021_am505701u\SEM" display="sem/10.1021_am505701u\SEM" xr:uid="{E688E85B-B9D7-443C-9074-312565F13DC0}"/>
    <hyperlink ref="G1572" r:id="rId3297" tooltip="sem/10.1021_acsapm.0c00414\ap0c00414_0002.jpeg" display="sem/10.1021_acsapm.0c00414\ap0c00414_0002.jpeg" xr:uid="{3ED405F1-1186-4991-A4E6-1B2E0D7610AE}"/>
    <hyperlink ref="H1572" r:id="rId3298" tooltip="sem/10.1021_acsapm.0c00414\SEM" display="sem/10.1021_acsapm.0c00414\SEM" xr:uid="{118D4F7D-0159-4B87-BADF-7687E2B57D88}"/>
    <hyperlink ref="G1573" r:id="rId3299" tooltip="sem/10.1021_acsapm.0c00414\ap0c00414_0002.jpeg" display="sem/10.1021_acsapm.0c00414\ap0c00414_0002.jpeg" xr:uid="{F48733F5-2B23-4E88-937F-49B1D66F6BCD}"/>
    <hyperlink ref="H1573" r:id="rId3300" tooltip="sem/10.1021_acsapm.0c00414\SEM" display="sem/10.1021_acsapm.0c00414\SEM" xr:uid="{B5337323-3E63-4524-B359-9C15B3803AC2}"/>
    <hyperlink ref="G1574" r:id="rId3301" tooltip="sem/10.1021_acsapm.0c00414\ap0c00414_0002.jpeg" display="sem/10.1021_acsapm.0c00414\ap0c00414_0002.jpeg" xr:uid="{CF04C222-3219-423E-8409-C3F29A6D1A27}"/>
    <hyperlink ref="H1574" r:id="rId3302" tooltip="sem/10.1021_acsapm.0c00414\SEM" display="sem/10.1021_acsapm.0c00414\SEM" xr:uid="{C5446B37-0F54-45EB-99EE-379A0F04B656}"/>
    <hyperlink ref="G1575" r:id="rId3303" tooltip="sem/10.1021_acsapm.0c00414\ap0c00414_0002.jpeg" display="sem/10.1021_acsapm.0c00414\ap0c00414_0002.jpeg" xr:uid="{3BB2ED8A-A356-4B2F-B607-686C6F0AD31B}"/>
    <hyperlink ref="H1575" r:id="rId3304" tooltip="sem/10.1021_acsapm.0c00414\SEM" display="sem/10.1021_acsapm.0c00414\SEM" xr:uid="{E180518B-B701-44DF-B919-CA692C03CF0E}"/>
    <hyperlink ref="G1576" r:id="rId3305" tooltip="sem/10.1021_acsapm.0c00414\ap0c00414_0002.jpeg" display="sem/10.1021_acsapm.0c00414\ap0c00414_0002.jpeg" xr:uid="{171F9A4C-BA01-4300-A4B0-3484A7B8A667}"/>
    <hyperlink ref="H1576" r:id="rId3306" tooltip="sem/10.1021_acsapm.0c00414\SEM" display="sem/10.1021_acsapm.0c00414\SEM" xr:uid="{A15249F9-9CC0-4036-861A-E93EC30D7296}"/>
    <hyperlink ref="G1577" r:id="rId3307" tooltip="sem/10.1021_nn204123p\nn-2011-04123p_0010.jpeg" display="sem/10.1021_nn204123p\nn-2011-04123p_0010.jpeg" xr:uid="{1BD620A1-0166-4309-9C88-F67D7E88EAFD}"/>
    <hyperlink ref="H1577" r:id="rId3308" tooltip="sem/10.1021_nn204123p\SEM" display="sem/10.1021_nn204123p\SEM" xr:uid="{3FB81006-B704-4D47-96E5-3E084E7767EE}"/>
    <hyperlink ref="G1578" r:id="rId3309" tooltip="sem/10.1021_bm301629f\bm-2012-01629f_0001.jpeg" display="sem/10.1021_bm301629f\bm-2012-01629f_0001.jpeg" xr:uid="{D807BF5B-3520-4FBA-983B-A24F887295BF}"/>
    <hyperlink ref="H1578" r:id="rId3310" tooltip="sem/10.1021_bm301629f\SEM" display="sem/10.1021_bm301629f\SEM" xr:uid="{6B70A692-161C-4130-A0A7-5EFC3939CCCA}"/>
    <hyperlink ref="G1579" r:id="rId3311" tooltip="sem/10.1021_acsami.0c06342\am0c06342_0001.jpeg" display="sem/10.1021_acsami.0c06342\am0c06342_0001.jpeg" xr:uid="{EFA4B9E6-5D9A-43B5-95C8-F1D12E698E92}"/>
    <hyperlink ref="H1579" r:id="rId3312" tooltip="sem/10.1021_acsami.0c06342\SEM" display="sem/10.1021_acsami.0c06342\SEM" xr:uid="{7CFF0DB9-D573-4688-97F7-2C195AEFB869}"/>
    <hyperlink ref="G1580" r:id="rId3313" tooltip="sem/10.1021_acsami.0c06342\am0c06342_0001.jpeg" display="sem/10.1021_acsami.0c06342\am0c06342_0001.jpeg" xr:uid="{79180BE0-87C0-4F04-A486-7371729FBBF1}"/>
    <hyperlink ref="H1580" r:id="rId3314" tooltip="sem/10.1021_acsami.0c06342\SEM" display="sem/10.1021_acsami.0c06342\SEM" xr:uid="{25285C99-9517-4EDE-BE60-BED150E9ED9C}"/>
    <hyperlink ref="G1581" r:id="rId3315" tooltip="sem/10.1021_acsami.0c06342\am0c06342_0002.jpeg" display="sem/10.1021_acsami.0c06342\am0c06342_0002.jpeg" xr:uid="{9E47F0C6-E813-4509-805C-579F8EBF50F3}"/>
    <hyperlink ref="H1581" r:id="rId3316" tooltip="sem/10.1021_acsami.0c06342\SEM" display="sem/10.1021_acsami.0c06342\SEM" xr:uid="{1A5851CC-273F-48B5-B9B7-3F2AC6CAFDC8}"/>
    <hyperlink ref="G1582" r:id="rId3317" tooltip="sem/10.1021_acsami.8b05963\am-2018-059635_0002.jpeg" display="sem/10.1021_acsami.8b05963\am-2018-059635_0002.jpeg" xr:uid="{5F42F2EE-9F9D-4B0C-A9F2-894463CF15E5}"/>
    <hyperlink ref="H1582" r:id="rId3318" tooltip="sem/10.1021_acsami.8b05963\SEM" display="sem/10.1021_acsami.8b05963\SEM" xr:uid="{FCF16B1B-9E5B-465D-BAFC-43E1E72E59BA}"/>
    <hyperlink ref="G1583" r:id="rId3319" tooltip="sem/10.1021_acs.bioconjchem.5b00397\bc-2015-00397m_0003.jpeg" display="sem/10.1021_acs.bioconjchem.5b00397\bc-2015-00397m_0003.jpeg" xr:uid="{DF107650-530C-452D-853E-32F1B8147FE7}"/>
    <hyperlink ref="H1583" r:id="rId3320" tooltip="sem/10.1021_acs.bioconjchem.5b00397\SEM" display="sem/10.1021_acs.bioconjchem.5b00397\SEM" xr:uid="{9798A148-FF3B-48FE-9389-365A1261CCCE}"/>
    <hyperlink ref="G1584" r:id="rId3321" tooltip="sem/10.1021_acsapm.1c00042\ap1c00042_0002.jpeg" display="sem/10.1021_acsapm.1c00042\ap1c00042_0002.jpeg" xr:uid="{A961844B-8298-41F5-92AF-97FC495BFA27}"/>
    <hyperlink ref="H1584" r:id="rId3322" tooltip="sem/10.1021_acsapm.1c00042\SEM" display="sem/10.1021_acsapm.1c00042\SEM" xr:uid="{B9AFE9AB-7019-4596-A50F-CC179B68E6F2}"/>
    <hyperlink ref="G1585" r:id="rId3323" tooltip="sem/10.1021_acsapm.1c00042\ap1c00042_0002.jpeg" display="sem/10.1021_acsapm.1c00042\ap1c00042_0002.jpeg" xr:uid="{9E7AE718-81F2-4736-BBE4-630127F7E5FF}"/>
    <hyperlink ref="H1585" r:id="rId3324" tooltip="sem/10.1021_acsapm.1c00042\SEM" display="sem/10.1021_acsapm.1c00042\SEM" xr:uid="{3E124D10-8718-446D-B8E6-35DBACBDAA5D}"/>
    <hyperlink ref="G1586" r:id="rId3325" tooltip="sem/10.1021_ma5006099\ma-2014-006099_0003.jpeg" display="sem/10.1021_ma5006099\ma-2014-006099_0003.jpeg" xr:uid="{81AEDCD0-633B-47D9-A7F1-84C1428F9C45}"/>
    <hyperlink ref="H1586" r:id="rId3326" tooltip="sem/10.1021_ma5006099\SEM" display="sem/10.1021_ma5006099\SEM" xr:uid="{5420B2D6-CC95-476B-A735-B869C373A7A8}"/>
    <hyperlink ref="G1587" r:id="rId3327" tooltip="sem/10.1021_ma5006099\ma-2014-006099_0003.jpeg" display="sem/10.1021_ma5006099\ma-2014-006099_0003.jpeg" xr:uid="{FFCC3BF4-580B-4120-BAE3-A75F8DDA690F}"/>
    <hyperlink ref="H1587" r:id="rId3328" tooltip="sem/10.1021_ma5006099\SEM" display="sem/10.1021_ma5006099\SEM" xr:uid="{E2F1CB1D-78E5-4D3B-90A5-1DECA1AC6722}"/>
    <hyperlink ref="G1588" r:id="rId3329" tooltip="sem/10.1021_ma5006099\ma-2014-006099_0003.jpeg" display="sem/10.1021_ma5006099\ma-2014-006099_0003.jpeg" xr:uid="{0B70C3C2-6BD7-4E95-A1DB-3B8C1FBE5B83}"/>
    <hyperlink ref="H1588" r:id="rId3330" tooltip="sem/10.1021_ma5006099\SEM" display="sem/10.1021_ma5006099\SEM" xr:uid="{E76C1C4F-3EB9-44AF-B858-3989973D6677}"/>
    <hyperlink ref="G1589" r:id="rId3331" tooltip="sem/10.1021_acsami.7b03296\am-2017-03296p_0002.jpeg" display="sem/10.1021_acsami.7b03296\am-2017-03296p_0002.jpeg" xr:uid="{194309BB-290C-4C03-8BB9-AD45C09B5D31}"/>
    <hyperlink ref="H1589" r:id="rId3332" tooltip="sem/10.1021_acsami.7b03296\SEM" display="sem/10.1021_acsami.7b03296\SEM" xr:uid="{37755025-FFC0-4229-875D-89A1152CD5C1}"/>
    <hyperlink ref="G1590" r:id="rId3333" tooltip="sem/10.1021_acsami.9b21528\am9b21528_0005.jpeg" display="sem/10.1021_acsami.9b21528\am9b21528_0005.jpeg" xr:uid="{EB8BCFCA-FFA8-4E72-B8F8-8511CBB72869}"/>
    <hyperlink ref="H1590" r:id="rId3334" tooltip="sem/10.1021_acsami.9b21528\SEM" display="sem/10.1021_acsami.9b21528\SEM" xr:uid="{DB50D8FD-90DE-4C3D-B194-6C9A35B104BB}"/>
    <hyperlink ref="G1591" r:id="rId3335" tooltip="sem/10.1021_acsami.9b21528\am9b21528_0005.jpeg" display="sem/10.1021_acsami.9b21528\am9b21528_0005.jpeg" xr:uid="{0A2FF12F-0D6D-47D3-9D4C-4594AB504C8A}"/>
    <hyperlink ref="H1591" r:id="rId3336" tooltip="sem/10.1021_acsami.9b21528\SEM" display="sem/10.1021_acsami.9b21528\SEM" xr:uid="{DCF258AA-B385-4D38-A133-A2E7479E6561}"/>
    <hyperlink ref="G1592" r:id="rId3337" tooltip="sem/10.1021_acsami.9b21528\am9b21528_0005.jpeg" display="sem/10.1021_acsami.9b21528\am9b21528_0005.jpeg" xr:uid="{F7A2CD63-A1E6-4B42-9048-FA5B8F93F44D}"/>
    <hyperlink ref="H1592" r:id="rId3338" tooltip="sem/10.1021_acsami.9b21528\SEM" display="sem/10.1021_acsami.9b21528\SEM" xr:uid="{EBDDE519-2F6E-466D-8593-0F59360E6F81}"/>
    <hyperlink ref="G1593" r:id="rId3339" tooltip="sem/10.1021_acsami.9b21528\am9b21528_0005.jpeg" display="sem/10.1021_acsami.9b21528\am9b21528_0005.jpeg" xr:uid="{A46137C1-5812-43E5-A07F-51C2DEE258A6}"/>
    <hyperlink ref="H1593" r:id="rId3340" tooltip="sem/10.1021_acsami.9b21528\SEM" display="sem/10.1021_acsami.9b21528\SEM" xr:uid="{9A871C51-CDBE-4E30-B8C6-47B86129452B}"/>
    <hyperlink ref="G1594" r:id="rId3341" tooltip="sem/10.1021_acs.macromol.9b01686\ma9b01686_0004.jpeg" display="sem/10.1021_acs.macromol.9b01686\ma9b01686_0004.jpeg" xr:uid="{182B104B-CDCD-4A5A-A6CB-2D317C6FF8AC}"/>
    <hyperlink ref="H1594" r:id="rId3342" tooltip="sem/10.1021_acs.macromol.9b01686\SEM" display="sem/10.1021_acs.macromol.9b01686\SEM" xr:uid="{3DE57BF6-0727-4C5F-894A-ED36F82FC8F7}"/>
    <hyperlink ref="G1596" r:id="rId3343" tooltip="sem/10.1021_acs.biomac.1c00250\bm1c00250_0008.jpeg" display="sem/10.1021_acs.biomac.1c00250\bm1c00250_0008.jpeg" xr:uid="{4FB9D3F1-783F-4F8C-85C4-03D4174C27A8}"/>
    <hyperlink ref="H1596" r:id="rId3344" tooltip="sem/10.1021_acs.biomac.1c00250\SEM" display="sem/10.1021_acs.biomac.1c00250\SEM" xr:uid="{04E7BC4D-6CA2-4C8B-92BF-D1E92A36D4BE}"/>
    <hyperlink ref="G1598" r:id="rId3345" tooltip="sem/10.1021_nn302874v\nn-2012-02874v_0003.jpeg" display="sem/10.1021_nn302874v\nn-2012-02874v_0003.jpeg" xr:uid="{482C819D-EF52-42CC-87F6-8E9DA164FDE1}"/>
    <hyperlink ref="H1598" r:id="rId3346" tooltip="sem/10.1021_nn302874v\SEM" display="sem/10.1021_nn302874v\SEM" xr:uid="{8785B382-B8F0-4CB6-9CF2-5EECD5AAC06A}"/>
    <hyperlink ref="G1599" r:id="rId3347" tooltip="sem/10.1021_nn302874v\nn-2012-02874v_0003.jpeg" display="sem/10.1021_nn302874v\nn-2012-02874v_0003.jpeg" xr:uid="{1B009E6A-44F3-495B-8CDA-9EFFE9C9A0D8}"/>
    <hyperlink ref="H1599" r:id="rId3348" tooltip="sem/10.1021_nn302874v\SEM" display="sem/10.1021_nn302874v\SEM" xr:uid="{59257947-720E-449C-81EC-0BEDE8FDBAD3}"/>
    <hyperlink ref="G1600" r:id="rId3349" tooltip="sem/10.1021_acs.langmuir.8b02918\la-2018-02918z_0002.jpeg" display="sem/10.1021_acs.langmuir.8b02918\la-2018-02918z_0002.jpeg" xr:uid="{00E2B347-623E-402F-84E7-73CBFA99B9A7}"/>
    <hyperlink ref="H1600" r:id="rId3350" tooltip="sem/10.1021_acs.langmuir.8b02918\SEM" display="sem/10.1021_acs.langmuir.8b02918\SEM" xr:uid="{93FB2965-48B1-4338-A853-42702D3037F4}"/>
    <hyperlink ref="G1601" r:id="rId3351" tooltip="sem/10.1021_acs.langmuir.8b02918\la-2018-02918z_0002.jpeg" display="sem/10.1021_acs.langmuir.8b02918\la-2018-02918z_0002.jpeg" xr:uid="{6B35CAEB-DDF5-4334-BACE-C4DE1C01140E}"/>
    <hyperlink ref="H1601" r:id="rId3352" tooltip="sem/10.1021_acs.langmuir.8b02918\SEM" display="sem/10.1021_acs.langmuir.8b02918\SEM" xr:uid="{B21BDC41-F2B4-45C6-A39B-84C5F6C617EB}"/>
    <hyperlink ref="G1602" r:id="rId3353" tooltip="sem/10.1021_acsbiomaterials.0c00143\ab0c00143_0001.jpeg" display="sem/10.1021_acsbiomaterials.0c00143\ab0c00143_0001.jpeg" xr:uid="{EA1941AA-E743-4E3B-AEC6-893D167E797F}"/>
    <hyperlink ref="H1602" r:id="rId3354" tooltip="sem/10.1021_acsbiomaterials.0c00143\SEM" display="sem/10.1021_acsbiomaterials.0c00143\SEM" xr:uid="{F6E601E4-879A-46B3-BB46-54B7D1C3ADBE}"/>
    <hyperlink ref="G1603" r:id="rId3355" tooltip="sem/10.1021_acsbiomaterials.0c00143\supp_3.jpg" display="sem/10.1021_acsbiomaterials.0c00143\supp_3.jpg" xr:uid="{5C8FA9D4-3153-4214-B53C-51C8BA5498F6}"/>
    <hyperlink ref="H1603" r:id="rId3356" tooltip="sem/10.1021_acsbiomaterials.0c00143\SEM" display="sem/10.1021_acsbiomaterials.0c00143\SEM" xr:uid="{7A758818-A24A-4633-BEF3-CAF1C7CAF2E0}"/>
    <hyperlink ref="G1604" r:id="rId3357" tooltip="sem/10.1021_acsbiomaterials.0c00143\supp_3.jpg" display="sem/10.1021_acsbiomaterials.0c00143\supp_3.jpg" xr:uid="{17FD7239-ECF1-4258-A5D9-39C4DED378F9}"/>
    <hyperlink ref="H1604" r:id="rId3358" tooltip="sem/10.1021_acsbiomaterials.0c00143\SEM" display="sem/10.1021_acsbiomaterials.0c00143\SEM" xr:uid="{9053BD1E-E372-412D-968C-79E4A8E3F022}"/>
    <hyperlink ref="A1530" r:id="rId3359" xr:uid="{15994CCD-B7D9-49BB-9173-0A16CEE5DB83}"/>
    <hyperlink ref="A1554" r:id="rId3360" xr:uid="{5A1A36BA-A5E1-416D-85E9-8ACD0C6E4027}"/>
    <hyperlink ref="A1572" r:id="rId3361" xr:uid="{D26D0CFB-4437-4E74-BD88-927076F146F4}"/>
    <hyperlink ref="A1531" r:id="rId3362" xr:uid="{C3407850-D62B-48C4-8178-7A4CCD11B965}"/>
    <hyperlink ref="A1534" r:id="rId3363" xr:uid="{F7FF2C3F-DE8A-48D0-895A-A10D5E823524}"/>
    <hyperlink ref="A1535" r:id="rId3364" xr:uid="{BC5E8684-33A6-4891-93C6-66500C637FAE}"/>
    <hyperlink ref="G1536" r:id="rId3365" tooltip="sem/10.1021_acsapm.0c00392\ap0c00392_0002.jpeg" display="sem/10.1021_acsapm.0c00392\ap0c00392_0002.jpeg" xr:uid="{6BCB8E34-A8E1-473B-BB67-32C396521B6E}"/>
    <hyperlink ref="H1536" r:id="rId3366" tooltip="sem/10.1021_acsapm.0c00392\SEM" display="sem/10.1021_acsapm.0c00392\SEM" xr:uid="{0A172AD3-2E3A-4597-AA77-FE47831D3FBE}"/>
    <hyperlink ref="A1536" r:id="rId3367" xr:uid="{448D8EA2-870B-4BDA-B996-7CDDCE70D3F7}"/>
    <hyperlink ref="G1537" r:id="rId3368" tooltip="sem/10.1021_acsapm.0c00392\ap0c00392_0002.jpeg" display="sem/10.1021_acsapm.0c00392\ap0c00392_0002.jpeg" xr:uid="{AE7ADB59-C43D-4346-8F44-D958E5241E4F}"/>
    <hyperlink ref="H1537" r:id="rId3369" tooltip="sem/10.1021_acsapm.0c00392\SEM" display="sem/10.1021_acsapm.0c00392\SEM" xr:uid="{1ADC21DC-81D8-4DD0-8DD5-0CB6E736E80F}"/>
    <hyperlink ref="A1537" r:id="rId3370" xr:uid="{1332644E-A48A-44F5-855D-3D50C0F45327}"/>
    <hyperlink ref="G1538" r:id="rId3371" tooltip="sem/10.1021_acsapm.0c00392\ap0c00392_0002.jpeg" display="sem/10.1021_acsapm.0c00392\ap0c00392_0002.jpeg" xr:uid="{3B1EE82A-0C8A-484A-B346-4F3065ADEE91}"/>
    <hyperlink ref="H1538" r:id="rId3372" tooltip="sem/10.1021_acsapm.0c00392\SEM" display="sem/10.1021_acsapm.0c00392\SEM" xr:uid="{E2162F61-E112-4AD8-AD98-FC3E8BF226B5}"/>
    <hyperlink ref="A1538" r:id="rId3373" xr:uid="{F87C37B4-8E36-465B-9666-E9B7E5E9E5D2}"/>
    <hyperlink ref="A1541" r:id="rId3374" xr:uid="{9864AAAD-101B-4677-B240-DCCE5C0E1236}"/>
    <hyperlink ref="A1542" r:id="rId3375" xr:uid="{B9868CB5-2976-4C81-AB4B-BD0B7D71305A}"/>
    <hyperlink ref="A1547" r:id="rId3376" xr:uid="{3C5C6735-BA65-401D-A799-97B2465972BA}"/>
    <hyperlink ref="A1550" r:id="rId3377" xr:uid="{57B0DA08-65FE-43F1-8DA7-62C67EE929DA}"/>
    <hyperlink ref="A1551" r:id="rId3378" xr:uid="{DDB3F55F-7E6A-47CB-8CBB-34B4E5E72450}"/>
    <hyperlink ref="A1555" r:id="rId3379" xr:uid="{92237F9F-6F62-4989-9592-E2CCCDC12D77}"/>
    <hyperlink ref="A1558" r:id="rId3380" xr:uid="{42DF694A-C219-4F20-A7CB-223BA39241C2}"/>
    <hyperlink ref="A1560" r:id="rId3381" xr:uid="{73D12E09-09B7-4841-866E-45AEF4F9F5EC}"/>
    <hyperlink ref="A1561" r:id="rId3382" xr:uid="{0D39CD65-1FAE-4D5C-9FC4-3B349894B588}"/>
    <hyperlink ref="A1563" r:id="rId3383" xr:uid="{AD41878E-F0C7-4EE2-9A05-BDB0EBF63839}"/>
    <hyperlink ref="A1566" r:id="rId3384" xr:uid="{4F480042-9511-4F30-BEC3-5CCA5BCFD57F}"/>
    <hyperlink ref="A1567" r:id="rId3385" xr:uid="{7F0180A4-453E-494B-ADF7-313F07689861}"/>
    <hyperlink ref="A1569" r:id="rId3386" xr:uid="{7A72C9E9-B9AC-436E-893D-22B3B9236337}"/>
    <hyperlink ref="A1570" r:id="rId3387" xr:uid="{E1E9299D-3531-4D59-8D65-F90754189E6C}"/>
    <hyperlink ref="A1571" r:id="rId3388" xr:uid="{57579327-6FE1-41A0-A98C-53C81E0370BB}"/>
    <hyperlink ref="A1577" r:id="rId3389" xr:uid="{96ED4A6B-EDDE-4CB4-A7AB-32F99925A6BB}"/>
    <hyperlink ref="A1578" r:id="rId3390" xr:uid="{54724C44-CBC5-433F-9A61-3558FE3572E1}"/>
    <hyperlink ref="A1579" r:id="rId3391" xr:uid="{CD6DA749-FFFF-49FF-A8E3-7EBAFB055684}"/>
    <hyperlink ref="A1582" r:id="rId3392" xr:uid="{BE33EC49-44FE-4037-85E2-0019A6262F6F}"/>
    <hyperlink ref="A1583" r:id="rId3393" xr:uid="{BF6931D1-F6C3-4FD0-B170-29261D7A9623}"/>
    <hyperlink ref="A1584" r:id="rId3394" xr:uid="{61CDF4B9-96A6-43AA-92AD-A10435936C70}"/>
    <hyperlink ref="A1586" r:id="rId3395" xr:uid="{E1E0AC57-CCE4-48D0-863F-4061A840A5CF}"/>
    <hyperlink ref="A1589" r:id="rId3396" xr:uid="{63E2D699-166B-42BF-9F0C-EF9325FADD52}"/>
    <hyperlink ref="A1590" r:id="rId3397" xr:uid="{2EFF87FB-33FF-4146-BCDB-7CFB05B6443B}"/>
    <hyperlink ref="A1594" r:id="rId3398" xr:uid="{E42DC4A6-3DE7-4D4C-8458-15DD7C7AF979}"/>
    <hyperlink ref="A1596" r:id="rId3399" xr:uid="{7F6BC393-D86F-4B22-A1EC-FA0743750F86}"/>
    <hyperlink ref="G1595" r:id="rId3400" tooltip="sem/10.1021_acs.biomac.1c00250\bm1c00250_0008.jpeg" display="sem/10.1021_acs.biomac.1c00250\bm1c00250_0008.jpeg" xr:uid="{3A17C775-70CD-42F7-BBFA-7D2833E7EAAA}"/>
    <hyperlink ref="H1595" r:id="rId3401" tooltip="sem/10.1021_acs.biomac.1c00250\SEM" display="sem/10.1021_acs.biomac.1c00250\SEM" xr:uid="{2A21B2D7-8246-4223-B07D-88D7BC4C4E22}"/>
    <hyperlink ref="A1595" r:id="rId3402" xr:uid="{40E81DA4-6180-483D-8986-4197FADF5BA2}"/>
    <hyperlink ref="G1597" r:id="rId3403" tooltip="sem/10.1021_acs.biomac.1c00250\bm1c00250_0008.jpeg" display="sem/10.1021_acs.biomac.1c00250\bm1c00250_0008.jpeg" xr:uid="{FF20EE37-885C-4E1C-9CF3-DD6D90CB16D7}"/>
    <hyperlink ref="H1597" r:id="rId3404" tooltip="sem/10.1021_acs.biomac.1c00250\SEM" display="sem/10.1021_acs.biomac.1c00250\SEM" xr:uid="{01BB78CE-7708-4975-BE71-276969168C51}"/>
    <hyperlink ref="A1597" r:id="rId3405" xr:uid="{F5222CA6-57EA-4B12-A049-4DDB3527EE6C}"/>
    <hyperlink ref="A1598" r:id="rId3406" xr:uid="{91C83A9F-1689-430B-B3A8-0434FACEBA9D}"/>
    <hyperlink ref="A1600" r:id="rId3407" xr:uid="{9324F679-BD26-4F28-A175-B923459C6AB6}"/>
    <hyperlink ref="A1602" r:id="rId3408" xr:uid="{9DA1AB9B-454C-4436-BC31-1DDBAADBF354}"/>
    <hyperlink ref="G30" r:id="rId3409" tooltip="sem/10.1021_acsami.9b21659\am9b21659_0001.jpeg" xr:uid="{F0D47445-4A0A-4DCC-A80F-80C72FADAC01}"/>
    <hyperlink ref="H30" r:id="rId3410" tooltip="sem/10.1021_acsami.9b21659\SEM" xr:uid="{F562CC4C-3FE0-48E3-8FD7-FC9EAE382DFA}"/>
    <hyperlink ref="G31" r:id="rId3411" tooltip="sem/10.1021_acsami.9b21659\am9b21659_0001.jpeg" xr:uid="{1D9D63F5-C0E1-4FA8-A7E8-B79A43A6B858}"/>
    <hyperlink ref="H31" r:id="rId3412" tooltip="sem/10.1021_acsami.9b21659\SEM" xr:uid="{854205A9-7554-41EE-AD7A-121742668EA6}"/>
    <hyperlink ref="G603" r:id="rId3413" tooltip="sem/10.1021_acsami.0c18242\supp_3.jpg" display="sem/10.1021_acsami.0c18242\supp_3.jpg" xr:uid="{A7ED9334-F901-4EDD-8DC4-EC9AB53E2961}"/>
    <hyperlink ref="H603" r:id="rId3414" tooltip="sem/10.1021_acsami.0c18242\SEM" display="sem/10.1021_acsami.0c18242\SEM" xr:uid="{AA5DC019-59B9-4D30-833C-70741966752B}"/>
    <hyperlink ref="G856" r:id="rId3415" tooltip="sem/10.1021_acsami.8b20178\am-2018-201786_0001.jpeg" display="sem/10.1021_acsami.8b20178\am-2018-201786_0001.jpeg" xr:uid="{3015DCE1-0E62-4389-BD2A-807196895840}"/>
    <hyperlink ref="H856" r:id="rId3416" tooltip="sem/10.1021_acsami.8b20178\SEM" display="sem/10.1021_acsami.8b20178\SEM" xr:uid="{5B816781-6C08-4631-A189-35D0BF3C75CF}"/>
    <hyperlink ref="A856" r:id="rId3417" xr:uid="{F5B64F01-0D8B-4EB7-B6E8-818328EAED33}"/>
    <hyperlink ref="G858" r:id="rId3418" tooltip="sem/10.1021_acsami.8b20178\am-2018-201786_0001.jpeg" display="sem/10.1021_acsami.8b20178\am-2018-201786_0001.jpeg" xr:uid="{2DFE35B2-835E-4BEE-A2CD-69F468FF6A0F}"/>
    <hyperlink ref="H858" r:id="rId3419" tooltip="sem/10.1021_acsami.8b20178\SEM" display="sem/10.1021_acsami.8b20178\SEM" xr:uid="{2DA46F1F-17DF-4DF3-94C4-7925CEC484C5}"/>
    <hyperlink ref="A858" r:id="rId3420" xr:uid="{5E7D59E1-D3E6-4FAD-A434-C92BC9A711C1}"/>
    <hyperlink ref="G1422" r:id="rId3421" tooltip="sem/10.1021_acsami.1c08421\am1c08421_0003.jpeg" display="sem/10.1021_acsami.1c08421\am1c08421_0003.jpeg" xr:uid="{1D5F687C-CB96-4D06-AFED-E17F519F89D0}"/>
    <hyperlink ref="H1422" r:id="rId3422" tooltip="sem/10.1021_acsami.1c08421\SEM" display="sem/10.1021_acsami.1c08421\SEM" xr:uid="{C26A9FF5-E969-4F52-B7C4-DF33EB217CD8}"/>
    <hyperlink ref="G1420" r:id="rId3423" tooltip="sem/10.1021_acsami.1c08421\am1c08421_0003.jpeg" display="sem/10.1021_acsami.1c08421\am1c08421_0003.jpeg" xr:uid="{D52A22F4-B0DE-438E-A779-2F1452C910DF}"/>
    <hyperlink ref="H1420" r:id="rId3424" tooltip="sem/10.1021_acsami.1c08421\SEM" display="sem/10.1021_acsami.1c08421\SEM" xr:uid="{0DEF3EB6-1FFC-47D6-A149-C851F80514BF}"/>
    <hyperlink ref="G1421" r:id="rId3425" tooltip="sem/10.1021_acsami.1c08421\am1c08421_0003.jpeg" display="sem/10.1021_acsami.1c08421\am1c08421_0003.jpeg" xr:uid="{AB0F0F46-A039-4A96-A41A-E41C85F2ABF8}"/>
    <hyperlink ref="H1421" r:id="rId3426" tooltip="sem/10.1021_acsami.1c08421\SEM" display="sem/10.1021_acsami.1c08421\SEM" xr:uid="{B135A7CE-092E-4BBD-87A9-9B4967F6B882}"/>
    <hyperlink ref="G1514" r:id="rId3427" tooltip="sem/10.1021_acsbiomaterials.0c00119\ab0c00119_0001.jpeg" display="sem/10.1021_acsbiomaterials.0c00119\ab0c00119_0001.jpeg" xr:uid="{130AC405-A79C-49C4-9D10-5784DD3B3D05}"/>
    <hyperlink ref="H1514" r:id="rId3428" tooltip="sem/10.1021_acsbiomaterials.0c00119\SEM" display="sem/10.1021_acsbiomaterials.0c00119\SEM" xr:uid="{B06CE51F-58B3-45B9-BA3C-D5DEB146B020}"/>
    <hyperlink ref="G1515" r:id="rId3429" tooltip="sem/10.1021_acsbiomaterials.0c00119\ab0c00119_0001.jpeg" display="sem/10.1021_acsbiomaterials.0c00119\ab0c00119_0001.jpeg" xr:uid="{A9C47A6F-035D-4814-9C8D-55B594F2DEA2}"/>
    <hyperlink ref="H1515" r:id="rId3430" tooltip="sem/10.1021_acsbiomaterials.0c00119\SEM" display="sem/10.1021_acsbiomaterials.0c00119\SEM" xr:uid="{FF75A931-8E06-4551-8009-DFB6CF3517A2}"/>
    <hyperlink ref="G1516" r:id="rId3431" tooltip="sem/10.1021_acsbiomaterials.0c00119\ab0c00119_0001.jpeg" display="sem/10.1021_acsbiomaterials.0c00119\ab0c00119_0001.jpeg" xr:uid="{D915FA4D-2D52-4499-9049-756EF3674DD1}"/>
    <hyperlink ref="H1516" r:id="rId3432" tooltip="sem/10.1021_acsbiomaterials.0c00119\SEM" display="sem/10.1021_acsbiomaterials.0c00119\SEM" xr:uid="{A5722076-8EFE-440B-A55B-3B0AEF3F025E}"/>
    <hyperlink ref="G1517" r:id="rId3433" tooltip="sem/10.1021_acsbiomaterials.0c00119\ab0c00119_0001.jpeg" display="sem/10.1021_acsbiomaterials.0c00119\ab0c00119_0001.jpeg" xr:uid="{1B8C1339-62DF-42D6-97EC-FDDF599867D7}"/>
    <hyperlink ref="H1517" r:id="rId3434" tooltip="sem/10.1021_acsbiomaterials.0c00119\SEM" display="sem/10.1021_acsbiomaterials.0c00119\SEM" xr:uid="{7C5EEB12-5C1B-4C54-B1E6-D6BF8B78367D}"/>
    <hyperlink ref="A1526" r:id="rId3435" xr:uid="{FD874FD7-95B6-4EC7-965B-CDE40E8223D6}"/>
    <hyperlink ref="A491" r:id="rId3436" xr:uid="{73F01785-CB27-4821-80F0-3768025B0031}"/>
    <hyperlink ref="A694" r:id="rId3437" xr:uid="{888D28CB-8A84-4316-A485-0AF018A0E7E4}"/>
    <hyperlink ref="G1527" r:id="rId3438" tooltip="sem/10.1021_acsami.1c03821\am1c03821_0003.jpeg" display="sem/10.1021_acsami.1c03821\am1c03821_0003.jpeg" xr:uid="{5DBA48CC-AA12-4CEB-8B69-65C7E21F5DF3}"/>
    <hyperlink ref="H1527" r:id="rId3439" tooltip="sem/10.1021_acsami.1c03821\SEM" display="sem/10.1021_acsami.1c03821\SEM" xr:uid="{4125FA50-454F-431B-9231-430B1AC68CC2}"/>
    <hyperlink ref="A1527" r:id="rId3440" xr:uid="{6F4F206E-B5FE-4605-990A-9A00F404A421}"/>
    <hyperlink ref="G1528" r:id="rId3441" tooltip="sem/10.1021_acsami.1c03821\am1c03821_0003.jpeg" display="sem/10.1021_acsami.1c03821\am1c03821_0003.jpeg" xr:uid="{4BB477DF-1B65-47FC-850D-04F90A7358EC}"/>
    <hyperlink ref="H1528" r:id="rId3442" tooltip="sem/10.1021_acsami.1c03821\SEM" display="sem/10.1021_acsami.1c03821\SEM" xr:uid="{17CBC6BB-816E-4D7D-9A24-DA3FA35F4B35}"/>
    <hyperlink ref="A1528" r:id="rId3443" xr:uid="{A0841FDD-8C55-4EDB-ACFC-476049B75009}"/>
    <hyperlink ref="G1529" r:id="rId3444" tooltip="sem/10.1021_acsami.1c03821\am1c03821_0003.jpeg" display="sem/10.1021_acsami.1c03821\am1c03821_0003.jpeg" xr:uid="{991E0682-1B96-46B2-B914-E1DDB890CC62}"/>
    <hyperlink ref="H1529" r:id="rId3445" tooltip="sem/10.1021_acsami.1c03821\SEM" display="sem/10.1021_acsami.1c03821\SEM" xr:uid="{CEC4172F-DA05-4150-816E-6674D838E94A}"/>
    <hyperlink ref="A1529" r:id="rId3446" xr:uid="{4BA95B4E-FE6D-410D-8001-5ED30CB939CB}"/>
    <hyperlink ref="G905" r:id="rId3447" tooltip="sem/10.1021_acs.iecr.9b06769\supp_2.jpg" display="sem/10.1021_acs.iecr.9b06769\supp_2.jpg" xr:uid="{C44F8B1E-FABC-4629-B3B3-F2BE57730982}"/>
    <hyperlink ref="H905" r:id="rId3448" tooltip="sem/10.1021_acs.iecr.9b06769\SEM" display="sem/10.1021_acs.iecr.9b06769\SEM" xr:uid="{34D1DB41-A666-4DA0-BE43-0870D8815C4C}"/>
    <hyperlink ref="A905" r:id="rId3449" xr:uid="{C50F1BE9-0B9E-4222-BBC7-F08CB1C19F5C}"/>
    <hyperlink ref="G906" r:id="rId3450" tooltip="sem/10.1021_acs.iecr.9b06769\supp_2.jpg" display="sem/10.1021_acs.iecr.9b06769\supp_2.jpg" xr:uid="{B2ED3D30-43EF-46C2-A9BC-7F606A5E9162}"/>
    <hyperlink ref="G907" r:id="rId3451" tooltip="sem/10.1021_acs.iecr.9b06769\supp_2.jpg" display="sem/10.1021_acs.iecr.9b06769\supp_2.jpg" xr:uid="{372D6BCF-BFE0-4AE3-9786-A67A0EA5924E}"/>
    <hyperlink ref="G908" r:id="rId3452" tooltip="sem/10.1021_acs.iecr.9b06769\supp_2.jpg" display="sem/10.1021_acs.iecr.9b06769\supp_2.jpg" xr:uid="{B60E4606-8C79-44A8-8D16-96BF9AC94E80}"/>
    <hyperlink ref="G909" r:id="rId3453" tooltip="sem/10.1021_acs.iecr.9b06769\supp_2.jpg" display="sem/10.1021_acs.iecr.9b06769\supp_2.jpg" xr:uid="{97EEDA5B-93DC-474A-A52C-3A7E3461BF73}"/>
    <hyperlink ref="H906" r:id="rId3454" tooltip="sem/10.1021_acs.iecr.9b06769\SEM" display="sem/10.1021_acs.iecr.9b06769\SEM" xr:uid="{6473D723-E1A6-4DDD-BD63-D9668C39BC67}"/>
    <hyperlink ref="H907" r:id="rId3455" tooltip="sem/10.1021_acs.iecr.9b06769\SEM" display="sem/10.1021_acs.iecr.9b06769\SEM" xr:uid="{5F4A0322-1FB2-4EED-9F59-18ACCA736926}"/>
    <hyperlink ref="H908" r:id="rId3456" tooltip="sem/10.1021_acs.iecr.9b06769\SEM" display="sem/10.1021_acs.iecr.9b06769\SEM" xr:uid="{39C8C060-A02E-4457-B74A-257C2578758A}"/>
    <hyperlink ref="H909" r:id="rId3457" tooltip="sem/10.1021_acs.iecr.9b06769\SEM" display="sem/10.1021_acs.iecr.9b06769\SEM" xr:uid="{4D7A717A-D4EF-4262-8BF4-1247231D27A5}"/>
    <hyperlink ref="A906" r:id="rId3458" display="https://pubs.acs.org/doi/10.1021/acs.iecr.9b06769" xr:uid="{144BA788-CB3D-4309-AF24-1F81EBB86D87}"/>
    <hyperlink ref="A907" r:id="rId3459" display="https://pubs.acs.org/doi/10.1021/acs.iecr.9b06769" xr:uid="{761AA599-D1E5-423F-955A-CE657BB78978}"/>
    <hyperlink ref="A908" r:id="rId3460" display="https://pubs.acs.org/doi/10.1021/acs.iecr.9b06769" xr:uid="{10CF237D-0D88-492A-9C00-DE1E5A54FDE3}"/>
    <hyperlink ref="A909" r:id="rId3461" display="https://pubs.acs.org/doi/10.1021/acs.iecr.9b06769" xr:uid="{66C2AC17-69C1-470F-9BD8-AA871D96D320}"/>
    <hyperlink ref="G476" r:id="rId3462" tooltip="sem/10.1021_acsanm.0c00351\an0c00351_0006.jpeg" display="sem/10.1021_acsanm.0c00351\an0c00351_0006.jpeg" xr:uid="{5E0ECCBC-8F36-4D47-B0AF-19650EFE8E7E}"/>
    <hyperlink ref="H476" r:id="rId3463" tooltip="sem/10.1021_acsanm.0c00351\SEM" display="sem/10.1021_acsanm.0c00351\SEM" xr:uid="{C91D74FA-0F00-41E0-9DF7-1CFC4EF0CB4B}"/>
    <hyperlink ref="A476" r:id="rId3464" xr:uid="{05151BA0-97AE-4B50-80DA-25DB6607042D}"/>
  </hyperlinks>
  <pageMargins left="0.7" right="0.7" top="0.75" bottom="0.75" header="0.3" footer="0.3"/>
  <pageSetup orientation="portrait" r:id="rId346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Ho</dc:creator>
  <cp:lastModifiedBy>Joseph Liu</cp:lastModifiedBy>
  <dcterms:created xsi:type="dcterms:W3CDTF">2022-02-26T04:48:55Z</dcterms:created>
  <dcterms:modified xsi:type="dcterms:W3CDTF">2022-04-11T06:41:31Z</dcterms:modified>
</cp:coreProperties>
</file>