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F93F" lockStructure="1"/>
  <bookViews>
    <workbookView xWindow="6765" yWindow="210" windowWidth="12105" windowHeight="10245" tabRatio="759"/>
  </bookViews>
  <sheets>
    <sheet name="LMS" sheetId="1" r:id="rId1"/>
    <sheet name="Config" sheetId="3" state="veryHidden" r:id="rId2"/>
    <sheet name="Lang" sheetId="21" state="veryHidden" r:id="rId3"/>
    <sheet name="Instrument" sheetId="4" state="veryHidden" r:id="rId4"/>
    <sheet name="Reagent" sheetId="5" state="veryHidden" r:id="rId5"/>
    <sheet name="Barcoding" sheetId="6" state="veryHidden" r:id="rId6"/>
    <sheet name="Plug-Ins" sheetId="23" state="veryHidden" r:id="rId7"/>
    <sheet name="VPHiddenSheet" sheetId="8" state="veryHidden" r:id="rId8"/>
  </sheets>
  <definedNames>
    <definedName name="A_COUNT">LMS!$D$78</definedName>
    <definedName name="A_ROW_1">LMS!$B$81</definedName>
    <definedName name="A_ROW_10">LMS!$B$90</definedName>
    <definedName name="A_ROW_11">LMS!$B$91</definedName>
    <definedName name="A_ROW_12">LMS!$B$92</definedName>
    <definedName name="A_ROW_2">LMS!$B$82</definedName>
    <definedName name="A_ROW_3">LMS!$B$83</definedName>
    <definedName name="A_ROW_4">LMS!$B$84</definedName>
    <definedName name="A_ROW_5">LMS!$B$85</definedName>
    <definedName name="A_ROW_6">LMS!$B$86</definedName>
    <definedName name="A_ROW_7">LMS!$B$87</definedName>
    <definedName name="A_ROW_8">LMS!$B$88</definedName>
    <definedName name="A_ROW_9">LMS!$B$89</definedName>
    <definedName name="B_COUNT">LMS!$D$110</definedName>
    <definedName name="B_ROW_1">LMS!$B$113</definedName>
    <definedName name="B_ROW_10">LMS!$B$122</definedName>
    <definedName name="B_ROW_11">LMS!$B$123</definedName>
    <definedName name="B_ROW_12">LMS!$B$124</definedName>
    <definedName name="B_ROW_2">LMS!$B$114</definedName>
    <definedName name="B_ROW_3">LMS!$B$115</definedName>
    <definedName name="B_ROW_4">LMS!$B$116</definedName>
    <definedName name="B_ROW_5">LMS!$B$117</definedName>
    <definedName name="B_ROW_6">LMS!$B$118</definedName>
    <definedName name="B_ROW_7">LMS!$B$119</definedName>
    <definedName name="B_ROW_8">LMS!$B$120</definedName>
    <definedName name="B_ROW_9">LMS!$B$121</definedName>
    <definedName name="BARCODE_INSTRUMENT_TYPE">Barcoding!$D$4</definedName>
    <definedName name="BARCODE_LABEL_DATA">Barcoding!$C$202:$M$222</definedName>
    <definedName name="BARCODE_LIST_NAME">Barcoding!$D$5</definedName>
    <definedName name="BARCODE_PRINTER_IPS">Barcoding!$D$103:$D$152</definedName>
    <definedName name="BARCODE_PRINTER_NAMES">Barcoding!$C$103:$C$152</definedName>
    <definedName name="BARCODE_PRINTERS">Barcoding!$C$102:$D$152</definedName>
    <definedName name="BARCODE_TEMPLATE">Barcoding!$D$3</definedName>
    <definedName name="BUFFER_ACTIVE_MAN_CF_1">Config!$B$79</definedName>
    <definedName name="BUFFER_ACTIVE_MAN_CF_2">Config!$B$80</definedName>
    <definedName name="BUFFER_ACTIVE_MAN_CF_3">Config!$B$81</definedName>
    <definedName name="BUFFER_ACTIVE_MAN_CF_4">Config!$B$82</definedName>
    <definedName name="BUFFER_ACTIVE_MAN_CF_5">Config!$B$83</definedName>
    <definedName name="BUFFER_ACTIVE_SDS_CF_1">Config!$B$74</definedName>
    <definedName name="BUFFER_ACTIVE_SDS_CF_2">Config!$B$75</definedName>
    <definedName name="BUFFER_ACTIVE_SDS_CF_3">Config!$B$76</definedName>
    <definedName name="BUFFER_ACTIVE_SDS_CF_4">Config!$B$77</definedName>
    <definedName name="BUFFER_ACTIVE_SDS_CF_5">Config!$B$78</definedName>
    <definedName name="BUFFER_EXP_MAN_1">LMS!$F$48</definedName>
    <definedName name="BUFFER_EXP_MAN_2">LMS!$F$49</definedName>
    <definedName name="BUFFER_EXP_MAN_3">LMS!$F$50</definedName>
    <definedName name="BUFFER_EXP_MAN_4">LMS!$F$51</definedName>
    <definedName name="BUFFER_EXP_MAN_5">LMS!$F$52</definedName>
    <definedName name="BUFFER_EXP_MAN_CF_1">Config!$B$57</definedName>
    <definedName name="BUFFER_EXP_MAN_CF_2">Config!$B$58</definedName>
    <definedName name="BUFFER_EXP_MAN_CF_3">Config!$B$59</definedName>
    <definedName name="BUFFER_EXP_MAN_CF_4">Config!$B$60</definedName>
    <definedName name="BUFFER_EXP_MAN_CF_5">Config!$B$61</definedName>
    <definedName name="BUFFER_EXP_SDS_1">LMS!$F$24</definedName>
    <definedName name="BUFFER_EXP_SDS_2">LMS!$F$25</definedName>
    <definedName name="BUFFER_EXP_SDS_3">LMS!$F$26</definedName>
    <definedName name="BUFFER_EXP_SDS_4">LMS!$F$27</definedName>
    <definedName name="BUFFER_EXP_SDS_5">LMS!$F$28</definedName>
    <definedName name="BUFFER_EXP_SDS_CF_1">Config!$B$62</definedName>
    <definedName name="BUFFER_EXP_SDS_CF_2">Config!$B$63</definedName>
    <definedName name="BUFFER_EXP_SDS_CF_3">Config!$B$64</definedName>
    <definedName name="BUFFER_EXP_SDS_CF_4">Config!$B$65</definedName>
    <definedName name="BUFFER_EXP_SDS_CF_5">Config!$B$66</definedName>
    <definedName name="BUFFER_INT_LOT_MAN_1">LMS!$C$48</definedName>
    <definedName name="BUFFER_INT_LOT_MAN_2">LMS!$C$49</definedName>
    <definedName name="BUFFER_INT_LOT_MAN_3">LMS!$C$50</definedName>
    <definedName name="BUFFER_INT_LOT_MAN_4">LMS!$C$51</definedName>
    <definedName name="BUFFER_INT_LOT_MAN_5">LMS!$C$52</definedName>
    <definedName name="BUFFER_INT_LOT_SDS_1">LMS!$C$24</definedName>
    <definedName name="BUFFER_INT_LOT_SDS_2">LMS!$C$25</definedName>
    <definedName name="BUFFER_INT_LOT_SDS_3">LMS!$C$26</definedName>
    <definedName name="BUFFER_INT_LOT_SDS_4">LMS!$C$27</definedName>
    <definedName name="BUFFER_INT_LOT_SDS_5">LMS!$C$28</definedName>
    <definedName name="BUFFER_LOT_MAN_1">LMS!$E$48</definedName>
    <definedName name="BUFFER_LOT_MAN_2">LMS!$E$49</definedName>
    <definedName name="BUFFER_LOT_MAN_3">LMS!$E$50</definedName>
    <definedName name="BUFFER_LOT_MAN_4">LMS!$E$51</definedName>
    <definedName name="BUFFER_LOT_MAN_5">LMS!$E$52</definedName>
    <definedName name="BUFFER_LOT_SDS_1">LMS!$E$24</definedName>
    <definedName name="BUFFER_LOT_SDS_2">LMS!$E$25</definedName>
    <definedName name="BUFFER_LOT_SDS_3">LMS!$E$26</definedName>
    <definedName name="BUFFER_LOT_SDS_4">LMS!$E$27</definedName>
    <definedName name="BUFFER_LOT_SDS_5">LMS!$E$28</definedName>
    <definedName name="BUFFER_VENDOR_MAN_1">LMS!$D$48</definedName>
    <definedName name="BUFFER_VENDOR_MAN_2">LMS!$D$49</definedName>
    <definedName name="BUFFER_VENDOR_MAN_3">LMS!$D$50</definedName>
    <definedName name="BUFFER_VENDOR_MAN_4">LMS!$D$51</definedName>
    <definedName name="BUFFER_VENDOR_MAN_5">LMS!$D$52</definedName>
    <definedName name="BUFFER_VENDOR_SDS_1">LMS!$D$24</definedName>
    <definedName name="BUFFER_VENDOR_SDS_2">LMS!$D$25</definedName>
    <definedName name="BUFFER_VENDOR_SDS_3">LMS!$D$26</definedName>
    <definedName name="BUFFER_VENDOR_SDS_4">LMS!$D$27</definedName>
    <definedName name="BUFFER_VENDOR_SDS_5">LMS!$D$28</definedName>
    <definedName name="CAL_SDS_RO">LMS!$H$24:$J$28,LMS!$K$25:$K$28,LMS!$C$33:$D$33,LMS!$F$33:$J$33,LMS!$I$38:$K$38</definedName>
    <definedName name="COMMENTS">LMS!$C$128</definedName>
    <definedName name="CURRENT_DEPARTMENT">Config!$B$4</definedName>
    <definedName name="CURRENT_USER">Config!$B$3</definedName>
    <definedName name="CURRENT_USER_NAME">Config!$B$5</definedName>
    <definedName name="DELTA_HIGH">Config!$B$43</definedName>
    <definedName name="DELTA_LOW">Config!$B$44</definedName>
    <definedName name="DOCUMENT_ID">Config!$B$2</definedName>
    <definedName name="ELECTRODE_DUE_DATE_CF">Config!$B$68</definedName>
    <definedName name="ELECTRODE_EXPIRY_DATE">Config!$B$27</definedName>
    <definedName name="ELECTRODE_ID">LMS!$D$13</definedName>
    <definedName name="FORM_CHEMICALS">Reagent!$D$3</definedName>
    <definedName name="FORM_CHEMICALS_ERROR_R">Reagent!$D$6</definedName>
    <definedName name="FORM_CHEMICALS_ERROR_W">Reagent!$D$7</definedName>
    <definedName name="FORM_CHEMICALS_STATUS_R">Reagent!$D$4</definedName>
    <definedName name="FORM_CHEMICALS_STATUS_W">Reagent!$D$5</definedName>
    <definedName name="FORM_INSTRUMENTS">Instrument!$D$3</definedName>
    <definedName name="FORM_INSTRUMENTS_ERROR_R">Instrument!$D$6</definedName>
    <definedName name="FORM_INSTRUMENTS_ERROR_W">Instrument!$D$7</definedName>
    <definedName name="FORM_INSTRUMENTS_STATUS_R">Instrument!$D$4</definedName>
    <definedName name="FORM_INSTRUMENTS_STATUS_W">Instrument!$D$5</definedName>
    <definedName name="FORM_LANG">LMS!$K$3</definedName>
    <definedName name="FORM_VALID">Config!$B$8</definedName>
    <definedName name="FORM_VERSION">Config!$B$7</definedName>
    <definedName name="HIDDEN_PASSWORD" hidden="1">VPHiddenSheet!$EL$7411</definedName>
    <definedName name="HIDDEN_XML" hidden="1">VPHiddenSheet!$EL$7412:$EL$7416</definedName>
    <definedName name="INV_LOG_EVENT">Instrument!$D$203:$D$230</definedName>
    <definedName name="INV_LOG_INSTCOMMENTS">Instrument!$E$203:$E$230</definedName>
    <definedName name="INV_LOG_INSTID">Instrument!$C$203:$C$230</definedName>
    <definedName name="INV_LOG_QTY">Reagent!$E$303:$E$327</definedName>
    <definedName name="INV_LOG_SUBSTGUID">Reagent!$C$303:$C$327</definedName>
    <definedName name="INV_LOG_WITHDRAW">Reagent!$D$303:$D$327</definedName>
    <definedName name="LANG_LOOKUP">Lang!$A$2:$C$40</definedName>
    <definedName name="LIST_LANG">Lang!$B$1:$C$1</definedName>
    <definedName name="M_COUNT">LMS!$D$45</definedName>
    <definedName name="M_ROW_1">LMS!$B$48</definedName>
    <definedName name="M_ROW_2">LMS!$B$49</definedName>
    <definedName name="M_ROW_3">LMS!$B$50</definedName>
    <definedName name="M_ROW_4">LMS!$B$51</definedName>
    <definedName name="M_ROW_5">LMS!$B$52</definedName>
    <definedName name="MAN_BUFFER_HIGH">Config!$B$35</definedName>
    <definedName name="MAN_BUFFER_LOW">Config!$B$36</definedName>
    <definedName name="MAN_CAL_BTYPE">LMS!$H$55</definedName>
    <definedName name="MAN_CAL_DATE">LMS!$D$55</definedName>
    <definedName name="MAN_CAL_PASS_FAIL">LMS!$K$54</definedName>
    <definedName name="MAN_CAL_PH0">LMS!$G$55</definedName>
    <definedName name="MAN_CAL_TEMP">LMS!$F$55</definedName>
    <definedName name="MAN_OFFSET_1">LMS!$K$49</definedName>
    <definedName name="MAN_OFFSET_2">LMS!$K$50</definedName>
    <definedName name="MAN_OFFSET_3">LMS!$K$51</definedName>
    <definedName name="MAN_OFFSET_4">LMS!$K$52</definedName>
    <definedName name="MAN_SLOPE">LMS!$C$55</definedName>
    <definedName name="MANUAL_BUFFER_STAGE">LMS!$D$43</definedName>
    <definedName name="MEAS_ADJUST_MAN_SHELF_STAGE">LMS!$D$99</definedName>
    <definedName name="MEAS_ADJUST_MAN_STAGE">LMS!$D$97</definedName>
    <definedName name="MEAS_ADJUST_SDS_SHELF_STAGE">LMS!$D$67</definedName>
    <definedName name="MEAS_ADJUST_SDS_STAGE">LMS!$D$65</definedName>
    <definedName name="MEAS_MAN_DATE_1">LMS!$F$113</definedName>
    <definedName name="MEAS_MAN_DATE_10">LMS!$F$122</definedName>
    <definedName name="MEAS_MAN_DATE_11">LMS!$F$123</definedName>
    <definedName name="MEAS_MAN_DATE_12">LMS!$F$124</definedName>
    <definedName name="MEAS_MAN_DATE_2">LMS!$F$114</definedName>
    <definedName name="MEAS_MAN_DATE_3">LMS!$F$115</definedName>
    <definedName name="MEAS_MAN_DATE_4">LMS!$F$116</definedName>
    <definedName name="MEAS_MAN_DATE_5">LMS!$F$117</definedName>
    <definedName name="MEAS_MAN_DATE_6">LMS!$F$118</definedName>
    <definedName name="MEAS_MAN_DATE_7">LMS!$F$119</definedName>
    <definedName name="MEAS_MAN_DATE_8">LMS!$F$120</definedName>
    <definedName name="MEAS_MAN_DATE_9">LMS!$F$121</definedName>
    <definedName name="MEAS_MAN_PH_1">LMS!$D$113</definedName>
    <definedName name="MEAS_MAN_PH_10">LMS!$D$122</definedName>
    <definedName name="MEAS_MAN_PH_11">LMS!$D$123</definedName>
    <definedName name="MEAS_MAN_PH_12">LMS!$D$124</definedName>
    <definedName name="MEAS_MAN_PH_2">LMS!$D$114</definedName>
    <definedName name="MEAS_MAN_PH_3">LMS!$D$115</definedName>
    <definedName name="MEAS_MAN_PH_4">LMS!$D$116</definedName>
    <definedName name="MEAS_MAN_PH_5">LMS!$D$117</definedName>
    <definedName name="MEAS_MAN_PH_6">LMS!$D$118</definedName>
    <definedName name="MEAS_MAN_PH_7">LMS!$D$119</definedName>
    <definedName name="MEAS_MAN_PH_8">LMS!$D$120</definedName>
    <definedName name="MEAS_MAN_PH_9">LMS!$D$121</definedName>
    <definedName name="MEAS_MAN_SOLN">LMS!$C$113:$C$124</definedName>
    <definedName name="MEAS_MAN_TEMP">LMS!$E$113:$E$124</definedName>
    <definedName name="MEAS_PREP_MAN_SOLN">LMS!$D$106</definedName>
    <definedName name="MEAS_PREP_SDS_SOLN">LMS!$D$74</definedName>
    <definedName name="MEAS_SDS_DATE_1">LMS!$F$81</definedName>
    <definedName name="MEAS_SDS_DATE_10">LMS!$F$90</definedName>
    <definedName name="MEAS_SDS_DATE_11">LMS!$F$91</definedName>
    <definedName name="MEAS_SDS_DATE_12">LMS!$F$92</definedName>
    <definedName name="MEAS_SDS_DATE_2">LMS!$F$82</definedName>
    <definedName name="MEAS_SDS_DATE_3">LMS!$F$83</definedName>
    <definedName name="MEAS_SDS_DATE_4">LMS!$F$84</definedName>
    <definedName name="MEAS_SDS_DATE_5">LMS!$F$85</definedName>
    <definedName name="MEAS_SDS_DATE_6">LMS!$F$86</definedName>
    <definedName name="MEAS_SDS_DATE_7">LMS!$F$87</definedName>
    <definedName name="MEAS_SDS_DATE_8">LMS!$F$88</definedName>
    <definedName name="MEAS_SDS_DATE_9">LMS!$F$89</definedName>
    <definedName name="MEAS_SDS_PH_1">LMS!$D$81</definedName>
    <definedName name="MEAS_SDS_PH_10">LMS!$D$90</definedName>
    <definedName name="MEAS_SDS_PH_11">LMS!$D$91</definedName>
    <definedName name="MEAS_SDS_PH_12">LMS!$D$92</definedName>
    <definedName name="MEAS_SDS_PH_2">LMS!$D$82</definedName>
    <definedName name="MEAS_SDS_PH_3">LMS!$D$83</definedName>
    <definedName name="MEAS_SDS_PH_4">LMS!$D$84</definedName>
    <definedName name="MEAS_SDS_PH_5">LMS!$D$85</definedName>
    <definedName name="MEAS_SDS_PH_6">LMS!$D$86</definedName>
    <definedName name="MEAS_SDS_PH_7">LMS!$D$87</definedName>
    <definedName name="MEAS_SDS_PH_8">LMS!$D$88</definedName>
    <definedName name="MEAS_SDS_PH_9">LMS!$D$89</definedName>
    <definedName name="MEAS_SDS_SOLN_1">LMS!$C$81</definedName>
    <definedName name="MEAS_SDS_SOLN_10">LMS!$C$90</definedName>
    <definedName name="MEAS_SDS_SOLN_11">LMS!$C$91</definedName>
    <definedName name="MEAS_SDS_SOLN_12">LMS!$C$92</definedName>
    <definedName name="MEAS_SDS_SOLN_2">LMS!$C$82</definedName>
    <definedName name="MEAS_SDS_SOLN_3">LMS!$C$83</definedName>
    <definedName name="MEAS_SDS_SOLN_4">LMS!$C$84</definedName>
    <definedName name="MEAS_SDS_SOLN_5">LMS!$C$85</definedName>
    <definedName name="MEAS_SDS_SOLN_6">LMS!$C$86</definedName>
    <definedName name="MEAS_SDS_SOLN_7">LMS!$C$87</definedName>
    <definedName name="MEAS_SDS_SOLN_8">LMS!$C$88</definedName>
    <definedName name="MEAS_SDS_SOLN_9">LMS!$C$89</definedName>
    <definedName name="MEAS_SDS_TEMP_1">LMS!$E$81</definedName>
    <definedName name="MEAS_SDS_TEMP_10">LMS!$E$90</definedName>
    <definedName name="MEAS_SDS_TEMP_11">LMS!$E$91</definedName>
    <definedName name="MEAS_SDS_TEMP_12">LMS!$E$92</definedName>
    <definedName name="MEAS_SDS_TEMP_2">LMS!$E$82</definedName>
    <definedName name="MEAS_SDS_TEMP_3">LMS!$E$83</definedName>
    <definedName name="MEAS_SDS_TEMP_4">LMS!$E$84</definedName>
    <definedName name="MEAS_SDS_TEMP_5">LMS!$E$85</definedName>
    <definedName name="MEAS_SDS_TEMP_6">LMS!$E$86</definedName>
    <definedName name="MEAS_SDS_TEMP_7">LMS!$E$87</definedName>
    <definedName name="MEAS_SDS_TEMP_8">LMS!$E$88</definedName>
    <definedName name="MEAS_SDS_TEMP_9">LMS!$E$89</definedName>
    <definedName name="MEAS_SHELF_MAN_INT_LOT">LMS!$C$104</definedName>
    <definedName name="MEAS_SHELF_MAN_SOLN_REF">LMS!$D$108</definedName>
    <definedName name="MEAS_SHELF_MAN_VENDOR">LMS!$D$104</definedName>
    <definedName name="MEAS_SHELF_MAN_VENDOR_EXP">LMS!$G$104</definedName>
    <definedName name="MEAS_SHELF_MAN_VENDOR_LOT">LMS!$F$104</definedName>
    <definedName name="MEAS_SHELF_MAN_VENDOR_NAME">LMS!$E$104</definedName>
    <definedName name="MEAS_SHELF_SDS_INT_LOT">LMS!$C$72</definedName>
    <definedName name="MEAS_SHELF_SDS_SOLN_REF">LMS!$D$76</definedName>
    <definedName name="MEAS_SHELF_SDS_VENDOR">LMS!$D$72</definedName>
    <definedName name="MEAS_SHELF_SDS_VENDOR_EXP">LMS!$G$72</definedName>
    <definedName name="MEAS_SHELF_SDS_VENDOR_LOT">LMS!$F$72</definedName>
    <definedName name="MEAS_SHELF_SDS_VENDOR_NAME">LMS!$E$72</definedName>
    <definedName name="OFFSET_HIGH">Config!$B$41</definedName>
    <definedName name="OFFSET_LOW">Config!$B$42</definedName>
    <definedName name="PH_BUFFER_ACCURACY">Config!$B$31</definedName>
    <definedName name="PH_BUFFER_ACCURACY_MAN">Config!$B$34</definedName>
    <definedName name="PH_BUFFER_ACCURACY_SPEC">Config!$B$30</definedName>
    <definedName name="PH_BUFFER_SIG">Config!$B$37</definedName>
    <definedName name="PH_CAL_ID_LOG">Instrument!$C$203</definedName>
    <definedName name="PH_ID">Config!$B$73</definedName>
    <definedName name="PH_ID_MAN_1">LMS!$H$113</definedName>
    <definedName name="PH_ID_MAN_10">LMS!$H$122</definedName>
    <definedName name="PH_ID_MAN_11">LMS!$H$123</definedName>
    <definedName name="PH_ID_MAN_12">LMS!$H$124</definedName>
    <definedName name="PH_ID_MAN_2">LMS!$H$114</definedName>
    <definedName name="PH_ID_MAN_3">LMS!$H$115</definedName>
    <definedName name="PH_ID_MAN_4">LMS!$H$116</definedName>
    <definedName name="PH_ID_MAN_5">LMS!$H$117</definedName>
    <definedName name="PH_ID_MAN_6">LMS!$H$118</definedName>
    <definedName name="PH_ID_MAN_7">LMS!$H$119</definedName>
    <definedName name="PH_ID_MAN_8">LMS!$H$120</definedName>
    <definedName name="PH_ID_MAN_9">LMS!$H$121</definedName>
    <definedName name="PH_ID_NAME">Config!$B$25</definedName>
    <definedName name="PH_MAN_ACTUAL_1">LMS!$H$48</definedName>
    <definedName name="PH_MAN_ACTUAL_2">LMS!$H$49</definedName>
    <definedName name="PH_MAN_ACTUAL_3">LMS!$H$50</definedName>
    <definedName name="PH_MAN_ACTUAL_4">LMS!$H$51</definedName>
    <definedName name="PH_MAN_ACTUAL_5">LMS!$H$52</definedName>
    <definedName name="PH_MAN_CERT_1">LMS!$G$48</definedName>
    <definedName name="PH_MAN_CERT_2">LMS!$G$49</definedName>
    <definedName name="PH_MAN_CERT_3">LMS!$G$50</definedName>
    <definedName name="PH_MAN_CERT_4">LMS!$G$51</definedName>
    <definedName name="PH_MAN_CERT_5">LMS!$G$52</definedName>
    <definedName name="PH_MAN_DELTA_1">LMS!$J$48</definedName>
    <definedName name="PH_MAN_DELTA_2">LMS!$J$49</definedName>
    <definedName name="PH_MAN_DELTA_3">LMS!$J$50</definedName>
    <definedName name="PH_MAN_DELTA_4">LMS!$J$51</definedName>
    <definedName name="PH_MAN_DELTA_5">LMS!$J$52</definedName>
    <definedName name="PH_MAN_RESPON_1">LMS!$I$48</definedName>
    <definedName name="PH_MAN_RESPON_2">LMS!$I$49</definedName>
    <definedName name="PH_MAN_RESPON_3">LMS!$I$50</definedName>
    <definedName name="PH_MAN_RESPON_4">LMS!$I$51</definedName>
    <definedName name="PH_MAN_RESPON_5">LMS!$I$52</definedName>
    <definedName name="PH_METER_ID">LMS!$D$5</definedName>
    <definedName name="PH_METER_ID_1">LMS!$H$81</definedName>
    <definedName name="PH_METER_ID_10">LMS!$H$90</definedName>
    <definedName name="PH_METER_ID_11">LMS!$H$91</definedName>
    <definedName name="PH_METER_ID_12">LMS!$H$92</definedName>
    <definedName name="PH_METER_ID_2">LMS!$H$82</definedName>
    <definedName name="PH_METER_ID_3">LMS!$H$83</definedName>
    <definedName name="PH_METER_ID_4">LMS!$H$84</definedName>
    <definedName name="PH_METER_ID_5">LMS!$H$85</definedName>
    <definedName name="PH_METER_ID_6">LMS!$H$86</definedName>
    <definedName name="PH_METER_ID_7">LMS!$H$87</definedName>
    <definedName name="PH_METER_ID_8">LMS!$H$88</definedName>
    <definedName name="PH_METER_ID_9">LMS!$H$89</definedName>
    <definedName name="PH_METER_ID_CAL_DATE">Config!$B$55</definedName>
    <definedName name="PH_METER_LOCATION">LMS!$D$7</definedName>
    <definedName name="PH_METER_SERIAL">LMS!$D$9</definedName>
    <definedName name="PH_SDS_ACTUAL_1">LMS!$H$24</definedName>
    <definedName name="PH_SDS_ACTUAL_2">LMS!$H$25</definedName>
    <definedName name="PH_SDS_ACTUAL_3">LMS!$H$26</definedName>
    <definedName name="PH_SDS_ACTUAL_4">LMS!$H$27</definedName>
    <definedName name="PH_SDS_ACTUAL_5">LMS!$H$28</definedName>
    <definedName name="PH_SDS_CERT_1">LMS!$G$24</definedName>
    <definedName name="PH_SDS_CERT_2">LMS!$G$25</definedName>
    <definedName name="PH_SDS_CERT_3">LMS!$G$26</definedName>
    <definedName name="PH_SDS_CERT_4">LMS!$G$27</definedName>
    <definedName name="PH_SDS_CERT_5">LMS!$G$28</definedName>
    <definedName name="PH_SDS_DELTA_1">LMS!$J$24</definedName>
    <definedName name="PH_SDS_DELTA_2">LMS!$J$25</definedName>
    <definedName name="PH_SDS_DELTA_3">LMS!$J$26</definedName>
    <definedName name="PH_SDS_DELTA_4">LMS!$J$27</definedName>
    <definedName name="PH_SDS_DELTA_5">LMS!$J$28</definedName>
    <definedName name="PH_SDS_RESPON_1">LMS!$I$24</definedName>
    <definedName name="PH_SDS_RESPON_2">LMS!$I$25</definedName>
    <definedName name="PH_SDS_RESPON_3">LMS!$I$26</definedName>
    <definedName name="PH_SDS_RESPON_4">LMS!$I$27</definedName>
    <definedName name="PH_SDS_RESPON_5">LMS!$I$28</definedName>
    <definedName name="PH_STAGE">LMS!$D$3</definedName>
    <definedName name="PH_TEMP_ACCURACY">Config!$B$47</definedName>
    <definedName name="PH_TEMP_ACCURACY_MAN">Config!$B$51</definedName>
    <definedName name="PH_TEMP_ACCURACY_SPEC">Config!$B$48</definedName>
    <definedName name="PH_TEMP_HIGH">Config!$B$49</definedName>
    <definedName name="PH_TEMP_HIGH_MAN">Config!$B$52</definedName>
    <definedName name="PH_TEMP_LOW">Config!$B$50</definedName>
    <definedName name="PH_TEMP_LOW_MAN">Config!$B$53</definedName>
    <definedName name="PH_TEMP_SIG">Config!$B$54</definedName>
    <definedName name="PH_VER_DUE_MAN_1">LMS!$I$113</definedName>
    <definedName name="PH_VER_DUE_MAN_10">LMS!$I$122</definedName>
    <definedName name="PH_VER_DUE_MAN_11">LMS!$I$123</definedName>
    <definedName name="PH_VER_DUE_MAN_12">LMS!$I$124</definedName>
    <definedName name="PH_VER_DUE_MAN_2">LMS!$I$114</definedName>
    <definedName name="PH_VER_DUE_MAN_3">LMS!$I$115</definedName>
    <definedName name="PH_VER_DUE_MAN_4">LMS!$I$116</definedName>
    <definedName name="PH_VER_DUE_MAN_5">LMS!$I$117</definedName>
    <definedName name="PH_VER_DUE_MAN_6">LMS!$I$118</definedName>
    <definedName name="PH_VER_DUE_MAN_7">LMS!$I$119</definedName>
    <definedName name="PH_VER_DUE_MAN_8">LMS!$I$120</definedName>
    <definedName name="PH_VER_DUE_MAN_9">LMS!$I$121</definedName>
    <definedName name="PH_VERIFY_DUE_DATE_CF">Config!$B$56</definedName>
    <definedName name="PH_VERIFY_DUE_DATE_LAST">LMS!$D$15</definedName>
    <definedName name="PH_VERIFY_DUE_DATE_LAST_1">LMS!$I$81</definedName>
    <definedName name="PH_VERIFY_DUE_DATE_LAST_10">LMS!$I$90</definedName>
    <definedName name="PH_VERIFY_DUE_DATE_LAST_11">LMS!$I$91</definedName>
    <definedName name="PH_VERIFY_DUE_DATE_LAST_12">LMS!$I$92</definedName>
    <definedName name="PH_VERIFY_DUE_DATE_LAST_2">LMS!$I$82</definedName>
    <definedName name="PH_VERIFY_DUE_DATE_LAST_3">LMS!$I$83</definedName>
    <definedName name="PH_VERIFY_DUE_DATE_LAST_4">LMS!$I$84</definedName>
    <definedName name="PH_VERIFY_DUE_DATE_LAST_5">LMS!$I$85</definedName>
    <definedName name="PH_VERIFY_DUE_DATE_LAST_6">LMS!$I$86</definedName>
    <definedName name="PH_VERIFY_DUE_DATE_LAST_7">LMS!$I$87</definedName>
    <definedName name="PH_VERIFY_DUE_DATE_LAST_8">LMS!$I$88</definedName>
    <definedName name="PH_VERIFY_DUE_DATE_LAST_9">LMS!$I$89</definedName>
    <definedName name="RETRIEVE_SDS_CAL">LMS!$C$30</definedName>
    <definedName name="RETRIEVE_SDS_CAL_DATE">LMS!$I$30</definedName>
    <definedName name="ROW_PH_BUFFER_MANUAL">LMS!$A$57:$A$61</definedName>
    <definedName name="ROW_PH_BUFFER_SDS">LMS!$A$34:$A$39</definedName>
    <definedName name="ROW_PH_CAL_MANUAL">LMS!$A$41:$A$55</definedName>
    <definedName name="ROW_PH_CAL_SDS">LMS!$A$17:$A$33</definedName>
    <definedName name="ROW_PH_COMMENT">LMS!$A$125:$A$128</definedName>
    <definedName name="ROW_PH_HEADER">LMS!$A$4:$A$16</definedName>
    <definedName name="ROW_PH_MEAS_ADJUST_MAN_REAGENT">LMS!$A$103:$A$111</definedName>
    <definedName name="ROW_PH_MEAS_ADJUST_MANUAL">LMS!$A$99:$A$109</definedName>
    <definedName name="ROW_PH_MEAS_ADJUST_PREP_MANUAL">LMS!$A$106:$A$109</definedName>
    <definedName name="ROW_PH_MEAS_ADJUST_PREP_SDS">LMS!$A$74:$A$76</definedName>
    <definedName name="ROW_PH_MEAS_ADJUST_SDS">LMS!$A$67:$A$77</definedName>
    <definedName name="ROW_PH_MEAS_ADJUST_SDS_REAGENT">LMS!$A$71:$A$79</definedName>
    <definedName name="ROW_PH_MEAS_ADJUST_SHELF_MANUAL">LMS!$A$103:$A$105</definedName>
    <definedName name="ROW_PH_MEAS_ADJUST_SHELF_SDS">LMS!$A$71:$A$73</definedName>
    <definedName name="ROW_PH_MEASUREMENT_MANUAL">LMS!$A$95:$A$125</definedName>
    <definedName name="ROW_PH_MEASUREMENT_SDS">LMS!$A$63:$A$94</definedName>
    <definedName name="S_COUNT">LMS!$D$21</definedName>
    <definedName name="S_ROW_1">LMS!$B$24</definedName>
    <definedName name="S_ROW_2">LMS!$B$25</definedName>
    <definedName name="S_ROW_3">LMS!$B$26</definedName>
    <definedName name="S_ROW_4">LMS!$B$27</definedName>
    <definedName name="S_ROW_5">LMS!$B$28</definedName>
    <definedName name="SDS_BUFFER_HIGH">Config!$B$32</definedName>
    <definedName name="SDS_BUFFER_LOW">Config!$B$33</definedName>
    <definedName name="SDS_BUFFER_STAGE">LMS!$D$19</definedName>
    <definedName name="SDS_CAL_BTYPE">LMS!$H$33</definedName>
    <definedName name="SDS_CAL_DATE">LMS!$D$33</definedName>
    <definedName name="SDS_CAL_DATE_PHMETER">LMS!$I$33</definedName>
    <definedName name="SDS_CAL_PASS_FAIL">LMS!$F$30</definedName>
    <definedName name="SDS_CAL_PH0">LMS!$G$33</definedName>
    <definedName name="SDS_CAL_TEMP">LMS!$F$33</definedName>
    <definedName name="SDS_OFFSET_1">LMS!$K$25</definedName>
    <definedName name="SDS_OFFSET_2">LMS!$K$26</definedName>
    <definedName name="SDS_OFFSET_3">LMS!$K$27</definedName>
    <definedName name="SDS_OFFSET_4">LMS!$K$28</definedName>
    <definedName name="SDS_SLOPE">LMS!$C$33</definedName>
    <definedName name="SDS_SLOPE_PARSED">Config!$B$40</definedName>
    <definedName name="SET_INST_ID_CALSDS">LMS!$E$17</definedName>
    <definedName name="SET_INST_ID_MEAMAN">LMS!$G$110</definedName>
    <definedName name="SET_INST_ID_MEASDS">LMS!$G$78</definedName>
    <definedName name="SHOW_HIDE_PH_BUFFER_MANUAL">Config!$B$12</definedName>
    <definedName name="SHOW_HIDE_PH_BUFFER_SDS">Config!$B$10</definedName>
    <definedName name="SHOW_HIDE_PH_CAL_MANUAL">Config!$B$11</definedName>
    <definedName name="SHOW_HIDE_PH_CAL_SDS">Config!$B$9</definedName>
    <definedName name="SHOW_HIDE_PH_MEASUREMENT_MANUAL">Config!$B$18</definedName>
    <definedName name="SHOW_HIDE_PH_MEASUREMENT_SDS">Config!$B$13</definedName>
    <definedName name="SHOW_HIDE_ROW_PH_HEADER">Config!$B$23</definedName>
    <definedName name="SHOW_HIDE_ROW_PH_MEAS_ADJUST_MAN_REAGENT">Config!$B$20</definedName>
    <definedName name="SHOW_HIDE_ROW_PH_MEAS_ADJUST_MANUAL">Config!$B$19</definedName>
    <definedName name="SHOW_HIDE_ROW_PH_MEAS_ADJUST_PREP_MANUAL">Config!$B$22</definedName>
    <definedName name="SHOW_HIDE_ROW_PH_MEAS_ADJUST_PREP_SDS">Config!$B$17</definedName>
    <definedName name="SHOW_HIDE_ROW_PH_MEAS_ADJUST_SDS">Config!$B$14</definedName>
    <definedName name="SHOW_HIDE_ROW_PH_MEAS_ADJUST_SDS_REAGENT">Config!$B$15</definedName>
    <definedName name="SHOW_HIDE_ROW_PH_MEAS_ADJUST_SHELF_MANUAL">Config!$B$21</definedName>
    <definedName name="SHOW_HIDE_ROW_PH_MEAS_ADJUST_SHELF_SDS">Config!$B$16</definedName>
    <definedName name="SITE_ID">Config!$B$24</definedName>
    <definedName name="SLOPE_HIGH">Config!$B$38</definedName>
    <definedName name="SLOPE_LOW">Config!$B$39</definedName>
    <definedName name="TEMP_EXPIRY_DATE">Config!$B$26</definedName>
    <definedName name="TEMP_PROBE_DUE_DATE_CF">Config!$B$67</definedName>
    <definedName name="TEMP_PROBE_ID">LMS!$D$11</definedName>
    <definedName name="TEMPLATE_VERSION">Config!$B$6</definedName>
    <definedName name="TODAY_DATE">Config!$B$28</definedName>
    <definedName name="TODAY_NOW">Config!$B$29</definedName>
    <definedName name="VALID_1">LMS!$D$30</definedName>
    <definedName name="VALID_2">LMS!$I$54</definedName>
    <definedName name="VERIFY_BUFFER_ACTIVE_MAN">Config!$B$72</definedName>
    <definedName name="VERIFY_BUFFER_ACTIVE_SDS">Config!$B$71</definedName>
    <definedName name="VERIFY_BUFFER_ACTUAL_PH_MAN">LMS!$G$60</definedName>
    <definedName name="VERIFY_BUFFER_ACTUAL_PH_SDS">LMS!$G$38</definedName>
    <definedName name="VERIFY_BUFFER_EXP_MAN">LMS!$F$60</definedName>
    <definedName name="VERIFY_BUFFER_EXP_MAN_CF">Config!$B$70</definedName>
    <definedName name="VERIFY_BUFFER_EXP_SDS">LMS!$F$38</definedName>
    <definedName name="VERIFY_BUFFER_EXP_SDS_CF">Config!$B$69</definedName>
    <definedName name="VERIFY_BUFFER_INT_LOT_MAN">LMS!$C$60</definedName>
    <definedName name="VERIFY_BUFFER_INT_LOT_SDS">LMS!$C$38</definedName>
    <definedName name="VERIFY_BUFFER_LOT_MAN">LMS!$E$60</definedName>
    <definedName name="VERIFY_BUFFER_LOT_SDS">LMS!$E$38</definedName>
    <definedName name="VERIFY_BUFFER_MEAS_PH_MAN">LMS!$H$60</definedName>
    <definedName name="VERIFY_BUFFER_MEAS_PH_SDS">LMS!$H$38</definedName>
    <definedName name="VERIFY_BUFFER_TEMP_MAN">LMS!$I$60</definedName>
    <definedName name="VERIFY_BUFFER_TEMP_SDS">LMS!$I$38</definedName>
    <definedName name="VERIFY_BUFFER_VENDOR_MAN">LMS!$D$60</definedName>
    <definedName name="VERIFY_BUFFER_VENDOR_SDS">LMS!$D$38</definedName>
    <definedName name="ZERO_PH_HIGH">Config!$B$45</definedName>
    <definedName name="ZERO_PH_LOW">Config!$B$46</definedName>
    <definedName name="ZZZZa5afd4d5_48fe_44a5_bc0e_c7c9fc61dba2" hidden="1">Barcoding!$C$103:$C$106,Barcoding!$D$103:$D$106</definedName>
    <definedName name="ZZZZacbdb9de_4060_4edf_848a_c9ae262fe149" hidden="1">Config!$B$26</definedName>
    <definedName name="ZZZZadd2e595_f144_4670_b158_cb383f9c83df" hidden="1">Config!$B$44</definedName>
    <definedName name="ZZZZb1fa471d_1e50_492c_9d1e_68e1da8a91bf" hidden="1">Config!#REF!</definedName>
    <definedName name="ZZZZb2b361ed_ae64_4b03_9c9a_06eb6adbcb03" hidden="1">Config!$B$48</definedName>
    <definedName name="ZZZZb3aea2e2_3a28_4bbc_ab22_9d73a956f6d2" hidden="1">Config!$B$46</definedName>
    <definedName name="ZZZZb74b4a0f_1c0f_4e3d_8227_7276412f631d" hidden="1">Config!$B$26</definedName>
    <definedName name="ZZZZbb890ef1_0de5_4fd7_874c_734fd1239748" hidden="1">Config!$B$25</definedName>
    <definedName name="ZZZZbd6c3831_1ee1_4b5a_82ee_81ce2e20d035" hidden="1">Config!$B$42</definedName>
    <definedName name="ZZZZbfeafdc2_cb92_4bf9_b4d2_fbe0f3fac41b" hidden="1">Config!#REF!</definedName>
    <definedName name="ZZZZcb501e99_537e_4903_9eaf_bf070154d734" hidden="1">Config!$B$45</definedName>
    <definedName name="ZZZZe02c313e_ca74_4601_96b5_4cdf4dc38cdc" hidden="1">Config!$B$30</definedName>
    <definedName name="ZZZZe1e59ca9_5ad9_46da_8d00_bc34729b087e" hidden="1">Config!$B$43</definedName>
    <definedName name="ZZZZe40cbd0d_b76a_4f83_9f30_45b2d91ab80f" hidden="1">LMS!$D$5</definedName>
    <definedName name="ZZZZe4128259_e0b1_4c18_8473_f7a92ecf9d99" hidden="1">Config!$B$38</definedName>
    <definedName name="ZZZZf292131a_b32a_405f_90c5_c9f49da98db4" hidden="1">LMS!$D$5</definedName>
    <definedName name="ZZZZf4324214_c2d6_4322_9f35_1901c8fd335f" hidden="1">Config!$B$41</definedName>
  </definedNames>
  <calcPr calcId="145621"/>
</workbook>
</file>

<file path=xl/calcChain.xml><?xml version="1.0" encoding="utf-8"?>
<calcChain xmlns="http://schemas.openxmlformats.org/spreadsheetml/2006/main">
  <c r="E327" i="5" l="1"/>
  <c r="D327" i="5"/>
  <c r="E326" i="5"/>
  <c r="D326" i="5"/>
  <c r="E325" i="5"/>
  <c r="D325" i="5"/>
  <c r="E324" i="5"/>
  <c r="D324" i="5"/>
  <c r="E323" i="5"/>
  <c r="D323" i="5"/>
  <c r="E322" i="5"/>
  <c r="D322" i="5"/>
  <c r="E321" i="5"/>
  <c r="D321" i="5"/>
  <c r="E320" i="5"/>
  <c r="D320" i="5"/>
  <c r="E319" i="5"/>
  <c r="D319" i="5"/>
  <c r="E318" i="5"/>
  <c r="D318" i="5"/>
  <c r="E317" i="5"/>
  <c r="D317" i="5"/>
  <c r="E316" i="5"/>
  <c r="D316" i="5"/>
  <c r="E315" i="5"/>
  <c r="D315" i="5"/>
  <c r="E314" i="5"/>
  <c r="D314" i="5"/>
  <c r="E313" i="5"/>
  <c r="D313" i="5"/>
  <c r="E312" i="5"/>
  <c r="D312" i="5"/>
  <c r="E311" i="5"/>
  <c r="D311" i="5"/>
  <c r="E310" i="5"/>
  <c r="D310" i="5"/>
  <c r="E309" i="5"/>
  <c r="D309" i="5"/>
  <c r="E308" i="5"/>
  <c r="D308" i="5"/>
  <c r="E307" i="5"/>
  <c r="D307" i="5"/>
  <c r="E306" i="5"/>
  <c r="D306" i="5"/>
  <c r="E305" i="5"/>
  <c r="D305" i="5"/>
  <c r="E304" i="5"/>
  <c r="D304" i="5"/>
  <c r="E303" i="5"/>
  <c r="D303" i="5"/>
  <c r="C229" i="4"/>
  <c r="E229" i="4" s="1"/>
  <c r="C228" i="4"/>
  <c r="D228" i="4" s="1"/>
  <c r="D227" i="4"/>
  <c r="C227" i="4"/>
  <c r="E227" i="4" s="1"/>
  <c r="C226" i="4"/>
  <c r="D226" i="4" s="1"/>
  <c r="D225" i="4"/>
  <c r="C225" i="4"/>
  <c r="E225" i="4" s="1"/>
  <c r="C224" i="4"/>
  <c r="D224" i="4" s="1"/>
  <c r="D223" i="4"/>
  <c r="C223" i="4"/>
  <c r="E223" i="4" s="1"/>
  <c r="C222" i="4"/>
  <c r="D222" i="4" s="1"/>
  <c r="D221" i="4"/>
  <c r="C221" i="4"/>
  <c r="E221" i="4" s="1"/>
  <c r="C220" i="4"/>
  <c r="D220" i="4" s="1"/>
  <c r="D219" i="4"/>
  <c r="C219" i="4"/>
  <c r="E219" i="4" s="1"/>
  <c r="C218" i="4"/>
  <c r="D218" i="4" s="1"/>
  <c r="D217" i="4"/>
  <c r="C217" i="4"/>
  <c r="E217" i="4" s="1"/>
  <c r="C216" i="4"/>
  <c r="D216" i="4" s="1"/>
  <c r="D215" i="4"/>
  <c r="C215" i="4"/>
  <c r="E215" i="4" s="1"/>
  <c r="C214" i="4"/>
  <c r="D214" i="4" s="1"/>
  <c r="D213" i="4"/>
  <c r="C213" i="4"/>
  <c r="E213" i="4" s="1"/>
  <c r="C212" i="4"/>
  <c r="D212" i="4" s="1"/>
  <c r="D211" i="4"/>
  <c r="C211" i="4"/>
  <c r="E211" i="4" s="1"/>
  <c r="C210" i="4"/>
  <c r="D210" i="4" s="1"/>
  <c r="D209" i="4"/>
  <c r="C209" i="4"/>
  <c r="E209" i="4" s="1"/>
  <c r="C208" i="4"/>
  <c r="D208" i="4" s="1"/>
  <c r="D207" i="4"/>
  <c r="C207" i="4"/>
  <c r="E207" i="4" s="1"/>
  <c r="C206" i="4"/>
  <c r="D206" i="4" s="1"/>
  <c r="C204" i="4"/>
  <c r="D204" i="4" s="1"/>
  <c r="D203" i="4"/>
  <c r="C203" i="4"/>
  <c r="C205" i="4" s="1"/>
  <c r="B73" i="3"/>
  <c r="B55" i="3"/>
  <c r="B54" i="3"/>
  <c r="B53" i="3"/>
  <c r="B52" i="3"/>
  <c r="B51" i="3"/>
  <c r="B50" i="3"/>
  <c r="B49" i="3"/>
  <c r="B47" i="3"/>
  <c r="B37" i="3"/>
  <c r="B36" i="3"/>
  <c r="B35" i="3"/>
  <c r="B34" i="3"/>
  <c r="B33" i="3"/>
  <c r="B32" i="3"/>
  <c r="B31" i="3"/>
  <c r="B29" i="3"/>
  <c r="B28" i="3"/>
  <c r="B24" i="3"/>
  <c r="B23" i="3"/>
  <c r="B22" i="3"/>
  <c r="B21" i="3"/>
  <c r="B20" i="3"/>
  <c r="B19" i="3"/>
  <c r="B18" i="3"/>
  <c r="B17" i="3"/>
  <c r="B16" i="3"/>
  <c r="B15" i="3"/>
  <c r="B14" i="3"/>
  <c r="B13" i="3"/>
  <c r="B12" i="3"/>
  <c r="B11" i="3"/>
  <c r="B10" i="3"/>
  <c r="B9" i="3"/>
  <c r="B8" i="3"/>
  <c r="D7" i="5" s="1"/>
  <c r="K60" i="1"/>
  <c r="I54" i="1"/>
  <c r="G54" i="1"/>
  <c r="F54" i="1"/>
  <c r="C54" i="1"/>
  <c r="K47" i="1"/>
  <c r="J47" i="1"/>
  <c r="K38" i="1"/>
  <c r="C33" i="1"/>
  <c r="G32" i="1"/>
  <c r="F32" i="1"/>
  <c r="C32" i="1"/>
  <c r="D30" i="1"/>
  <c r="K23" i="1"/>
  <c r="J23" i="1"/>
  <c r="J3" i="1"/>
  <c r="K2" i="1"/>
  <c r="K1" i="1"/>
  <c r="B1" i="1"/>
  <c r="XFD212" i="1"/>
  <c r="P212" i="1"/>
  <c r="N212" i="1"/>
  <c r="K212" i="1"/>
  <c r="I212" i="1"/>
  <c r="G212" i="1"/>
  <c r="E212" i="1"/>
  <c r="C212" i="1"/>
  <c r="A212" i="1"/>
  <c r="Q212" i="1"/>
  <c r="O212" i="1"/>
  <c r="L212" i="1"/>
  <c r="J212" i="1"/>
  <c r="H212" i="1"/>
  <c r="F212" i="1"/>
  <c r="D212" i="1"/>
  <c r="B212" i="1"/>
  <c r="B211" i="1" l="1"/>
  <c r="E205" i="4"/>
  <c r="D205" i="4"/>
  <c r="E204" i="4"/>
  <c r="E206" i="4"/>
  <c r="E208" i="4"/>
  <c r="E210" i="4"/>
  <c r="E212" i="4"/>
  <c r="E214" i="4"/>
  <c r="E216" i="4"/>
  <c r="E218" i="4"/>
  <c r="E220" i="4"/>
  <c r="E222" i="4"/>
  <c r="E224" i="4"/>
  <c r="E226" i="4"/>
  <c r="E228" i="4"/>
  <c r="D229" i="4"/>
  <c r="D5" i="5"/>
  <c r="E203" i="4"/>
</calcChain>
</file>

<file path=xl/sharedStrings.xml><?xml version="1.0" encoding="utf-8"?>
<sst xmlns="http://schemas.openxmlformats.org/spreadsheetml/2006/main" count="872" uniqueCount="732">
  <si>
    <t>INV_LOG_INSTID</t>
  </si>
  <si>
    <t>INV_LOG_EVENT</t>
  </si>
  <si>
    <t>INV_LOG_INSTCOMMENTS</t>
  </si>
  <si>
    <t>Name</t>
  </si>
  <si>
    <t>Value</t>
  </si>
  <si>
    <t>Indirect Range Name</t>
  </si>
  <si>
    <t>Metadata</t>
  </si>
  <si>
    <t>Execute Code</t>
  </si>
  <si>
    <t>Notes</t>
  </si>
  <si>
    <t>FORM_INSTRUMENTS</t>
  </si>
  <si>
    <t>FORM_INSTRUMENTS_STATUS_R</t>
  </si>
  <si>
    <t>FORM_INSTRUMENTS_STATUS_W</t>
  </si>
  <si>
    <t>FORM_INSTRUMENTS_ERROR_R</t>
  </si>
  <si>
    <t>FORM_INSTRUMENTS_ERROR_W</t>
  </si>
  <si>
    <t>Section Release</t>
  </si>
  <si>
    <t>WRITE</t>
  </si>
  <si>
    <t>"Form Instruments" written to metadata</t>
  </si>
  <si>
    <t>READ</t>
  </si>
  <si>
    <t>"Form Instruments Status" read from metadata</t>
  </si>
  <si>
    <t>"Form Instruments Status" written to metadata</t>
  </si>
  <si>
    <t>"Form Instruments Error" read from metadata</t>
  </si>
  <si>
    <t>"Form Instruments Error" written to metadata</t>
  </si>
  <si>
    <t>Instrument Inventory Metadata</t>
  </si>
  <si>
    <t>Instrument Inventory</t>
  </si>
  <si>
    <t>Instrument Inventory Log</t>
  </si>
  <si>
    <t>Mandatory: The Instrument ID</t>
  </si>
  <si>
    <t>Optional comments</t>
  </si>
  <si>
    <t>INV_LOG_REQUESTID</t>
  </si>
  <si>
    <t>Sample Management Test Request ID</t>
  </si>
  <si>
    <t>INV_LOG_TESTNO</t>
  </si>
  <si>
    <t>Sample Management Test number</t>
  </si>
  <si>
    <t>INV_LOG_SEQNO</t>
  </si>
  <si>
    <t>Sequence number for the log record</t>
  </si>
  <si>
    <t>INV_LOG_INSTDATETIME</t>
  </si>
  <si>
    <t>Date/Time stamp for the instrument log record</t>
  </si>
  <si>
    <t xml:space="preserve">INV_ID </t>
  </si>
  <si>
    <t xml:space="preserve">Mandatory: The Instrument ID, and it must be unique </t>
  </si>
  <si>
    <t xml:space="preserve">INV_INSTNAME </t>
  </si>
  <si>
    <t>Mandatory: The Instrument Name</t>
  </si>
  <si>
    <t xml:space="preserve">INV_INSTACTIVE </t>
  </si>
  <si>
    <t xml:space="preserve">INV_TYPE </t>
  </si>
  <si>
    <t xml:space="preserve">Instrument type can be selected from a list which is maintained in the Lists screen of ELN. </t>
  </si>
  <si>
    <t xml:space="preserve">INV_INSTBUILDING </t>
  </si>
  <si>
    <t>Building</t>
  </si>
  <si>
    <t xml:space="preserve">INV_INSTROOM </t>
  </si>
  <si>
    <t>Room</t>
  </si>
  <si>
    <t xml:space="preserve">INV_INSTMANUFACTURER </t>
  </si>
  <si>
    <t>Manufacturer</t>
  </si>
  <si>
    <t xml:space="preserve">INV_INSTSUPPLIER </t>
  </si>
  <si>
    <t>Supplier</t>
  </si>
  <si>
    <t xml:space="preserve">INV_SERIALNR </t>
  </si>
  <si>
    <t>Serial Number</t>
  </si>
  <si>
    <t xml:space="preserve">INV_IPADDRESS </t>
  </si>
  <si>
    <t>IP Address</t>
  </si>
  <si>
    <t xml:space="preserve">INV_INSTDEPARTMENT </t>
  </si>
  <si>
    <t xml:space="preserve">INV_SYSTEM </t>
  </si>
  <si>
    <t>INV_PARENTINST</t>
  </si>
  <si>
    <t>Parent Instrument</t>
  </si>
  <si>
    <t xml:space="preserve">INV_INSTEXPIRYDATE </t>
  </si>
  <si>
    <t xml:space="preserve">Date until which the instrument can be used. When expiry date has passed, the instrument status is automatically set to inactive </t>
  </si>
  <si>
    <t xml:space="preserve">INV_CALIBDATE </t>
  </si>
  <si>
    <t xml:space="preserve">Date of the last calibration </t>
  </si>
  <si>
    <t xml:space="preserve">INV_CALIBINTERVAL </t>
  </si>
  <si>
    <t>The calibration interval is the number of days/weeks/month/years between calibration events</t>
  </si>
  <si>
    <t xml:space="preserve">INV_CALIBINTERVALTYPE </t>
  </si>
  <si>
    <t xml:space="preserve">INV_CALIBDUEDATE </t>
  </si>
  <si>
    <t>The due date of the next calibration</t>
  </si>
  <si>
    <t xml:space="preserve">INV_CALIBTEMPLATE </t>
  </si>
  <si>
    <t>The template for documenting the calibration procedure</t>
  </si>
  <si>
    <t xml:space="preserve">INV_MAINTENANCEDATE </t>
  </si>
  <si>
    <t xml:space="preserve">Date field to indicate when last maintenance event occurred </t>
  </si>
  <si>
    <t xml:space="preserve">INV_MAINTENANCEINTERVAL </t>
  </si>
  <si>
    <t xml:space="preserve">The preventive maintenance interval is selectable as the number of days/weeks/month/years between preventive maintenance events </t>
  </si>
  <si>
    <t xml:space="preserve">INV_MAINTENANCEINTERVALTYPE </t>
  </si>
  <si>
    <t xml:space="preserve">INV_MAINTENANCEDUEDATE </t>
  </si>
  <si>
    <t>The due date of the next maintenance</t>
  </si>
  <si>
    <t xml:space="preserve">INV_MAINTENANCETEMPLATE </t>
  </si>
  <si>
    <t>The template for documenting the maintenance procedure</t>
  </si>
  <si>
    <t xml:space="preserve">INV_INSTCOMMENTS </t>
  </si>
  <si>
    <t>Free text comments</t>
  </si>
  <si>
    <t>INV_VERIFICATIONDATE</t>
  </si>
  <si>
    <t xml:space="preserve">Date field to indicate when last verification event occurred </t>
  </si>
  <si>
    <t>INV_VERIFICATIONINTERVAL</t>
  </si>
  <si>
    <t xml:space="preserve">The verification interval is selectable as the number of days/weeks/month/years between verification events </t>
  </si>
  <si>
    <t>INV_VERIFICATIONINTERVALTYPE</t>
  </si>
  <si>
    <t>INV_VERIFICATIONDUEDATE</t>
  </si>
  <si>
    <t>The due date of the next verification</t>
  </si>
  <si>
    <t xml:space="preserve">INV_VERIFICATIONTEMPLATE  </t>
  </si>
  <si>
    <t>The template for documenting the verification procedure</t>
  </si>
  <si>
    <t xml:space="preserve">INV_MANAGER </t>
  </si>
  <si>
    <t>The user ID of the instrument manager.  The instrument manager is the user who is notified when a calibration is due</t>
  </si>
  <si>
    <t>INV_NOTIFY</t>
  </si>
  <si>
    <t xml:space="preserve">Notify for calibration is a flag indicating whether the instrument manager must be notified if a calibration of the instrument is due. </t>
  </si>
  <si>
    <t xml:space="preserve">INV_REASON </t>
  </si>
  <si>
    <t xml:space="preserve">Reason for change </t>
  </si>
  <si>
    <t xml:space="preserve">The Instrument Status is displayed as Active/Inactive. The default is Inactive – write TRUE for Active. </t>
  </si>
  <si>
    <t>Calibration interval type interval type is indicated in days/weeks/month/years, but stored in database as #.  0=Days, 1=Weeks, 2=Months, 3=Years</t>
  </si>
  <si>
    <t>Preventive maintenance interval type is indicated in days/weeks/month/years, but stored in database as #.  0=Days, 1=Weeks, 2=Months, 3=Years</t>
  </si>
  <si>
    <t>Verification interval type is indicated in days/weeks/month/years, but stored in database as #.  0=Days, 1=Weeks, 2=Months, 3=Years</t>
  </si>
  <si>
    <t>Department</t>
  </si>
  <si>
    <t>A system is only valid if all of its subcomponents are valid</t>
  </si>
  <si>
    <t>#</t>
  </si>
  <si>
    <t>DOCUMENT_ID</t>
  </si>
  <si>
    <t>Document id read from document</t>
  </si>
  <si>
    <t>CURRENT_USER</t>
  </si>
  <si>
    <t>Current user read from document</t>
  </si>
  <si>
    <t>CURRENT_DEPARTMENT</t>
  </si>
  <si>
    <t>Current department read from document</t>
  </si>
  <si>
    <t>Reagent Inventory Metadata</t>
  </si>
  <si>
    <t>FORM_CHEMICALS</t>
  </si>
  <si>
    <t>FORM_CHEMICALS_STATUS_R</t>
  </si>
  <si>
    <t>FORM_CHEMICALS_STATUS_W</t>
  </si>
  <si>
    <t>FORM_CHEMICALS_ERROR_R</t>
  </si>
  <si>
    <t>FORM_CHEMICALS_ERROR_W</t>
  </si>
  <si>
    <t>"Form Chemicals" written to metadata</t>
  </si>
  <si>
    <t>"Form Chemicals Status" read from metadata</t>
  </si>
  <si>
    <t>"Form Chemicals Status" written to metadata</t>
  </si>
  <si>
    <t>"Form Chemicals Error" read from metadata</t>
  </si>
  <si>
    <t>"Form Chemicals Error" written to metadata</t>
  </si>
  <si>
    <t>INV_GUID</t>
  </si>
  <si>
    <t>Mandatory: The GUID (Global Unique Identifier) for the substance.</t>
  </si>
  <si>
    <t>INV_INTERNLOTNO</t>
  </si>
  <si>
    <t>Mandatory: The internal lot number; must be unique.</t>
  </si>
  <si>
    <t>INV_SUBSTANCEID</t>
  </si>
  <si>
    <t>Substance ID; typically an abbreviated version of the substance name.  For example, water can be H2O.</t>
  </si>
  <si>
    <t>INV_SUBSTNAME</t>
  </si>
  <si>
    <t>Substance name</t>
  </si>
  <si>
    <t>INV_ACTIVE</t>
  </si>
  <si>
    <t>Defines if a substance is ready to be used. Will be set to true by default unless the expiry date is in the past.</t>
  </si>
  <si>
    <t>INV_BATCHTYPE</t>
  </si>
  <si>
    <t xml:space="preserve">The substance type, for example, solvent, analyte, mobile phase etc.  Batch Type can be selected from a list which is maintained in the Lists screen of ELN. </t>
  </si>
  <si>
    <t>INV_BUILDING</t>
  </si>
  <si>
    <t>INV_ROOM</t>
  </si>
  <si>
    <t>INV_LOCATION</t>
  </si>
  <si>
    <t>Location</t>
  </si>
  <si>
    <t>INV_POSITION</t>
  </si>
  <si>
    <t>Position</t>
  </si>
  <si>
    <t>INV_MANUFACTURER</t>
  </si>
  <si>
    <t>INV_SUPPLIER</t>
  </si>
  <si>
    <t>INV_LOTNR</t>
  </si>
  <si>
    <t>Lot Number</t>
  </si>
  <si>
    <t>INV_DEPARTMENT</t>
  </si>
  <si>
    <t>INV_EXPIRYDATE</t>
  </si>
  <si>
    <t>Date until which the chemical is supposed to be used.</t>
  </si>
  <si>
    <t>INV_EXPIRYCRACKDAYS</t>
  </si>
  <si>
    <t>INV_CRACKDATE</t>
  </si>
  <si>
    <t>Date container was opened</t>
  </si>
  <si>
    <t>Description</t>
  </si>
  <si>
    <t>INV_CHEMGROUP</t>
  </si>
  <si>
    <t>Additional classification for a chemical</t>
  </si>
  <si>
    <t>INV_GRADE</t>
  </si>
  <si>
    <t xml:space="preserve">The quality criterion can be selected from a list which is maintained in the Lists screen of ELN.  </t>
  </si>
  <si>
    <t>INV_PURITY</t>
  </si>
  <si>
    <t>Purity</t>
  </si>
  <si>
    <t>INV_QTY</t>
  </si>
  <si>
    <t>Quantity</t>
  </si>
  <si>
    <t>INV_QTYUNIT</t>
  </si>
  <si>
    <t xml:space="preserve">Unit for the quantity can be selected from a list which is maintained in the Lists screen of ELN.  </t>
  </si>
  <si>
    <t>INV_CRITQTY</t>
  </si>
  <si>
    <t>Critical Quantity</t>
  </si>
  <si>
    <t>INV_CRTQTYUNIT</t>
  </si>
  <si>
    <t xml:space="preserve">Critical Quantity Unit can be selected from a list which is maintained in the Lists screen of ELN.  </t>
  </si>
  <si>
    <t>INV_ISCRT</t>
  </si>
  <si>
    <t>Flag (Y/N) defining if the critical quantity is reached. This field is automatically recalculated when some substance was removed.</t>
  </si>
  <si>
    <t>INV_QTYREST</t>
  </si>
  <si>
    <t>Remaining quantity</t>
  </si>
  <si>
    <t>INV_CONTAINER</t>
  </si>
  <si>
    <t xml:space="preserve">You can select the container type from a list which is maintained in the Lists screen of ELN.  </t>
  </si>
  <si>
    <t>INV_CONTAINERTOTAL</t>
  </si>
  <si>
    <t>Total number of containers</t>
  </si>
  <si>
    <t>INV_CONTAINERREST</t>
  </si>
  <si>
    <t>Number of remaining containers</t>
  </si>
  <si>
    <t>INV_CONTAINERQTY</t>
  </si>
  <si>
    <t>Quantity per container</t>
  </si>
  <si>
    <t>INV_COSTS</t>
  </si>
  <si>
    <t>Costs</t>
  </si>
  <si>
    <t>INV_MOISTURE</t>
  </si>
  <si>
    <t>Moisture %</t>
  </si>
  <si>
    <t>INV_MWFREEBASE</t>
  </si>
  <si>
    <t>Molecular weight of the free base</t>
  </si>
  <si>
    <t>INV_MWSALTRAW</t>
  </si>
  <si>
    <t>Molecular weight of the salt</t>
  </si>
  <si>
    <t>INV_SALTCORRECTION</t>
  </si>
  <si>
    <t>Salt correction factor</t>
  </si>
  <si>
    <t>INV_OVERALLCORRECTION</t>
  </si>
  <si>
    <t>Overall correction factor</t>
  </si>
  <si>
    <t>INV_TESTTEMPLATE</t>
  </si>
  <si>
    <t>Template to be used for testing the substance</t>
  </si>
  <si>
    <t>INV_TESTINTERVDAYS</t>
  </si>
  <si>
    <t>The test interval in days</t>
  </si>
  <si>
    <t>INV_LASTTESTDATE</t>
  </si>
  <si>
    <t>Date of the latest test.</t>
  </si>
  <si>
    <t>INV_TESTDUEDATE</t>
  </si>
  <si>
    <t>The due date of the next test</t>
  </si>
  <si>
    <t>INV_HAZARDINFO</t>
  </si>
  <si>
    <t>Hazard information</t>
  </si>
  <si>
    <t>INV_RISKINFO</t>
  </si>
  <si>
    <t>Risk information</t>
  </si>
  <si>
    <t>INV_SAFETYINFO</t>
  </si>
  <si>
    <t>Safety information</t>
  </si>
  <si>
    <t>INV_STORAGECOND</t>
  </si>
  <si>
    <t>Storage Conditions</t>
  </si>
  <si>
    <t>INV_DISPOSALINST</t>
  </si>
  <si>
    <t>Disposal Instructions</t>
  </si>
  <si>
    <t>INV_MATERIALMANAG</t>
  </si>
  <si>
    <t>The user ID of the Material Manager - the user who is notified when a substance is expired</t>
  </si>
  <si>
    <t xml:space="preserve"> </t>
  </si>
  <si>
    <t>INV_COMMENTS</t>
  </si>
  <si>
    <t>INV_PROJ</t>
  </si>
  <si>
    <t>Project for which the substance has been created</t>
  </si>
  <si>
    <t>INV_STUDY</t>
  </si>
  <si>
    <t>Study for which the substance has been created</t>
  </si>
  <si>
    <t>INV_GENERIC1</t>
  </si>
  <si>
    <t>Generic (user defined) text field 1</t>
  </si>
  <si>
    <t>INV_GENERIC2</t>
  </si>
  <si>
    <t>Generic (user defined) text field 2</t>
  </si>
  <si>
    <t>INV_GENERIC3</t>
  </si>
  <si>
    <t>Generic (user defined) text field 3</t>
  </si>
  <si>
    <t>INV_GENERICNUM1</t>
  </si>
  <si>
    <t>Generic (user defined) number field 1</t>
  </si>
  <si>
    <t>INV_GENERICNUM2</t>
  </si>
  <si>
    <t>Generic (user defined) number field 2</t>
  </si>
  <si>
    <t>INV_GENERICNUM3</t>
  </si>
  <si>
    <t>Generic (user defined) number field 3</t>
  </si>
  <si>
    <t>INV_GENERICDATE1</t>
  </si>
  <si>
    <t>Generic (user defined) date field 1</t>
  </si>
  <si>
    <t>INV_GENERICDATE2</t>
  </si>
  <si>
    <t>Generic (user defined) date field 2</t>
  </si>
  <si>
    <t>INV_GENERICDATE3</t>
  </si>
  <si>
    <t>Generic (user defined) date field 3</t>
  </si>
  <si>
    <t>INV_DENSITY</t>
  </si>
  <si>
    <t>Density</t>
  </si>
  <si>
    <t>INV_DENSITYUNIT</t>
  </si>
  <si>
    <t xml:space="preserve">Unit for the density can be selected from a list which is maintained in the Lists screen of ELN.  </t>
  </si>
  <si>
    <t>INV_PRODUCTCODE</t>
  </si>
  <si>
    <t>Product code</t>
  </si>
  <si>
    <t>INV_CASNUMBER</t>
  </si>
  <si>
    <t>CAS number</t>
  </si>
  <si>
    <t>INV_CALCULATEEXPIRYDATE</t>
  </si>
  <si>
    <t>Flag to calculate expiration date</t>
  </si>
  <si>
    <t>INV_PH</t>
  </si>
  <si>
    <t>pH</t>
  </si>
  <si>
    <t>INV_CONCENTRATION</t>
  </si>
  <si>
    <t>Concentration</t>
  </si>
  <si>
    <t>INV_CONCENTRATIONUNIT</t>
  </si>
  <si>
    <t xml:space="preserve">Unit of concentration can be selected from a list which is maintained in the Lists screen of ELN.  </t>
  </si>
  <si>
    <t>INV_CONCENTRATIONSTR</t>
  </si>
  <si>
    <t>Store concentration here if it is a string (e.g. “&lt;12”)</t>
  </si>
  <si>
    <t>INV_SIGNFIGS</t>
  </si>
  <si>
    <t>Significant figures for concentration</t>
  </si>
  <si>
    <t>INV_ISDIGITALNUMBER</t>
  </si>
  <si>
    <t>Flag to indicate if using decimal numbers (TRUE) or significant figures (FALSE)</t>
  </si>
  <si>
    <t>If this value is defined, the expiry date is recalculated by adding the specified number of days to the date the container was opened.</t>
  </si>
  <si>
    <t>Reagent Inventory</t>
  </si>
  <si>
    <t>Reagent Log</t>
  </si>
  <si>
    <t>Reagent Compounds</t>
  </si>
  <si>
    <t>INV_LOG_SUBSTGUID</t>
  </si>
  <si>
    <t>Mandatory: The GUID of the substance.  You can retrieve the GUID via a list window or a lookup.</t>
  </si>
  <si>
    <t>INV_LOG_WITHDRAW</t>
  </si>
  <si>
    <t xml:space="preserve">Mandatory: The value of the cell must be the same as the name defined for the withdrawal event in the </t>
  </si>
  <si>
    <t>INV_LOG_QTY</t>
  </si>
  <si>
    <t>The removed quantity</t>
  </si>
  <si>
    <t>INV_LOG_QTYUNIT</t>
  </si>
  <si>
    <t xml:space="preserve">Quantity Unit can be selected from a list which is maintained in the Lists screen of ELN.  </t>
  </si>
  <si>
    <t>INV_LOG_COMMENTS</t>
  </si>
  <si>
    <t>Comments</t>
  </si>
  <si>
    <t>INV_LOG_REASON</t>
  </si>
  <si>
    <t>Sequence number for the log</t>
  </si>
  <si>
    <t>INV_LOG_DATETIME</t>
  </si>
  <si>
    <t>Date/Time stamp for the log</t>
  </si>
  <si>
    <t>INV_C_GUID</t>
  </si>
  <si>
    <t>Mandatory: The GUID (Global Unique Identifier) for the component.  When you create this component, enter a non-existing GUID.  The actual GUID is generated automatically on inserting the new component into the inventory.</t>
  </si>
  <si>
    <t>INV_C_MGUID</t>
  </si>
  <si>
    <t xml:space="preserve">Mandatory: The GUID of the master substance from the inventory table (INV_GUID).  This is the GUID of the substance to which you are adding the component. </t>
  </si>
  <si>
    <t>INV_C_SGUID</t>
  </si>
  <si>
    <t xml:space="preserve">Mandatory: The GUID of each individual component.  </t>
  </si>
  <si>
    <t xml:space="preserve">If this substance exists in the Master Reagents &amp; Solvents table, then use the existing GUID (INV_GUID).  </t>
  </si>
  <si>
    <t>If it is being inserted only as part of the Master Substance (MGUID), then enter a non-existing GUID and it will be generated automatically.</t>
  </si>
  <si>
    <t>INV_C_NAME</t>
  </si>
  <si>
    <t>Mandatory: The name of the component.</t>
  </si>
  <si>
    <t>INV_C_SUBSTANCEID</t>
  </si>
  <si>
    <t>Mandatory: The component ID; typically an abbreviated version of the component name.</t>
  </si>
  <si>
    <t>INV_C_INTERNLOTNO</t>
  </si>
  <si>
    <t>The internal lot number of a component if it originated in the Master Reagents &amp; Solvents table</t>
  </si>
  <si>
    <t>INV_C_DESCRIPTION</t>
  </si>
  <si>
    <t>INV_C_NETQTY</t>
  </si>
  <si>
    <t>Quantity added to the container.</t>
  </si>
  <si>
    <t>INV_C_REMQTY</t>
  </si>
  <si>
    <t>Quantity removed from the container.</t>
  </si>
  <si>
    <t>INV_C_CONCENTRATION</t>
  </si>
  <si>
    <t>INV_C_CONCENTRATIONUNIT</t>
  </si>
  <si>
    <t xml:space="preserve">Concentration Unit can be selected from a list which is maintained in the Lists screen of ELN.  </t>
  </si>
  <si>
    <t>INV_C_CONCENTRATIONSTR</t>
  </si>
  <si>
    <t>The value of the concentration as a string representation</t>
  </si>
  <si>
    <t>INV_C_ISDIGITALNUMBER</t>
  </si>
  <si>
    <t>INV_C_SIGNFIGS</t>
  </si>
  <si>
    <t>Number of significant figures</t>
  </si>
  <si>
    <t>Barcode Config</t>
  </si>
  <si>
    <t>BARCODE_TEMPLATE</t>
  </si>
  <si>
    <t>Barcode Label Data</t>
  </si>
  <si>
    <t>Barcode Printers</t>
  </si>
  <si>
    <t>LabelTemplate.tl</t>
  </si>
  <si>
    <t>Barcode</t>
  </si>
  <si>
    <t>Text1</t>
  </si>
  <si>
    <t>Text2</t>
  </si>
  <si>
    <t>Text3</t>
  </si>
  <si>
    <t>Text4</t>
  </si>
  <si>
    <t>Text5</t>
  </si>
  <si>
    <t>Text6</t>
  </si>
  <si>
    <t>Text7</t>
  </si>
  <si>
    <t>Text8</t>
  </si>
  <si>
    <t>Text9</t>
  </si>
  <si>
    <t>Text10</t>
  </si>
  <si>
    <t>BARCODE_INSTRUMENT_TYPE</t>
  </si>
  <si>
    <t>BARCODE PRINTER</t>
  </si>
  <si>
    <t>vxxwnpnlni</t>
  </si>
  <si>
    <t>Instrument Status and Data</t>
  </si>
  <si>
    <t>Controls</t>
  </si>
  <si>
    <t>CALENDAR</t>
  </si>
  <si>
    <t>Parameter</t>
  </si>
  <si>
    <t>LISTPICKER</t>
  </si>
  <si>
    <t>The range name of the cells containing the values to populate the check box list. Optionally the range can have two columns.  The second  contains the value (Example: Col1=Project Name, Col2=Project Code)</t>
  </si>
  <si>
    <t>Text to display in the dialog title bar</t>
  </si>
  <si>
    <t>(Optional) Title to display in the popup window</t>
  </si>
  <si>
    <t>(Optional) Y/N to return the list with each item in single quotes (used when creating database SQL statements from the list)</t>
  </si>
  <si>
    <t>Row/Column Visibility Functions</t>
  </si>
  <si>
    <t>Show Rows (using named ranges)</t>
  </si>
  <si>
    <t>SHOWROWSRANGE</t>
  </si>
  <si>
    <t>Function to use inside the plug-in. To use this function "SHOWROWSRANGE" must be specified.</t>
  </si>
  <si>
    <t>(Single or Multiple) This parameter contains the range name of the rows to show or hide.  Use @TRUE to show rows or @FALSE to hide rows.</t>
  </si>
  <si>
    <t>Function to use inside the plug-in. To use this function "SHOWCOLSRANGE" must be specified.</t>
  </si>
  <si>
    <t>Show Cols (using named ranges)</t>
  </si>
  <si>
    <t>SHOWCOLSRANGE</t>
  </si>
  <si>
    <t>This parameter contains the named range spanning a set of rows  to individually show or hide. The value of 0 in the cell will hide the row and a 1 will make it visible.</t>
  </si>
  <si>
    <t>Show Rows (using range addresses)</t>
  </si>
  <si>
    <t>(Single or Multiple) This parameter contains the range address of the rows to show or hide.  Use @TRUE to show rows or @FALSE to hide rows.</t>
  </si>
  <si>
    <t>SHOWROWS</t>
  </si>
  <si>
    <t>Data Table Functions</t>
  </si>
  <si>
    <t>Function to use inside the plug-in. To use this function " SETRANGEVALUE" must be specified.</t>
  </si>
  <si>
    <t>This parameter contains the range name to be set, followed by the @ delimiter followed the value to set the range to followed by the @ delimiter followed by a TRUE/FALSE flag to set or not set the value.</t>
  </si>
  <si>
    <t>SETRANGEVALUE</t>
  </si>
  <si>
    <t>[Y/N]</t>
  </si>
  <si>
    <t>ELN!A20:A25@[TRUE/FALSE]</t>
  </si>
  <si>
    <t>&lt;&lt;RANGE_NAME&gt;&gt;@&lt;&lt;VALUE&gt;&gt;@[TRUE/FALSE]</t>
  </si>
  <si>
    <t>&lt;&lt;RANGE_NAME&gt;&gt;</t>
  </si>
  <si>
    <t>&lt;&lt;RANGE_NAME&gt;&gt;@[TRUE/FALSE]</t>
  </si>
  <si>
    <t>Function to use inside the plug-in. To use this function "SORTRANGE" must be specified.</t>
  </si>
  <si>
    <t>This parameter contains the range name of the table of data to be sorted.  The first row must contain the column names</t>
  </si>
  <si>
    <t>This parameter contains the range name to write the sorted table back to</t>
  </si>
  <si>
    <t xml:space="preserve">A comma separated list of column names to sort by.  The names are specified in the first row of the table. </t>
  </si>
  <si>
    <t>Sort Range</t>
  </si>
  <si>
    <t>SORTRANGE</t>
  </si>
  <si>
    <t>&lt;&lt;OUTPUT_RANGE_NAME&gt;&gt;</t>
  </si>
  <si>
    <t>&lt;&lt;COLUMN_NAME&gt;&gt;</t>
  </si>
  <si>
    <t>CLEARRANGE</t>
  </si>
  <si>
    <t>Function to use inside the plug-in. To use this function "REMOVEDUPLICATEROWS" must be specified.</t>
  </si>
  <si>
    <t>This parameter contains the range name of the table of data to remove duplicate rows from.  The first row must not contain the column names</t>
  </si>
  <si>
    <t>This parameter contains the range name to write the table of distinct values back to</t>
  </si>
  <si>
    <t>Function to use inside the plug-in. To use this function " CLEARRANGE" must be specified.</t>
  </si>
  <si>
    <t>This parameter contains the named range that the values will be cleared.  All formatting is retained.</t>
  </si>
  <si>
    <t>Remove Duplicate Rows</t>
  </si>
  <si>
    <t>REMOVEDUPLICATEROWS</t>
  </si>
  <si>
    <t>TABLECONTROLA</t>
  </si>
  <si>
    <t>Function to use inside the plug-in. To use this function "TABLECONTROLA" must be specified.</t>
  </si>
  <si>
    <t>&lt;&lt;PREFIX&gt;&gt;</t>
  </si>
  <si>
    <t>Table prefix in plain text. In order to use the automatic table control use a prefix on named ranges. The first name range should be the current count of rows to show in the table, e.g prefix= TBL, TBL_COUNT would be the cell with the row count. Rows in the table should then be named TBL_ROW_1 thru TBL_ROW_XX (where XX is the number of rows in the table). Lastly a blank row should be left under the table.</t>
  </si>
  <si>
    <t>Function to use inside the plug-in. To use this function "ADDSECTION" must be specified.</t>
  </si>
  <si>
    <t>This parameter contains the name of the section in section management</t>
  </si>
  <si>
    <t>This parameter contains the name for the new section.  Multiple sections will use this name as a base and concatenate a number starting with 1 to the end.</t>
  </si>
  <si>
    <t xml:space="preserve">This specifies the number of sections to add </t>
  </si>
  <si>
    <t>Add Section</t>
  </si>
  <si>
    <t>ADDSECTION</t>
  </si>
  <si>
    <t>&lt;&lt;SECTION TEMPLATE NAME&gt;&gt;</t>
  </si>
  <si>
    <t>&lt;&lt;NEW SECTION NAME&gt;&gt;</t>
  </si>
  <si>
    <t>&lt;&lt;SECTION COUNT&gt;&gt;</t>
  </si>
  <si>
    <t>Document Functions</t>
  </si>
  <si>
    <t>Function to use inside the plug-in. To use this function " SETDOCTITLE" must be specified.</t>
  </si>
  <si>
    <t>This parameter contains the new title of the document</t>
  </si>
  <si>
    <t>SETDOCTITLE</t>
  </si>
  <si>
    <t>Set Document Title</t>
  </si>
  <si>
    <t>&lt;&lt;TITLE&gt;&gt;</t>
  </si>
  <si>
    <t>&lt;&lt;TITLE (Optional)&gt;&gt;</t>
  </si>
  <si>
    <t>Set Document Subtitle</t>
  </si>
  <si>
    <t>SETDOCSUBTITLE</t>
  </si>
  <si>
    <t>Function to use inside the plug-in. To use this function " SETDOCSUBTITLE" must be specified.</t>
  </si>
  <si>
    <t>&lt;&lt;SUB TITLE&gt;&gt;</t>
  </si>
  <si>
    <t>Set Document Description</t>
  </si>
  <si>
    <t>SETDOCDESCRIPTION</t>
  </si>
  <si>
    <t>Function to use inside the plug-in. To use this function " SETDOCDESCRIPTION" must be specified.</t>
  </si>
  <si>
    <t>&lt;&lt;DESCRIPTION&gt;&gt;</t>
  </si>
  <si>
    <t>CHANGEROWHEIGHT</t>
  </si>
  <si>
    <t>Function to use inside the plug-in. To use this function "CALENDAR" must be specified.</t>
  </si>
  <si>
    <t>Function to use inside the plug-in. To use this function "LISTPICKER" must be specified.</t>
  </si>
  <si>
    <t>Function to use inside the plug-in. To use this function "CHANGEROWHEIGHT" must be specified.</t>
  </si>
  <si>
    <t>&lt;&lt;MIN HEIGHT&gt;&gt;</t>
  </si>
  <si>
    <t>&lt;&lt;MAX HEIGHT&gt;&gt;</t>
  </si>
  <si>
    <t>Number value for the minimum row height</t>
  </si>
  <si>
    <t>Number value for the maximum row height</t>
  </si>
  <si>
    <t>Calendar Pop Up (displays a calendar popup to allow the user to pick a date/time)</t>
  </si>
  <si>
    <t>List Picker Popup (Displays a list picker to allow a user to pick multiple values from a list)</t>
  </si>
  <si>
    <t>Change Row Height (Displays a slider to allow the user to control the height of a row)</t>
  </si>
  <si>
    <t>Table Control A (Handles the show/hide rows for a table)</t>
  </si>
  <si>
    <t>Set Range Value (Set a named range value)</t>
  </si>
  <si>
    <t>Clear Range (Clear a named range)</t>
  </si>
  <si>
    <t>Misc Functions</t>
  </si>
  <si>
    <t>Create Internal Lot Number</t>
  </si>
  <si>
    <t>CREATELOTNUMBER</t>
  </si>
  <si>
    <t>Function to use inside the plug-in. To use this function "CREATELOTNUMBER" must be specified.</t>
  </si>
  <si>
    <t>&lt;PREFIX&gt;&gt;</t>
  </si>
  <si>
    <t>This parameter contains the range name where the lot number will be written.</t>
  </si>
  <si>
    <t>A prefix to append to the lot number (if needed)</t>
  </si>
  <si>
    <t>BARCODE_LIST_NAME</t>
  </si>
  <si>
    <t>IP</t>
  </si>
  <si>
    <t>(NOTE: IP address formatted as &lt;&lt;IP ADDRESS&gt;&gt;,&lt;&lt;PORT&gt;&gt;,&lt;&lt;DPI&gt;&gt;)</t>
  </si>
  <si>
    <t>(NOTE: the following query may be used to retreive printers from a list rather than inventory: SELECT id, description INTO BARCODE_PRINTER_NAMES, BARCODE_PRINTER_IPS FROM vp_list WHERE UPPER(list) = UPPER('#BARCODE_LIST_NAME') ORDER BY id)</t>
  </si>
  <si>
    <t>CURRENT_USER_NAME</t>
  </si>
  <si>
    <t>Full user name formatted from database (uses Retreive Data on CURRENT_USER)</t>
  </si>
  <si>
    <t>User Interface Plug In Functions (waters.eln.ac.userinterface)</t>
  </si>
  <si>
    <t>Mandatory: The event you are recording [CALIBRATION,MEASUERMENT,MAINTENANCE,VERIFICATION,OTHER]</t>
  </si>
  <si>
    <t>EN</t>
  </si>
  <si>
    <t>ID</t>
  </si>
  <si>
    <t>SP</t>
  </si>
  <si>
    <t>DOCUMENT_TITLE</t>
  </si>
  <si>
    <t>REQUIRED_NOTE</t>
  </si>
  <si>
    <t>denotes required field</t>
  </si>
  <si>
    <t>FORM_LANG</t>
  </si>
  <si>
    <t>Language</t>
  </si>
  <si>
    <t>indica requerido</t>
  </si>
  <si>
    <t>Idioma</t>
  </si>
  <si>
    <t>SECTION_TITLE</t>
  </si>
  <si>
    <t>FORM_VALID</t>
  </si>
  <si>
    <t>Formula to detemine if a form is valid (displays required note in section title)</t>
  </si>
  <si>
    <t>TEMPLATE_VERSION</t>
  </si>
  <si>
    <t>Lock Excel (prevent auto calculations)</t>
  </si>
  <si>
    <t>LOCKEXCEL</t>
  </si>
  <si>
    <t>Function to use inside the plug-in. To use this function "LOCKEXCEL" must be specified.</t>
  </si>
  <si>
    <t>Unlock Excel (prevent auto calculations)</t>
  </si>
  <si>
    <t>UNLOCKEXCEL</t>
  </si>
  <si>
    <t>Function to use inside the plug-in. To use this function "UNLOCKEXCEL" must be specified.</t>
  </si>
  <si>
    <t>Display a message box to the user, return which button was pressed if needed</t>
  </si>
  <si>
    <t>MESSAGEBOX1</t>
  </si>
  <si>
    <t>Function to use inside the plug-in. To use this function "MESSAGEBOX1" must be specified.</t>
  </si>
  <si>
    <t>&lt;&lt;MESSAGE TEXT&gt;&gt;</t>
  </si>
  <si>
    <t>&lt;&lt;CAPTION&gt;&gt;</t>
  </si>
  <si>
    <t>&lt;&lt;BUTTONS&gt;&gt;</t>
  </si>
  <si>
    <t>&lt;&lt;ICON&gt;&gt;</t>
  </si>
  <si>
    <t>&lt;&lt;DEFAULT BUTTON&gt;&gt;</t>
  </si>
  <si>
    <t>&lt;&lt;SHOW FLAG&gt;&gt;</t>
  </si>
  <si>
    <t>&lt;&lt;RETURN RANGE&gt;&gt;</t>
  </si>
  <si>
    <t>Text in the message box</t>
  </si>
  <si>
    <t>Caption of the messsage box</t>
  </si>
  <si>
    <t>Buttons types to display possible values: AbortRetryIgnore, OK, OKCancel, RetryCancel, YesNo, YesNoCancel</t>
  </si>
  <si>
    <t>Icon to display, possible values: Asterisk, Error, Exclamation, Hand, Information, None, Question, Stop, Warning</t>
  </si>
  <si>
    <t>Button to use as default, possible values: Button1, Button2, Button3</t>
  </si>
  <si>
    <t>TRUE/FALSE flag to show or not show message box</t>
  </si>
  <si>
    <t>Range name to put return value from message box (if button input is other than ok), possible values: None = 0, OK = 1, Cancel = 2, Abort = 3, Retry = 4, Ignore = 5, Yes = 6, No = 7</t>
  </si>
  <si>
    <t>Inventory Functions</t>
  </si>
  <si>
    <t>CREATEGUID</t>
  </si>
  <si>
    <t>Function to use inside the plug-in. To use this function "CREATEGUID" must be specified.</t>
  </si>
  <si>
    <t>Create a single GUID in a named range</t>
  </si>
  <si>
    <t>Create a range of GUIDs</t>
  </si>
  <si>
    <t>CREATEGUIDRANGE</t>
  </si>
  <si>
    <t>This parameter contains the range name where the GUIDs will be written.</t>
  </si>
  <si>
    <t>This parameter contains the range name where the GUID will be written.</t>
  </si>
  <si>
    <t>CREATEREQUESTID</t>
  </si>
  <si>
    <t>Function to use inside the plug-in. To use this function "CREATEREQUESTID" must be specified.</t>
  </si>
  <si>
    <t>This parameter contains the range name where the request ID will be written.</t>
  </si>
  <si>
    <t>Create a single request ID in a named range</t>
  </si>
  <si>
    <t>CREATEREQUESTIDRANGE</t>
  </si>
  <si>
    <t>Create a range of request IDs in a named range</t>
  </si>
  <si>
    <t>Function to use inside the plug-in. To use this function "CREATEREQUESTIDRANGE" must be specified.</t>
  </si>
  <si>
    <t>This parameter contains the range name where the request IDs will be written.</t>
  </si>
  <si>
    <t>Create a single test ID in a named range</t>
  </si>
  <si>
    <t>Function to use inside the plug-in. To use this function "CREATETESTIDRANGE" must be specified.</t>
  </si>
  <si>
    <t>This parameter contains the range name where the test IDs will be written.</t>
  </si>
  <si>
    <t>This parameter contains the range name where the test ID will be written.</t>
  </si>
  <si>
    <t>Function to use inside the plug-in. To use this function "CREATETESTID" must be specified.</t>
  </si>
  <si>
    <t>CREATETESTIDRANGE</t>
  </si>
  <si>
    <t>Create a single sample ID in a named range</t>
  </si>
  <si>
    <t>CREATESAMPLEID</t>
  </si>
  <si>
    <t>CREATETESTID</t>
  </si>
  <si>
    <t>CREATESAMPLEIDRANGE</t>
  </si>
  <si>
    <t>Create a range of sample IDs in a named range</t>
  </si>
  <si>
    <t>Create a range of test IDs in a named range</t>
  </si>
  <si>
    <t>Function to use inside the plug-in. To use this function "CREATESAMPLEID" must be specified.</t>
  </si>
  <si>
    <t>This parameter contains the range name where the sample ID will be written.</t>
  </si>
  <si>
    <t>Function to use inside the plug-in. To use this function "CREATESAMPLEIDRANGE" must be specified.</t>
  </si>
  <si>
    <t>This parameter contains the range name where the sample IDs will be written.</t>
  </si>
  <si>
    <t>SETRIGHTCELLVALUE</t>
  </si>
  <si>
    <t>Function to use inside the plug-in. To use this function " SETRIGHTCELLVALUE" must be specified.</t>
  </si>
  <si>
    <t>Set the value of the cell immediatley to the right of the current ACTIVE cell to the value in the named range specified.</t>
  </si>
  <si>
    <t>This parameter contains the name of the range that contains a value to be used. This value will be placed in the cell immediatley to the right of the currrent active cell.</t>
  </si>
  <si>
    <t>Show or hide the individual rows of a range</t>
  </si>
  <si>
    <t>SHOWHIDEROWS</t>
  </si>
  <si>
    <t>Function to use inside the plug-in. To use this function "SHOWHIDEROWS" must be specified.</t>
  </si>
  <si>
    <t>This parameter contains a range name of one or more cells that trigger wether the row is shown or hidden. A value of 1 in any cell will hide the , any other value will show the row.</t>
  </si>
  <si>
    <t>LOCALTOUTC</t>
  </si>
  <si>
    <t>UTCTOLOCAL</t>
  </si>
  <si>
    <t>Convert a local time in the format "MM/dd/yyyy HH:mm:ss" to UTC time</t>
  </si>
  <si>
    <t>Convert a UTC time in the format "MM/dd/yyyy HH:mm:ss" to local (client) time</t>
  </si>
  <si>
    <t>&lt;&lt;INPUT_RANGE_NAME&gt;&gt;</t>
  </si>
  <si>
    <t>This parameter contains a TEXT date value in the format "MM/dd/yyyy HH:mm:ss" to convert</t>
  </si>
  <si>
    <t>This parameter contains the range name where the converted time will be placed</t>
  </si>
  <si>
    <t>Function to use inside the plug-in. To use this function "UTCTOLOCAL" must be specified.</t>
  </si>
  <si>
    <t>Function to use inside the plug-in. To use this function "LOCALTOUTC" must be specified.</t>
  </si>
  <si>
    <t>DATE-USER</t>
  </si>
  <si>
    <t>Set the date and the user</t>
  </si>
  <si>
    <t>Function to use inside the plug-in. To use this function "DATE-USER" must be specified.</t>
  </si>
  <si>
    <t>&lt;&lt;DATE CELL&gt;</t>
  </si>
  <si>
    <t>&lt;&lt;NAME CELL&gt;&gt;</t>
  </si>
  <si>
    <t>&lt;&lt;USER INITIAL CELL&gt;&gt;</t>
  </si>
  <si>
    <t>This parameter contains the named range where the date will be written. If "-" is passed, this will be skipped.</t>
  </si>
  <si>
    <t>&lt;&lt;DATE FORMAT&gt;&gt;</t>
  </si>
  <si>
    <t>This parameter contains the format of the date to be used.</t>
  </si>
  <si>
    <t>This parameter contains the named range where the user name (First Last Name) will be written. If "-" is passed, this will be skipped.</t>
  </si>
  <si>
    <t>This parameter contains the named range where the user initials (First Initial Last intial) will be written. If "-" is passed, this will be skipped.</t>
  </si>
  <si>
    <t>Legacy Supported Functions</t>
  </si>
  <si>
    <t>UPDATE-STD-TABLE-SSM historical function from VP7 plug-in</t>
  </si>
  <si>
    <t>UPDATE-STD-TABLE-SSM</t>
  </si>
  <si>
    <t>Function to use inside the plug-in. To use this function "UPDATE-STD-TABLE-SSM" must be specified.</t>
  </si>
  <si>
    <t>Function to use inside the plug-in. To use this function "UPDATE-8-STD-TABLE-SSM" must be specified.</t>
  </si>
  <si>
    <t>UPDATE-8-STD-TABLE-SSM</t>
  </si>
  <si>
    <t>UPDATE-8-STD-TABLE-SSM historical function from VP7 plug-in</t>
  </si>
  <si>
    <t>Show or hide the unused rows in a table (often used in form open and close). Supports disjointed range names to check for data!</t>
  </si>
  <si>
    <t>TABLCONTROLCOLLAPSE</t>
  </si>
  <si>
    <t>Function to use inside the plug-in. To use this function "TABLECONTROLCOLLAPSE" must be specified.</t>
  </si>
  <si>
    <t>&lt;&lt;RANGE_NAME&gt;&gt;@&lt;&lt;ROWS VISIBLE&gt;&gt;@@[TRUE/FALSE]</t>
  </si>
  <si>
    <t>This parameter contains the range name that will be checked for data, this can be a disjointed range if needed, followed by the @ delimiter followed by the minimum rows to leave visible when closed with no data followed by the @ delimiter followed by a TRUE/FALSE flag to set or not to collapse the table (FALSE) or show the full table (TRUE)</t>
  </si>
  <si>
    <t>FORM_VERSION</t>
  </si>
  <si>
    <t>Version number of the template (hide if not used), applies to template. Only change when base template is changed (see change log)</t>
  </si>
  <si>
    <t>Version of the form (whole numbers, decimals aren't really needed)</t>
  </si>
  <si>
    <t>&lt;&lt;BEFORE SECTION&gt;&gt;</t>
  </si>
  <si>
    <t>ADDDOCURLRANGE</t>
  </si>
  <si>
    <t>&lt;&lt;RANGE NAME&gt;&gt;</t>
  </si>
  <si>
    <t>CLEARDOCURLLINKS</t>
  </si>
  <si>
    <t>Clear Document URL Links</t>
  </si>
  <si>
    <t>Add Document URL Links</t>
  </si>
  <si>
    <t>ADDSECTIONURLRANGE</t>
  </si>
  <si>
    <t>Add Section URL Links</t>
  </si>
  <si>
    <t>CLEARSECTIONURLLINKS</t>
  </si>
  <si>
    <t>Clear Section URL Links</t>
  </si>
  <si>
    <t>CLONEROWS</t>
  </si>
  <si>
    <t>Clone Rows</t>
  </si>
  <si>
    <t>&lt;&lt;FROM RANGE&gt;&gt;</t>
  </si>
  <si>
    <t>&lt;&lt;TO RANGE&gt;&gt;</t>
  </si>
  <si>
    <t>&lt;&lt;ROW COUNT&gt;&gt;</t>
  </si>
  <si>
    <t>Function to use inside the plug-in. To use this function "ADDDOCURLRANGE" must be specified.</t>
  </si>
  <si>
    <t>Function to use inside the plug-in. To use this function "CLEARDOCURLLINKS" must be specified.</t>
  </si>
  <si>
    <t>Function to use inside the plug-in. To use this function "CLONEROWS" must be specified.</t>
  </si>
  <si>
    <t>Named range to copy rows from</t>
  </si>
  <si>
    <t>Named range to copy rows to</t>
  </si>
  <si>
    <t>Number of rows to copy</t>
  </si>
  <si>
    <t>Function to use inside the plug-in. To use this function "ADDSECTIONURLRANGE" must be specified.</t>
  </si>
  <si>
    <t>Function to use inside the plug-in. To use this function "CLEARSECTIONURLLINKS" must be specified.</t>
  </si>
  <si>
    <t>A range defied with 2 columns. The first column should container the URL to add as a link. The section column contains a description to be used in the section links.</t>
  </si>
  <si>
    <t>A range defied with 2 columns. The first column should container the URL to add as a link. The section column contains a description to be used in the document links.</t>
  </si>
  <si>
    <t>Show or hide the individual columns of a range</t>
  </si>
  <si>
    <t>SHOWHIDECOLS</t>
  </si>
  <si>
    <t>Function to use inside the plug-in. To use this function "SHOWHIDECOLS" must be specified.</t>
  </si>
  <si>
    <t>This parameter contains a range name of a single row containing cells that trigger wether the column is shown or hidden. A value of 1 in any cell will hide the column, any other value will show the column.</t>
  </si>
  <si>
    <t>Set multiple values in a range</t>
  </si>
  <si>
    <t>SETMULTIPLEVALUES</t>
  </si>
  <si>
    <t>Autofit the row height of a merged cell</t>
  </si>
  <si>
    <t>AUTOFIT</t>
  </si>
  <si>
    <t>Function to use inside the plug-in. To use this function "AUTOFIT" must be specified.</t>
  </si>
  <si>
    <t>(Single or multiple) Range name to autofit row height on. If there are multiple range names provided (for the same row), the max height will be used.</t>
  </si>
  <si>
    <t>Ignore execution and do nothing</t>
  </si>
  <si>
    <t>NOEXE</t>
  </si>
  <si>
    <t>Function to use inside the plug-in. To use this function "NOEXE" must be specified.</t>
  </si>
  <si>
    <t>&lt;&lt;ANY VALUE&gt;&gt;</t>
  </si>
  <si>
    <t>(Optional, single or multiple) Any additional parameters in this function call are ignored.</t>
  </si>
  <si>
    <t>Execute a Jasper report defined in the system</t>
  </si>
  <si>
    <t>GENERATEREPORT</t>
  </si>
  <si>
    <t>Function to use inside the plug-in. To use this function "GENERATEREPORT" must be specified.</t>
  </si>
  <si>
    <t>&lt;&lt;REPORT NAME&gt;&gt;</t>
  </si>
  <si>
    <t>Name of the Jasper report defined in ELN</t>
  </si>
  <si>
    <t>&lt;&lt;PARAMETER&gt;&gt;</t>
  </si>
  <si>
    <t>(Single or multiple) Any parameters that should be passed to the report. These will be on an as needed basis, depending on the functionality in the report.</t>
  </si>
  <si>
    <t>Prevent execution in a plug-in function</t>
  </si>
  <si>
    <t>&lt;&lt;FUNCTION NAME&gt;&gt;@NOEXE</t>
  </si>
  <si>
    <t>Appending @NOEXE after a function name prevents the function from executing. This allows for functions to be executed conditionally</t>
  </si>
  <si>
    <t>Prevent Excel locking in a plug-in function</t>
  </si>
  <si>
    <t>&lt;&lt;FUNCTION NAME&gt;&gt;@NOLOCK</t>
  </si>
  <si>
    <t>Does not lock or unlock the sheet from calculating when the function executes. Normally functions will lock Excel from calculating the workbook at start and unlock the workbook to allow calculations when complete. Adding @NOLOCK after a function name will neither lock or unlock Excel calculations. This may be needed when running multiple Execute Code statements where the developer does not wish to have the sheet calculate until the entire sequence is complete.</t>
  </si>
  <si>
    <t>v11</t>
  </si>
  <si>
    <t>Type of Experiment:</t>
  </si>
  <si>
    <t>pH meter ID:</t>
  </si>
  <si>
    <t>Temperature Probe:</t>
  </si>
  <si>
    <t>pH Calibration (SDS)</t>
  </si>
  <si>
    <t>Buffer Internal Lot #</t>
  </si>
  <si>
    <t xml:space="preserve">Buffer Vendor </t>
  </si>
  <si>
    <t>Buffer Expiry</t>
  </si>
  <si>
    <t>Actual pH</t>
  </si>
  <si>
    <t>mV Response</t>
  </si>
  <si>
    <t>Retrieve Calibration Values</t>
  </si>
  <si>
    <t>Verification Buffer:</t>
  </si>
  <si>
    <t>Verification Buffer</t>
  </si>
  <si>
    <t>Measured pH</t>
  </si>
  <si>
    <t>pH Calibration (Manual)</t>
  </si>
  <si>
    <t>pH Measurement/Adjustment (SDS)</t>
  </si>
  <si>
    <t>Adjustment Required:</t>
  </si>
  <si>
    <t>Adjustment Solution</t>
  </si>
  <si>
    <t>Solution Internal Lot #</t>
  </si>
  <si>
    <t xml:space="preserve">Solution Vendor </t>
  </si>
  <si>
    <t>Solution Vendor Lot #</t>
  </si>
  <si>
    <t>Solution Name:</t>
  </si>
  <si>
    <t>Solution Reference:</t>
  </si>
  <si>
    <t># of Samples:</t>
  </si>
  <si>
    <t>Solution Description</t>
  </si>
  <si>
    <t>pH Measurement/Adjustment (Manual)</t>
  </si>
  <si>
    <t>No</t>
  </si>
  <si>
    <t>Please Select</t>
  </si>
  <si>
    <t>SHOW_HIDE_PH_CAL_SDS</t>
  </si>
  <si>
    <t>SHOW_HIDE_PH_BUFFER_SDS</t>
  </si>
  <si>
    <t>SHOW_HIDE_PH_CAL_MANUAL</t>
  </si>
  <si>
    <t>SHOW_HIDE_PH_BUFFER_MANUAL</t>
  </si>
  <si>
    <t>SHOW_HIDE_PH_MEASUREMENT_SDS</t>
  </si>
  <si>
    <t>SHOW_HIDE_ROW_PH_MEAS_ADJUST_SDS</t>
  </si>
  <si>
    <t>SHOW_HIDE_ROW_PH_MEAS_ADJUST_SHELF_SDS</t>
  </si>
  <si>
    <t>SHOW_HIDE_ROW_PH_MEAS_ADJUST_PREP_SDS</t>
  </si>
  <si>
    <t>SHOW_HIDE_ROW_PH_MEAS_ADJUST_SDS_REAGENT</t>
  </si>
  <si>
    <t>SHOW_HIDE_PH_MEASUREMENT_MANUAL</t>
  </si>
  <si>
    <t>SHOW_HIDE_ROW_PH_MEAS_ADJUST_MANUAL</t>
  </si>
  <si>
    <t>SHOW_HIDE_ROW_PH_MEAS_ADJUST_MAN_REAGENT</t>
  </si>
  <si>
    <t>SHOW_HIDE_ROW_PH_MEAS_ADJUST_SHELF_MANUAL</t>
  </si>
  <si>
    <t>SHOW_HIDE_ROW_PH_MEAS_ADJUST_PREP_MANUAL</t>
  </si>
  <si>
    <t>Certified Value</t>
  </si>
  <si>
    <t>Measured Value</t>
  </si>
  <si>
    <t>SITE IDENTIFIER</t>
  </si>
  <si>
    <t>PH ID NAME</t>
  </si>
  <si>
    <r>
      <t>Temperature (</t>
    </r>
    <r>
      <rPr>
        <sz val="9"/>
        <rFont val="Calibri"/>
        <family val="2"/>
      </rPr>
      <t>°</t>
    </r>
    <r>
      <rPr>
        <sz val="9"/>
        <rFont val="Segoe UI"/>
        <family val="2"/>
      </rPr>
      <t>C)</t>
    </r>
  </si>
  <si>
    <t>Verification Temperature (°C)</t>
  </si>
  <si>
    <t>pH meter ID</t>
  </si>
  <si>
    <t>Buffer Type</t>
  </si>
  <si>
    <t>Electrode ID:</t>
  </si>
  <si>
    <t>pH Meter Serial No.:</t>
  </si>
  <si>
    <t>SHOW_HIDE_ROW_PH_HEADER</t>
  </si>
  <si>
    <t>pH Meter</t>
  </si>
  <si>
    <t>TEMPERATURE PROBE EXPIRY DATE</t>
  </si>
  <si>
    <t>ELECTRODE PROBE EXPIRY DATE</t>
  </si>
  <si>
    <t>TODAY'S DATE</t>
  </si>
  <si>
    <t>Last Verification Due Date / Time (UTC)</t>
  </si>
  <si>
    <t>TODAY'S TIME</t>
  </si>
  <si>
    <t>Solution Name</t>
  </si>
  <si>
    <t>Measure Date/Time (UTC)</t>
  </si>
  <si>
    <t>SDS BUFFER HIGH</t>
  </si>
  <si>
    <t>SDS_BUFFER_LOW</t>
  </si>
  <si>
    <t>MAN_BUFFER_HIGH</t>
  </si>
  <si>
    <t>MAN_BUFFER_LOW</t>
  </si>
  <si>
    <t>pH Meter Location:</t>
  </si>
  <si>
    <t>SLOPE HIGH</t>
  </si>
  <si>
    <t>SLOPE LOW</t>
  </si>
  <si>
    <t>SDS SLOPE PARSED</t>
  </si>
  <si>
    <t>OFFSET HIGH</t>
  </si>
  <si>
    <t>OFFSET LOW</t>
  </si>
  <si>
    <t>DELTA HIGH</t>
  </si>
  <si>
    <t>DELTA LOW</t>
  </si>
  <si>
    <t>ZERO PH HIGH</t>
  </si>
  <si>
    <t>ZERO PH LOW</t>
  </si>
  <si>
    <t>PH TEMP ACCURACY</t>
  </si>
  <si>
    <t>PH TEMP ACCURACY SPEC</t>
  </si>
  <si>
    <t>PH TEMP HIGH</t>
  </si>
  <si>
    <t>PH TEMP LOW</t>
  </si>
  <si>
    <t>PH TEMP ACCURACY MANUAL</t>
  </si>
  <si>
    <t>PH TEMP HIGH MANUAL</t>
  </si>
  <si>
    <t>PH TEMP LOW MANUAL</t>
  </si>
  <si>
    <t>Cal. Date/Time of pH Meter</t>
  </si>
  <si>
    <t>Acceptance Criteria</t>
  </si>
  <si>
    <t>BUFFER ACCURACY SPEC</t>
  </si>
  <si>
    <t>BUFFER ACCURACY</t>
  </si>
  <si>
    <t>PH TEMP SIG FIGURE</t>
  </si>
  <si>
    <t>PH BUFFER SIG FIGURE</t>
  </si>
  <si>
    <t>BUFFER ACCURACY MANUAL</t>
  </si>
  <si>
    <t>Calibration Date/Time (UTC)</t>
  </si>
  <si>
    <t>Verification Due Date \ Time (UTC)</t>
  </si>
  <si>
    <t>Calibration:
 PASS / FAIL</t>
  </si>
  <si>
    <t>PH ID CAL DATE</t>
  </si>
  <si>
    <t>Retrieve pH Meter Cal. Date/Time</t>
  </si>
  <si>
    <t>BUFFER_EXP_MAN_CF_1</t>
  </si>
  <si>
    <t>CF Stands for Conditional Formatting - Used to compare dates for conditional formatting</t>
  </si>
  <si>
    <t>BUFFER_EXP_MAN_CF_2</t>
  </si>
  <si>
    <t>BUFFER_EXP_MAN_CF_3</t>
  </si>
  <si>
    <t>BUFFER_EXP_MAN_CF_4</t>
  </si>
  <si>
    <t>BUFFER_EXP_MAN_CF_5</t>
  </si>
  <si>
    <t>BUFFER_EXP_SDS_CF_1</t>
  </si>
  <si>
    <t>BUFFER_EXP_SDS_CF_2</t>
  </si>
  <si>
    <t>BUFFER_EXP_SDS_CF_3</t>
  </si>
  <si>
    <t>BUFFER_EXP_SDS_CF_4</t>
  </si>
  <si>
    <t>BUFFER_EXP_SDS_CF_5</t>
  </si>
  <si>
    <t>PH_VERIFY_DUE_DATE_CF</t>
  </si>
  <si>
    <t>Delete value before publishing</t>
  </si>
  <si>
    <t>TEMP_PROBE_DUE_DATE_CF</t>
  </si>
  <si>
    <t>ELECTRODE_DUE_DATE_CF</t>
  </si>
  <si>
    <t>VERIFY_BUFFER_EXP_SDS_CF</t>
  </si>
  <si>
    <t>VERIFY_BUFFER_EXP_MAN_CF</t>
  </si>
  <si>
    <t>Expiration Date</t>
  </si>
  <si>
    <t>Document Approve</t>
  </si>
  <si>
    <t>PO_LIMS_LP05</t>
  </si>
  <si>
    <t>10.21.162.26,9100,203</t>
  </si>
  <si>
    <t>PO_LIMS_LP06</t>
  </si>
  <si>
    <t>placeholder,9100,203</t>
  </si>
  <si>
    <t>Printer KEG test</t>
  </si>
  <si>
    <t>update,9100,203</t>
  </si>
  <si>
    <t>Printer VT</t>
  </si>
  <si>
    <t>111.123.123.123,9100,203</t>
  </si>
  <si>
    <t/>
  </si>
  <si>
    <t>VERIFY_BUFFER_ACTIVE_SDS</t>
  </si>
  <si>
    <t>VERIFY BUFFER_ACTIVE_MAN</t>
  </si>
  <si>
    <t>v4</t>
  </si>
  <si>
    <t>PH_ID</t>
  </si>
  <si>
    <t>BUFFER_ACTIVE_SDS_CF_1</t>
  </si>
  <si>
    <t>BUFFER_ACTIVE_SDS_CF_2</t>
  </si>
  <si>
    <t>BUFFER_ACTIVE_SDS_CF_3</t>
  </si>
  <si>
    <t>BUFFER_ACTIVE_SDS_CF_4</t>
  </si>
  <si>
    <t>BUFFER_ACTIVE_SDS_CF_5</t>
  </si>
  <si>
    <t>BUFFER_ACTIVE_MAN_CF_1</t>
  </si>
  <si>
    <t>BUFFER_ACTIVE_MAN_CF_2</t>
  </si>
  <si>
    <t>BUFFER_ACTIVE_MAN_CF_3</t>
  </si>
  <si>
    <t>BUFFER_ACTIVE_MAN_CF_4</t>
  </si>
  <si>
    <t>BUFFER_ACTIVE_MAN_CF_5</t>
  </si>
  <si>
    <t>Buffer Vendor
Lot #</t>
  </si>
  <si>
    <t>Shelf Reagent or 
Prepared:</t>
  </si>
  <si>
    <t># of Calib. Buffers:</t>
  </si>
  <si>
    <t>Select Task</t>
  </si>
  <si>
    <t>Cal. Date/Time of Retrieval(UTC)</t>
  </si>
  <si>
    <t>Calibration: PASS / FAIL</t>
  </si>
  <si>
    <t xml:space="preserve">            Set Instrument ID:</t>
  </si>
  <si>
    <t>&lt;vpaddin&gt;&lt;version&gt;1.062&lt;/version&gt;&lt;formsettings&gt;&lt;highlightcolor1&gt;-3342388&lt;/highlightcolor1&gt;&lt;highlightcolor2&gt;-16724737&lt;/highlightcolor2&gt;&lt;editReason&gt;True&lt;/editReason&gt;&lt;customtaskbars /&gt;&lt;reasonMetadata&gt;Reason For Change&lt;/reasonMetadata&gt;&lt;/formsettings&gt;&lt;worksheets&gt;&lt;worksheet&gt;&lt;name&gt;LMS&lt;/name&gt;&lt;visible /&gt;&lt;auditTrail /&gt;&lt;trackReasonForChange /&gt;&lt;/worksheet&gt;&lt;worksheet&gt;&lt;name&gt;Config&lt;/name&gt;&lt;/worksheet&gt;&lt;worksheet&gt;&lt;name&gt;Lang&lt;/name&gt;&lt;/worksheet&gt;&lt;worksheet&gt;&lt;name&gt;Instrument&lt;/name&gt;&lt;/worksheet&gt;&lt;worksheet&gt;&lt;name&gt;Reagent&lt;/name&gt;&lt;/worksheet&gt;&lt;worksheet&gt;&lt;name&gt;Barcoding&lt;/name&gt;&lt;/worksheet&gt;&lt;worksheet&gt;&lt;name&gt;Plug-Ins&lt;/name&gt;&lt;/worksheet&gt;&lt;worksheet&gt;&lt;name&gt;VPHiddenSheet&lt;/name&gt;&lt;/worksheet&gt;&lt;/worksheets&gt;&lt;cellproperties&gt;&lt;cellproperty&gt;&lt;cell&gt;&lt;sheet&gt;Barcoding&lt;/sheet&gt;&lt;address&gt;R103C3:R152C3&lt;/address&gt;&lt;name&gt;BARCODE_PRINTER_NAMES&lt;/name&gt;&lt;/cell&gt;&lt;property&gt;&lt;fetchdata&gt;&lt;title&gt;Retrieve barcode printer list&lt;/title&gt;&lt;description&gt;Retrieve barcode printers from instrument inventory&lt;/description&gt;&lt;guid&gt;a5afd4d5_48fe_44a5_bc0e_c7c9fc61dba2&lt;/guid&gt;&lt;source&gt;&lt;from&gt;OracleDS&lt;/from&gt;&lt;/source&gt;&lt;condition&gt;SELECT instrument_name, instrument_ip INTO BARCODE_PRINTER_NAMES, BARCODE_PRINTER_IPS FROM view_instruments WHERE active = 'Y' AND instrument_ip IS NOT NULL AND UPPER(instrument_class) = UPPER('#BARCODE_INSTRUMENT_TYPE') ORDER BY instrument_name&lt;/condition&gt;&lt;rows /&gt;&lt;/fetchdata&gt;&lt;/property&gt;&lt;/cellproperty&gt;&lt;cellproperty&gt;&lt;cell&gt;&lt;sheet&gt;Config&lt;/sheet&gt;&lt;address&gt;R2C2&lt;/address&gt;&lt;name&gt;DOCUMENT_ID&lt;/name&gt;&lt;/cell&gt;&lt;property&gt;&lt;vpfield&gt;&lt;guid&gt;d7fa3721_f5c8_414d_81cd_5c7a57e0bf2c&lt;/guid&gt;&lt;type&gt;String&lt;/type&gt;&lt;action&gt;Read&lt;/action&gt;&lt;condition&gt;SELECT VPFIELD.EXPERIMENT.ID FROM VPDATA WHERE VPFIELD.EXPERIMENT.ID = #ADDIN.CURRENTEXPERIMENTID &lt;/condition&gt;&lt;/vpfield&gt;&lt;/property&gt;&lt;/cellproperty&gt;&lt;cellproperty&gt;&lt;cell&gt;&lt;sheet&gt;Config&lt;/sheet&gt;&lt;address&gt;R3C2&lt;/address&gt;&lt;name&gt;CURRENT_USER&lt;/name&gt;&lt;/cell&gt;&lt;property&gt;&lt;vpfield&gt;&lt;guid&gt;b9615693_e70e_41d7_8006_52af27667786&lt;/guid&gt;&lt;type&gt;String&lt;/type&gt;&lt;action&gt;Read&lt;/action&gt;&lt;condition&gt;SELECT VPFIELD.CURRENT.USER FROM VPDATA&lt;/condition&gt;&lt;/vpfield&gt;&lt;/property&gt;&lt;property&gt;&lt;fetchdata&gt;&lt;title&gt;Retrieve Full Name&lt;/title&gt;&lt;description&gt;Retrieve the full name (first and last) of a user&lt;/description&gt;&lt;guid&gt;d59d6c61_f936_438f_b2a5_d7707f102f80&lt;/guid&gt;&lt;source&gt;&lt;from&gt;OracleDS&lt;/from&gt;&lt;/source&gt;&lt;condition&gt;SELECT last_name||','||first_name||' ('||userid||')' AS full_name INTO CURRENT_USER_NAME FROM vp_user WHERE UPPER(userid) = UPPER('#CURRENT_USER')&lt;/condition&gt;&lt;rows&gt;1&lt;/rows&gt;&lt;/fetchdata&gt;&lt;/property&gt;&lt;/cellproperty&gt;&lt;cellproperty&gt;&lt;cell&gt;&lt;sheet&gt;Config&lt;/sheet&gt;&lt;address&gt;R4C2&lt;/address&gt;&lt;name&gt;CURRENT_DEPARTMENT&lt;/name&gt;&lt;/cell&gt;&lt;property&gt;&lt;vpfield&gt;&lt;guid&gt;b3ff3b09_a6ae_41db_adf4_83d0c9f02a44&lt;/guid&gt;&lt;type&gt;String&lt;/type&gt;&lt;action&gt;Read&lt;/action&gt;&lt;condition&gt;SELECT VPFIELD.EXPERIMENT.LABGROUP FROM VPDATA WHERE VPFIELD.EXPERIMENT.ID = #ADDIN.CURRENTEXPERIMENTID &lt;/condition&gt;&lt;/vpfield&gt;&lt;/property&gt;&lt;/cellproperty&gt;&lt;cellproperty&gt;&lt;cell&gt;&lt;sheet&gt;Config&lt;/sheet&gt;&lt;address&gt;R7C2&lt;/address&gt;&lt;name&gt;FORM_VERSION&lt;/name&gt;&lt;/cell&gt;&lt;property&gt;&lt;vpfield&gt;&lt;guid&gt;a0352783_ab44_419a_98ee_ed7c59e6de59&lt;/guid&gt;&lt;type&gt;String&lt;/type&gt;&lt;action&gt;Overwrite&lt;/action&gt;&lt;condition&gt;SELECT VPFIELD.EXPERIMENT.ENTRY.METADATA.VALUE FROM VPDATA WHERE VPFIELD.EXPERIMENT.ENTRY.METADATA = Version AND VPFIELD.EXPERIMENT.ID = #ADDIN.CURRENTEXPERIMENTID AND VPFIELD.EXPERIMENT.ENTRY.ID = #ADDIN.CURRENTENTRYID &lt;/condition&gt;&lt;/vpfield&gt;&lt;/property&gt;&lt;/cellproperty&gt;&lt;cellproperty&gt;&lt;cell&gt;&lt;sheet&gt;Config&lt;/sheet&gt;&lt;address&gt;R26C2&lt;/address&gt;&lt;name&gt;TEMP_EXPIRY_DATE&lt;/name&gt;&lt;/cell&gt;&lt;property&gt;&lt;validation&gt;&lt;guid&gt;df9cb901_79fe_41d0_875a_58ec8f5b9918&lt;/guid&gt;&lt;operator&gt;GreaterEqual&lt;/operator&gt;&lt;condition1&gt;#TODAY_DATE&lt;/condition1&gt;&lt;failure&gt;&lt;message&gt;Instrument out of calibration&lt;/message&gt;&lt;/failure&gt;&lt;success /&gt;&lt;/validation&gt;&lt;/property&gt;&lt;/cellproperty&gt;&lt;cellproperty&gt;&lt;cell&gt;&lt;sheet&gt;Config&lt;/sheet&gt;&lt;address&gt;R27C2&lt;/address&gt;&lt;name&gt;ELECTRODE_EXPIRY_DATE&lt;/name&gt;&lt;/cell&gt;&lt;property&gt;&lt;validation&gt;&lt;guid&gt;ed2bcdfc_1d8a_4936_9f61_545eeed1671f&lt;/guid&gt;&lt;operator&gt;GreaterEqual&lt;/operator&gt;&lt;condition1&gt;#TODAY_DATE&lt;/condition1&gt;&lt;failure&gt;&lt;message&gt;Instrument out of calibration&lt;/message&gt;&lt;/failure&gt;&lt;success /&gt;&lt;/validation&gt;&lt;/property&gt;&lt;/cellproperty&gt;&lt;cellproperty&gt;&lt;cell&gt;&lt;sheet&gt;Config&lt;/sheet&gt;&lt;address&gt;R40C2&lt;/address&gt;&lt;name&gt;SDS_SLOPE_PARSED&lt;/name&gt;&lt;/cell&gt;&lt;property&gt;&lt;executeonleave&gt;&lt;title&gt;Set Cal Date/Time&lt;/title&gt;&lt;description&gt;&lt;/description&gt;&lt;guid&gt;a82191d9_54f7_4f71_84ba_79434fb010cf&lt;/guid&gt;&lt;code&gt;&lt;name&gt;SetCurrentDate&lt;/name&gt;&lt;type&gt;Intern&lt;/type&gt;&lt;parameters&gt;&lt;parameter&gt;&lt;value&gt;SDS_CAL_DATE&lt;/value&gt;&lt;/parameter&gt;&lt;/parameters&gt;&lt;/code&gt;&lt;/executeonleave&gt;&lt;/property&gt;&lt;/cellproperty&gt;&lt;cellproperty&gt;&lt;cell&gt;&lt;sheet&gt;Instrument&lt;/sheet&gt;&lt;address&gt;R3C4&lt;/address&gt;&lt;name&gt;FORM_INSTRUMENTS&lt;/name&gt;&lt;/cell&gt;&lt;property&gt;&lt;vpfield&gt;&lt;guid&gt;a24d0a70_8801_4cfd_b331_12cd4f409d09&lt;/guid&gt;&lt;type&gt;String&lt;/type&gt;&lt;action&gt;Overwrite&lt;/action&gt;&lt;condition&gt;SELECT VPFIELD.EXPERIMENT.ENTRY.METADATA.VALUE FROM VPDATA WHERE VPFIELD.EXPERIMENT.ENTRY.METADATA = Form Instruments AND VPFIELD.EXPERIMENT.ID = #ADDIN.CURRENTEXPERIMENTID AND VPFIELD.EXPERIMENT.ENTRY.ID = #ADDIN.CURRENTENTRYID &lt;/condition&gt;&lt;/vpfield&gt;&lt;/property&gt;&lt;/cellproperty&gt;&lt;cellproperty&gt;&lt;cell&gt;&lt;sheet&gt;Instrument&lt;/sheet&gt;&lt;address&gt;R4C4&lt;/address&gt;&lt;name&gt;FORM_INSTRUMENTS_STATUS_R&lt;/name&gt;&lt;/cell&gt;&lt;property&gt;&lt;vpfield&gt;&lt;guid&gt;e8fcc6aa_0280_4422_9821_7a092ab56dc1&lt;/guid&gt;&lt;type&gt;String&lt;/type&gt;&lt;action&gt;Read&lt;/action&gt;&lt;condition&gt;SELECT VPFIELD.EXPERIMENT.ENTRY.METADATA.VALUE FROM VPDATA WHERE VPFIELD.EXPERIMENT.ENTRY.METADATA = Form Instrurments Status AND VPFIELD.EXPERIMENT.ID = #ADDIN.CURRENTEXPERIMENTID AND VPFIELD.EXPERIMENT.ENTRY.ID = #ADDIN.CURRENTENTRYID &lt;/condition&gt;&lt;/vpfield&gt;&lt;/property&gt;&lt;/cellproperty&gt;&lt;cellproperty&gt;&lt;cell&gt;&lt;sheet&gt;Instrument&lt;/sheet&gt;&lt;address&gt;R5C4&lt;/address&gt;&lt;name&gt;FORM_INSTRUMENTS_STATUS_W&lt;/name&gt;&lt;/cell&gt;&lt;property&gt;&lt;vpfield&gt;&lt;guid&gt;de41bd3d_2852_40bc_9f75_99b2daba8e8e&lt;/guid&gt;&lt;type&gt;String&lt;/type&gt;&lt;action&gt;Overwrite&lt;/action&gt;&lt;condition&gt;SELECT VPFIELD.EXPERIMENT.ENTRY.METADATA.VALUE FROM VPDATA WHERE VPFIELD.EXPERIMENT.ENTRY.METADATA = Form Instruments Status AND VPFIELD.EXPERIMENT.ID = #ADDIN.CURRENTEXPERIMENTID AND VPFIELD.EXPERIMENT.ENTRY.ID = #ADDIN.CURRENTENTRYID &lt;/condition&gt;&lt;/vpfield&gt;&lt;/property&gt;&lt;/cellproperty&gt;&lt;cellproperty&gt;&lt;cell&gt;&lt;sheet&gt;Instrument&lt;/sheet&gt;&lt;address&gt;R6C4&lt;/address&gt;&lt;name&gt;FORM_INSTRUMENTS_ERROR_R&lt;/name&gt;&lt;/cell&gt;&lt;property&gt;&lt;vpfield&gt;&lt;guid&gt;bd17fb1a_5cda_4733_af62_f74b21bfe39e&lt;/guid&gt;&lt;type&gt;String&lt;/type&gt;&lt;action&gt;Read&lt;/action&gt;&lt;condition&gt;SELECT VPFIELD.EXPERIMENT.ENTRY.METADATA.VALUE FROM VPDATA WHERE VPFIELD.EXPERIMENT.ENTRY.METADATA = Form Instruments Error AND VPFIELD.EXPERIMENT.ID = #ADDIN.CURRENTEXPERIMENTID AND VPFIELD.EXPERIMENT.ENTRY.ID = #ADDIN.CURRENTENTRYID &lt;/condition&gt;&lt;/vpfield&gt;&lt;/property&gt;&lt;/cellproperty&gt;&lt;cellproperty&gt;&lt;cell&gt;&lt;sheet&gt;Instrument&lt;/sheet&gt;&lt;address&gt;R7C4&lt;/address&gt;&lt;name&gt;FORM_INSTRUMENTS_ERROR_W&lt;/name&gt;&lt;/cell&gt;&lt;property&gt;&lt;vpfield&gt;&lt;guid&gt;aa192541_30e6_4820_9f6e_fdcf43866463&lt;/guid&gt;&lt;type&gt;String&lt;/type&gt;&lt;action&gt;Overwrite&lt;/action&gt;&lt;condition&gt;SELECT VPFIELD.EXPERIMENT.ENTRY.METADATA.VALUE FROM VPDATA WHERE VPFIELD.EXPERIMENT.ENTRY.METADATA = Form Instruments Error AND VPFIELD.EXPERIMENT.ID = #ADDIN.CURRENTEXPERIMENTID AND VPFIELD.EXPERIMENT.ENTRY.ID = #ADDIN.CURRENTENTRYID &lt;/condition&gt;&lt;/vpfield&gt;&lt;/property&gt;&lt;/cellproperty&gt;&lt;cellproperty&gt;&lt;cell&gt;&lt;sheet&gt;Instrument&lt;/sheet&gt;&lt;address&gt;R203C3:R230C3&lt;/address&gt;&lt;name&gt;INV_LOG_INSTID&lt;/name&gt;&lt;/cell&gt;&lt;property&gt;&lt;vpfield&gt;&lt;guid&gt;cda73eaf_68b7_469c_be34_3dbc47470a15&lt;/guid&gt;&lt;type&gt;String&lt;/type&gt;&lt;action&gt;Overwrite&lt;/action&gt;&lt;condition&gt;SELECT VPFIELD.EXPERIMENT.ENTRY.RESULT.VALUE FROM VPDATA WHERE VPFIELD.EXPERIMENT.ENTRY.RESULT = INV_LOG_INSTID AND VPFIELD.EXPERIMENT.ID = #ADDIN.CURRENTEXPERIMENTID AND VPFIELD.EXPERIMENT.ENTRY.ID = #ADDIN.CURRENTENTRYID &lt;/condition&gt;&lt;/vpfield&gt;&lt;/property&gt;&lt;/cellproperty&gt;&lt;cellproperty&gt;&lt;cell&gt;&lt;sheet&gt;Instrument&lt;/sheet&gt;&lt;address&gt;R203C4:R230C4&lt;/address&gt;&lt;name&gt;INV_LOG_EVENT&lt;/name&gt;&lt;/cell&gt;&lt;property&gt;&lt;vpfield&gt;&lt;guid&gt;dbf6b374_f98e_40da_a327_4cc597a5bf45&lt;/guid&gt;&lt;type&gt;String&lt;/type&gt;&lt;action&gt;Overwrite&lt;/action&gt;&lt;condition&gt;SELECT VPFIELD.EXPERIMENT.ENTRY.RESULT.VALUE FROM VPDATA WHERE VPFIELD.EXPERIMENT.ENTRY.RESULT = INV_LOG_EVENT AND VPFIELD.EXPERIMENT.ID = #ADDIN.CURRENTEXPERIMENTID AND VPFIELD.EXPERIMENT.ENTRY.ID = #ADDIN.CURRENTENTRYID &lt;/condition&gt;&lt;/vpfield&gt;&lt;/property&gt;&lt;/cellproperty&gt;&lt;cellproperty&gt;&lt;cell&gt;&lt;sheet&gt;Instrument&lt;/sheet&gt;&lt;address&gt;R203C5:R230C5&lt;/address&gt;&lt;name&gt;INV_LOG_INSTCOMMENTS&lt;/name&gt;&lt;/cell&gt;&lt;property&gt;&lt;vpfield&gt;&lt;guid&gt;a1b9d02e_6801_461d_810a_90919b04e391&lt;/guid&gt;&lt;type&gt;String&lt;/type&gt;&lt;action&gt;Overwrite&lt;/action&gt;&lt;condition&gt;SELECT VPFIELD.EXPERIMENT.ENTRY.RESULT.VALUE FROM VPDATA WHERE VPFIELD.EXPERIMENT.ENTRY.RESULT = INV_LOG_INSTCOMMENTS AND VPFIELD.EXPERIMENT.ID = #ADDIN.CURRENTEXPERIMENTID AND VPFIELD.EXPERIMENT.ENTRY.ID = #ADDIN.CURRENTENTRYID &lt;/condition&gt;&lt;/vpfield&gt;&lt;/property&gt;&lt;/cellproperty&gt;&lt;cellproperty&gt;&lt;cell&gt;&lt;sheet&gt;LMS&lt;/sheet&gt;&lt;address&gt;R3C4&lt;/address&gt;&lt;name&gt;PH_STAGE&lt;/name&gt;&lt;/cell&gt;&lt;property&gt;&lt;inputfield&gt;&lt;guid&gt;e1f6eccc_5fb8_45b7_9bda_475b8a5613be&lt;/guid&gt;&lt;type&gt;Text&lt;/type&gt;&lt;/inputfield&gt;&lt;/property&gt;&lt;property&gt;&lt;executeonleave&gt;&lt;title&gt;Show/HIde Rows&lt;/title&gt;&lt;description&gt;Show/Hide rows based on type&lt;/description&gt;&lt;guid&gt;b9edb29d_80fc_42b9_86ef_767eecd8f381&lt;/guid&gt;&lt;code&gt;&lt;name&gt;waters.eln.ac.userinterface&lt;/name&gt;&lt;type&gt;Extern&lt;/type&gt;&lt;parameters&gt;&lt;parameter&gt;&lt;value&gt;SHOWROWSRANGE&lt;/value&gt;&lt;description&gt;Use the SHOWROWSRANGE function&lt;/description&gt;&lt;/parameter&gt;&lt;parameter&gt;&lt;value&gt;#SHOW_HIDE_PH_CAL_SDS&lt;/value&gt;&lt;description&gt;Range to show/hide&lt;/description&gt;&lt;/parameter&gt;&lt;parameter&gt;&lt;value&gt;#SHOW_HIDE_PH_BUFFER_SDS&lt;/value&gt;&lt;/parameter&gt;&lt;parameter&gt;&lt;value&gt;#SHOW_HIDE_PH_CAL_MANUAL&lt;/value&gt;&lt;/parameter&gt;&lt;parameter&gt;&lt;value&gt;#SHOW_HIDE_PH_BUFFER_MANUAL&lt;/value&gt;&lt;/parameter&gt;&lt;parameter&gt;&lt;value&gt;#SHOW_HIDE_PH_MEASUREMENT_SDS&lt;/value&gt;&lt;/parameter&gt;&lt;parameter&gt;&lt;value&gt;#SHOW_HIDE_ROW_PH_MEAS_ADJUST_SDS&lt;/value&gt;&lt;/parameter&gt;&lt;parameter&gt;&lt;value&gt;#SHOW_HIDE_PH_MEASUREMENT_MANUAL&lt;/value&gt;&lt;/parameter&gt;&lt;parameter&gt;&lt;value&gt;#SHOW_HIDE_ROW_PH_MEAS_ADJUST_MANUAL&lt;/value&gt;&lt;/parameter&gt;&lt;parameter&gt;&lt;value&gt;#SHOW_HIDE_ROW_PH_HEADER&lt;/value&gt;&lt;/parameter&gt;&lt;/parameters&gt;&lt;/code&gt;&lt;/executeonleave&gt;&lt;/property&gt;&lt;property&gt;&lt;lookup&gt;&lt;title&gt;Look up slope lower limits&lt;/title&gt;&lt;description&gt;&lt;/description&gt;&lt;guid&gt;fe5889eb_f272_4e32_8687_61bb0709f04a&lt;/guid&gt;&lt;source&gt;&lt;from&gt;OracleDS&lt;/from&gt;&lt;/source&gt;&lt;condition&gt;SELECT LIST.ID INTO SLOPE_LOW FROM VP_LIST LIST WHERE LIST.LIST = 'pH Slope Lower Limit' AND LIST.DESCRIPTION like '%#SITE_ID%'&lt;/condition&gt;&lt;rows&gt;1&lt;/rows&gt;&lt;/lookup&gt;&lt;/property&gt;&lt;property&gt;&lt;lookup&gt;&lt;title&gt;Look up slope upper limits&lt;/title&gt;&lt;description&gt;&lt;/description&gt;&lt;guid&gt;e4128259_e0b1_4c18_8473_f7a92ecf9d99&lt;/guid&gt;&lt;source&gt;&lt;from&gt;OracleDS&lt;/from&gt;&lt;/source&gt;&lt;condition&gt;SELECT LIST.ID INTO SLOPE_HIGH FROM VP_LIST LIST WHERE LIST.LIST = 'pH Slope Upper Limit' AND LIST.DESCRIPTION like '%#SITE_ID%'&lt;/condition&gt;&lt;rows&gt;1&lt;/rows&gt;&lt;/lookup&gt;&lt;/property&gt;&lt;property&gt;&lt;lookup&gt;&lt;title&gt;Look up offset lower limits&lt;/title&gt;&lt;description&gt;&lt;/description&gt;&lt;guid&gt;bd6c3831_1ee1_4b5a_82ee_81ce2e20d035&lt;/guid&gt;&lt;source&gt;&lt;from&gt;OracleDS&lt;/from&gt;&lt;/source&gt;&lt;condition&gt;SELECT LIST.ID INTO OFFSET_LOW FROM VP_LIST LIST WHERE LIST.LIST = 'pH Offset Lower Limit' AND LIST.DESCRIPTION like '%#SITE_ID%'&lt;/condition&gt;&lt;rows&gt;1&lt;/rows&gt;&lt;/lookup&gt;&lt;/property&gt;&lt;property&gt;&lt;lookup&gt;&lt;title&gt;Look up offset upper limits&lt;/title&gt;&lt;description&gt;&lt;/description&gt;&lt;guid&gt;f4324214_c2d6_4322_9f35_1901c8fd335f&lt;/guid&gt;&lt;source&gt;&lt;from&gt;OracleDS&lt;/from&gt;&lt;/source&gt;&lt;condition&gt;SELECT LIST.ID INTO OFFSET_HIGH FROM VP_LIST LIST WHERE LIST.LIST = 'pH Offset Upper Limit' AND LIST.DESCRIPTION like '%#SITE_ID%'&lt;/condition&gt;&lt;rows&gt;1&lt;/rows&gt;&lt;/lookup&gt;&lt;/property&gt;&lt;property&gt;&lt;lookup&gt;&lt;title&gt;Look up delta pH lower limits&lt;/title&gt;&lt;description&gt;&lt;/description&gt;&lt;guid&gt;add2e595_f144_4670_b158_cb383f9c83df&lt;/guid&gt;&lt;source&gt;&lt;from&gt;OracleDS&lt;/from&gt;&lt;/source&gt;&lt;condition&gt;SELECT LIST.ID INTO DELTA_LOW FROM VP_LIST LIST WHERE LIST.LIST = 'pH Delta pH Lower Limit' AND LIST.DESCRIPTION like '%#SITE_ID%'&lt;/condition&gt;&lt;rows&gt;1&lt;/rows&gt;&lt;/lookup&gt;&lt;/property&gt;&lt;property&gt;&lt;lookup&gt;&lt;title&gt;Look up delta pH upper limits&lt;/title&gt;&lt;description&gt;&lt;/description&gt;&lt;guid&gt;e1e59ca9_5ad9_46da_8d00_bc34729b087e&lt;/guid&gt;&lt;source&gt;&lt;from&gt;OracleDS&lt;/from&gt;&lt;/source&gt;&lt;condition&gt;SELECT LIST.ID INTO DELTA_HIGH FROM VP_LIST LIST WHERE LIST.LIST = 'pH Delta pH Upper Limit' AND LIST.DESCRIPTION like '%#SITE_ID%'&lt;/condition&gt;&lt;rows&gt;1&lt;/rows&gt;&lt;/lookup&gt;&lt;/property&gt;&lt;property&gt;&lt;lookup&gt;&lt;title&gt;Look up zero pH lower limits&lt;/title&gt;&lt;description&gt;&lt;/description&gt;&lt;guid&gt;b3aea2e2_3a28_4bbc_ab22_9d73a956f6d2&lt;/guid&gt;&lt;source&gt;&lt;from&gt;OracleDS&lt;/from&gt;&lt;/source&gt;&lt;condition&gt;SELECT LIST.ID INTO ZERO_PH_LOW FROM VP_LIST LIST WHERE LIST.LIST = 'pH Zero pH Lower Limit' AND LIST.DESCRIPTION like '%#SITE_ID%'&lt;/condition&gt;&lt;rows&gt;1&lt;/rows&gt;&lt;/lookup&gt;&lt;/property&gt;&lt;property&gt;&lt;lookup&gt;&lt;title&gt;Look up zero pH upper limits&lt;/title&gt;&lt;description&gt;&lt;/description&gt;&lt;guid&gt;cb501e99_537e_4903_9eaf_bf070154d734&lt;/guid&gt;&lt;source&gt;&lt;from&gt;OracleDS&lt;/from&gt;&lt;/source&gt;&lt;condition&gt;SELECT LIST.ID INTO ZERO_PH_HIGH FROM VP_LIST LIST WHERE LIST.LIST = 'pH Zero pH Upper Limit' AND LIST.DESCRIPTION like '%#SITE_ID%'&lt;/condition&gt;&lt;rows&gt;1&lt;/rows&gt;&lt;/lookup&gt;&lt;/property&gt;&lt;property&gt;&lt;lookup&gt;&lt;title&gt;Look up pH temp accuracy spec&lt;/title&gt;&lt;description&gt;&lt;/description&gt;&lt;guid&gt;b2b361ed_ae64_4b03_9c9a_06eb6adbcb03&lt;/guid&gt;&lt;source&gt;&lt;from&gt;OracleDS&lt;/from&gt;&lt;/source&gt;&lt;condition&gt;SELECT LIST.ID INTO PH_TEMP_ACCURACY_SPEC FROM VP_LIST LIST WHERE LIST.LIST = 'pH Temp Accuracy' AND LIST.DESCRIPTION like '%#SITE_ID%'&lt;/condition&gt;&lt;rows&gt;1&lt;/rows&gt;&lt;/lookup&gt;&lt;/property&gt;&lt;property&gt;&lt;lookup&gt;&lt;title&gt;Look up pH buffer accuracy spec&lt;/title&gt;&lt;description&gt;&lt;/description&gt;&lt;guid&gt;e02c313e_ca74_4601_96b5_4cdf4dc38cdc&lt;/guid&gt;&lt;source&gt;&lt;from&gt;OracleDS&lt;/from&gt;&lt;/source&gt;&lt;condition&gt;SELECT LIST.ID INTO PH_BUFFER_ACCURACY_SPEC FROM VP_LIST LIST WHERE LIST.LIST = 'pH Buffer Accuracy' AND LIST.DESCRIPTION like '%#SITE_ID%'&lt;/condition&gt;&lt;rows&gt;1&lt;/rows&gt;&lt;/lookup&gt;&lt;/property&gt;&lt;/cellproperty&gt;&lt;cellproperty&gt;&lt;cell&gt;&lt;sheet&gt;LMS&lt;/sheet&gt;&lt;address&gt;R5C4&lt;/address&gt;&lt;name&gt;PH_METER_ID&lt;/name&gt;&lt;/cell&gt;&lt;property&gt;&lt;vplist&gt;&lt;title&gt;Select pH Meter&lt;/title&gt;&lt;description&gt;&lt;/description&gt;&lt;guid&gt;a140e9a3_89a9_470a_a506_bbe5a70785c0&lt;/guid&gt;&lt;source&gt;&lt;from&gt;OracleDS&lt;/from&gt;&lt;/source&gt;&lt;condition&gt;SELECT INST.INSTRUMENT_ID AS Instrument ID, INST.VERIFICATION_DUE_TIMESTAMP AS Verif. Due Date, INST.CALIBRATON_DUE_TIMESTAMP AS Cal. Due Date INTO PH_METER_ID, ,  FROM VIEW_INSTRUMENTS INST WHERE INST.INSTRUMENT_CLASS = 'PH METER' AND INST.LAB like '#SITE_ID%' AND NOT REGEXP_LIKE(UPPER(INST.INSTRUMENT_ID), '(.*MEASURE.*|.*CALIBRATION DATE.*)') ORDER BY INST.INSTRUMENT_ID&lt;/condition&gt;&lt;rows&gt;1&lt;/rows&gt;&lt;/vplist&gt;&lt;/property&gt;&lt;property&gt;&lt;lookup&gt;&lt;title&gt;Look up Instrument Name&lt;/title&gt;&lt;description&gt;Look up Instrument Name&lt;/description&gt;&lt;guid&gt;d7d81d51_57d3_480a_b741_4fc232d27889&lt;/guid&gt;&lt;source&gt;&lt;from&gt;OracleDS&lt;/from&gt;&lt;/source&gt;&lt;condition&gt;SELECT INST.INSTRUMENT_NAME, INST.INSTRUMENT_SN INTO PH_ID_NAME, PH_METER_SERIAL FROM VIEW_INSTRUMENTS INST WHERE INST.INSTRUMENT_ID = '#PH_METER_ID'&lt;/condition&gt;&lt;rows&gt;1&lt;/rows&gt;&lt;/lookup&gt;&lt;/property&gt;&lt;property&gt;&lt;lookup&gt;&lt;title&gt;Look up Verification Due Date&lt;/title&gt;&lt;description&gt;Look up Verification Due Date&lt;/description&gt;&lt;guid&gt;b7b81bb9_bb6f_4181_8942_8325e080c6ad&lt;/guid&gt;&lt;source&gt;&lt;from&gt;OracleDS&lt;/from&gt;&lt;/source&gt;&lt;condition&gt;SELECT TO_CHAR(INST.VERIFICATION_DUE_TIMESTAMP,'MM/DD/YYYY HH:MI:SS AM ') INTO PH_VERIFY_DUE_DATE_LAST FROM VIEW_INSTRUMENTS INST WHERE INST.INSTRUMENT_ID = '#PH_METER_ID'&lt;/condition&gt;&lt;rows&gt;1&lt;/rows&gt;&lt;/lookup&gt;&lt;/property&gt;&lt;/cellproperty&gt;&lt;cellproperty&gt;&lt;cell&gt;&lt;sheet&gt;LMS&lt;/sheet&gt;&lt;address&gt;R7C4&lt;/address&gt;&lt;name&gt;PH_METER_LOCATION&lt;/name&gt;&lt;/cell&gt;&lt;property&gt;&lt;inputfield&gt;&lt;guid&gt;ca58d08d_dcc2_4c1d_a91f_20654e4b8cdb&lt;/guid&gt;&lt;type&gt;Text&lt;/type&gt;&lt;/inputfield&gt;&lt;/property&gt;&lt;property&gt;&lt;reasonforchange&gt;&lt;guid&gt;fb352980_a4c7_42d1_8d16_c934fda8648d&lt;/guid&gt;&lt;/reasonforchange&gt;&lt;/property&gt;&lt;/cellproperty&gt;&lt;cellproperty&gt;&lt;cell&gt;&lt;sheet&gt;LMS&lt;/sheet&gt;&lt;address&gt;R9C4&lt;/address&gt;&lt;name&gt;PH_METER_SERIAL&lt;/name&gt;&lt;/cell&gt;&lt;property&gt;&lt;reasonforchange&gt;&lt;guid&gt;baf60df7_d886_4797_bb97_466c96946486&lt;/guid&gt;&lt;/reasonforchange&gt;&lt;/property&gt;&lt;property&gt;&lt;inputfield&gt;&lt;guid&gt;ef4c1446_e640_448b_85c9_2cc1b950c79b&lt;/guid&gt;&lt;type&gt;Text&lt;/type&gt;&lt;/inputfield&gt;&lt;/property&gt;&lt;property&gt;&lt;executeonleave&gt;&lt;title&gt;Sets Current Date for CF used with Last Verification Due Date Time&lt;/title&gt;&lt;description&gt;&lt;/description&gt;&lt;guid&gt;cc5d5190_2ff7_4a6c_a67a_c727f10c4f1e&lt;/guid&gt;&lt;code&gt;&lt;name&gt;SetCurrentDate&lt;/name&gt;&lt;type&gt;Intern&lt;/type&gt;&lt;parameters&gt;&lt;parameter&gt;&lt;value&gt;PH_VERIFY_DUE_DATE_CF&lt;/value&gt;&lt;/parameter&gt;&lt;/parameters&gt;&lt;/code&gt;&lt;/executeonleave&gt;&lt;/property&gt;&lt;/cellproperty&gt;&lt;cellproperty&gt;&lt;cell&gt;&lt;sheet&gt;LMS&lt;/sheet&gt;&lt;address&gt;R11C4&lt;/address&gt;&lt;name&gt;TEMP_PROBE_ID&lt;/name&gt;&lt;/cell&gt;&lt;property&gt;&lt;vplist&gt;&lt;title&gt;Look up Thermometer&lt;/title&gt;&lt;description&gt;&lt;/description&gt;&lt;guid&gt;a5fafb7e_3a0c_49db_9b89_4dcdbdcb5334&lt;/guid&gt;&lt;source&gt;&lt;from&gt;OracleDS&lt;/from&gt;&lt;/source&gt;&lt;condition&gt;SELECT INST.INSTRUMENT_ID INTO TEMP_PROBE_ID FROM VIEW_INSTRUMENTS INST WHERE INST.INSTRUMENT_CLASS = 'THERMOMETER' AND INST.LAB like '#SITE_ID%'&lt;/condition&gt;&lt;rows&gt;1&lt;/rows&gt;&lt;/vplist&gt;&lt;/property&gt;&lt;property&gt;&lt;reasonforchange&gt;&lt;guid&gt;a8165ec5_d3cb_4a0e_8639_9d6547d02aca&lt;/guid&gt;&lt;/reasonforchange&gt;&lt;/property&gt;&lt;property&gt;&lt;inputfield&gt;&lt;guid&gt;a8aa96b5_ae3e_450e_aa8d_1421243cdc8a&lt;/guid&gt;&lt;type&gt;Text&lt;/type&gt;&lt;/inputfield&gt;&lt;/property&gt;&lt;property&gt;&lt;lookup&gt;&lt;title&gt;Look up Temp. Probe Cal due date&lt;/title&gt;&lt;description&gt;&lt;/description&gt;&lt;guid&gt;a61c7580_ee2a_43a2_a9a4_736d580c7700&lt;/guid&gt;&lt;source&gt;&lt;from&gt;OracleDS&lt;/from&gt;&lt;/source&gt;&lt;condition&gt;SELECT TO_CHAR(INST.CALIBRATON_DUE_DATE,'MM/DD/YYYY HH:MI:SS AM ') INTO TEMP_EXPIRY_DATE FROM VIEW_INSTRUMENTS INST WHERE INST.INSTRUMENT_ID = '#TEMP_PROBE_ID'&lt;/condition&gt;&lt;rows&gt;1&lt;/rows&gt;&lt;/lookup&gt;&lt;/property&gt;&lt;property&gt;&lt;executeonleave&gt;&lt;title&gt;Set Current Date for CF use with Temp Probe Expiry&lt;/title&gt;&lt;description&gt;&lt;/description&gt;&lt;guid&gt;b489da72_ae44_4d35_b97a_3146a6cf0579&lt;/guid&gt;&lt;code&gt;&lt;name&gt;SetCurrentDate&lt;/name&gt;&lt;type&gt;Intern&lt;/type&gt;&lt;parameters&gt;&lt;parameter&gt;&lt;value&gt;TEMP_PROBE_DUE_DATE_CF&lt;/value&gt;&lt;/parameter&gt;&lt;/parameters&gt;&lt;/code&gt;&lt;/executeonleave&gt;&lt;/property&gt;&lt;/cellproperty&gt;&lt;cellproperty&gt;&lt;cell&gt;&lt;sheet&gt;LMS&lt;/sheet&gt;&lt;address&gt;R13C4&lt;/address&gt;&lt;name&gt;ELECTRODE_ID&lt;/name&gt;&lt;/cell&gt;&lt;property&gt;&lt;inputfield&gt;&lt;guid&gt;d85f2a86_8984_4b6f_b152_e777081f0dd3&lt;/guid&gt;&lt;type&gt;Text&lt;/type&gt;&lt;/inputfield&gt;&lt;/property&gt;&lt;property&gt;&lt;reasonforchange&gt;&lt;guid&gt;f96822fd_f6dc_4d9a_a167_54376abaa0a2&lt;/guid&gt;&lt;/reasonforchange&gt;&lt;/property&gt;&lt;property&gt;&lt;vplist&gt;&lt;title&gt;Look up pH electrode&lt;/title&gt;&lt;description&gt;&lt;/description&gt;&lt;guid&gt;cdc02bcd_71bf_4112_b50f_d086a625e39c&lt;/guid&gt;&lt;source&gt;&lt;from&gt;OracleDS&lt;/from&gt;&lt;/source&gt;&lt;condition&gt;SELECT INST.INSTRUMENT_ID INTO ELECTRODE_ID FROM VIEW_INSTRUMENTS INST WHERE INST.INSTRUMENT_CLASS = 'PH ELECTRODE' AND INST.LAB like '#SITE_ID%'&lt;/condition&gt;&lt;rows&gt;1&lt;/rows&gt;&lt;/vplist&gt;&lt;/property&gt;&lt;property&gt;&lt;lookup&gt;&lt;title&gt;Look up Electrode Probe Cal due date&lt;/title&gt;&lt;description&gt;&lt;/description&gt;&lt;guid&gt;bb1b915e_d9f2_4afb_85ae_a4b2fe87522a&lt;/guid&gt;&lt;source&gt;&lt;from&gt;OracleDS&lt;/from&gt;&lt;/source&gt;&lt;condition&gt;SELECT TO_CHAR(INST.CALIBRATON_DUE_DATE,'MM/DD/YYYY HH:MI:SS AM') INTO ELECTRODE_EXPIRY_DATE FROM VIEW_INSTRUMENTS INST WHERE INST.INSTRUMENT_ID = '#ELECTRODE_ID'&lt;/condition&gt;&lt;rows&gt;1&lt;/rows&gt;&lt;/lookup&gt;&lt;/property&gt;&lt;property&gt;&lt;executeonleave&gt;&lt;title&gt;Set Current Date for CF use with Electrode Expiry&lt;/title&gt;&lt;description&gt;&lt;/description&gt;&lt;guid&gt;eecde2b5_0612_407b_899f_62097c2a0680&lt;/guid&gt;&lt;code&gt;&lt;name&gt;SetCurrentDate&lt;/name&gt;&lt;type&gt;Intern&lt;/type&gt;&lt;parameters&gt;&lt;parameter&gt;&lt;value&gt;ELECTRODE_DUE_DATE_CF&lt;/value&gt;&lt;/parameter&gt;&lt;/parameters&gt;&lt;/code&gt;&lt;/executeonleave&gt;&lt;/property&gt;&lt;/cellproperty&gt;&lt;cellproperty&gt;&lt;cell&gt;&lt;sheet&gt;LMS&lt;/sheet&gt;&lt;address&gt;R19C4&lt;/address&gt;&lt;name&gt;SDS_BUFFER_STAGE&lt;/name&gt;&lt;/cell&gt;&lt;property&gt;&lt;inputfield&gt;&lt;guid&gt;a51add88_3fe1_4c3f_9ee7_7ecc62e58af2&lt;/guid&gt;&lt;type&gt;Text&lt;/type&gt;&lt;/inputfield&gt;&lt;/property&gt;&lt;property&gt;&lt;executeonleave&gt;&lt;title&gt;Show/HIde Rows&lt;/title&gt;&lt;description&gt;Show/Hide rows based on type&lt;/description&gt;&lt;guid&gt;a3b3cb36_84f4_4a2e_8abe_b4749b98a3ec&lt;/guid&gt;&lt;code&gt;&lt;name&gt;waters.eln.ac.userinterface&lt;/name&gt;&lt;type&gt;Extern&lt;/type&gt;&lt;parameters&gt;&lt;parameter&gt;&lt;value&gt;SHOWROWSRANGE&lt;/value&gt;&lt;description&gt;Use the SHOWROWSRANGE function&lt;/description&gt;&lt;/parameter&gt;&lt;parameter&gt;&lt;value&gt;#SHOW_HIDE_PH_BUFFER_SDS&lt;/value&gt;&lt;/parameter&gt;&lt;/parameters&gt;&lt;/code&gt;&lt;/executeonleave&gt;&lt;/property&gt;&lt;/cellproperty&gt;&lt;cellproperty&gt;&lt;cell&gt;&lt;sheet&gt;LMS&lt;/sheet&gt;&lt;address&gt;R21C4&lt;/address&gt;&lt;name&gt;S_COUNT&lt;/name&gt;&lt;/cell&gt;&lt;property&gt;&lt;inputfield&gt;&lt;guid&gt;e6b9b58f_cee1_4a86_a5cc_85cb35106bc8&lt;/guid&gt;&lt;type&gt;Text&lt;/type&gt;&lt;/inputfield&gt;&lt;/property&gt;&lt;property&gt;&lt;executeonleave&gt;&lt;title&gt;Table Control&lt;/title&gt;&lt;description&gt;Show or hide rows in the table&lt;/description&gt;&lt;guid&gt;b858948f_daf6_426f_972a_bc423eff5914&lt;/guid&gt;&lt;code&gt;&lt;name&gt;waters.eln.ac.userinterface&lt;/name&gt;&lt;type&gt;Extern&lt;/type&gt;&lt;parameters&gt;&lt;parameter&gt;&lt;value&gt;TABLECONTROLA&lt;/value&gt;&lt;description&gt;Use the TABLECONTROLA function&lt;/description&gt;&lt;/parameter&gt;&lt;parameter&gt;&lt;value&gt;S&lt;/value&gt;&lt;description&gt;Table prefix&lt;/description&gt;&lt;/parameter&gt;&lt;/parameters&gt;&lt;/code&gt;&lt;/executeonleave&gt;&lt;/property&gt;&lt;/cellproperty&gt;&lt;cellproperty&gt;&lt;cell&gt;&lt;sheet&gt;LMS&lt;/sheet&gt;&lt;address&gt;R24C3&lt;/address&gt;&lt;name&gt;BUFFER_INT_LOT_SDS_1&lt;/name&gt;&lt;/cell&gt;&lt;property&gt;&lt;reasonforchange&gt;&lt;guid&gt;cdb0d635_2d29_4210_b615_ca8e2e3be81e&lt;/guid&gt;&lt;/reasonforchange&gt;&lt;/property&gt;&lt;property&gt;&lt;inputfield&gt;&lt;guid&gt;ce8d25a8_015a_48bf_b711_dcc776dc2a44&lt;/guid&gt;&lt;type&gt;Text&lt;/type&gt;&lt;/inputfield&gt;&lt;/property&gt;&lt;property&gt;&lt;dbvalidation&gt;&lt;guid&gt;fcad6dec_dd1c_4dd6_829c_7058ffa6cdb5&lt;/guid&gt;&lt;source&gt;&lt;from&gt;OracleDS&lt;/from&gt;&lt;/source&gt;&lt;condition&gt;SELECT CHEM.MANUFACTURER, CHEM.LOTNR, CHEM.EXP_DATE, CHEM.GUID_M, CHEM.PH, CHEM.ACTIVE INTO BUFFER_VENDOR_SDS_1, BUFFER_LOT_SDS_1, BUFFER_EXP_SDS_1, Reagent!R303C3, PH_SDS_CERT_1, BUFFER_ACTIVE_SDS_CF_1 FROM VIEW_CHEMICALS CHEM WHERE CHEM.BATCH_NO_INTERNAL = '#BUFFER_INT_LOT_SDS_1'&lt;/condition&gt;&lt;failure&gt;&lt;message&gt;Material not found in database&lt;/message&gt;&lt;/failure&gt;&lt;success /&gt;&lt;/dbvalidation&gt;&lt;/property&gt;&lt;property&gt;&lt;vplist&gt;&lt;title&gt;Search for Buffer&lt;/title&gt;&lt;description&gt;&lt;/description&gt;&lt;guid&gt;de1e9037_912f_4e8e_b477_273d8afe411f&lt;/guid&gt;&lt;source&gt;&lt;from&gt;OracleDS&lt;/from&gt;&lt;/source&gt;&lt;condition&gt;SELECT CHEM.BATCH_NO_INTERNAL AS Internal Lot #, CHEM.MATERIAL_NAME AS Name, CHEM.LOTNR AS Lot #, CHEM.EXP_DATE AS Expiry Date, CHEM.PH AS pH, CHEM.ACTIVE AS Active, CHEM.MANUFACTURER AS Manufacturer INTO BUFFER_INT_LOT_SDS_1, , , , , ,  FROM VIEW_CHEMICALS CHEM WHERE CHEM.LAB like '#SITE_ID%'&lt;/condition&gt;&lt;rows&gt;1&lt;/rows&gt;&lt;/vplist&gt;&lt;/property&gt;&lt;/cellproperty&gt;&lt;cellproperty&gt;&lt;cell&gt;&lt;sheet&gt;LMS&lt;/sheet&gt;&lt;address&gt;R24C4&lt;/address&gt;&lt;name&gt;BUFFER_VENDOR_SDS_1&lt;/name&gt;&lt;/cell&gt;&lt;property&gt;&lt;reasonforchange&gt;&lt;guid&gt;b9687ac8_9cfd_4f58_a568_20ad9129a55d&lt;/guid&gt;&lt;/reasonforchange&gt;&lt;/property&gt;&lt;property&gt;&lt;inputfield&gt;&lt;guid&gt;ef27614e_68a5_4dd3_92c0_42a84a27ed51&lt;/guid&gt;&lt;type&gt;Text&lt;/type&gt;&lt;/inputfield&gt;&lt;/property&gt;&lt;/cellproperty&gt;&lt;cellproperty&gt;&lt;cell&gt;&lt;sheet&gt;LMS&lt;/sheet&gt;&lt;address&gt;R24C5&lt;/address&gt;&lt;name&gt;BUFFER_LOT_SDS_1&lt;/name&gt;&lt;/cell&gt;&lt;property&gt;&lt;reasonforchange&gt;&lt;guid&gt;eda889db_094a_4f99_94f6_cb46c476b58b&lt;/guid&gt;&lt;/reasonforchange&gt;&lt;/property&gt;&lt;property&gt;&lt;inputfield&gt;&lt;guid&gt;d7d1b44c_55af_47c4_b956_35dda1b42f4f&lt;/guid&gt;&lt;type&gt;Text&lt;/type&gt;&lt;/inputfield&gt;&lt;/property&gt;&lt;/cellproperty&gt;&lt;cellproperty&gt;&lt;cell&gt;&lt;sheet&gt;LMS&lt;/sheet&gt;&lt;address&gt;R24C6&lt;/address&gt;&lt;name&gt;BUFFER_EXP_SDS_1&lt;/name&gt;&lt;/cell&gt;&lt;property&gt;&lt;reasonforchange&gt;&lt;guid&gt;d8e403a8_62d9_4fe2_81af_7ea48704af55&lt;/guid&gt;&lt;/reasonforchange&gt;&lt;/property&gt;&lt;property&gt;&lt;inputfield&gt;&lt;guid&gt;b622c6d3_23b2_481b_9976_6eb8e9932737&lt;/guid&gt;&lt;type&gt;Text&lt;/type&gt;&lt;/inputfield&gt;&lt;/property&gt;&lt;property&gt;&lt;executeonleave&gt;&lt;title&gt;Set Current Date for CF use with Buffer Expiry&lt;/title&gt;&lt;description&gt;&lt;/description&gt;&lt;guid&gt;f7f844a1_fd8e_4000_98bb_2b199fa8f9c7&lt;/guid&gt;&lt;code&gt;&lt;name&gt;SetCurrentDate&lt;/name&gt;&lt;type&gt;Intern&lt;/type&gt;&lt;parameters&gt;&lt;parameter&gt;&lt;value&gt;BUFFER_EXP_SDS_CF_1&lt;/value&gt;&lt;/parameter&gt;&lt;/parameters&gt;&lt;/code&gt;&lt;/executeonleave&gt;&lt;/property&gt;&lt;/cellproperty&gt;&lt;cellproperty&gt;&lt;cell&gt;&lt;sheet&gt;LMS&lt;/sheet&gt;&lt;address&gt;R24C7&lt;/address&gt;&lt;name&gt;PH_SDS_CERT_1&lt;/name&gt;&lt;/cell&gt;&lt;property&gt;&lt;reasonforchange&gt;&lt;guid&gt;ea63e586_6e1e_464d_8a4e_bfac20742168&lt;/guid&gt;&lt;/reasonforchange&gt;&lt;/property&gt;&lt;property&gt;&lt;inputfield&gt;&lt;guid&gt;e23fa4a7_cf48_4467_960f_a41951054b16&lt;/guid&gt;&lt;type&gt;Text&lt;/type&gt;&lt;/inputfield&gt;&lt;/property&gt;&lt;/cellproperty&gt;&lt;cellproperty&gt;&lt;cell&gt;&lt;sheet&gt;LMS&lt;/sheet&gt;&lt;address&gt;R24C8:R28C10;R25C11:R28C11;R33C3:R33C4;R33C6:R33C10;R38C9:R38C11&lt;/address&gt;&lt;name&gt;CAL_SDS_RO&lt;/name&gt;&lt;/cell&gt;&lt;property&gt;&lt;reasonforchange&gt;&lt;guid&gt;b97c31bc_b0cf_454c_bc80_2cab5e4b658b&lt;/guid&gt;&lt;/reasonforchange&gt;&lt;/property&gt;&lt;property&gt;&lt;inputfield&gt;&lt;guid&gt;dc92a3ce_3f34_4038_88a9_8147dac31f9b&lt;/guid&gt;&lt;type&gt;Text&lt;/type&gt;&lt;/inputfield&gt;&lt;/property&gt;&lt;/cellproperty&gt;&lt;cellproperty&gt;&lt;cell&gt;&lt;sheet&gt;LMS&lt;/sheet&gt;&lt;address&gt;R25C3&lt;/address&gt;&lt;name&gt;BUFFER_INT_LOT_SDS_2&lt;/name&gt;&lt;/cell&gt;&lt;property&gt;&lt;dbvalidation&gt;&lt;guid&gt;edc3e1d4_bb94_4961_b08c_683983a58577&lt;/guid&gt;&lt;source&gt;&lt;from&gt;OracleDS&lt;/from&gt;&lt;/source&gt;&lt;condition&gt;SELECT CHEM.MANUFACTURER, CHEM.LOTNR, CHEM.EXP_DATE, CHEM.GUID_M, CHEM.PH, CHEM.ACTIVE INTO BUFFER_VENDOR_SDS_2, BUFFER_LOT_SDS_2, BUFFER_EXP_SDS_2, Reagent!R304C3, PH_SDS_CERT_2, BUFFER_ACTIVE_SDS_CF_2 FROM VIEW_CHEMICALS CHEM WHERE CHEM.BATCH_NO_INTERNAL = '#BUFFER_INT_LOT_SDS_2'&lt;/condition&gt;&lt;failure&gt;&lt;message&gt;Material not found in database&lt;/message&gt;&lt;/failure&gt;&lt;success /&gt;&lt;/dbvalidation&gt;&lt;/property&gt;&lt;property&gt;&lt;inputfield&gt;&lt;guid&gt;df22bd27_06e3_48e0_b4d5_098369b75cf9&lt;/guid&gt;&lt;type&gt;Text&lt;/type&gt;&lt;/inputfield&gt;&lt;/property&gt;&lt;property&gt;&lt;reasonforchange&gt;&lt;guid&gt;e3718b23_75a3_4db2_8988_61130f542f9f&lt;/guid&gt;&lt;/reasonforchange&gt;&lt;/property&gt;&lt;property&gt;&lt;vplist&gt;&lt;title&gt;Search for Buffer&lt;/title&gt;&lt;description&gt;&lt;/description&gt;&lt;guid&gt;d5119c60_ad08_4afe_b8af_e1533ad085ee&lt;/guid&gt;&lt;source&gt;&lt;from&gt;OracleDS&lt;/from&gt;&lt;/source&gt;&lt;condition&gt;SELECT CHEM.BATCH_NO_INTERNAL AS Internal Lot #, CHEM.MATERIAL_NAME AS Name, CHEM.LOTNR AS Lot #, CHEM.EXP_DATE AS Expiry Date, CHEM.PH AS pH, CHEM.ACTIVE AS Active, CHEM.MANUFACTURER AS Manufacturer INTO BUFFER_INT_LOT_SDS_2, , , , , ,  FROM VIEW_CHEMICALS CHEM WHERE CHEM.LAB like '#SITE_ID%'&lt;/condition&gt;&lt;rows&gt;1&lt;/rows&gt;&lt;/vplist&gt;&lt;/property&gt;&lt;/cellproperty&gt;&lt;cellproperty&gt;&lt;cell&gt;&lt;sheet&gt;LMS&lt;/sheet&gt;&lt;address&gt;R25C4&lt;/address&gt;&lt;name&gt;BUFFER_VENDOR_SDS_2&lt;/name&gt;&lt;/cell&gt;&lt;property&gt;&lt;inputfield&gt;&lt;guid&gt;fffb0a8e_30ee_43b1_8811_ddcae5fefcff&lt;/guid&gt;&lt;type&gt;Text&lt;/type&gt;&lt;/inputfield&gt;&lt;/property&gt;&lt;property&gt;&lt;reasonforchange&gt;&lt;guid&gt;e9c73679_b954_4ec6_bfab_a5307669d14a&lt;/guid&gt;&lt;/reasonforchange&gt;&lt;/property&gt;&lt;/cellproperty&gt;&lt;cellproperty&gt;&lt;cell&gt;&lt;sheet&gt;LMS&lt;/sheet&gt;&lt;address&gt;R25C5&lt;/address&gt;&lt;name&gt;BUFFER_LOT_SDS_2&lt;/name&gt;&lt;/cell&gt;&lt;property&gt;&lt;inputfield&gt;&lt;guid&gt;b2c58f84_14cc_4909_b550_e169427f561a&lt;/guid&gt;&lt;type&gt;Text&lt;/type&gt;&lt;/inputfield&gt;&lt;/property&gt;&lt;property&gt;&lt;reasonforchange&gt;&lt;guid&gt;b642f0ad_c3dd_43e4_ada5_a0637c93b1e2&lt;/guid&gt;&lt;/reasonforchange&gt;&lt;/property&gt;&lt;/cellproperty&gt;&lt;cellproperty&gt;&lt;cell&gt;&lt;sheet&gt;LMS&lt;/sheet&gt;&lt;address&gt;R25C6&lt;/address&gt;&lt;name&gt;BUFFER_EXP_SDS_2&lt;/name&gt;&lt;/cell&gt;&lt;property&gt;&lt;inputfield&gt;&lt;guid&gt;a5124327_f528_4e84_ac7d_ed9993ea02f6&lt;/guid&gt;&lt;type&gt;Text&lt;/type&gt;&lt;/inputfield&gt;&lt;/property&gt;&lt;property&gt;&lt;reasonforchange&gt;&lt;guid&gt;f287bdcb_650c_4366_9bd3_0975e7403c92&lt;/guid&gt;&lt;/reasonforchange&gt;&lt;/property&gt;&lt;property&gt;&lt;executeonleave&gt;&lt;title&gt;Set Current Date for CF use with Buffer Expiry&lt;/title&gt;&lt;description&gt;&lt;/description&gt;&lt;guid&gt;f31dd165_35a2_46d4_8553_539d5753c2a2&lt;/guid&gt;&lt;code&gt;&lt;name&gt;SetCurrentDate&lt;/name&gt;&lt;type&gt;Intern&lt;/type&gt;&lt;parameters&gt;&lt;parameter&gt;&lt;value&gt;BUFFER_EXP_SDS_CF_2&lt;/value&gt;&lt;/parameter&gt;&lt;/parameters&gt;&lt;/code&gt;&lt;/executeonleave&gt;&lt;/property&gt;&lt;/cellproperty&gt;&lt;cellproperty&gt;&lt;cell&gt;&lt;sheet&gt;LMS&lt;/sheet&gt;&lt;address&gt;R25C7&lt;/address&gt;&lt;name&gt;PH_SDS_CERT_2&lt;/name&gt;&lt;/cell&gt;&lt;property&gt;&lt;inputfield&gt;&lt;guid&gt;b8172fa8_13d0_43b2_9684_a46d3d12e239&lt;/guid&gt;&lt;type&gt;Text&lt;/type&gt;&lt;/inputfield&gt;&lt;/property&gt;&lt;property&gt;&lt;reasonforchange&gt;&lt;guid&gt;ff214376_5fca_45ee_ac58_4f2bb01b84c8&lt;/guid&gt;&lt;/reasonforchange&gt;&lt;/property&gt;&lt;/cellproperty&gt;&lt;cellproperty&gt;&lt;cell&gt;&lt;sheet&gt;LMS&lt;/sheet&gt;&lt;address&gt;R26C3&lt;/address&gt;&lt;name&gt;BUFFER_INT_LOT_SDS_3&lt;/name&gt;&lt;/cell&gt;&lt;property&gt;&lt;dbvalidation&gt;&lt;guid&gt;b585bca3_a3de_4c5b_ae8a_8ee1c14b25f6&lt;/guid&gt;&lt;source&gt;&lt;from&gt;OracleDS&lt;/from&gt;&lt;/source&gt;&lt;condition&gt;SELECT CHEM.MANUFACTURER, CHEM.LOTNR, CHEM.EXP_DATE, CHEM.GUID_M, CHEM.PH, CHEM.ACTIVE INTO BUFFER_VENDOR_SDS_3, BUFFER_LOT_SDS_3, BUFFER_EXP_SDS_3, Reagent!R305C3, PH_SDS_CERT_3, BUFFER_ACTIVE_SDS_CF_3 FROM VIEW_CHEMICALS CHEM WHERE CHEM.BATCH_NO_INTERNAL = '#BUFFER_INT_LOT_SDS_3'&lt;/condition&gt;&lt;failure&gt;&lt;message&gt;Material not found in database&lt;/message&gt;&lt;/failure&gt;&lt;success /&gt;&lt;/dbvalidation&gt;&lt;/property&gt;&lt;property&gt;&lt;inputfield&gt;&lt;guid&gt;bf8e030b_d89d_4dc2_bf41_f4f200530d88&lt;/guid&gt;&lt;type&gt;Text&lt;/type&gt;&lt;/inputfield&gt;&lt;/property&gt;&lt;property&gt;&lt;reasonforchange&gt;&lt;guid&gt;ec12feae_8e00_4ab7_861e_d70e17d1bf34&lt;/guid&gt;&lt;/reasonforchange&gt;&lt;/property&gt;&lt;property&gt;&lt;vplist&gt;&lt;title&gt;Search for Buffer&lt;/title&gt;&lt;description&gt;&lt;/description&gt;&lt;guid&gt;d9448501_6bf9_4630_8c9e_82e0ecdfe905&lt;/guid&gt;&lt;source&gt;&lt;from&gt;OracleDS&lt;/from&gt;&lt;/source&gt;&lt;condition&gt;SELECT CHEM.BATCH_NO_INTERNAL AS Internal Lot #, CHEM.MATERIAL_NAME AS Name, CHEM.LOTNR AS Lot #, CHEM.EXP_DATE AS Expiry Date, CHEM.PH AS pH, CHEM.ACTIVE AS Active, CHEM.MANUFACTURER AS Manufacturer INTO BUFFER_INT_LOT_SDS_3, , , , , ,  FROM VIEW_CHEMICALS CHEM WHERE CHEM.LAB like '#SITE_ID%'&lt;/condition&gt;&lt;rows&gt;1&lt;/rows&gt;&lt;/vplist&gt;&lt;/property&gt;&lt;/cellproperty&gt;&lt;cellproperty&gt;&lt;cell&gt;&lt;sheet&gt;LMS&lt;/sheet&gt;&lt;address&gt;R26C4&lt;/address&gt;&lt;name&gt;BUFFER_VENDOR_SDS_3&lt;/name&gt;&lt;/cell&gt;&lt;property&gt;&lt;inputfield&gt;&lt;guid&gt;e605e0ff_74b4_4d53_9b62_1119c99a4e64&lt;/guid&gt;&lt;type&gt;Text&lt;/type&gt;&lt;/inputfield&gt;&lt;/property&gt;&lt;property&gt;&lt;reasonforchange&gt;&lt;guid&gt;e2dfa972_4d52_41d3_9fa8_f1b89d3d4959&lt;/guid&gt;&lt;/reasonforchange&gt;&lt;/property&gt;&lt;/cellproperty&gt;&lt;cellproperty&gt;&lt;cell&gt;&lt;sheet&gt;LMS&lt;/sheet&gt;&lt;address&gt;R26C5&lt;/address&gt;&lt;name&gt;BUFFER_LOT_SDS_3&lt;/name&gt;&lt;/cell&gt;&lt;property&gt;&lt;inputfield&gt;&lt;guid&gt;e55f96d2_fabb_44f6_a0dd_a24376ee8f1c&lt;/guid&gt;&lt;type&gt;Text&lt;/type&gt;&lt;/inputfield&gt;&lt;/property&gt;&lt;property&gt;&lt;reasonforchange&gt;&lt;guid&gt;f94524dc_578f_4c2c_a792_61f6ef992073&lt;/guid&gt;&lt;/reasonforchange&gt;&lt;/property&gt;&lt;/cellproperty&gt;&lt;cellproperty&gt;&lt;cell&gt;&lt;sheet&gt;LMS&lt;/sheet&gt;&lt;address&gt;R26C6&lt;/address&gt;&lt;name&gt;BUFFER_EXP_SDS_3&lt;/name&gt;&lt;/cell&gt;&lt;property&gt;&lt;inputfield&gt;&lt;guid&gt;b978acca_c5f9_4c2f_a826_07e2dd5fa915&lt;/guid&gt;&lt;type&gt;Text&lt;/type&gt;&lt;/inputfield&gt;&lt;/property&gt;&lt;property&gt;&lt;reasonforchange&gt;&lt;guid&gt;fd88baff_5878_4ca6_93cc_4808fabb9967&lt;/guid&gt;&lt;/reasonforchange&gt;&lt;/property&gt;&lt;property&gt;&lt;executeonleave&gt;&lt;title&gt;Set Current Date for CF use with Buffer Expiry&lt;/title&gt;&lt;description&gt;&lt;/description&gt;&lt;guid&gt;bbfc8067_e28e_4d2a_af2c_2cfd6c935b34&lt;/guid&gt;&lt;code&gt;&lt;name&gt;SetCurrentDate&lt;/name&gt;&lt;type&gt;Intern&lt;/type&gt;&lt;parameters&gt;&lt;parameter&gt;&lt;value&gt;BUFFER_EXP_SDS_CF_3&lt;/value&gt;&lt;/parameter&gt;&lt;/parameters&gt;&lt;/code&gt;&lt;/executeonleave&gt;&lt;/property&gt;&lt;/cellproperty&gt;&lt;cellproperty&gt;&lt;cell&gt;&lt;sheet&gt;LMS&lt;/sheet&gt;&lt;address&gt;R26C7&lt;/address&gt;&lt;name&gt;PH_SDS_CERT_3&lt;/name&gt;&lt;/cell&gt;&lt;property&gt;&lt;inputfield&gt;&lt;guid&gt;b243c25c_b223_42ce_aac3_ac12ceb56f7d&lt;/guid&gt;&lt;type&gt;Text&lt;/type&gt;&lt;/inputfield&gt;&lt;/property&gt;&lt;property&gt;&lt;reasonforchange&gt;&lt;guid&gt;a77074d8_ca0a_43a9_b51e_d5ebd0be85ec&lt;/guid&gt;&lt;/reasonforchange&gt;&lt;/property&gt;&lt;/cellproperty&gt;&lt;cellproperty&gt;&lt;cell&gt;&lt;sheet&gt;LMS&lt;/sheet&gt;&lt;address&gt;R27C3&lt;/address&gt;&lt;name&gt;BUFFER_INT_LOT_SDS_4&lt;/name&gt;&lt;/cell&gt;&lt;property&gt;&lt;dbvalidation&gt;&lt;guid&gt;e8d07be3_d693_4036_ba8a_556e1dce7a01&lt;/guid&gt;&lt;source&gt;&lt;from&gt;OracleDS&lt;/from&gt;&lt;/source&gt;&lt;condition&gt;SELECT CHEM.MANUFACTURER, CHEM.LOTNR, CHEM.EXP_DATE, CHEM.GUID_M, CHEM.PH, CHEM.ACTIVE INTO BUFFER_VENDOR_SDS_4, BUFFER_LOT_SDS_4, BUFFER_EXP_SDS_4, Reagent!R306C3, PH_SDS_CERT_4, BUFFER_ACTIVE_SDS_CF_4 FROM VIEW_CHEMICALS CHEM WHERE CHEM.BATCH_NO_INTERNAL = '#BUFFER_INT_LOT_SDS_4'&lt;/condition&gt;&lt;failure&gt;&lt;message&gt;Material not found in database&lt;/message&gt;&lt;/failure&gt;&lt;success /&gt;&lt;/dbvalidation&gt;&lt;/property&gt;&lt;property&gt;&lt;inputfield&gt;&lt;guid&gt;a4e5c7b4_ccf6_4e02_a418_52ee12c6a28b&lt;/guid&gt;&lt;type&gt;Text&lt;/type&gt;&lt;/inputfield&gt;&lt;/property&gt;&lt;property&gt;&lt;reasonforchange&gt;&lt;guid&gt;a2023405_8d37_496c_9e68_76ba839ffd7d&lt;/guid&gt;&lt;/reasonforchange&gt;&lt;/property&gt;&lt;property&gt;&lt;vplist&gt;&lt;title&gt;Search for Buffer&lt;/title&gt;&lt;description&gt;&lt;/description&gt;&lt;guid&gt;b6ea43a2_1481_4ca2_bbce_e3e3f71bb4d2&lt;/guid&gt;&lt;source&gt;&lt;from&gt;OracleDS&lt;/from&gt;&lt;/source&gt;&lt;condition&gt;SELECT CHEM.BATCH_NO_INTERNAL AS Internal Lot #, CHEM.MATERIAL_NAME AS Name, CHEM.LOTNR AS Lot #, CHEM.EXP_DATE AS Expiry Date, CHEM.PH AS pH, CHEM.ACTIVE AS Active, CHEM.MANUFACTURER AS Manufacturer INTO BUFFER_INT_LOT_SDS_4, , , , , ,  FROM VIEW_CHEMICALS CHEM WHERE CHEM.LAB like '#SITE_ID%'&lt;/condition&gt;&lt;rows&gt;1&lt;/rows&gt;&lt;/vplist&gt;&lt;/property&gt;&lt;/cellproperty&gt;&lt;cellproperty&gt;&lt;cell&gt;&lt;sheet&gt;LMS&lt;/sheet&gt;&lt;address&gt;R27C4&lt;/address&gt;&lt;name&gt;BUFFER_VENDOR_SDS_4&lt;/name&gt;&lt;/cell&gt;&lt;property&gt;&lt;inputfield&gt;&lt;guid&gt;d404eb45_0a5f_4404_8fe9_b3815d725efa&lt;/guid&gt;&lt;type&gt;Text&lt;/type&gt;&lt;/inputfield&gt;&lt;/property&gt;&lt;property&gt;&lt;reasonforchange&gt;&lt;guid&gt;bffa9c4f_cf25_4d05_9d41_2d5546830eec&lt;/guid&gt;&lt;/reasonforchange&gt;&lt;/property&gt;&lt;/cellproperty&gt;&lt;cellproperty&gt;&lt;cell&gt;&lt;sheet&gt;LMS&lt;/sheet&gt;&lt;address&gt;R27C5&lt;/address&gt;&lt;name&gt;BUFFER_LOT_SDS_4&lt;/name&gt;&lt;/cell&gt;&lt;property&gt;&lt;inputfield&gt;&lt;guid&gt;d230fcde_083f_4e00_8fea_2f792594222c&lt;/guid&gt;&lt;type&gt;Text&lt;/type&gt;&lt;/inputfield&gt;&lt;/property&gt;&lt;property&gt;&lt;reasonforchange&gt;&lt;guid&gt;ac953c00_4249_4f18_848a_f544f48092b3&lt;/guid&gt;&lt;/reasonforchange&gt;&lt;/property&gt;&lt;/cellproperty&gt;&lt;cellproperty&gt;&lt;cell&gt;&lt;sheet&gt;LMS&lt;/sheet&gt;&lt;address&gt;R27C6&lt;/address&gt;&lt;name&gt;BUFFER_EXP_SDS_4&lt;/name&gt;&lt;/cell&gt;&lt;property&gt;&lt;inputfield&gt;&lt;guid&gt;d7f0c813_70ee_49b8_b451_2f7e406d70f5&lt;/guid&gt;&lt;type&gt;Text&lt;/type&gt;&lt;/inputfield&gt;&lt;/property&gt;&lt;property&gt;&lt;reasonforchange&gt;&lt;guid&gt;da279dea_f091_4e76_b0ac_9c89ee689b2d&lt;/guid&gt;&lt;/reasonforchange&gt;&lt;/property&gt;&lt;property&gt;&lt;executeonleave&gt;&lt;title&gt;Set Current Date for CF use with Buffer Expiry&lt;/title&gt;&lt;description&gt;&lt;/description&gt;&lt;guid&gt;a5a35fc4_a4be_495d_a5c9_f0105989a42d&lt;/guid&gt;&lt;code&gt;&lt;name&gt;SetCurrentDate&lt;/name&gt;&lt;type&gt;Intern&lt;/type&gt;&lt;parameters&gt;&lt;parameter&gt;&lt;value&gt;BUFFER_EXP_SDS_CF_4&lt;/value&gt;&lt;/parameter&gt;&lt;/parameters&gt;&lt;/code&gt;&lt;/executeonleave&gt;&lt;/property&gt;&lt;/cellproperty&gt;&lt;cellproperty&gt;&lt;cell&gt;&lt;sheet&gt;LMS&lt;/sheet&gt;&lt;address&gt;R27C7&lt;/address&gt;&lt;name&gt;PH_SDS_CERT_4&lt;/name&gt;&lt;/cell&gt;&lt;property&gt;&lt;inputfield&gt;&lt;guid&gt;f98ac5fc_3de4_4037_8256_be6b1a416e8c&lt;/guid&gt;&lt;type&gt;Text&lt;/type&gt;&lt;/inputfield&gt;&lt;/property&gt;&lt;property&gt;&lt;reasonforchange&gt;&lt;guid&gt;af9d4143_f0b7_4244_ad90_dafa85e9941d&lt;/guid&gt;&lt;/reasonforchange&gt;&lt;/property&gt;&lt;/cellproperty&gt;&lt;cellproperty&gt;&lt;cell&gt;&lt;sheet&gt;LMS&lt;/sheet&gt;&lt;address&gt;R28C3&lt;/address&gt;&lt;name&gt;BUFFER_INT_LOT_SDS_5&lt;/name&gt;&lt;/cell&gt;&lt;property&gt;&lt;dbval</t>
  </si>
  <si>
    <t xml:space="preserve">idation&gt;&lt;guid&gt;f68fffed_03fb_4a3d_9703_278fc1286cc4&lt;/guid&gt;&lt;source&gt;&lt;from&gt;OracleDS&lt;/from&gt;&lt;/source&gt;&lt;condition&gt;SELECT CHEM.MANUFACTURER, CHEM.LOTNR, CHEM.EXP_DATE, CHEM.GUID_M, CHEM.PH, CHEM.ACTIVE INTO BUFFER_VENDOR_SDS_5, BUFFER_LOT_SDS_5, BUFFER_EXP_SDS_5, Reagent!R307C3, PH_SDS_CERT_5, BUFFER_ACTIVE_SDS_CF_5 FROM VIEW_CHEMICALS CHEM WHERE CHEM.BATCH_NO_INTERNAL = '#BUFFER_INT_LOT_SDS_5'&lt;/condition&gt;&lt;failure&gt;&lt;message&gt;Material not found in database&lt;/message&gt;&lt;/failure&gt;&lt;success /&gt;&lt;/dbvalidation&gt;&lt;/property&gt;&lt;property&gt;&lt;inputfield&gt;&lt;guid&gt;a621ee07_25ee_4300_aba4_f7b5ef828b9c&lt;/guid&gt;&lt;type&gt;Text&lt;/type&gt;&lt;/inputfield&gt;&lt;/property&gt;&lt;property&gt;&lt;reasonforchange&gt;&lt;guid&gt;bf7bf2d8_252b_4234_b530_a2ee143b372f&lt;/guid&gt;&lt;/reasonforchange&gt;&lt;/property&gt;&lt;property&gt;&lt;vplist&gt;&lt;title&gt;Search for Buffer&lt;/title&gt;&lt;description&gt;&lt;/description&gt;&lt;guid&gt;b27d15ce_f19b_4dad_b9b6_3be85389e189&lt;/guid&gt;&lt;source&gt;&lt;from&gt;OracleDS&lt;/from&gt;&lt;/source&gt;&lt;condition&gt;SELECT CHEM.BATCH_NO_INTERNAL AS Internal Lot #, CHEM.MATERIAL_NAME AS Name, CHEM.LOTNR AS Lot #, CHEM.EXP_DATE AS Expiry Date, CHEM.PH AS pH, CHEM.ACTIVE AS Active, CHEM.MANUFACTURER AS Manufacturer INTO BUFFER_INT_LOT_SDS_5, , , , , ,  FROM VIEW_CHEMICALS CHEM WHERE CHEM.LAB like '#SITE_ID%'&lt;/condition&gt;&lt;rows&gt;1&lt;/rows&gt;&lt;/vplist&gt;&lt;/property&gt;&lt;/cellproperty&gt;&lt;cellproperty&gt;&lt;cell&gt;&lt;sheet&gt;LMS&lt;/sheet&gt;&lt;address&gt;R28C4&lt;/address&gt;&lt;name&gt;BUFFER_VENDOR_SDS_5&lt;/name&gt;&lt;/cell&gt;&lt;property&gt;&lt;inputfield&gt;&lt;guid&gt;fb750a05_8984_449d_9179_f51f88b1341a&lt;/guid&gt;&lt;type&gt;Text&lt;/type&gt;&lt;/inputfield&gt;&lt;/property&gt;&lt;property&gt;&lt;reasonforchange&gt;&lt;guid&gt;d462e719_c2db_4aba_95cd_a689b975033a&lt;/guid&gt;&lt;/reasonforchange&gt;&lt;/property&gt;&lt;/cellproperty&gt;&lt;cellproperty&gt;&lt;cell&gt;&lt;sheet&gt;LMS&lt;/sheet&gt;&lt;address&gt;R28C5&lt;/address&gt;&lt;name&gt;BUFFER_LOT_SDS_5&lt;/name&gt;&lt;/cell&gt;&lt;property&gt;&lt;inputfield&gt;&lt;guid&gt;a74630b1_b8bb_4206_9a55_3f8ee7192276&lt;/guid&gt;&lt;type&gt;Text&lt;/type&gt;&lt;/inputfield&gt;&lt;/property&gt;&lt;property&gt;&lt;reasonforchange&gt;&lt;guid&gt;fb3ca5d2_f3ed_4bcd_9040_5dc0840d2fb8&lt;/guid&gt;&lt;/reasonforchange&gt;&lt;/property&gt;&lt;/cellproperty&gt;&lt;cellproperty&gt;&lt;cell&gt;&lt;sheet&gt;LMS&lt;/sheet&gt;&lt;address&gt;R28C6&lt;/address&gt;&lt;name&gt;BUFFER_EXP_SDS_5&lt;/name&gt;&lt;/cell&gt;&lt;property&gt;&lt;inputfield&gt;&lt;guid&gt;aa1b409a_faa0_4431_a33d_c961a44b86cc&lt;/guid&gt;&lt;type&gt;Text&lt;/type&gt;&lt;/inputfield&gt;&lt;/property&gt;&lt;property&gt;&lt;reasonforchange&gt;&lt;guid&gt;b2aa3fb5_bbca_46e3_bfc4_4bee90f8937d&lt;/guid&gt;&lt;/reasonforchange&gt;&lt;/property&gt;&lt;property&gt;&lt;executeonleave&gt;&lt;title&gt;Set Current Date for CF use with Buffer Expiry&lt;/title&gt;&lt;description&gt;&lt;/description&gt;&lt;guid&gt;d1458311_c8da_4efc_8e6e_4c6bd798b914&lt;/guid&gt;&lt;code&gt;&lt;name&gt;SetCurrentDate&lt;/name&gt;&lt;type&gt;Intern&lt;/type&gt;&lt;parameters&gt;&lt;parameter&gt;&lt;value&gt;BUFFER_EXP_SDS_CF_5&lt;/value&gt;&lt;/parameter&gt;&lt;/parameters&gt;&lt;/code&gt;&lt;/executeonleave&gt;&lt;/property&gt;&lt;/cellproperty&gt;&lt;cellproperty&gt;&lt;cell&gt;&lt;sheet&gt;LMS&lt;/sheet&gt;&lt;address&gt;R28C7&lt;/address&gt;&lt;name&gt;PH_SDS_CERT_5&lt;/name&gt;&lt;/cell&gt;&lt;property&gt;&lt;inputfield&gt;&lt;guid&gt;afba93c3_8732_45a9_b0fc_1a24cc8b6122&lt;/guid&gt;&lt;type&gt;Text&lt;/type&gt;&lt;/inputfield&gt;&lt;/property&gt;&lt;property&gt;&lt;reasonforchange&gt;&lt;guid&gt;a6ff6dd8_e226_4eb6_87d9_3823d06b8037&lt;/guid&gt;&lt;/reasonforchange&gt;&lt;/property&gt;&lt;/cellproperty&gt;&lt;cellproperty&gt;&lt;cell&gt;&lt;sheet&gt;LMS&lt;/sheet&gt;&lt;address&gt;R30C3&lt;/address&gt;&lt;name&gt;RETRIEVE_SDS_CAL&lt;/name&gt;&lt;/cell&gt;&lt;property&gt;&lt;sds&gt;&lt;title&gt;Retrieve Calibration Values&lt;/title&gt;&lt;description&gt;Retrieve Calibration Values&lt;/description&gt;&lt;guid&gt;e9474345_5a5e_4fd2_bda6_7c57d61a748f&lt;/guid&gt;&lt;previousCell /&gt;&lt;nextCell /&gt;&lt;infoCell&gt;&lt;/infoCell&gt;&lt;sdsParameters&gt;&lt;sdsParameter&gt;&lt;name&gt;Device ID&lt;/name&gt;&lt;output&gt;&lt;cell&gt;&lt;sheet&gt;LMS&lt;/sheet&gt;&lt;address&gt;R9C4&lt;/address&gt;&lt;name&gt;PH_METER_SERIAL&lt;/name&gt;&lt;/cell&gt;&lt;/output&gt;&lt;unitOutput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/&gt;&lt;/sdsParameter&gt;&lt;sdsParameter&gt;&lt;name&gt;Location&lt;/name&gt;&lt;output&gt;&lt;cell&gt;&lt;sheet&gt;LMS&lt;/sheet&gt;&lt;address&gt;R7C4&lt;/address&gt;&lt;name&gt;PH_METER_LOCATION&lt;/name&gt;&lt;/cell&gt;&lt;/output&gt;&lt;unitOutput /&gt;&lt;isReadOnly /&gt;&lt;/sdsParameter&gt;&lt;sdsParameter&gt;&lt;name&gt;pH buffer 1&lt;/name&gt;&lt;output&gt;&lt;cell&gt;&lt;sheet&gt;LMS&lt;/sheet&gt;&lt;address&gt;R24C8&lt;/address&gt;&lt;name&gt;PH_SDS_ACTUAL_1&lt;/name&gt;&lt;/cell&gt;&lt;/output&gt;&lt;unitOutput /&gt;&lt;/sdsParameter&gt;&lt;sdsParameter&gt;&lt;name&gt;pH buffer 2&lt;/name&gt;&lt;output&gt;&lt;cell&gt;&lt;sheet&gt;LMS&lt;/sheet&gt;&lt;address&gt;R25C8&lt;/address&gt;&lt;name&gt;PH_SDS_ACTUAL_2&lt;/name&gt;&lt;/cell&gt;&lt;/output&gt;&lt;unitOutput /&gt;&lt;/sdsParameter&gt;&lt;sdsParameter&gt;&lt;name&gt;pH buffer 3&lt;/name&gt;&lt;output&gt;&lt;cell&gt;&lt;sheet&gt;LMS&lt;/sheet&gt;&lt;address&gt;R26C8&lt;/address&gt;&lt;name&gt;PH_SDS_ACTUAL_3&lt;/name&gt;&lt;/cell&gt;&lt;/output&gt;&lt;unitOutput /&gt;&lt;/sdsParameter&gt;&lt;sdsParameter&gt;&lt;name&gt;pH buffer 4&lt;/name&gt;&lt;output&gt;&lt;cell&gt;&lt;sheet&gt;LMS&lt;/sheet&gt;&lt;address&gt;R27C8&lt;/address&gt;&lt;name&gt;PH_SDS_ACTUAL_4&lt;/name&gt;&lt;/cell&gt;&lt;/output&gt;&lt;unitOutput /&gt;&lt;/sdsParameter&gt;&lt;sdsParameter&gt;&lt;name&gt;pH buffer 5&lt;/name&gt;&lt;output&gt;&lt;cell&gt;&lt;sheet&gt;LMS&lt;/sheet&gt;&lt;address&gt;R28C8&lt;/address&gt;&lt;name&gt;PH_SDS_ACTUAL_5&lt;/name&gt;&lt;/cell&gt;&lt;/output&gt;&lt;unitOutput /&gt;&lt;/sdsParameter&gt;&lt;sdsParameter&gt;&lt;name&gt;U/mV 1&lt;/name&gt;&lt;output&gt;&lt;cell&gt;&lt;sheet&gt;LMS&lt;/sheet&gt;&lt;address&gt;R24C9&lt;/address&gt;&lt;name&gt;PH_SDS_RESPON_1&lt;/name&gt;&lt;/cell&gt;&lt;/output&gt;&lt;unitOutput /&gt;&lt;/sdsParameter&gt;&lt;sdsParameter&gt;&lt;name&gt;U/mV 2&lt;/name&gt;&lt;output&gt;&lt;cell&gt;&lt;sheet&gt;LMS&lt;/sheet&gt;&lt;address&gt;R25C9&lt;/address&gt;&lt;name&gt;PH_SDS_RESPON_2&lt;/name&gt;&lt;/cell&gt;&lt;/output&gt;&lt;unitOutput /&gt;&lt;/sdsParameter&gt;&lt;sdsParameter&gt;&lt;name&gt;U/mV 3&lt;/name&gt;&lt;output&gt;&lt;cell&gt;&lt;sheet&gt;LMS&lt;/sheet&gt;&lt;address&gt;R26C9&lt;/address&gt;&lt;name&gt;PH_SDS_RESPON_3&lt;/name&gt;&lt;/cell&gt;&lt;/output&gt;&lt;unitOutput /&gt;&lt;/sdsParameter&gt;&lt;sdsParameter&gt;&lt;name&gt;U/mV 4&lt;/name&gt;&lt;output&gt;&lt;cell&gt;&lt;sheet&gt;LMS&lt;/sheet&gt;&lt;address&gt;R27C9&lt;/address&gt;&lt;name&gt;PH_SDS_RESPON_4&lt;/name&gt;&lt;/cell&gt;&lt;/output&gt;&lt;unitOutput /&gt;&lt;/sdsParameter&gt;&lt;sdsParameter&gt;&lt;name&gt;U/mV 5&lt;/name&gt;&lt;output&gt;&lt;cell&gt;&lt;sheet&gt;LMS&lt;/sheet&gt;&lt;address&gt;R28C9&lt;/address&gt;&lt;name&gt;PH_SDS_RESPON_5&lt;/name&gt;&lt;/cell&gt;&lt;/output&gt;&lt;unitOutput /&gt;&lt;/sdsParameter&gt;&lt;sdsParameter&gt;&lt;name&gt;dpH1&lt;/name&gt;&lt;output&gt;&lt;cell&gt;&lt;sheet&gt;LMS&lt;/sheet&gt;&lt;address&gt;R24C10&lt;/address&gt;&lt;name&gt;PH_SDS_DELTA_1&lt;/name&gt;&lt;/cell&gt;&lt;/output&gt;&lt;unitOutput /&gt;&lt;/sdsParameter&gt;&lt;sdsParameter&gt;&lt;name&gt;dpH2&lt;/name&gt;&lt;output&gt;&lt;cell&gt;&lt;sheet&gt;LMS&lt;/sheet&gt;&lt;address&gt;R25C10&lt;/address&gt;&lt;name&gt;PH_SDS_DELTA_2&lt;/name&gt;&lt;/cell&gt;&lt;/output&gt;&lt;unitOutput /&gt;&lt;/sdsParameter&gt;&lt;sdsParameter&gt;&lt;name&gt;dpH3&lt;/name&gt;&lt;output&gt;&lt;cell&gt;&lt;sheet&gt;LMS&lt;/sheet&gt;&lt;address&gt;R26C10&lt;/address&gt;&lt;name&gt;PH_SDS_DELTA_3&lt;/name&gt;&lt;/cell&gt;&lt;/output&gt;&lt;unitOutput /&gt;&lt;/sdsParameter&gt;&lt;sdsParameter&gt;&lt;name&gt;dpH4&lt;/name&gt;&lt;output&gt;&lt;cell&gt;&lt;sheet&gt;LMS&lt;/sheet&gt;&lt;address&gt;R27C10&lt;/address&gt;&lt;name&gt;PH_SDS_DELTA_4&lt;/name&gt;&lt;/cell&gt;&lt;/output&gt;&lt;unitOutput /&gt;&lt;/sdsParameter&gt;&lt;sdsParameter&gt;&lt;name&gt;dpH5&lt;/name&gt;&lt;output&gt;&lt;cell&gt;&lt;sheet&gt;LMS&lt;/sheet&gt;&lt;address&gt;R28C10&lt;/address&gt;&lt;name&gt;PH_SDS_DELTA_5&lt;/name&gt;&lt;/cell&gt;&lt;/output&gt;&lt;unitOutput /&gt;&lt;/sdsParameter&gt;&lt;sdsParameter&gt;&lt;name&gt;offset1&lt;/name&gt;&lt;output&gt;&lt;cell&gt;&lt;sheet&gt;LMS&lt;/sheet&gt;&lt;address&gt;R25C11&lt;/address&gt;&lt;name&gt;SDS_OFFSET_1&lt;/name&gt;&lt;/cell&gt;&lt;/output&gt;&lt;unitOutput /&gt;&lt;/sdsParameter&gt;&lt;sdsParameter&gt;&lt;name&gt;offset2&lt;/name&gt;&lt;output&gt;&lt;cell&gt;&lt;sheet&gt;LMS&lt;/sheet&gt;&lt;address&gt;R26C11&lt;/address&gt;&lt;name&gt;SDS_OFFSET_2&lt;/name&gt;&lt;/cell&gt;&lt;/output&gt;&lt;unitOutput /&gt;&lt;/sdsParameter&gt;&lt;sdsParameter&gt;&lt;name&gt;offset3&lt;/name&gt;&lt;output&gt;&lt;cell&gt;&lt;sheet&gt;LMS&lt;/sheet&gt;&lt;address&gt;R27C11&lt;/address&gt;&lt;name&gt;SDS_OFFSET_3&lt;/name&gt;&lt;/cell&gt;&lt;/output&gt;&lt;unitOutput /&gt;&lt;/sdsParameter&gt;&lt;sdsParameter&gt;&lt;name&gt;offset4&lt;/name&gt;&lt;output&gt;&lt;cell&gt;&lt;sheet&gt;LMS&lt;/sheet&gt;&lt;address&gt;R28C11&lt;/address&gt;&lt;name&gt;SDS_OFFSET_4&lt;/name&gt;&lt;/cell&gt;&lt;/output&gt;&lt;unitOutput /&gt;&lt;/sdsParameter&gt;&lt;sdsParameter&gt;&lt;name&gt;Slope&lt;/name&gt;&lt;output&gt;&lt;cell&gt;&lt;sheet&gt;Config&lt;/sheet&gt;&lt;address&gt;R40C2&lt;/address&gt;&lt;name&gt;SDS_SLOPE_PARSED&lt;/name&gt;&lt;/cell&gt;&lt;/output&gt;&lt;unitOutput /&gt;&lt;/sdsParameter&gt;&lt;sdsParameter&gt;&lt;name&gt;temperature&lt;/name&gt;&lt;output&gt;&lt;cell&gt;&lt;sheet&gt;LMS&lt;/sheet&gt;&lt;address&gt;R33C6&lt;/address&gt;&lt;name&gt;SDS_CAL_TEMP&lt;/name&gt;&lt;/cell&gt;&lt;/output&gt;&lt;unitOutput /&gt;&lt;/sdsParameter&gt;&lt;sdsParameter&gt;&lt;name&gt;pH(0)&lt;/name&gt;&lt;output&gt;&lt;cell&gt;&lt;sheet&gt;LMS&lt;/sheet&gt;&lt;address&gt;R33C7&lt;/address&gt;&lt;name&gt;SDS_CAL_PH0&lt;/name&gt;&lt;/cell&gt;&lt;/output&gt;&lt;unitOutput /&gt;&lt;/sdsParameter&gt;&lt;sdsParameter&gt;&lt;name&gt;Buffer Type&lt;/name&gt;&lt;output&gt;&lt;cell&gt;&lt;sheet&gt;LMS&lt;/sheet&gt;&lt;address&gt;R33C8&lt;/address&gt;&lt;name&gt;SDS_CAL_BTYPE&lt;/name&gt;&lt;/cell&gt;&lt;/output&gt;&lt;unitOutput /&gt;&lt;/sdsParameter&gt;&lt;sdsParameter&gt;&lt;name&gt;Cal. date&lt;/name&gt;&lt;output&gt;&lt;cell&gt;&lt;sheet&gt;LMS&lt;/sheet&gt;&lt;address&gt;R33C9&lt;/address&gt;&lt;name&gt;SDS_CAL_DATE_PHMETER&lt;/name&gt;&lt;/cell&gt;&lt;/output&gt;&lt;unitOutput /&gt;&lt;/sdsParameter&gt;&lt;/sdsParameters&gt;&lt;condition&gt;SELECT INSTRUMENTCONFIG FROM VPDATA WHERE INSTRUMENTID = '#PH_METER_ID' &lt;/condition&gt;&lt;/sds&gt;&lt;/property&gt;&lt;/cellproperty&gt;&lt;cellproperty&gt;&lt;cell&gt;&lt;sheet&gt;LMS&lt;/sheet&gt;&lt;address&gt;R30C6&lt;/address&gt;&lt;name&gt;SDS_CAL_PASS_FAIL&lt;/name&gt;&lt;/cell&gt;&lt;property&gt;&lt;reasonforchange&gt;&lt;guid&gt;a60b5da2_7426_4648_92e9_c0ba5e42ff34&lt;/guid&gt;&lt;/reasonforchange&gt;&lt;/property&gt;&lt;property&gt;&lt;inputfield&gt;&lt;guid&gt;f27d1c9b_e177_4ea9_989b_005e8b644060&lt;/guid&gt;&lt;type&gt;Text&lt;/type&gt;&lt;/inputfield&gt;&lt;/property&gt;&lt;/cellproperty&gt;&lt;cellproperty&gt;&lt;cell&gt;&lt;sheet&gt;LMS&lt;/sheet&gt;&lt;address&gt;R30C9&lt;/address&gt;&lt;name&gt;RETRIEVE_SDS_CAL_DATE&lt;/name&gt;&lt;/cell&gt;&lt;property&gt;&lt;sds&gt;&lt;title&gt;Retrieve pH Meter Cal. Date/Time&lt;/title&gt;&lt;description&gt;Retrieve pH Meter Cal. Date/Time&lt;/description&gt;&lt;guid&gt;d4050e41_72a3_4441_9e4f_14e12c678d8e&lt;/guid&gt;&lt;previousCell /&gt;&lt;nextCell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 /&gt;&lt;unitOutput /&gt;&lt;isReadOnly /&gt;&lt;/sdsParameter&gt;&lt;sdsParameter&gt;&lt;name&gt;Cal. date&lt;/name&gt;&lt;output&gt;&lt;cell&gt;&lt;sheet&gt;LMS&lt;/sheet&gt;&lt;address&gt;R33C9&lt;/address&gt;&lt;name&gt;SDS_CAL_DATE_PHMETER&lt;/name&gt;&lt;/cell&gt;&lt;/output&gt;&lt;unitOutput /&gt;&lt;/sdsParameter&gt;&lt;/sdsParameters&gt;&lt;condition&gt;SELECT INSTRUMENTCONFIG FROM VPDATA WHERE INSTRUMENTID = '#PH_METER_ID_CAL_DATE' OR INSTRUMENTID = '#PH_METER_ID' &lt;/condition&gt;&lt;/sds&gt;&lt;/property&gt;&lt;/cellproperty&gt;&lt;cellproperty&gt;&lt;cell&gt;&lt;sheet&gt;LMS&lt;/sheet&gt;&lt;address&gt;R38C3&lt;/address&gt;&lt;name&gt;VERIFY_BUFFER_INT_LOT_SDS&lt;/name&gt;&lt;/cell&gt;&lt;property&gt;&lt;inputfield&gt;&lt;guid&gt;a9a501b8_67c6_4c0f_815d_0f7d97bd13d1&lt;/guid&gt;&lt;type&gt;Text&lt;/type&gt;&lt;/inputfield&gt;&lt;/property&gt;&lt;property&gt;&lt;reasonforchange&gt;&lt;guid&gt;aad62287_1377_41bb_b9b6_6b22c4dadf69&lt;/guid&gt;&lt;/reasonforchange&gt;&lt;/property&gt;&lt;property&gt;&lt;vplist&gt;&lt;title&gt;Search for Buffer&lt;/title&gt;&lt;description&gt;&lt;/description&gt;&lt;guid&gt;b07d976d_2a0b_4bfc_97a8_d63fb368e74b&lt;/guid&gt;&lt;source&gt;&lt;from&gt;OracleDS&lt;/from&gt;&lt;/source&gt;&lt;condition&gt;SELECT CHEM.BATCH_NO_INTERNAL AS Internal Lot #, CHEM.MATERIAL_NAME AS Name, CHEM.LOTNR AS Lot #, CHEM.EXP_DATE AS Expiry Date, CHEM.PH AS pH, CHEM.ACTIVE AS Active, CHEM.MANUFACTURER AS Manufacturer INTO VERIFY_BUFFER_INT_LOT_SDS, , , , , VERIFY_BUFFER_ACTIVE_SDS,  FROM VIEW_CHEMICALS CHEM WHERE CHEM.LAB like '#SITE_ID%'&lt;/condition&gt;&lt;rows&gt;1&lt;/rows&gt;&lt;/vplist&gt;&lt;/property&gt;&lt;property&gt;&lt;dbvalidation&gt;&lt;guid&gt;ccaca333_9a04_42a5_9c73_c5a2aef09e9a&lt;/guid&gt;&lt;source&gt;&lt;from&gt;OracleDS&lt;/from&gt;&lt;/source&gt;&lt;condition&gt;SELECT CHEM.MANUFACTURER, CHEM.LOTNR, CHEM.EXP_DATE, CHEM.GUID_M, CHEM.PH, CHEM.ACTIVE INTO VERIFY_BUFFER_VENDOR_SDS, VERIFY_BUFFER_LOT_SDS, VERIFY_BUFFER_EXP_SDS, Reagent!R308C3, VERIFY_BUFFER_ACTUAL_PH_SDS, VERIFY_BUFFER_ACTIVE_SDS FROM VIEW_CHEMICALS CHEM WHERE CHEM.BATCH_NO_INTERNAL = '#VERIFY_BUFFER_INT_LOT_SDS'&lt;/condition&gt;&lt;failure&gt;&lt;message&gt;Material not found in database&lt;/message&gt;&lt;/failure&gt;&lt;success /&gt;&lt;/dbvalidation&gt;&lt;/property&gt;&lt;/cellproperty&gt;&lt;cellproperty&gt;&lt;cell&gt;&lt;sheet&gt;LMS&lt;/sheet&gt;&lt;address&gt;R38C4&lt;/address&gt;&lt;name&gt;VERIFY_BUFFER_VENDOR_SDS&lt;/name&gt;&lt;/cell&gt;&lt;property&gt;&lt;reasonforchange&gt;&lt;guid&gt;ca508f7b_ebd1_429a_968e_b8a71a188403&lt;/guid&gt;&lt;/reasonforchange&gt;&lt;/property&gt;&lt;property&gt;&lt;inputfield&gt;&lt;guid&gt;af8b1925_9e71_48a4_a454_1365d7a826de&lt;/guid&gt;&lt;type&gt;Text&lt;/type&gt;&lt;/inputfield&gt;&lt;/property&gt;&lt;/cellproperty&gt;&lt;cellproperty&gt;&lt;cell&gt;&lt;sheet&gt;LMS&lt;/sheet&gt;&lt;address&gt;R38C5&lt;/address&gt;&lt;name&gt;VERIFY_BUFFER_LOT_SDS&lt;/name&gt;&lt;/cell&gt;&lt;property&gt;&lt;reasonforchange&gt;&lt;guid&gt;e152e0db_ab32_41e5_b9fe_9bee9ffb9d1d&lt;/guid&gt;&lt;/reasonforchange&gt;&lt;/property&gt;&lt;property&gt;&lt;inputfield&gt;&lt;guid&gt;dfb8dd4e_f46f_4942_99ae_25031698b0a7&lt;/guid&gt;&lt;type&gt;Text&lt;/type&gt;&lt;/inputfield&gt;&lt;/property&gt;&lt;/cellproperty&gt;&lt;cellproperty&gt;&lt;cell&gt;&lt;sheet&gt;LMS&lt;/sheet&gt;&lt;address&gt;R38C6&lt;/address&gt;&lt;name&gt;VERIFY_BUFFER_EXP_SDS&lt;/name&gt;&lt;/cell&gt;&lt;property&gt;&lt;reasonforchange&gt;&lt;guid&gt;a2999118_e480_47b0_b15f_2665998bc687&lt;/guid&gt;&lt;/reasonforchange&gt;&lt;/property&gt;&lt;property&gt;&lt;inputfield&gt;&lt;guid&gt;a7ea5cb7_b24f_4ae8_947d_eb31c611d312&lt;/guid&gt;&lt;type&gt;Text&lt;/type&gt;&lt;/inputfield&gt;&lt;/property&gt;&lt;property&gt;&lt;executeonleave&gt;&lt;title&gt;Set Current Date for CF use with Ver Buffer Expiry&lt;/title&gt;&lt;description&gt;&lt;/description&gt;&lt;guid&gt;cbd14d98_37cc_49f4_997a_6747ace3247e&lt;/guid&gt;&lt;code&gt;&lt;name&gt;SetCurrentDate&lt;/name&gt;&lt;type&gt;Intern&lt;/type&gt;&lt;parameters&gt;&lt;parameter&gt;&lt;value&gt;VERIFY_BUFFER_EXP_SDS_CF&lt;/value&gt;&lt;/parameter&gt;&lt;/parameters&gt;&lt;/code&gt;&lt;/executeonleave&gt;&lt;/property&gt;&lt;/cellproperty&gt;&lt;cellproperty&gt;&lt;cell&gt;&lt;sheet&gt;LMS&lt;/sheet&gt;&lt;address&gt;R38C7&lt;/address&gt;&lt;name&gt;VERIFY_BUFFER_ACTUAL_PH_SDS&lt;/name&gt;&lt;/cell&gt;&lt;property&gt;&lt;reasonforchange&gt;&lt;guid&gt;d361a914_6f2a_4f0e_b0c1_2bb6441113ba&lt;/guid&gt;&lt;/reasonforchange&gt;&lt;/property&gt;&lt;property&gt;&lt;inputfield&gt;&lt;guid&gt;ce3ebb66_3467_4034_886a_a89a9967b4ea&lt;/guid&gt;&lt;type&gt;Text&lt;/type&gt;&lt;/inputfield&gt;&lt;/property&gt;&lt;/cellproperty&gt;&lt;cellproperty&gt;&lt;cell&gt;&lt;sheet&gt;LMS&lt;/sheet&gt;&lt;address&gt;R38C8&lt;/address&gt;&lt;name&gt;VERIFY_BUFFER_MEAS_PH_SDS&lt;/name&gt;&lt;/cell&gt;&lt;property&gt;&lt;sds&gt;&lt;title&gt;Retrieve pH Buffer&lt;/title&gt;&lt;description&gt;Retrieve pH Buffer&lt;/description&gt;&lt;guid&gt;a2ece940_d116_41b2_903b_ca7346dd35e5&lt;/guid&gt;&lt;previousCell /&gt;&lt;nextCell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 /&gt;&lt;unitOutput /&gt;&lt;isReadOnly /&gt;&lt;/sdsParameter&gt;&lt;sdsParameter&gt;&lt;name&gt;Temp&lt;/name&gt;&lt;output&gt;&lt;cell&gt;&lt;sheet&gt;LMS&lt;/sheet&gt;&lt;address&gt;R38C9&lt;/address&gt;&lt;name&gt;VERIFY_BUFFER_TEMP_SDS&lt;/name&gt;&lt;/cell&gt;&lt;/output&gt;&lt;unitOutput /&gt;&lt;/sdsParameter&gt;&lt;sdsParameter&gt;&lt;name&gt;pH&lt;/name&gt;&lt;output&gt;&lt;cell&gt;&lt;sheet&gt;LMS&lt;/sheet&gt;&lt;address&gt;R38C8&lt;/address&gt;&lt;name&gt;VERIFY_BUFFER_MEAS_PH_SDS&lt;/name&gt;&lt;/cell&gt;&lt;/output&gt;&lt;unitOutput /&gt;&lt;/sdsParameter&gt;&lt;/sdsParameters&gt;&lt;condition&gt;SELECT INSTRUMENTCONFIG FROM VPDATA WHERE INSTRUMENTID LIKE '#PH_ID Measure' OR INSTRUMENTID = '#PH_ID' &lt;/condition&gt;&lt;/sds&gt;&lt;/property&gt;&lt;property&gt;&lt;reasonforchange&gt;&lt;guid&gt;f4c46ced_be19_4ba1_a507_e63fb43de48d&lt;/guid&gt;&lt;/reasonforchange&gt;&lt;/property&gt;&lt;property&gt;&lt;inputfield&gt;&lt;guid&gt;eea3e886_ba9d_4c85_85f2_fa038355e51b&lt;/guid&gt;&lt;type&gt;Text&lt;/type&gt;&lt;/inputfield&gt;&lt;/property&gt;&lt;/cellproperty&gt;&lt;cellproperty&gt;&lt;cell&gt;&lt;sheet&gt;LMS&lt;/sheet&gt;&lt;address&gt;R43C4&lt;/address&gt;&lt;name&gt;MANUAL_BUFFER_STAGE&lt;/name&gt;&lt;/cell&gt;&lt;property&gt;&lt;inputfield&gt;&lt;guid&gt;e8067481_6ded_43fe_8ac5_24a17ca810b8&lt;/guid&gt;&lt;type&gt;Text&lt;/type&gt;&lt;/inputfield&gt;&lt;/property&gt;&lt;property&gt;&lt;executeonleave&gt;&lt;title&gt;Show/HIde Rows&lt;/title&gt;&lt;description&gt;Show/Hide rows based on type&lt;/description&gt;&lt;guid&gt;b33ee9da_f165_48ac_81d6_b9149f3bebd8&lt;/guid&gt;&lt;code&gt;&lt;name&gt;waters.eln.ac.userinterface&lt;/name&gt;&lt;type&gt;Extern&lt;/type&gt;&lt;parameters&gt;&lt;parameter&gt;&lt;value&gt;SHOWROWSRANGE&lt;/value&gt;&lt;description&gt;Use the SHOWROWSRANGE function&lt;/description&gt;&lt;/parameter&gt;&lt;parameter&gt;&lt;value&gt;#SHOW_HIDE_PH_BUFFER_MANUAL&lt;/value&gt;&lt;/parameter&gt;&lt;/parameters&gt;&lt;/code&gt;&lt;/executeonleave&gt;&lt;/property&gt;&lt;/cellproperty&gt;&lt;cellproperty&gt;&lt;cell&gt;&lt;sheet&gt;LMS&lt;/sheet&gt;&lt;address&gt;R45C4&lt;/address&gt;&lt;name&gt;M_COUNT&lt;/name&gt;&lt;/cell&gt;&lt;property&gt;&lt;inputfield&gt;&lt;guid&gt;e10dc888_f9d7_41c0_ac52_aacb1054a17e&lt;/guid&gt;&lt;type&gt;Text&lt;/type&gt;&lt;/inputfield&gt;&lt;/property&gt;&lt;property&gt;&lt;executeonleave&gt;&lt;title&gt;Table Control&lt;/title&gt;&lt;description&gt;Show or hide rows in the table&lt;/description&gt;&lt;guid&gt;fa6c147b_8764_4555_8a30_5b77415261d2&lt;/guid&gt;&lt;code&gt;&lt;name&gt;waters.eln.ac.userinterface&lt;/name&gt;&lt;type&gt;Extern&lt;/type&gt;&lt;parameters&gt;&lt;parameter&gt;&lt;value&gt;TABLECONTROLA&lt;/value&gt;&lt;description&gt;Use the TABLECONTROLA function&lt;/description&gt;&lt;/parameter&gt;&lt;parameter&gt;&lt;value&gt;M&lt;/value&gt;&lt;description&gt;Table prefix&lt;/description&gt;&lt;/parameter&gt;&lt;/parameters&gt;&lt;/code&gt;&lt;/executeonleave&gt;&lt;/property&gt;&lt;/cellproperty&gt;&lt;cellproperty&gt;&lt;cell&gt;&lt;sheet&gt;LMS&lt;/sheet&gt;&lt;address&gt;R48C3&lt;/address&gt;&lt;name&gt;BUFFER_INT_LOT_MAN_1&lt;/name&gt;&lt;/cell&gt;&lt;property&gt;&lt;dbvalidation&gt;&lt;guid&gt;d0865d93_2245_4fb7_b038_ea187058e74b&lt;/guid&gt;&lt;source&gt;&lt;from&gt;OracleDS&lt;/from&gt;&lt;/source&gt;&lt;condition&gt;SELECT CHEM.MANUFACTURER, CHEM.LOTNR, CHEM.EXP_DATE, CHEM.GUID_M, CHEM.PH, CHEM.ACTIVE INTO BUFFER_VENDOR_MAN_1, BUFFER_LOT_MAN_1, BUFFER_EXP_MAN_1, Reagent!R310C3, PH_MAN_CERT_1, BUFFER_ACTIVE_MAN_CF_1 FROM VIEW_CHEMICALS CHEM WHERE CHEM.BATCH_NO_INTERNAL = '#BUFFER_INT_LOT_MAN_1'&lt;/condition&gt;&lt;failure&gt;&lt;message&gt;Material not found in database&lt;/message&gt;&lt;/failure&gt;&lt;success /&gt;&lt;/dbvalidation&gt;&lt;/property&gt;&lt;property&gt;&lt;inputfield&gt;&lt;guid&gt;f55c83c1_9f82_4d97_a774_9768e61238d0&lt;/guid&gt;&lt;type&gt;Text&lt;/type&gt;&lt;/inputfield&gt;&lt;/property&gt;&lt;property&gt;&lt;reasonforchange&gt;&lt;guid&gt;ca7e33c6_6ea5_4927_b8a2_f4201f289bfa&lt;/guid&gt;&lt;/reasonforchange&gt;&lt;/property&gt;&lt;property&gt;&lt;vplist&gt;&lt;title&gt;Search for Buffer&lt;/title&gt;&lt;description&gt;&lt;/description&gt;&lt;guid&gt;b9c00e67_d1e9_4987_ba4e_8606f8060453&lt;/guid&gt;&lt;source&gt;&lt;from&gt;OracleDS&lt;/from&gt;&lt;/source&gt;&lt;condition&gt;SELECT CHEM.BATCH_NO_INTERNAL AS Internal Lot #, CHEM.MATERIAL_NAME AS Name, CHEM.LOTNR AS Lot #, CHEM.EXP_DATE AS Expiry Date, CHEM.PH AS pH, CHEM.ACTIVE AS Active, CHEM.MANUFACTURER AS Manufacturer INTO BUFFER_INT_LOT_MAN_1, , , , , ,  FROM VIEW_CHEMICALS CHEM WHERE CHEM.LAB like '#SITE_ID%'&lt;/condition&gt;&lt;rows&gt;1&lt;/rows&gt;&lt;/vplist&gt;&lt;/property&gt;&lt;/cellproperty&gt;&lt;cellproperty&gt;&lt;cell&gt;&lt;sheet&gt;LMS&lt;/sheet&gt;&lt;address&gt;R48C4&lt;/address&gt;&lt;name&gt;BUFFER_VENDOR_MAN_1&lt;/name&gt;&lt;/cell&gt;&lt;property&gt;&lt;reasonforchange&gt;&lt;guid&gt;d6772c79_e265_4c5d_8959_81bccb6c36bf&lt;/guid&gt;&lt;/reasonforchange&gt;&lt;/property&gt;&lt;property&gt;&lt;inputfield&gt;&lt;guid&gt;bd93f157_6adb_4a81_ac1e_08b6a8a59d3b&lt;/guid&gt;&lt;type&gt;Text&lt;/type&gt;&lt;/inputfield&gt;&lt;/property&gt;&lt;/cellproperty&gt;&lt;cellproperty&gt;&lt;cell&gt;&lt;sheet&gt;LMS&lt;/sheet&gt;&lt;address&gt;R48C5&lt;/address&gt;&lt;name&gt;BUFFER_LOT_MAN_1&lt;/name&gt;&lt;/cell&gt;&lt;property&gt;&lt;inputfield&gt;&lt;guid&gt;cccd1e53_0b03_4b00_9559_32398fc7c47a&lt;/guid&gt;&lt;type&gt;Text&lt;/type&gt;&lt;/inputfield&gt;&lt;/property&gt;&lt;property&gt;&lt;reasonforchange&gt;&lt;guid&gt;cc37aa24_03aa_4351_93bd_56d69211189e&lt;/guid&gt;&lt;/reasonforchange&gt;&lt;/property&gt;&lt;/cellproperty&gt;&lt;cellproperty&gt;&lt;cell&gt;&lt;sheet&gt;LMS&lt;/sheet&gt;&lt;address&gt;R48C6&lt;/address&gt;&lt;name&gt;BUFFER_EXP_MAN_1&lt;/name&gt;&lt;/cell&gt;&lt;property&gt;&lt;reasonforchange&gt;&lt;guid&gt;f8174540_d44e_411a_b5ce_d30e258d7897&lt;/guid&gt;&lt;/reasonforchange&gt;&lt;/property&gt;&lt;property&gt;&lt;inputfield&gt;&lt;guid&gt;bfa87a2b_0743_48fb_83b9_0a3b1c4b24a9&lt;/guid&gt;&lt;type&gt;Text&lt;/type&gt;&lt;/inputfield&gt;&lt;/property&gt;&lt;property&gt;&lt;executeonleave&gt;&lt;title&gt;Set Current Date for CF use with Buffer Expiry&lt;/title&gt;&lt;description&gt;&lt;/description&gt;&lt;guid&gt;ff0d0dcb_62e8_4570_afb7_d479563ccda8&lt;/guid&gt;&lt;code&gt;&lt;name&gt;SetCurrentDate&lt;/name&gt;&lt;type&gt;Intern&lt;/type&gt;&lt;parameters&gt;&lt;parameter&gt;&lt;value&gt;BUFFER_EXP_MAN_CF_1&lt;/value&gt;&lt;/parameter&gt;&lt;/parameters&gt;&lt;/code&gt;&lt;/executeonleave&gt;&lt;/property&gt;&lt;/cellproperty&gt;&lt;cellproperty&gt;&lt;cell&gt;&lt;sheet&gt;LMS&lt;/sheet&gt;&lt;address&gt;R48C7&lt;/address&gt;&lt;name&gt;PH_MAN_CERT_1&lt;/name&gt;&lt;/cell&gt;&lt;property&gt;&lt;inputfield&gt;&lt;guid&gt;e3236309_0f2a_4747_8e8c_2081a9bfcc8b&lt;/guid&gt;&lt;type&gt;Text&lt;/type&gt;&lt;/inputfield&gt;&lt;/property&gt;&lt;property&gt;&lt;reasonforchange&gt;&lt;guid&gt;ff509dca_3820_4b06_a46e_92bd4d71b25a&lt;/guid&gt;&lt;/reasonforchange&gt;&lt;/property&gt;&lt;/cellproperty&gt;&lt;cellproperty&gt;&lt;cell&gt;&lt;sheet&gt;LMS&lt;/sheet&gt;&lt;address&gt;R48C8&lt;/address&gt;&lt;name&gt;PH_MAN_ACTUAL_1&lt;/name&gt;&lt;/cell&gt;&lt;property&gt;&lt;reasonforchange&gt;&lt;guid&gt;b2c97d34_6e81_467e_8cd8_f7d25e7e6a6f&lt;/guid&gt;&lt;/reasonforchange&gt;&lt;/property&gt;&lt;property&gt;&lt;inputfield&gt;&lt;guid&gt;f76047d7_ea6d_48c1_af87_723204690747&lt;/guid&gt;&lt;type&gt;Text&lt;/type&gt;&lt;/inputfield&gt;&lt;/property&gt;&lt;/cellproperty&gt;&lt;cellproperty&gt;&lt;cell&gt;&lt;sheet&gt;LMS&lt;/sheet&gt;&lt;address&gt;R48C9&lt;/address&gt;&lt;name&gt;PH_MAN_RESPON_1&lt;/name&gt;&lt;/cell&gt;&lt;property&gt;&lt;reasonforchange&gt;&lt;guid&gt;e1fcf0ac_d9bc_4492_91b7_5f0a798767ad&lt;/guid&gt;&lt;/reasonforchange&gt;&lt;/property&gt;&lt;property&gt;&lt;inputfield&gt;&lt;guid&gt;f038ddba_76d1_451d_8d6f_0f7437e0607e&lt;/guid&gt;&lt;type&gt;Text&lt;/type&gt;&lt;/inputfield&gt;&lt;/property&gt;&lt;/cellproperty&gt;&lt;cellproperty&gt;&lt;cell&gt;&lt;sheet&gt;LMS&lt;/sheet&gt;&lt;address&gt;R48C10&lt;/address&gt;&lt;name&gt;PH_MAN_DELTA_1&lt;/name&gt;&lt;/cell&gt;&lt;property&gt;&lt;inputfield&gt;&lt;guid&gt;b00998b1_44aa_4899_b7a0_31738d8f7b24&lt;/guid&gt;&lt;type&gt;Text&lt;/type&gt;&lt;/inputfield&gt;&lt;/property&gt;&lt;property&gt;&lt;reasonforchange&gt;&lt;guid&gt;d587b04a_283d_48e4_a93c_54814a5ff7ca&lt;/guid&gt;&lt;/reasonforchange&gt;&lt;/property&gt;&lt;/cellproperty&gt;&lt;cellproperty&gt;&lt;cell&gt;&lt;sheet&gt;LMS&lt;/sheet&gt;&lt;address&gt;R49C3&lt;/address&gt;&lt;name&gt;BUFFER_INT_LOT_MAN_2&lt;/name&gt;&lt;/cell&gt;&lt;property&gt;&lt;reasonforchange&gt;&lt;guid&gt;dc2c5fc9_3330_42e2_bca2_297b5a199d10&lt;/guid&gt;&lt;/reasonforchange&gt;&lt;/property&gt;&lt;property&gt;&lt;inputfield&gt;&lt;guid&gt;f6c5f955_a1eb_4074_a6b8_f15a6a8b618c&lt;/guid&gt;&lt;type&gt;Text&lt;/type&gt;&lt;/inputfield&gt;&lt;/property&gt;&lt;property&gt;&lt;dbvalidation&gt;&lt;guid&gt;cb9a6c90_70de_4a53_b18c_32685f28f6d0&lt;/guid&gt;&lt;source&gt;&lt;from&gt;OracleDS&lt;/from&gt;&lt;/source&gt;&lt;condition&gt;SELECT CHEM.MANUFACTURER, CHEM.LOTNR, CHEM.EXP_DATE, CHEM.GUID_M, CHEM.PH, CHEM.ACTIVE INTO BUFFER_VENDOR_MAN_2, BUFFER_LOT_MAN_2, BUFFER_EXP_MAN_2, Reagent!R311C3, PH_MAN_CERT_2, BUFFER_ACTIVE_MAN_CF_2 FROM VIEW_CHEMICALS CHEM WHERE CHEM.BATCH_NO_INTERNAL = '#BUFFER_INT_LOT_MAN_2'&lt;/condition&gt;&lt;failure&gt;&lt;message&gt;Material not found in database&lt;/message&gt;&lt;/failure&gt;&lt;success /&gt;&lt;/dbvalidation&gt;&lt;/property&gt;&lt;property&gt;&lt;vplist&gt;&lt;title&gt;Search for Buffer&lt;/title&gt;&lt;description&gt;&lt;/description&gt;&lt;guid&gt;f86e05bd_1e15_495c_a655_677bc89d2e06&lt;/guid&gt;&lt;source&gt;&lt;from&gt;OracleDS&lt;/from&gt;&lt;/source&gt;&lt;condition&gt;SELECT CHEM.BATCH_NO_INTERNAL AS Internal Lot #, CHEM.MATERIAL_NAME AS Name, CHEM.LOTNR AS Lot #, CHEM.EXP_DATE AS Expiry Date, CHEM.PH AS pH, CHEM.ACTIVE AS Active, CHEM.MANUFACTURER AS Manufacturer INTO BUFFER_INT_LOT_MAN_2, , , , , ,  FROM VIEW_CHEMICALS CHEM WHERE CHEM.LAB like '#SITE_ID%'&lt;/condition&gt;&lt;rows&gt;1&lt;/rows&gt;&lt;/vplist&gt;&lt;/property&gt;&lt;/cellproperty&gt;&lt;cellproperty&gt;&lt;cell&gt;&lt;sheet&gt;LMS&lt;/sheet&gt;&lt;address&gt;R49C4&lt;/address&gt;&lt;name&gt;BUFFER_VENDOR_MAN_2&lt;/name&gt;&lt;/cell&gt;&lt;property&gt;&lt;inputfield&gt;&lt;guid&gt;fb420311_9a5e_44b2_abe5_d18f6217443e&lt;/guid&gt;&lt;type&gt;Text&lt;/type&gt;&lt;/inputfield&gt;&lt;/property&gt;&lt;property&gt;&lt;reasonforchange&gt;&lt;guid&gt;e8a1f964_1fa9_4365_8208_b4af0c683655&lt;/guid&gt;&lt;/reasonforchange&gt;&lt;/property&gt;&lt;/cellproperty&gt;&lt;cellproperty&gt;&lt;cell&gt;&lt;sheet&gt;LMS&lt;/sheet&gt;&lt;address&gt;R49C5&lt;/address&gt;&lt;name&gt;BUFFER_LOT_MAN_2&lt;/name&gt;&lt;/cell&gt;&lt;property&gt;&lt;inputfield&gt;&lt;guid&gt;b53ae961_79a6_4605_bd49_d90ca4209cb3&lt;/guid&gt;&lt;type&gt;Text&lt;/type&gt;&lt;/inputfield&gt;&lt;/property&gt;&lt;property&gt;&lt;reasonforchange&gt;&lt;guid&gt;e2c33e71_7cb5_4abc_825e_cdee47ae68d2&lt;/guid&gt;&lt;/reasonforchange&gt;&lt;/property&gt;&lt;/cellproperty&gt;&lt;cellproperty&gt;&lt;cell&gt;&lt;sheet&gt;LMS&lt;/sheet&gt;&lt;address&gt;R49C6&lt;/address&gt;&lt;name&gt;BUFFER_EXP_MAN_2&lt;/name&gt;&lt;/cell&gt;&lt;property&gt;&lt;inputfield&gt;&lt;guid&gt;ffc04db6_ee04_4b77_96fb_71e4615c025f&lt;/guid&gt;&lt;type&gt;Text&lt;/type&gt;&lt;/inputfield&gt;&lt;/property&gt;&lt;property&gt;&lt;reasonforchange&gt;&lt;guid&gt;d672e691_571f_44b1_9c14_fefd4ea7199b&lt;/guid&gt;&lt;/reasonforchange&gt;&lt;/property&gt;&lt;property&gt;&lt;executeonleave&gt;&lt;title&gt;Set Current Date for CF use with Buffer Expiry&lt;/title&gt;&lt;description&gt;&lt;/description&gt;&lt;guid&gt;a2b5b82c_3648_423e_aa7f_c29dd5d4bd07&lt;/guid&gt;&lt;code&gt;&lt;name&gt;SetCurrentDate&lt;/name&gt;&lt;type&gt;Intern&lt;/type&gt;&lt;parameters&gt;&lt;parameter&gt;&lt;value&gt;BUFFER_EXP_MAN_CF_2&lt;/value&gt;&lt;/parameter&gt;&lt;/parameters&gt;&lt;/code&gt;&lt;/executeonleave&gt;&lt;/property&gt;&lt;/cellproperty&gt;&lt;cellproperty&gt;&lt;cell&gt;&lt;sheet&gt;LMS&lt;/sheet&gt;&lt;address&gt;R49C7&lt;/address&gt;&lt;name&gt;PH_MAN_CERT_2&lt;/name&gt;&lt;/cell&gt;&lt;property&gt;&lt;inputfield&gt;&lt;guid&gt;dd913a15_cd43_4fa7_8dc0_1d4bc4582b66&lt;/guid&gt;&lt;type&gt;Text&lt;/type&gt;&lt;/inputfield&gt;&lt;/property&gt;&lt;property&gt;&lt;reasonforchange&gt;&lt;guid&gt;dfa6a18e_34a8_46bf_b052_7f1ce6a5def0&lt;/guid&gt;&lt;/reasonforchange&gt;&lt;/property&gt;&lt;/cellproperty&gt;&lt;cellproperty&gt;&lt;cell&gt;&lt;sheet&gt;LMS&lt;/sheet&gt;&lt;address&gt;R49C8&lt;/address&gt;&lt;name&gt;PH_MAN_ACTUAL_2&lt;/name&gt;&lt;/cell&gt;&lt;property&gt;&lt;inputfield&gt;&lt;guid&gt;caa80afe_176b_4597_9656_57e022e9a4df&lt;/guid&gt;&lt;type&gt;Text&lt;/type&gt;&lt;/inputfield&gt;&lt;/property&gt;&lt;property&gt;&lt;reasonforchange&gt;&lt;guid&gt;d5382c44_8dc5_4639_9261_b5850e73720f&lt;/guid&gt;&lt;/reasonforchange&gt;&lt;/property&gt;&lt;/cellproperty&gt;&lt;cellproperty&gt;&lt;cell&gt;&lt;sheet&gt;LMS&lt;/sheet&gt;&lt;address&gt;R49C9&lt;/address&gt;&lt;name&gt;PH_MAN_RESPON_2&lt;/name&gt;&lt;/cell&gt;&lt;property&gt;&lt;inputfield&gt;&lt;guid&gt;a00632ef_e76d_410c_9c21_da603b7eca3c&lt;/guid&gt;&lt;type&gt;Text&lt;/type&gt;&lt;/inputfield&gt;&lt;/property&gt;&lt;property&gt;&lt;reasonforchange&gt;&lt;guid&gt;e2a3fa4f_e47b_4876_9f21_230355a6834a&lt;/guid&gt;&lt;/reasonforchange&gt;&lt;/property&gt;&lt;/cellproperty&gt;&lt;cellproperty&gt;&lt;cell&gt;&lt;sheet&gt;LMS&lt;/sheet&gt;&lt;address&gt;R49C10&lt;/address&gt;&lt;name&gt;PH_MAN_DELTA_2&lt;/name&gt;&lt;/cell&gt;&lt;property&gt;&lt;inputfield&gt;&lt;guid&gt;a1534a46_c377_476c_9151_53d05301db25&lt;/guid&gt;&lt;type&gt;Text&lt;/type&gt;&lt;/inputfield&gt;&lt;/property&gt;&lt;property&gt;&lt;reasonforchange&gt;&lt;guid&gt;e2fe51d7_b2a5_40a4_a99a_f560f0e12911&lt;/guid&gt;&lt;/reasonforchange&gt;&lt;/property&gt;&lt;/cellproperty&gt;&lt;cellproperty&gt;&lt;cell&gt;&lt;sheet&gt;LMS&lt;/sheet&gt;&lt;address&gt;R49C11&lt;/address&gt;&lt;name&gt;MAN_OFFSET_1&lt;/name&gt;&lt;/cell&gt;&lt;property&gt;&lt;inputfield&gt;&lt;guid&gt;ce002e10_42d2_4d6e_a0ea_2de7343c4941&lt;/guid&gt;&lt;type&gt;Text&lt;/type&gt;&lt;/inputfield&gt;&lt;/property&gt;&lt;property&gt;&lt;reasonforchange&gt;&lt;guid&gt;bf0af9f1_c8d2_4aca_9c27_1661bd4d816f&lt;/guid&gt;&lt;/reasonforchange&gt;&lt;/property&gt;&lt;/cellproperty&gt;&lt;cellproperty&gt;&lt;cell&gt;&lt;sheet&gt;LMS&lt;/sheet&gt;&lt;address&gt;R50C3&lt;/address&gt;&lt;name&gt;BUFFER_INT_LOT_MAN_3&lt;/name&gt;&lt;/cell&gt;&lt;property&gt;&lt;reasonforchange&gt;&lt;guid&gt;fbbcee4b_75db_49fb_9afd_3e9d743de0b9&lt;/guid&gt;&lt;/reasonforchange&gt;&lt;/property&gt;&lt;property&gt;&lt;inputfield&gt;&lt;guid&gt;a29de70c_3193_4f92_ad14_e2a605c0b698&lt;/guid&gt;&lt;type&gt;Text&lt;/type&gt;&lt;/inputfield&gt;&lt;/property&gt;&lt;property&gt;&lt;dbvalidation&gt;&lt;guid&gt;bca0260c_fa08_443d_ba5b_3be81eb3b739&lt;/guid&gt;&lt;source&gt;&lt;from&gt;OracleDS&lt;/from&gt;&lt;/source&gt;&lt;condition&gt;SELECT CHEM.MANUFACTURER, CHEM.LOTNR, CHEM.EXP_DATE, CHEM.GUID_M, CHEM.PH, CHEM.ACTIVE INTO BUFFER_VENDOR_MAN_3, BUFFER_LOT_MAN_3, BUFFER_EXP_MAN_3, Reagent!R312C3, PH_MAN_CERT_3, BUFFER_ACTIVE_MAN_CF_3 FROM VIEW_CHEMICALS CHEM WHERE CHEM.BATCH_NO_INTERNAL = '#BUFFER_INT_LOT_MAN_3'&lt;/condition&gt;&lt;failure&gt;&lt;message&gt;Material not found in database&lt;/message&gt;&lt;/failure&gt;&lt;success /&gt;&lt;/dbvalidation&gt;&lt;/property&gt;&lt;property&gt;&lt;vplist&gt;&lt;title&gt;Search for Buffer&lt;/title&gt;&lt;description&gt;&lt;/description&gt;&lt;guid&gt;b889a4f2_e3bd_42a1_a19d_c703a5b5d55c&lt;/guid&gt;&lt;source&gt;&lt;from&gt;OracleDS&lt;/from&gt;&lt;/source&gt;&lt;condition&gt;SELECT CHEM.BATCH_NO_INTERNAL AS Internal Lot #, CHEM.MATERIAL_NAME AS Name, CHEM.LOTNR AS Lot #, CHEM.EXP_DATE AS Expiry Date, CHEM.PH AS pH, CHEM.ACTIVE AS Active, CHEM.MANUFACTURER AS Manufacturer INTO BUFFER_INT_LOT_MAN_3, , , , , ,  FROM VIEW_CHEMICALS CHEM WHERE CHEM.LAB like '#SITE_ID%'&lt;/condition&gt;&lt;rows&gt;1&lt;/rows&gt;&lt;/vplist&gt;&lt;/property&gt;&lt;/cellproperty&gt;&lt;cellproperty&gt;&lt;cell&gt;&lt;sheet&gt;LMS&lt;/sheet&gt;&lt;address&gt;R50C4&lt;/address&gt;&lt;name&gt;BUFFER_VENDOR_MAN_3&lt;/name&gt;&lt;/cell&gt;&lt;property&gt;&lt;inputfield&gt;&lt;guid&gt;fb57e909_09db_4fe9_8574_08bb694bf833&lt;/guid&gt;&lt;type&gt;Text&lt;/type&gt;&lt;/inputfield&gt;&lt;/property&gt;&lt;property&gt;&lt;reasonforchange&gt;&lt;guid&gt;adaae6b9_ecd0_4e33_bbeb_1e600576c4d5&lt;/guid&gt;&lt;/reasonforchange&gt;&lt;/property&gt;&lt;/cellproperty&gt;&lt;cellproperty&gt;&lt;cell&gt;&lt;sheet&gt;LMS&lt;/sheet&gt;&lt;address&gt;R50C5&lt;/address&gt;&lt;name&gt;BUFFER_LOT_MAN_3&lt;/name&gt;&lt;/cell&gt;&lt;property&gt;&lt;inputfield&gt;&lt;guid&gt;f47ff5f1_96d8_46a8_b1a8_cafe7b8ed757&lt;/guid&gt;&lt;type&gt;Text&lt;/type&gt;&lt;/inputfield&gt;&lt;/property&gt;&lt;property&gt;&lt;reasonforchange&gt;&lt;guid&gt;b20a69cf_c4b0_4880_8776_7128ab7b85f7&lt;/guid&gt;&lt;/reasonforchange&gt;&lt;/property&gt;&lt;/cellproperty&gt;&lt;cellproperty&gt;&lt;cell&gt;&lt;sheet&gt;LMS&lt;/sheet&gt;&lt;address&gt;R50C6&lt;/address&gt;&lt;name&gt;BUFFER_EXP_MAN_3&lt;/name&gt;&lt;/cell&gt;&lt;property&gt;&lt;inputfield&gt;&lt;guid&gt;b7a0d8ae_0a2d_43ab_bba5_2e1e5ddea87c&lt;/guid&gt;&lt;type&gt;Text&lt;/type&gt;&lt;/inputfield&gt;&lt;/property&gt;&lt;property&gt;&lt;reasonforchange&gt;&lt;guid&gt;d9aeee39_4a79_40e1_8253_c9f0255f38a4&lt;/guid&gt;&lt;/reasonforchange&gt;&lt;/property&gt;&lt;property&gt;&lt;executeonleave&gt;&lt;title&gt;Set Current Date for CF use with Buffer Expiry&lt;/title&gt;&lt;description&gt;&lt;/description&gt;&lt;guid&gt;e43caf12_1a92_402c_86c7_5557bc6754e4&lt;/guid&gt;&lt;code&gt;&lt;name&gt;SetCurrentDate&lt;/name&gt;&lt;type&gt;Intern&lt;/type&gt;&lt;parameters&gt;&lt;parameter&gt;&lt;value&gt;BUFFER_EXP_MAN_CF_3&lt;/value&gt;&lt;/parameter&gt;&lt;/parameters&gt;&lt;/code&gt;&lt;/executeonleave&gt;&lt;/property&gt;&lt;/cellproperty&gt;&lt;cellproperty&gt;&lt;cell&gt;&lt;sheet&gt;LMS&lt;/sheet&gt;&lt;address&gt;R50C7&lt;/address&gt;&lt;name&gt;PH_MAN_CERT_3&lt;/name&gt;&lt;/cell&gt;&lt;property&gt;&lt;inputfield&gt;&lt;guid&gt;f9964758_4d71_4d88_a1ef_b04b4cb4a377&lt;/guid&gt;&lt;type&gt;Text&lt;/type&gt;&lt;/inputfield&gt;&lt;/property&gt;&lt;property&gt;&lt;reasonforchange&gt;&lt;guid&gt;db5cb4d3_7774_472a_bda4_692ba3f43612&lt;/guid&gt;&lt;/reasonforchange&gt;&lt;/property&gt;&lt;/cellproperty&gt;&lt;cellproperty&gt;&lt;cell&gt;&lt;sheet&gt;LMS&lt;/sheet&gt;&lt;address&gt;R50C8&lt;/address&gt;&lt;name&gt;PH_MAN_ACTUAL_3&lt;/name&gt;&lt;/cell&gt;&lt;property&gt;&lt;inputfield&gt;&lt;guid&gt;d884ab9a_efbf_41d3_9878_9efa77763ccd&lt;/guid&gt;&lt;type&gt;Text&lt;/type&gt;&lt;/inputfield&gt;&lt;/property&gt;&lt;property&gt;&lt;reasonforchange&gt;&lt;guid&gt;b208a5db_9bfc_4b04_b9b5_3538bf1083cf&lt;/guid&gt;&lt;/reasonforchange&gt;&lt;/property&gt;&lt;/cellproperty&gt;&lt;cellproperty&gt;&lt;cell&gt;&lt;sheet&gt;LMS&lt;/sheet&gt;&lt;address&gt;R50C9&lt;/address&gt;&lt;name&gt;PH_MAN_RESPON_3&lt;/name&gt;&lt;/cell&gt;&lt;property&gt;&lt;inputfield&gt;&lt;guid&gt;f67eff55_3846_4735_b8f1_d21bc151d5fc&lt;/guid&gt;&lt;type&gt;Text&lt;/type&gt;&lt;/inputfield&gt;&lt;/property&gt;&lt;property&gt;&lt;reasonforchange&gt;&lt;guid&gt;f7d604a6_92fc_4a2d_8662_463e39c4963a&lt;/guid&gt;&lt;/reasonforchange&gt;&lt;/property&gt;&lt;/cellproperty&gt;&lt;cellproperty&gt;&lt;cell&gt;&lt;sheet&gt;LMS&lt;/sheet&gt;&lt;address&gt;R50C10&lt;/address&gt;&lt;name&gt;PH_MAN_DELTA_3&lt;/name&gt;&lt;/cell&gt;&lt;property&gt;&lt;inputfield&gt;&lt;guid&gt;a69b6343_d590_43aa_bcf6_c72853be8eb5&lt;/guid&gt;&lt;type&gt;Text&lt;/type&gt;&lt;/inputfield&gt;&lt;/property&gt;&lt;property&gt;&lt;reasonforchange&gt;&lt;guid&gt;f482de1d_aca9_4ad7_9f90_81a7788f6998&lt;/guid&gt;&lt;/reasonforchange&gt;&lt;/property&gt;&lt;/cellproperty&gt;&lt;cellproperty&gt;&lt;cell&gt;&lt;sheet&gt;LMS&lt;/sheet&gt;&lt;address&gt;R50C11&lt;/address&gt;&lt;name&gt;MAN_OFFSET_2&lt;/name&gt;&lt;/cell&gt;&lt;property&gt;&lt;inputfield&gt;&lt;guid&gt;b73e9676_f5a8_4c4b_bf24_b2dd637d9e31&lt;/guid&gt;&lt;type&gt;Text&lt;/type&gt;&lt;/inputfield&gt;&lt;/property&gt;&lt;property&gt;&lt;reasonforchange&gt;&lt;guid&gt;b565f058_bacb_4558_8acb_c91755fb0c36&lt;/guid&gt;&lt;/reasonforchange&gt;&lt;/property&gt;&lt;/cellproperty&gt;&lt;cellproperty&gt;&lt;cell&gt;&lt;sheet&gt;LMS&lt;/sheet&gt;&lt;address&gt;R51C3&lt;/address&gt;&lt;name&gt;BUFFER_INT_LOT_MAN_4&lt;/name&gt;&lt;/cell&gt;&lt;property&gt;&lt;reasonforchange&gt;&lt;guid&gt;dc5c1907_b22d_4605_9826_7a8841472f8c&lt;/guid&gt;&lt;/reasonforchange&gt;&lt;/property&gt;&lt;property&gt;&lt;inputfield&gt;&lt;guid&gt;e6870673_773c_4852_9400_4bb102937cea&lt;/guid&gt;&lt;type&gt;Text&lt;/type&gt;&lt;/inputfield&gt;&lt;/property&gt;&lt;property&gt;&lt;dbvalidation&gt;&lt;guid&gt;e0aa9395_534e_48ba_831e_b10c7de30556&lt;/guid&gt;&lt;source&gt;&lt;from&gt;OracleDS&lt;/from&gt;&lt;/source&gt;&lt;condition&gt;SELECT CHEM.MANUFACTURER, CHEM.LOTNR, CHEM.EXP_DATE, CHEM.GUID_M, CHEM.PH, CHEM.ACTIVE INTO BUFFER_VENDOR_MAN_4, BUFFER_LOT_MAN_4, BUFFER_EXP_MAN_4, Reagent!R313C3, PH_MAN_CERT_4, BUFFER_ACTIVE_MAN_CF_4 FROM VIEW_CHEMICALS CHEM WHERE CHEM.BATCH_NO_INTERNAL = '#BUFFER_INT_LOT_MAN_4'&lt;/condition&gt;&lt;failure&gt;&lt;message&gt;Material not found in database&lt;/message&gt;&lt;/failure&gt;&lt;success /&gt;&lt;/dbvalidation&gt;&lt;/property&gt;&lt;property&gt;&lt;vplist&gt;&lt;title&gt;Search for Buffer&lt;/title&gt;&lt;description&gt;&lt;/description&gt;&lt;guid&gt;a4ebb38d_577c_4a5d_a43d_cd54633f7141&lt;/guid&gt;&lt;source&gt;&lt;from&gt;OracleDS&lt;/from&gt;&lt;/source&gt;&lt;condition&gt;SELECT CHEM.BATCH_NO_INTERNAL AS Internal Lot #, CHEM.MATERIAL_NAME AS Name, CHEM.LOTNR AS Lot #, CHEM.EXP_DATE AS Expiry Date, CHEM.PH AS pH, CHEM.ACTIVE AS Active, CHEM.MANUFACTURER AS Manufacturer INTO BUFFER_INT_LOT_MAN_4, , , , , ,  FROM VIEW_CHEMICALS CHEM WHERE CHEM.LAB like '#SITE_ID%'&lt;/condition&gt;&lt;rows&gt;1&lt;/rows&gt;&lt;/vplist&gt;&lt;/property&gt;&lt;/cellproperty&gt;&lt;cellproperty&gt;&lt;cell&gt;&lt;sheet&gt;LMS&lt;/sheet&gt;&lt;address&gt;R51C4&lt;/address&gt;&lt;name&gt;BUFFER_VENDOR_MAN_4&lt;/name&gt;&lt;/cell&gt;&lt;property&gt;&lt;inputfield&gt;&lt;guid&gt;b837d950_9978_4fae_ad42_e09f29f956b4&lt;/guid&gt;&lt;type&gt;Text&lt;/type&gt;&lt;/inputfield&gt;&lt;/property&gt;&lt;property&gt;&lt;reasonforchange&gt;&lt;guid&gt;bc1bf5de_cfa6_4359_b3ff_9ec8714f5cbc&lt;/guid&gt;&lt;/reasonforchange&gt;&lt;/property&gt;&lt;/cellproperty&gt;&lt;cellproperty&gt;&lt;cell&gt;&lt;sheet&gt;LMS&lt;/sheet&gt;&lt;address&gt;R51C5&lt;/address&gt;&lt;name&gt;BUFFER_LOT_MAN_4&lt;/name&gt;&lt;/cell&gt;&lt;property&gt;&lt;inputfield&gt;&lt;guid&gt;b8d1146d_cdad_4e76_85e0_df49db563a6a&lt;/guid&gt;&lt;type&gt;Text&lt;/type&gt;&lt;/inputfield&gt;&lt;/property&gt;&lt;property&gt;&lt;reasonforchange&gt;&lt;guid&gt;ae1f4984_6205_4353_9ddf_c9267018f6d3&lt;/guid&gt;&lt;/reasonforchange&gt;&lt;/property&gt;&lt;/cellproperty&gt;&lt;cellproperty&gt;&lt;cell&gt;&lt;sheet&gt;LMS&lt;/sheet&gt;&lt;address&gt;R51C6&lt;/address&gt;&lt;name&gt;BUFFER_EXP_MAN_4&lt;/name&gt;&lt;/cell&gt;&lt;property&gt;&lt;inputfield&gt;&lt;guid&gt;ac22ccdc_98db_4cf2_b124_27faa9d8d446&lt;/guid&gt;&lt;type&gt;Text&lt;/type&gt;&lt;/inputfield&gt;&lt;/property&gt;&lt;property&gt;&lt;reasonforchange&gt;&lt;guid&gt;a9543ec9_46a1_4f99_8f8b_94ea6be4b2bb&lt;/guid&gt;&lt;/reasonforchange&gt;&lt;/property&gt;&lt;property&gt;&lt;executeonleave&gt;&lt;title&gt;Set Current Date for CF use with Buffer Expiry&lt;/title&gt;&lt;description&gt;&lt;/description&gt;&lt;guid&gt;bfc55eb0_f404_4a3f_98df_cc64d887c6d1&lt;/guid&gt;&lt;code&gt;&lt;name&gt;SetCurrentDate&lt;/name&gt;&lt;type&gt;Intern&lt;/type&gt;&lt;parameters&gt;&lt;parameter&gt;&lt;value&gt;BUFFER_EXP_MAN_CF_4&lt;/value&gt;&lt;/parameter&gt;&lt;/parameters&gt;&lt;/code&gt;&lt;/executeonleave&gt;&lt;/property&gt;&lt;/cellproperty&gt;&lt;cellproperty&gt;&lt;cell&gt;&lt;sheet&gt;LMS&lt;/sheet&gt;&lt;address&gt;R51C7&lt;/address&gt;&lt;name&gt;PH_MAN_CERT_4&lt;/name&gt;&lt;/cell&gt;&lt;property&gt;&lt;inputfield&gt;&lt;guid&gt;a2d7ea43_abe9_4507_8aad_7b68f6e41980&lt;/guid&gt;&lt;type&gt;Text&lt;/type&gt;&lt;/inputfield&gt;&lt;/property&gt;&lt;property&gt;&lt;reasonforchange&gt;&lt;guid&gt;b79032f4_6245_477b_acb7_05f57c516be9&lt;/guid&gt;&lt;/reasonforchange&gt;&lt;/property&gt;&lt;/cellproperty&gt;&lt;cellproperty&gt;&lt;cell&gt;&lt;sheet&gt;LMS&lt;/sheet&gt;&lt;address&gt;R51C8&lt;/address&gt;&lt;name&gt;PH_MAN_ACTUAL_4&lt;/name&gt;&lt;/cell&gt;&lt;property&gt;&lt;inputfield&gt;&lt;guid&gt;cfe33d81_fefe_4646_88a5_ab2189b1e29d&lt;/guid&gt;&lt;type&gt;Text&lt;/type&gt;&lt;/inputfield&gt;&lt;/property&gt;&lt;property&gt;&lt;reasonforchange&gt;&lt;guid&gt;ba55854a_7424_4750_80dd_c35e3c71696f&lt;/guid&gt;&lt;/reasonforchange&gt;&lt;/property&gt;&lt;/cellproperty&gt;&lt;cellproperty&gt;&lt;cell&gt;&lt;sheet&gt;LMS&lt;/sheet&gt;&lt;address&gt;R51C9&lt;/address&gt;&lt;name&gt;PH_MAN_RESPON_4&lt;/name&gt;&lt;/cell&gt;&lt;property&gt;&lt;inputfield&gt;&lt;guid&gt;cc6e9020_299e_428a_8d5d_1e890651a130&lt;/guid&gt;&lt;type&gt;Text&lt;/type&gt;&lt;/inputfield&gt;&lt;/property&gt;&lt;property&gt;&lt;reasonforchange&gt;&lt;guid&gt;d016bf0b_ef14_44ab_9bf1_aaae24185048&lt;/guid&gt;&lt;/reasonforchange&gt;&lt;/property&gt;&lt;/cellproperty&gt;&lt;cellproperty&gt;&lt;cell&gt;&lt;sheet&gt;LMS&lt;/sheet&gt;&lt;address&gt;R51C10&lt;/address&gt;&lt;name&gt;PH_MAN_DELTA_4&lt;/name&gt;&lt;/cell&gt;&lt;property&gt;&lt;inputfield&gt;&lt;guid&gt;d600eafc_532a_4f51_82f5_179bfc670d30&lt;/guid&gt;&lt;type&gt;Text&lt;/type&gt;&lt;/inputfield&gt;&lt;/property&gt;&lt;property&gt;&lt;reasonforchange&gt;&lt;guid&gt;e4b87c40_2fb0_4f80_adb3_65ae668bc801&lt;/guid&gt;&lt;/reasonforchange&gt;&lt;/property&gt;&lt;/cellproperty&gt;&lt;cellproperty&gt;&lt;cell&gt;&lt;sheet&gt;LMS&lt;/sheet&gt;&lt;address&gt;R51C11&lt;/address&gt;&lt;name&gt;MAN_OFFSET_3&lt;/name&gt;&lt;/cell&gt;&lt;property&gt;&lt;inputfield&gt;&lt;guid&gt;a45451e5_1063_4985_ab02_5a0e4e605c7a&lt;/guid&gt;&lt;type&gt;Text&lt;/type&gt;&lt;/inputfield&gt;&lt;/property&gt;&lt;property&gt;&lt;reasonforchange&gt;&lt;guid&gt;ac847522_4259_4f08_99c5_6cb448b6730b&lt;/guid&gt;&lt;/reasonforchange&gt;&lt;/property&gt;&lt;/cellproperty&gt;&lt;cellproperty&gt;&lt;cell&gt;&lt;sheet&gt;LMS&lt;/sheet&gt;&lt;address&gt;R52C3&lt;/address&gt;&lt;name&gt;BUFFER_INT_LOT_MAN_5&lt;/name&gt;&lt;/cell&gt;&lt;property&gt;&lt;reasonforchange&gt;&lt;guid&gt;dcdd0d45_4410_4b4e_9a36_a83eea65cbbe&lt;/guid&gt;&lt;/reasonforchange&gt;&lt;/property&gt;&lt;property&gt;&lt;inputfield&gt;&lt;guid&gt;ca481d7e_dd84_4e28_afea_f24efd3def2c&lt;/guid&gt;&lt;type&gt;Text&lt;/type&gt;&lt;/inputfield&gt;&lt;/property&gt;&lt;property&gt;&lt;dbvalidation&gt;&lt;guid&gt;a31c4096_7226_475a_a4ec_5f627fa35811&lt;/guid&gt;&lt;source&gt;&lt;from&gt;OracleDS&lt;/from&gt;&lt;/source&gt;&lt;condition&gt;SELECT CHEM.MANUFACTURER, CHEM.LOTNR, CHEM.EXP_DATE, CHEM.GUID_M, CHEM.PH, CHEM.ACTIVE INTO BUFFER_VENDOR_MAN_5, BUFFER_LOT_MAN_5, BUFFER_EXP_MAN_5, Reagent!R314C3, PH_MAN_CERT_5, BUFFER_ACTIVE_MAN_CF_5 FROM </t>
  </si>
  <si>
    <t>VIEW_CHEMICALS CHEM WHERE CHEM.BATCH_NO_INTERNAL = '#BUFFER_INT_LOT_MAN_5'&lt;/condition&gt;&lt;failure&gt;&lt;message&gt;Material not found in database&lt;/message&gt;&lt;/failure&gt;&lt;success /&gt;&lt;/dbvalidation&gt;&lt;/property&gt;&lt;property&gt;&lt;vplist&gt;&lt;title&gt;Search for Buffer&lt;/title&gt;&lt;description&gt;&lt;/description&gt;&lt;guid&gt;e73bb897_d392_4f1c_9b79_67491cd14a47&lt;/guid&gt;&lt;source&gt;&lt;from&gt;OracleDS&lt;/from&gt;&lt;/source&gt;&lt;condition&gt;SELECT CHEM.BATCH_NO_INTERNAL AS Internal Lot #, CHEM.MATERIAL_NAME AS Name, CHEM.LOTNR AS Lot #, CHEM.EXP_DATE AS Expiry Date, CHEM.PH AS pH, CHEM.ACTIVE AS Active, CHEM.MANUFACTURER AS Manufacturer INTO BUFFER_INT_LOT_MAN_5, , , , , ,  FROM VIEW_CHEMICALS CHEM WHERE CHEM.LAB like '#SITE_ID%'&lt;/condition&gt;&lt;rows&gt;1&lt;/rows&gt;&lt;/vplist&gt;&lt;/property&gt;&lt;/cellproperty&gt;&lt;cellproperty&gt;&lt;cell&gt;&lt;sheet&gt;LMS&lt;/sheet&gt;&lt;address&gt;R52C4&lt;/address&gt;&lt;name&gt;BUFFER_VENDOR_MAN_5&lt;/name&gt;&lt;/cell&gt;&lt;property&gt;&lt;inputfield&gt;&lt;guid&gt;a4bea937_0a56_41a3_91aa_058281da6d6d&lt;/guid&gt;&lt;type&gt;Text&lt;/type&gt;&lt;/inputfield&gt;&lt;/property&gt;&lt;property&gt;&lt;reasonforchange&gt;&lt;guid&gt;d2064e85_123a_420c_ad05_537177859a71&lt;/guid&gt;&lt;/reasonforchange&gt;&lt;/property&gt;&lt;/cellproperty&gt;&lt;cellproperty&gt;&lt;cell&gt;&lt;sheet&gt;LMS&lt;/sheet&gt;&lt;address&gt;R52C5&lt;/address&gt;&lt;name&gt;BUFFER_LOT_MAN_5&lt;/name&gt;&lt;/cell&gt;&lt;property&gt;&lt;inputfield&gt;&lt;guid&gt;d1ae80a2_13bd_4c35_ae68_2632a4d3fddd&lt;/guid&gt;&lt;type&gt;Text&lt;/type&gt;&lt;/inputfield&gt;&lt;/property&gt;&lt;property&gt;&lt;reasonforchange&gt;&lt;guid&gt;ddf8647d_2bd0_479d_ba66_45a0dbfcc061&lt;/guid&gt;&lt;/reasonforchange&gt;&lt;/property&gt;&lt;/cellproperty&gt;&lt;cellproperty&gt;&lt;cell&gt;&lt;sheet&gt;LMS&lt;/sheet&gt;&lt;address&gt;R52C6&lt;/address&gt;&lt;name&gt;BUFFER_EXP_MAN_5&lt;/name&gt;&lt;/cell&gt;&lt;property&gt;&lt;inputfield&gt;&lt;guid&gt;ac35fdf5_5d9a_4370_a102_30dac8d5314f&lt;/guid&gt;&lt;type&gt;Text&lt;/type&gt;&lt;/inputfield&gt;&lt;/property&gt;&lt;property&gt;&lt;reasonforchange&gt;&lt;guid&gt;ba34423b_0008_456c_81b4_80ed379acf75&lt;/guid&gt;&lt;/reasonforchange&gt;&lt;/property&gt;&lt;property&gt;&lt;executeonleave&gt;&lt;title&gt;Set Current Date for CF use with Buffer Expiry&lt;/title&gt;&lt;description&gt;&lt;/description&gt;&lt;guid&gt;bde35303_976a_4983_b5af_9a177681837e&lt;/guid&gt;&lt;code&gt;&lt;name&gt;SetCurrentDate&lt;/name&gt;&lt;type&gt;Intern&lt;/type&gt;&lt;parameters&gt;&lt;parameter&gt;&lt;value&gt;BUFFER_EXP_MAN_CF_5&lt;/value&gt;&lt;/parameter&gt;&lt;/parameters&gt;&lt;/code&gt;&lt;/executeonleave&gt;&lt;/property&gt;&lt;/cellproperty&gt;&lt;cellproperty&gt;&lt;cell&gt;&lt;sheet&gt;LMS&lt;/sheet&gt;&lt;address&gt;R52C7&lt;/address&gt;&lt;name&gt;PH_MAN_CERT_5&lt;/name&gt;&lt;/cell&gt;&lt;property&gt;&lt;inputfield&gt;&lt;guid&gt;da57cb2e_eb91_44d5_a3b4_18a343a7835a&lt;/guid&gt;&lt;type&gt;Text&lt;/type&gt;&lt;/inputfield&gt;&lt;/property&gt;&lt;property&gt;&lt;reasonforchange&gt;&lt;guid&gt;f777dd53_ebc8_4051_892c_5488d3f9fa2c&lt;/guid&gt;&lt;/reasonforchange&gt;&lt;/property&gt;&lt;/cellproperty&gt;&lt;cellproperty&gt;&lt;cell&gt;&lt;sheet&gt;LMS&lt;/sheet&gt;&lt;address&gt;R52C8&lt;/address&gt;&lt;name&gt;PH_MAN_ACTUAL_5&lt;/name&gt;&lt;/cell&gt;&lt;property&gt;&lt;inputfield&gt;&lt;guid&gt;edf0096d_d4ef_461e_bbcb_af6453be6133&lt;/guid&gt;&lt;type&gt;Text&lt;/type&gt;&lt;/inputfield&gt;&lt;/property&gt;&lt;property&gt;&lt;reasonforchange&gt;&lt;guid&gt;e3662dba_b341_4cd7_872f_1cd6132b0edd&lt;/guid&gt;&lt;/reasonforchange&gt;&lt;/property&gt;&lt;/cellproperty&gt;&lt;cellproperty&gt;&lt;cell&gt;&lt;sheet&gt;LMS&lt;/sheet&gt;&lt;address&gt;R52C9&lt;/address&gt;&lt;name&gt;PH_MAN_RESPON_5&lt;/name&gt;&lt;/cell&gt;&lt;property&gt;&lt;inputfield&gt;&lt;guid&gt;ece11d35_0520_498a_9546_ae1f8a113175&lt;/guid&gt;&lt;type&gt;Text&lt;/type&gt;&lt;/inputfield&gt;&lt;/property&gt;&lt;property&gt;&lt;reasonforchange&gt;&lt;guid&gt;b7f1f884_524c_49a6_a41e_97b16f617c44&lt;/guid&gt;&lt;/reasonforchange&gt;&lt;/property&gt;&lt;/cellproperty&gt;&lt;cellproperty&gt;&lt;cell&gt;&lt;sheet&gt;LMS&lt;/sheet&gt;&lt;address&gt;R52C10&lt;/address&gt;&lt;name&gt;PH_MAN_DELTA_5&lt;/name&gt;&lt;/cell&gt;&lt;property&gt;&lt;inputfield&gt;&lt;guid&gt;e1f85f25_abb7_41f9_81ae_52f0d12e3d62&lt;/guid&gt;&lt;type&gt;Text&lt;/type&gt;&lt;/inputfield&gt;&lt;/property&gt;&lt;property&gt;&lt;reasonforchange&gt;&lt;guid&gt;fb3e30f0_1b11_45d2_a18c_ebbdad830508&lt;/guid&gt;&lt;/reasonforchange&gt;&lt;/property&gt;&lt;/cellproperty&gt;&lt;cellproperty&gt;&lt;cell&gt;&lt;sheet&gt;LMS&lt;/sheet&gt;&lt;address&gt;R52C11&lt;/address&gt;&lt;name&gt;MAN_OFFSET_4&lt;/name&gt;&lt;/cell&gt;&lt;property&gt;&lt;inputfield&gt;&lt;guid&gt;ead8601e_197b_4e51_a042_b79cc36de1db&lt;/guid&gt;&lt;type&gt;Text&lt;/type&gt;&lt;/inputfield&gt;&lt;/property&gt;&lt;property&gt;&lt;reasonforchange&gt;&lt;guid&gt;aa5287bd_2946_4f87_b161_e2bf1e40e120&lt;/guid&gt;&lt;/reasonforchange&gt;&lt;/property&gt;&lt;/cellproperty&gt;&lt;cellproperty&gt;&lt;cell&gt;&lt;sheet&gt;LMS&lt;/sheet&gt;&lt;address&gt;R54C11&lt;/address&gt;&lt;name&gt;MAN_CAL_PASS_FAIL&lt;/name&gt;&lt;/cell&gt;&lt;property&gt;&lt;reasonforchange&gt;&lt;guid&gt;fa3cae57_1386_46e2_8987_b0f715ca98c4&lt;/guid&gt;&lt;/reasonforchange&gt;&lt;/property&gt;&lt;property&gt;&lt;inputfield&gt;&lt;guid&gt;f521e566_d5f8_481c_bfc0_80d3305c8dec&lt;/guid&gt;&lt;type&gt;Text&lt;/type&gt;&lt;/inputfield&gt;&lt;/property&gt;&lt;/cellproperty&gt;&lt;cellproperty&gt;&lt;cell&gt;&lt;sheet&gt;LMS&lt;/sheet&gt;&lt;address&gt;R55C3&lt;/address&gt;&lt;name&gt;MAN_SLOPE&lt;/name&gt;&lt;/cell&gt;&lt;property&gt;&lt;reasonforchange&gt;&lt;guid&gt;b989847e_fc4e_452c_8728_3ce2c0bb2c3b&lt;/guid&gt;&lt;/reasonforchange&gt;&lt;/property&gt;&lt;property&gt;&lt;inputfield&gt;&lt;guid&gt;a3457fbc_041c_4527_998d_86bf1177bb32&lt;/guid&gt;&lt;type&gt;Text&lt;/type&gt;&lt;/inputfield&gt;&lt;/property&gt;&lt;property&gt;&lt;executeonleave&gt;&lt;title&gt;Set Cal. Date/Time&lt;/title&gt;&lt;description&gt;&lt;/description&gt;&lt;guid&gt;b3dffe8f_68eb_404d_8b70_2a27136f4203&lt;/guid&gt;&lt;code&gt;&lt;name&gt;SetCurrentDate&lt;/name&gt;&lt;type&gt;Intern&lt;/type&gt;&lt;parameters&gt;&lt;parameter&gt;&lt;value&gt;MAN_CAL_DATE&lt;/value&gt;&lt;/parameter&gt;&lt;/parameters&gt;&lt;/code&gt;&lt;/executeonleave&gt;&lt;/property&gt;&lt;/cellproperty&gt;&lt;cellproperty&gt;&lt;cell&gt;&lt;sheet&gt;LMS&lt;/sheet&gt;&lt;address&gt;R55C6&lt;/address&gt;&lt;name&gt;MAN_CAL_TEMP&lt;/name&gt;&lt;/cell&gt;&lt;property&gt;&lt;reasonforchange&gt;&lt;guid&gt;d0b344e0_c25f_460e_b264_ab34e75a9c42&lt;/guid&gt;&lt;/reasonforchange&gt;&lt;/property&gt;&lt;property&gt;&lt;inputfield&gt;&lt;guid&gt;d46bb256_b6c5_40eb_9b18_526de463218b&lt;/guid&gt;&lt;type&gt;Text&lt;/type&gt;&lt;/inputfield&gt;&lt;/property&gt;&lt;/cellproperty&gt;&lt;cellproperty&gt;&lt;cell&gt;&lt;sheet&gt;LMS&lt;/sheet&gt;&lt;address&gt;R55C7&lt;/address&gt;&lt;name&gt;MAN_CAL_PH0&lt;/name&gt;&lt;/cell&gt;&lt;property&gt;&lt;reasonforchange&gt;&lt;guid&gt;f768b2b5_2121_4b39_b883_20ea20895c51&lt;/guid&gt;&lt;/reasonforchange&gt;&lt;/property&gt;&lt;property&gt;&lt;inputfield&gt;&lt;guid&gt;a77e6044_edf1_4efa_b7f2_6f321e3ef633&lt;/guid&gt;&lt;type&gt;Text&lt;/type&gt;&lt;/inputfield&gt;&lt;/property&gt;&lt;/cellproperty&gt;&lt;cellproperty&gt;&lt;cell&gt;&lt;sheet&gt;LMS&lt;/sheet&gt;&lt;address&gt;R55C8&lt;/address&gt;&lt;name&gt;MAN_CAL_BTYPE&lt;/name&gt;&lt;/cell&gt;&lt;property&gt;&lt;reasonforchange&gt;&lt;guid&gt;d5cc1097_6e13_4293_87ad_1bf20d68242c&lt;/guid&gt;&lt;/reasonforchange&gt;&lt;/property&gt;&lt;property&gt;&lt;inputfield&gt;&lt;guid&gt;b6c082ad_b149_4c9b_8461_414a5e9803db&lt;/guid&gt;&lt;type&gt;Text&lt;/type&gt;&lt;/inputfield&gt;&lt;/property&gt;&lt;/cellproperty&gt;&lt;cellproperty&gt;&lt;cell&gt;&lt;sheet&gt;LMS&lt;/sheet&gt;&lt;address&gt;R60C3&lt;/address&gt;&lt;name&gt;VERIFY_BUFFER_INT_LOT_MAN&lt;/name&gt;&lt;/cell&gt;&lt;property&gt;&lt;inputfield&gt;&lt;guid&gt;fca2fc5e_a5d0_4729_8a7b_05e285bb486b&lt;/guid&gt;&lt;type&gt;Text&lt;/type&gt;&lt;/inputfield&gt;&lt;/property&gt;&lt;property&gt;&lt;reasonforchange&gt;&lt;guid&gt;f543717b_291b_4fab_91c3_23ddcb6b117a&lt;/guid&gt;&lt;/reasonforchange&gt;&lt;/property&gt;&lt;property&gt;&lt;vplist&gt;&lt;title&gt;Search for Buffer&lt;/title&gt;&lt;description&gt;&lt;/description&gt;&lt;guid&gt;cfb0bfe2_11aa_47e4_86cd_20c0d5528e07&lt;/guid&gt;&lt;source&gt;&lt;from&gt;OracleDS&lt;/from&gt;&lt;/source&gt;&lt;condition&gt;SELECT CHEM.BATCH_NO_INTERNAL AS Internal Lot #, CHEM.MATERIAL_NAME AS Name, CHEM.LOTNR AS Lot #, CHEM.EXP_DATE AS Expiry Date, CHEM.PH AS pH, CHEM.ACTIVE AS Active, CHEM.MANUFACTURER AS Manufacturer INTO VERIFY_BUFFER_INT_LOT_MAN, , , , , VERIFY_BUFFER_ACTIVE_MAN,  FROM VIEW_CHEMICALS CHEM WHERE CHEM.LAB like '#SITE_ID%'&lt;/condition&gt;&lt;rows&gt;1&lt;/rows&gt;&lt;/vplist&gt;&lt;/property&gt;&lt;property&gt;&lt;dbvalidation&gt;&lt;guid&gt;e96cc87e_a7c8_4957_89eb_c38b7083aefd&lt;/guid&gt;&lt;source&gt;&lt;from&gt;OracleDS&lt;/from&gt;&lt;/source&gt;&lt;condition&gt;SELECT CHEM.MANUFACTURER, CHEM.LOTNR, CHEM.EXP_DATE, CHEM.GUID_M, CHEM.PH, CHEM.ACTIVE INTO VERIFY_BUFFER_VENDOR_MAN, VERIFY_BUFFER_LOT_MAN, VERIFY_BUFFER_EXP_MAN, Reagent!R315C3, VERIFY_BUFFER_ACTUAL_PH_SDS, VERIFY_BUFFER_ACTIVE_MAN FROM VIEW_CHEMICALS CHEM WHERE CHEM.BATCH_NO_INTERNAL = '#VERIFY_BUFFER_INT_LOT_MAN'&lt;/condition&gt;&lt;failure&gt;&lt;message&gt;Material not found in database&lt;/message&gt;&lt;/failure&gt;&lt;success /&gt;&lt;/dbvalidation&gt;&lt;/property&gt;&lt;/cellproperty&gt;&lt;cellproperty&gt;&lt;cell&gt;&lt;sheet&gt;LMS&lt;/sheet&gt;&lt;address&gt;R60C4&lt;/address&gt;&lt;name&gt;VERIFY_BUFFER_VENDOR_MAN&lt;/name&gt;&lt;/cell&gt;&lt;property&gt;&lt;reasonforchange&gt;&lt;guid&gt;de49cb21_c1f6_4669_b55c_b4f2116a6cf1&lt;/guid&gt;&lt;/reasonforchange&gt;&lt;/property&gt;&lt;property&gt;&lt;inputfield&gt;&lt;guid&gt;b76de694_7e98_4ecc_970a_87c250f01ce0&lt;/guid&gt;&lt;type&gt;Text&lt;/type&gt;&lt;/inputfield&gt;&lt;/property&gt;&lt;/cellproperty&gt;&lt;cellproperty&gt;&lt;cell&gt;&lt;sheet&gt;LMS&lt;/sheet&gt;&lt;address&gt;R60C5&lt;/address&gt;&lt;name&gt;VERIFY_BUFFER_LOT_MAN&lt;/name&gt;&lt;/cell&gt;&lt;property&gt;&lt;inputfield&gt;&lt;guid&gt;a53485c5_30b7_4311_958d_c45d6f724126&lt;/guid&gt;&lt;type&gt;Text&lt;/type&gt;&lt;/inputfield&gt;&lt;/property&gt;&lt;property&gt;&lt;reasonforchange&gt;&lt;guid&gt;ba5b2d79_b04b_4590_8e4d_9128211e3cab&lt;/guid&gt;&lt;/reasonforchange&gt;&lt;/property&gt;&lt;/cellproperty&gt;&lt;cellproperty&gt;&lt;cell&gt;&lt;sheet&gt;LMS&lt;/sheet&gt;&lt;address&gt;R60C6&lt;/address&gt;&lt;name&gt;VERIFY_BUFFER_EXP_MAN&lt;/name&gt;&lt;/cell&gt;&lt;property&gt;&lt;inputfield&gt;&lt;guid&gt;ed1cd3d2_ef16_46ff_a67c_d238450adc6f&lt;/guid&gt;&lt;type&gt;Text&lt;/type&gt;&lt;/inputfield&gt;&lt;/property&gt;&lt;property&gt;&lt;reasonforchange&gt;&lt;guid&gt;b47c6d3c_c547_4fbb_a8b6_7335d2013d4c&lt;/guid&gt;&lt;/reasonforchange&gt;&lt;/property&gt;&lt;property&gt;&lt;executeonleave&gt;&lt;title&gt;Set Current Date for CF use with Ver Buffer Expiry&lt;/title&gt;&lt;description&gt;&lt;/description&gt;&lt;guid&gt;e25b90dc_2831_4b73_af26_059f4b10cdb0&lt;/guid&gt;&lt;code&gt;&lt;name&gt;SetCurrentDate&lt;/name&gt;&lt;type&gt;Intern&lt;/type&gt;&lt;parameters&gt;&lt;parameter&gt;&lt;value&gt;VERIFY_BUFFER_EXP_MAN_CF&lt;/value&gt;&lt;/parameter&gt;&lt;/parameters&gt;&lt;/code&gt;&lt;/executeonleave&gt;&lt;/property&gt;&lt;/cellproperty&gt;&lt;cellproperty&gt;&lt;cell&gt;&lt;sheet&gt;LMS&lt;/sheet&gt;&lt;address&gt;R60C7&lt;/address&gt;&lt;name&gt;VERIFY_BUFFER_ACTUAL_PH_MAN&lt;/name&gt;&lt;/cell&gt;&lt;property&gt;&lt;inputfield&gt;&lt;guid&gt;b05ea182_6d18_4ea9_876b_3d44dc9e00a4&lt;/guid&gt;&lt;type&gt;Text&lt;/type&gt;&lt;/inputfield&gt;&lt;/property&gt;&lt;property&gt;&lt;reasonforchange&gt;&lt;guid&gt;da7818c9_2791_4f42_ab02_05f1ad726d0a&lt;/guid&gt;&lt;/reasonforchange&gt;&lt;/property&gt;&lt;/cellproperty&gt;&lt;cellproperty&gt;&lt;cell&gt;&lt;sheet&gt;LMS&lt;/sheet&gt;&lt;address&gt;R60C8&lt;/address&gt;&lt;name&gt;VERIFY_BUFFER_MEAS_PH_MAN&lt;/name&gt;&lt;/cell&gt;&lt;property&gt;&lt;reasonforchange&gt;&lt;guid&gt;ab3e05b4_9d93_4c6c_aa8f_1a08b21e552b&lt;/guid&gt;&lt;/reasonforchange&gt;&lt;/property&gt;&lt;property&gt;&lt;inputfield&gt;&lt;guid&gt;cd39bcc5_0098_4987_8937_86950fc9d1c5&lt;/guid&gt;&lt;type&gt;Text&lt;/type&gt;&lt;/inputfield&gt;&lt;/property&gt;&lt;/cellproperty&gt;&lt;cellproperty&gt;&lt;cell&gt;&lt;sheet&gt;LMS&lt;/sheet&gt;&lt;address&gt;R60C9&lt;/address&gt;&lt;name&gt;VERIFY_BUFFER_TEMP_MAN&lt;/name&gt;&lt;/cell&gt;&lt;property&gt;&lt;reasonforchange&gt;&lt;guid&gt;ef1a0572_29f1_4cc5_ae36_809323e9cb85&lt;/guid&gt;&lt;/reasonforchange&gt;&lt;/property&gt;&lt;property&gt;&lt;inputfield&gt;&lt;guid&gt;af8a6d8a_9e45_4462_a0e1_942c9ce2b1f9&lt;/guid&gt;&lt;type&gt;Text&lt;/type&gt;&lt;/inputfield&gt;&lt;/property&gt;&lt;/cellproperty&gt;&lt;cellproperty&gt;&lt;cell&gt;&lt;sheet&gt;LMS&lt;/sheet&gt;&lt;address&gt;R65C4&lt;/address&gt;&lt;name&gt;MEAS_ADJUST_SDS_STAGE&lt;/name&gt;&lt;/cell&gt;&lt;property&gt;&lt;inputfield&gt;&lt;guid&gt;e6dee777_1b8f_4cbc_9673_2a6fe716c1f9&lt;/guid&gt;&lt;type&gt;Text&lt;/type&gt;&lt;/inputfield&gt;&lt;/property&gt;&lt;property&gt;&lt;executeonleave&gt;&lt;title&gt;Show/HIde Rows&lt;/title&gt;&lt;description&gt;Show/Hide rows based on type&lt;/description&gt;&lt;guid&gt;a07f58b0_2bdb_4baa_ab32_ddeb3a20b784&lt;/guid&gt;&lt;code&gt;&lt;name&gt;waters.eln.ac.userinterface&lt;/name&gt;&lt;type&gt;Extern&lt;/type&gt;&lt;parameters&gt;&lt;parameter&gt;&lt;value&gt;SHOWROWSRANGE&lt;/value&gt;&lt;description&gt;Use the SHOWROWSRANGE function&lt;/description&gt;&lt;/parameter&gt;&lt;parameter&gt;&lt;value&gt;#SHOW_HIDE_ROW_PH_MEAS_ADJUST_SDS&lt;/value&gt;&lt;/parameter&gt;&lt;/parameters&gt;&lt;/code&gt;&lt;/executeonleave&gt;&lt;/property&gt;&lt;/cellproperty&gt;&lt;cellproperty&gt;&lt;cell&gt;&lt;sheet&gt;LMS&lt;/sheet&gt;&lt;address&gt;R67C4&lt;/address&gt;&lt;name&gt;MEAS_ADJUST_SDS_SHELF_STAGE&lt;/name&gt;&lt;/cell&gt;&lt;property&gt;&lt;inputfield&gt;&lt;guid&gt;f3939b0b_2536_4d28_85a1_960ab1230ebc&lt;/guid&gt;&lt;type&gt;Text&lt;/type&gt;&lt;/inputfield&gt;&lt;/property&gt;&lt;property&gt;&lt;executeonleave&gt;&lt;title&gt;Show/HIde Rows&lt;/title&gt;&lt;description&gt;Show/Hide rows based on type&lt;/description&gt;&lt;guid&gt;b6ac0592_022c_4f6f_8d22_4cd9f6384512&lt;/guid&gt;&lt;code&gt;&lt;name&gt;waters.eln.ac.userinterface&lt;/name&gt;&lt;type&gt;Extern&lt;/type&gt;&lt;parameters&gt;&lt;parameter&gt;&lt;value&gt;SHOWROWSRANGE&lt;/value&gt;&lt;description&gt;Use the SHOWROWSRANGE function&lt;/description&gt;&lt;/parameter&gt;&lt;parameter&gt;&lt;value&gt;#SHOW_HIDE_ROW_PH_MEAS_ADJUST_SDS&lt;/value&gt;&lt;/parameter&gt;&lt;parameter&gt;&lt;value&gt;#SHOW_HIDE_ROW_PH_MEAS_ADJUST_SDS_REAGENT&lt;/value&gt;&lt;/parameter&gt;&lt;parameter&gt;&lt;value&gt;#SHOW_HIDE_ROW_PH_MEAS_ADJUST_SHELF_SDS&lt;/value&gt;&lt;/parameter&gt;&lt;parameter&gt;&lt;value&gt;#SHOW_HIDE_ROW_PH_MEAS_ADJUST_PREP_SDS&lt;/value&gt;&lt;/parameter&gt;&lt;/parameters&gt;&lt;/code&gt;&lt;/executeonleave&gt;&lt;/property&gt;&lt;/cellproperty&gt;&lt;cellproperty&gt;&lt;cell&gt;&lt;sheet&gt;LMS&lt;/sheet&gt;&lt;address&gt;R72C3&lt;/address&gt;&lt;name&gt;MEAS_SHELF_SDS_INT_LOT&lt;/name&gt;&lt;/cell&gt;&lt;property&gt;&lt;dbvalidation&gt;&lt;guid&gt;bdae2fb7_96c2_452c_86d4_066c5adcdacb&lt;/guid&gt;&lt;source&gt;&lt;from&gt;OracleDS&lt;/from&gt;&lt;/source&gt;&lt;condition&gt;SELECT CHEM.MANUFACTURER, CHEM.LOTNR, CHEM.EXP_DATE, CHEM.GUID_M, CHEM.MATERIAL_ID INTO MEAS_SHELF_SDS_VENDOR, MEAS_SHELF_SDS_VENDOR_LOT, MEAS_SHELF_SDS_VENDOR_EXP, Reagent!R309C3, MEAS_SHELF_SDS_VENDOR_NAME FROM VIEW_CHEMICALS CHEM WHERE CHEM.BATCH_NO_INTERNAL = '#MEAS_SHELF_SDS_INT_LOT'&lt;/condition&gt;&lt;failure&gt;&lt;message&gt;Material not found in database&lt;/message&gt;&lt;/failure&gt;&lt;success /&gt;&lt;/dbvalidation&gt;&lt;/property&gt;&lt;property&gt;&lt;reasonforchange&gt;&lt;guid&gt;e0a923de_5647_432d_b889_c5d295bcede8&lt;/guid&gt;&lt;/reasonforchange&gt;&lt;/property&gt;&lt;property&gt;&lt;inputfield&gt;&lt;guid&gt;ca421c25_5ee5_4724_849d_362587edd867&lt;/guid&gt;&lt;type&gt;Text&lt;/type&gt;&lt;/inputfield&gt;&lt;/property&gt;&lt;property&gt;&lt;vplist&gt;&lt;title&gt;Search for Solution&lt;/title&gt;&lt;description&gt;&lt;/description&gt;&lt;guid&gt;bc5f1dcf_83fe_4350_8ef6_9e9d25936fc4&lt;/guid&gt;&lt;source&gt;&lt;from&gt;OracleDS&lt;/from&gt;&lt;/source&gt;&lt;condition&gt;SELECT CHEM.BATCH_NO_INTERNAL AS Internal Lot #, CHEM.MATERIAL_NAME AS Name, CHEM.LOTNR AS Lot #, CHEM.EXP_DATE AS Expiry Date, CHEM.PH AS pH, CHEM.ACTIVE AS Active, CHEM.MANUFACTURER AS Manufacturer INTO MEAS_SHELF_SDS_INT_LOT, , , , , ,  FROM VIEW_CHEMICALS CHEM WHERE CHEM.LAB like '#SITE_ID%'&lt;/condition&gt;&lt;rows&gt;1&lt;/rows&gt;&lt;/vplist&gt;&lt;/property&gt;&lt;/cellproperty&gt;&lt;cellproperty&gt;&lt;cell&gt;&lt;sheet&gt;LMS&lt;/sheet&gt;&lt;address&gt;R72C4&lt;/address&gt;&lt;name&gt;MEAS_SHELF_SDS_VENDOR&lt;/name&gt;&lt;/cell&gt;&lt;property&gt;&lt;reasonforchange&gt;&lt;guid&gt;ca0b9fd8_cfaf_4f06_9b5d_bf45ac5d27a1&lt;/guid&gt;&lt;/reasonforchange&gt;&lt;/property&gt;&lt;property&gt;&lt;inputfield&gt;&lt;guid&gt;a4abba12_d6bc_40d2_a251_ec8b66b63101&lt;/guid&gt;&lt;type&gt;Text&lt;/type&gt;&lt;/inputfield&gt;&lt;/property&gt;&lt;/cellproperty&gt;&lt;cellproperty&gt;&lt;cell&gt;&lt;sheet&gt;LMS&lt;/sheet&gt;&lt;address&gt;R72C5&lt;/address&gt;&lt;name&gt;MEAS_SHELF_SDS_VENDOR_NAME&lt;/name&gt;&lt;/cell&gt;&lt;property&gt;&lt;reasonforchange&gt;&lt;guid&gt;db0f171b_b2fa_4efc_987c_3e3d298fde99&lt;/guid&gt;&lt;/reasonforchange&gt;&lt;/property&gt;&lt;property&gt;&lt;inputfield&gt;&lt;guid&gt;f001a1fd_88d0_4ca6_b9cc_585c3fa34fb8&lt;/guid&gt;&lt;type&gt;Text&lt;/type&gt;&lt;/inputfield&gt;&lt;/property&gt;&lt;/cellproperty&gt;&lt;cellproperty&gt;&lt;cell&gt;&lt;sheet&gt;LMS&lt;/sheet&gt;&lt;address&gt;R72C6&lt;/address&gt;&lt;name&gt;MEAS_SHELF_SDS_VENDOR_LOT&lt;/name&gt;&lt;/cell&gt;&lt;property&gt;&lt;reasonforchange&gt;&lt;guid&gt;ae50ef4c_b1b6_4eb2_8b63_105bfa2c4e82&lt;/guid&gt;&lt;/reasonforchange&gt;&lt;/property&gt;&lt;property&gt;&lt;inputfield&gt;&lt;guid&gt;d4df8824_4d29_4493_aee5_6d0998b8499c&lt;/guid&gt;&lt;type&gt;Text&lt;/type&gt;&lt;/inputfield&gt;&lt;/property&gt;&lt;/cellproperty&gt;&lt;cellproperty&gt;&lt;cell&gt;&lt;sheet&gt;LMS&lt;/sheet&gt;&lt;address&gt;R72C7&lt;/address&gt;&lt;name&gt;MEAS_SHELF_SDS_VENDOR_EXP&lt;/name&gt;&lt;/cell&gt;&lt;property&gt;&lt;reasonforchange&gt;&lt;guid&gt;e668e02f_50bb_4aae_8ee9_cbc29332b122&lt;/guid&gt;&lt;/reasonforchange&gt;&lt;/property&gt;&lt;property&gt;&lt;inputfield&gt;&lt;guid&gt;fb5c18b6_a864_4783_a4a0_3c8939ec4b42&lt;/guid&gt;&lt;type&gt;Text&lt;/type&gt;&lt;/inputfield&gt;&lt;/property&gt;&lt;/cellproperty&gt;&lt;cellproperty&gt;&lt;cell&gt;&lt;sheet&gt;LMS&lt;/sheet&gt;&lt;address&gt;R74C4&lt;/address&gt;&lt;name&gt;MEAS_PREP_SDS_SOLN&lt;/name&gt;&lt;/cell&gt;&lt;property&gt;&lt;reasonforchange&gt;&lt;guid&gt;e4d437f9_d2f9_4115_986e_d3e225d58fdb&lt;/guid&gt;&lt;/reasonforchange&gt;&lt;/property&gt;&lt;property&gt;&lt;inputfield&gt;&lt;guid&gt;ec343b6b_a7c9_4cea_80c4_be5e84d26b7b&lt;/guid&gt;&lt;type&gt;Text&lt;/type&gt;&lt;/inputfield&gt;&lt;/property&gt;&lt;/cellproperty&gt;&lt;cellproperty&gt;&lt;cell&gt;&lt;sheet&gt;LMS&lt;/sheet&gt;&lt;address&gt;R76C4&lt;/address&gt;&lt;name&gt;MEAS_SHELF_SDS_SOLN_REF&lt;/name&gt;&lt;/cell&gt;&lt;property&gt;&lt;vplist&gt;&lt;title&gt;Select a reference document (last 14 days)&lt;/title&gt;&lt;description&gt;&lt;/description&gt;&lt;guid&gt;fbd23034_c63e_4c4f_838f_8f5a9cf9f9d4&lt;/guid&gt;&lt;source&gt;&lt;from&gt;OracleDS&lt;/from&gt;&lt;/source&gt;&lt;condition&gt;SELECT DOC.LIMSORDERNO INTO MEAS_SHELF_SDS_SOLN_REF FROM MEASUREORDER DOC WHERE DOC.LIMSORDERNO like '#SITE_ID%' AND TO_DATE(SUBSTR(modifier, 1, 8), 'YYYY-MM-DD') &amp;gt;= (SYSDATE-14) AND DOC.ORDERSOURCE = 'D'&lt;/condition&gt;&lt;rows&gt;1&lt;/rows&gt;&lt;/vplist&gt;&lt;/property&gt;&lt;property&gt;&lt;reasonforchange&gt;&lt;guid&gt;aa8d1f2f_c937_4dd3_b0b3_74835e37b146&lt;/guid&gt;&lt;/reasonforchange&gt;&lt;/property&gt;&lt;property&gt;&lt;inputfield&gt;&lt;guid&gt;f225a7ed_d4c6_4180_af69_8e694dd1dc3b&lt;/guid&gt;&lt;type&gt;Text&lt;/type&gt;&lt;/inputfield&gt;&lt;/property&gt;&lt;/cellproperty&gt;&lt;cellproperty&gt;&lt;cell&gt;&lt;sheet&gt;LMS&lt;/sheet&gt;&lt;address&gt;R78C4&lt;/address&gt;&lt;name&gt;A_COUNT&lt;/name&gt;&lt;/cell&gt;&lt;property&gt;&lt;inputfield&gt;&lt;guid&gt;b95b5abc_7a4f_47aa_a83a_483d94c8eaf3&lt;/guid&gt;&lt;type&gt;Text&lt;/type&gt;&lt;/inputfield&gt;&lt;/property&gt;&lt;property&gt;&lt;executeonleave&gt;&lt;title&gt;Table Control&lt;/title&gt;&lt;description&gt;Show or hide rows in the table&lt;/description&gt;&lt;guid&gt;a6df0fed_9963_4493_8e7e_611779f6accb&lt;/guid&gt;&lt;code&gt;&lt;name&gt;waters.eln.ac.userinterface&lt;/name&gt;&lt;type&gt;Extern&lt;/type&gt;&lt;parameters&gt;&lt;parameter&gt;&lt;value&gt;TABLECONTROLA&lt;/value&gt;&lt;description&gt;Use the TABLECONTROLA function&lt;/description&gt;&lt;/parameter&gt;&lt;parameter&gt;&lt;value&gt;A&lt;/value&gt;&lt;description&gt;Table prefix&lt;/description&gt;&lt;/parameter&gt;&lt;/parameters&gt;&lt;/code&gt;&lt;/executeonleave&gt;&lt;/property&gt;&lt;/cellproperty&gt;&lt;cellproperty&gt;&lt;cell&gt;&lt;sheet&gt;LMS&lt;/sheet&gt;&lt;address&gt;R78C7&lt;/address&gt;&lt;name&gt;SET_INST_ID_MEASDS&lt;/name&gt;&lt;/cell&gt;&lt;property&gt;&lt;vplist&gt;&lt;title&gt;Select a pH Meter&lt;/title&gt;&lt;description&gt;&lt;/description&gt;&lt;guid&gt;bbe1c26b_7e59_40a9_a6e1_a89c58a5e04d&lt;/guid&gt;&lt;source&gt;&lt;from&gt;OracleDS&lt;/from&gt;&lt;/source&gt;&lt;condition&gt;SELECT INST.INSTRUMENT_ID AS Instrument ID, INST.VERIFICATION_DUE_TIMESTAMP AS Verif. Due Date, INST.CALIBRATON_DUE_TIMESTAMP AS Cal. Due Date INTO SET_INST_ID_MEASDS, ,  FROM VIEW_INSTRUMENTS INST WHERE INST.INSTRUMENT_CLASS = 'PH METER' AND INST.LAB like '#SITE_ID%' AND NOT REGEXP_LIKE(UPPER(INST.INSTRUMENT_ID),'(.*CALIBRATE|.*CALIBRATION DATE)') ORDER BY INST.INSTRUMENT_ID&lt;/condition&gt;&lt;rows&gt;1&lt;/rows&gt;&lt;/vplist&gt;&lt;/property&gt;&lt;property&gt;&lt;dbvalidation&gt;&lt;guid&gt;d0f0fcaf_c387_4711_ae10_d4e1c7df501b&lt;/guid&gt;&lt;source&gt;&lt;from&gt;OracleDS&lt;/from&gt;&lt;/source&gt;&lt;condition&gt;SELECT I.INSTRUMENT_ID FROM VIEW_INSTRUMENTS I WHERE I.INSTRUMENT_ID = '#SET_INST_ID_MEASDS' AND I.VERIFICATION_DUE_TIMESTAMP &amp;gt; TO_TIMESTAMP('#TODAY_NOW', 'MM/DD/YYYY HH:MI:SS AM')&lt;/condition&gt;&lt;failure&gt;&lt;message&gt;Instrument out of verification&lt;/message&gt;&lt;/failure&gt;&lt;success /&gt;&lt;/dbvalidation&gt;&lt;/property&gt;&lt;/cellproperty&gt;&lt;cellproperty&gt;&lt;cell&gt;&lt;sheet&gt;LMS&lt;/sheet&gt;&lt;address&gt;R81C3&lt;/address&gt;&lt;name&gt;MEAS_SDS_SOLN_1&lt;/name&gt;&lt;/cell&gt;&lt;property&gt;&lt;reasonforchange&gt;&lt;guid&gt;e6b9d998_d3c7_4040_b54a_f9bc31d8367a&lt;/guid&gt;&lt;/reasonforchange&gt;&lt;/property&gt;&lt;property&gt;&lt;inputfield&gt;&lt;guid&gt;b9aa65de_6fe4_4dab_955f_189547c9a0db&lt;/guid&gt;&lt;type&gt;Text&lt;/type&gt;&lt;/inputfield&gt;&lt;/property&gt;&lt;/cellproperty&gt;&lt;cellproperty&gt;&lt;cell&gt;&lt;sheet&gt;LMS&lt;/sheet&gt;&lt;address&gt;R81C4&lt;/address&gt;&lt;name&gt;MEAS_SDS_PH_1&lt;/name&gt;&lt;/cell&gt;&lt;property&gt;&lt;sds&gt;&lt;title&gt;Select a pH meter&lt;/title&gt;&lt;description&gt;&lt;/description&gt;&lt;guid&gt;ec903221_b804_4591_b7b2_54be8b388973&lt;/guid&gt;&lt;previousCell /&gt;&lt;nextCell&gt;&lt;cell&gt;&lt;sheet&gt;LMS&lt;/sheet&gt;&lt;address&gt;R82C4&lt;/address&gt;&lt;name&gt;MEAS_SDS_PH_2&lt;/name&gt;&lt;/cell&gt;&lt;/nextCell&gt;&lt;infoCell&gt;&lt;/infoCell&gt;&lt;autoNavigation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Name&lt;/name&gt;&lt;output&gt;&lt;cell&gt;&lt;sheet&gt;LMS&lt;/sheet&gt;&lt;address&gt;R81C8&lt;/address&gt;&lt;name&gt;PH_METER_ID_1&lt;/name&gt;&lt;/cell&gt;&lt;/output&gt;&lt;unitOutput /&gt;&lt;isReadOnly /&gt;&lt;/sdsParameter&gt;&lt;sdsParameter&gt;&lt;name&gt;Location&lt;/name&gt;&lt;output /&gt;&lt;unitOutput /&gt;&lt;isReadOnly /&gt;&lt;/sdsParameter&gt;&lt;sdsParameter&gt;&lt;name&gt;pH&lt;/name&gt;&lt;output&gt;&lt;cell&gt;&lt;sheet&gt;LMS&lt;/sheet&gt;&lt;address&gt;R81C4&lt;/address&gt;&lt;name&gt;MEAS_SDS_PH_1&lt;/name&gt;&lt;/cell&gt;&lt;/output&gt;&lt;unitOutput /&gt;&lt;/sdsParameter&gt;&lt;sdsParameter&gt;&lt;name&gt;Temp&lt;/name&gt;&lt;output&gt;&lt;cell&gt;&lt;sheet&gt;LMS&lt;/sheet&gt;&lt;address&gt;R81C5&lt;/address&gt;&lt;name&gt;MEAS_SDS_TEMP_1&lt;/name&gt;&lt;/cell&gt;&lt;/output&gt;&lt;unitOutput /&gt;&lt;/sdsParameter&gt;&lt;/sdsParameters&gt;&lt;condition&gt;SELECT INSTRUMENTCONFIG FROM VPDATA WHERE INSTRUMENTTYPE = 'PH METER' AND INSTRUMENTID = '#SET_INST_ID_MEASDS' &lt;/condition&gt;&lt;/sds&gt;&lt;/property&gt;&lt;property&gt;&lt;reasonforchange&gt;&lt;guid&gt;b1764b7b_49e3_4429_9528_18ca4595ce99&lt;/guid&gt;&lt;/reasonforchange&gt;&lt;/property&gt;&lt;property&gt;&lt;inputfield&gt;&lt;guid&gt;a70660ed_9320_4650_a234_4b5f4403a296&lt;/guid&gt;&lt;type&gt;Text&lt;/type&gt;&lt;/inputfield&gt;&lt;/property&gt;&lt;/cellproperty&gt;&lt;cellproperty&gt;&lt;cell&gt;&lt;sheet&gt;LMS&lt;/sheet&gt;&lt;address&gt;R81C8&lt;/address&gt;&lt;name&gt;PH_METER_ID_1&lt;/name&gt;&lt;/cell&gt;&lt;property&gt;&lt;lookup&gt;&lt;title&gt;Look up Verification Due Date&lt;/title&gt;&lt;description&gt;Look up Verification Due Date&lt;/description&gt;&lt;guid&gt;b5e92503_b7d4_4295_96ed_18f5d36b531f&lt;/guid&gt;&lt;source&gt;&lt;from&gt;OracleDS&lt;/from&gt;&lt;/source&gt;&lt;condition&gt;SELECT TO_CHAR(INST.VERIFICATION_DUE_TIMESTAMP,'MM/DD/YYYY HH:MI:SS AM') INTO PH_VERIFY_DUE_DATE_LAST_1 FROM VIEW_INSTRUMENTS INST WHERE INST.INSTRUMENT_ID = '#PH_METER_ID_1'&lt;/condition&gt;&lt;rows&gt;1&lt;/rows&gt;&lt;/lookup&gt;&lt;/property&gt;&lt;property&gt;&lt;executeonleave&gt;&lt;title&gt;Set Cal Date/Time&lt;/title&gt;&lt;description&gt;&lt;/description&gt;&lt;guid&gt;a13ce278_ac1b_4334_8704_18140399c5b3&lt;/guid&gt;&lt;code&gt;&lt;name&gt;SetCurrentDate&lt;/name&gt;&lt;type&gt;Intern&lt;/type&gt;&lt;parameters&gt;&lt;parameter&gt;&lt;value&gt;MEAS_SDS_DATE_1&lt;/value&gt;&lt;/parameter&gt;&lt;/parameters&gt;&lt;/code&gt;&lt;/executeonleave&gt;&lt;/property&gt;&lt;/cellproperty&gt;&lt;cellproperty&gt;&lt;cell&gt;&lt;sheet&gt;LMS&lt;/sheet&gt;&lt;address&gt;R81C9&lt;/address&gt;&lt;name&gt;PH_VERIFY_DUE_DATE_LAST_1&lt;/name&gt;&lt;/cell&gt;&lt;property&gt;&lt;validation&gt;&lt;guid&gt;f51ca551_68bd_4485_90b0_e63c220b315f&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82C3&lt;/address&gt;&lt;name&gt;MEAS_SDS_SOLN_2&lt;/name&gt;&lt;/cell&gt;&lt;property&gt;&lt;inputfield&gt;&lt;guid&gt;ed8f1282_f9cb_4830_bb71_c1ae893ac268&lt;/guid&gt;&lt;type&gt;Text&lt;/type&gt;&lt;/inputfield&gt;&lt;/property&gt;&lt;property&gt;&lt;reasonforchange&gt;&lt;guid&gt;bc63fb52_19e1_45cc_9e56_4741c1c7054a&lt;/guid&gt;&lt;/reasonforchange&gt;&lt;/property&gt;&lt;/cellproperty&gt;&lt;cellproperty&gt;&lt;cell&gt;&lt;sheet&gt;LMS&lt;/sheet&gt;&lt;address&gt;R82C4&lt;/address&gt;&lt;name&gt;MEAS_SDS_PH_2&lt;/name&gt;&lt;/cell&gt;&lt;property&gt;&lt;sds&gt;&lt;title&gt;Select a pH meter&lt;/title&gt;&lt;description&gt;&lt;/description&gt;&lt;guid&gt;bcac4827_65c8_49b7_9687_675b2fd3ca3d&lt;/guid&gt;&lt;previousCell&gt;&lt;cell&gt;&lt;sheet&gt;LMS&lt;/sheet&gt;&lt;address&gt;R81C4&lt;/address&gt;&lt;name&gt;MEAS_SDS_PH_1&lt;/name&gt;&lt;/cell&gt;&lt;/previousCell&gt;&lt;nextCell&gt;&lt;cell&gt;&lt;sheet&gt;LMS&lt;/sheet&gt;&lt;address&gt;R83C4&lt;/address&gt;&lt;name&gt;MEAS_SDS_PH_3&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Name&lt;/name&gt;&lt;output&gt;&lt;cell&gt;&lt;sheet&gt;LMS&lt;/sheet&gt;&lt;address&gt;R82C8&lt;/address&gt;&lt;name&gt;PH_METER_ID_2&lt;/name&gt;&lt;/cell&gt;&lt;/output&gt;&lt;unitOutput /&gt;&lt;isReadOnly /&gt;&lt;/sdsParameter&gt;&lt;sdsParameter&gt;&lt;name&gt;Location&lt;/name&gt;&lt;output /&gt;&lt;unitOutput /&gt;&lt;isReadOnly /&gt;&lt;/sdsParameter&gt;&lt;sdsParameter&gt;&lt;name&gt;pH&lt;/name&gt;&lt;output&gt;&lt;cell&gt;&lt;sheet&gt;LMS&lt;/sheet&gt;&lt;address&gt;R82C4&lt;/address&gt;&lt;name&gt;MEAS_SDS_PH_2&lt;/name&gt;&lt;/cell&gt;&lt;/output&gt;&lt;unitOutput /&gt;&lt;/sdsParameter&gt;&lt;sdsParameter&gt;&lt;name&gt;Temp&lt;/name&gt;&lt;output&gt;&lt;cell&gt;&lt;sheet&gt;LMS&lt;/sheet&gt;&lt;address&gt;R82C5&lt;/address&gt;&lt;name&gt;MEAS_SDS_TEMP_2&lt;/name&gt;&lt;/cell&gt;&lt;/output&gt;&lt;unitOutput /&gt;&lt;/sdsParameter&gt;&lt;/sdsParameters&gt;&lt;condition&gt;SELECT INSTRUMENTCONFIG FROM VPDATA WHERE INSTRUMENTTYPE = 'PH METER' AND INSTRUMENTID = '#SET_INST_ID_MEASDS' &lt;/condition&gt;&lt;/sds&gt;&lt;/property&gt;&lt;property&gt;&lt;reasonforchange&gt;&lt;guid&gt;dc521ebb_b1ef_414b_9dcb_c06be5c27719&lt;/guid&gt;&lt;/reasonforchange&gt;&lt;/property&gt;&lt;property&gt;&lt;inputfield&gt;&lt;guid&gt;a107a578_c1d8_44c0_94c7_15b8fd91f487&lt;/guid&gt;&lt;type&gt;Text&lt;/type&gt;&lt;/inputfield&gt;&lt;/property&gt;&lt;/cellproperty&gt;&lt;cellproperty&gt;&lt;cell&gt;&lt;sheet&gt;LMS&lt;/sheet&gt;&lt;address&gt;R82C8&lt;/address&gt;&lt;name&gt;PH_METER_ID_2&lt;/name&gt;&lt;/cell&gt;&lt;property&gt;&lt;executeonleave&gt;&lt;title&gt;Set Cal Date/Time&lt;/title&gt;&lt;description&gt;&lt;/description&gt;&lt;guid&gt;b6f4600f_07c8_448a_9d6d_e598e39cc47f&lt;/guid&gt;&lt;code&gt;&lt;name&gt;SetCurrentDate&lt;/name&gt;&lt;type&gt;Intern&lt;/type&gt;&lt;parameters&gt;&lt;parameter&gt;&lt;value&gt;MEAS_SDS_DATE_2&lt;/value&gt;&lt;/parameter&gt;&lt;/parameters&gt;&lt;/code&gt;&lt;/executeonleave&gt;&lt;/property&gt;&lt;property&gt;&lt;lookup&gt;&lt;title&gt;Look up Verification Due Date&lt;/title&gt;&lt;description&gt;Look up Verification Due Date&lt;/description&gt;&lt;guid&gt;ab99a30b_e8e0_44a8_bb77_1fdbfcaf9af4&lt;/guid&gt;&lt;source&gt;&lt;from&gt;OracleDS&lt;/from&gt;&lt;/source&gt;&lt;condition&gt;SELECT TO_CHAR(INST.VERIFICATION_DUE_TIMESTAMP,'MM/DD/YYYY HH:MI:SS AM') INTO PH_VERIFY_DUE_DATE_LAST_2 FROM VIEW_INSTRUMENTS INST WHERE INST.INSTRUMENT_ID = '#PH_METER_ID_2'&lt;/condition&gt;&lt;rows&gt;1&lt;/rows&gt;&lt;/lookup&gt;&lt;/property&gt;&lt;/cellproperty&gt;&lt;cellproperty&gt;&lt;cell&gt;&lt;sheet&gt;LMS&lt;/sheet&gt;&lt;address&gt;R82C9&lt;/address&gt;&lt;name&gt;PH_VERIFY_DUE_DATE_LAST_2&lt;/name&gt;&lt;/cell&gt;&lt;property&gt;&lt;validation&gt;&lt;guid&gt;b64e92b6_ffd7_499d_97c6_0b3b0192a4b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83C3&lt;/address&gt;&lt;name&gt;MEAS_SDS_SOLN_3&lt;/name&gt;&lt;/cell&gt;&lt;property&gt;&lt;inputfield&gt;&lt;guid&gt;db8c89a3_b91f_4210_a6a9_1e62a17ad75d&lt;/guid&gt;&lt;type&gt;Text&lt;/type&gt;&lt;/inputfield&gt;&lt;/property&gt;&lt;property&gt;&lt;reasonforchange&gt;&lt;guid&gt;fd5c93c7_cf70_403a_aece_0caf13642306&lt;/guid&gt;&lt;/reasonforchange&gt;&lt;/property&gt;&lt;/cellproperty&gt;&lt;cellproperty&gt;&lt;cell&gt;&lt;sheet&gt;LMS&lt;/sheet&gt;&lt;address&gt;R83C4&lt;/address&gt;&lt;name&gt;MEAS_SDS_PH_3&lt;/name&gt;&lt;/cell&gt;&lt;property&gt;&lt;reasonforchange&gt;&lt;guid&gt;e86e28ea_0e0f_4a43_bd9c_85b14c46028a&lt;/guid&gt;&lt;/reasonforchange&gt;&lt;/property&gt;&lt;property&gt;&lt;inputfield&gt;&lt;guid&gt;fface9f4_6188_4339_ad97_f280830be4fb&lt;/guid&gt;&lt;type&gt;Text&lt;/type&gt;&lt;/inputfield&gt;&lt;/property&gt;&lt;property&gt;&lt;sds&gt;&lt;title&gt;Select a pH meter&lt;/title&gt;&lt;description&gt;&lt;/description&gt;&lt;guid&gt;a65700d6_5ba6_4f73_bbd9_fde59b7b57c0&lt;/guid&gt;&lt;previousCell&gt;&lt;cell&gt;&lt;sheet&gt;LMS&lt;/sheet&gt;&lt;address&gt;R82C4&lt;/address&gt;&lt;name&gt;MEAS_SDS_PH_2&lt;/name&gt;&lt;/cell&gt;&lt;/previousCell&gt;&lt;nextCell&gt;&lt;cell&gt;&lt;sheet&gt;LMS&lt;/sheet&gt;&lt;address&gt;R84C4&lt;/address&gt;&lt;name&gt;MEAS_SDS_PH_4&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Name&lt;/name&gt;&lt;output&gt;&lt;cell&gt;&lt;sheet&gt;LMS&lt;/sheet&gt;&lt;address&gt;R83C8&lt;/address&gt;&lt;name&gt;PH_METER_ID_3&lt;/name&gt;&lt;/cell&gt;&lt;/output&gt;&lt;unitOutput /&gt;&lt;isReadOnly /&gt;&lt;/sdsParameter&gt;&lt;sdsParameter&gt;&lt;name&gt;Location&lt;/name&gt;&lt;output /&gt;&lt;unitOutput /&gt;&lt;isReadOnly /&gt;&lt;/sdsParameter&gt;&lt;sdsParameter&gt;&lt;name&gt;pH&lt;/name&gt;&lt;output&gt;&lt;cell&gt;&lt;sheet&gt;LMS&lt;/sheet&gt;&lt;address&gt;R83C4&lt;/address&gt;&lt;name&gt;MEAS_SDS_PH_3&lt;/name&gt;&lt;/cell&gt;&lt;/output&gt;&lt;unitOutput /&gt;&lt;/sdsParameter&gt;&lt;sdsParameter&gt;&lt;name&gt;Temp&lt;/name&gt;&lt;output&gt;&lt;cell&gt;&lt;sheet&gt;LMS&lt;/sheet&gt;&lt;address&gt;R83C5&lt;/address&gt;&lt;name&gt;MEAS_SDS_TEMP_3&lt;/name&gt;&lt;/cell&gt;&lt;/output&gt;&lt;unitOutput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&lt;/condition&gt;&lt;/sds&gt;&lt;/property&gt;&lt;/cellproperty&gt;&lt;cellproperty&gt;&lt;cell&gt;&lt;sheet&gt;LMS&lt;/sheet&gt;&lt;address&gt;R83C8&lt;/address&gt;&lt;name&gt;PH_METER_ID_3&lt;/name&gt;&lt;/cell&gt;&lt;property&gt;&lt;executeonleave&gt;&lt;title&gt;Set Cal Date/Time&lt;/title&gt;&lt;description&gt;&lt;/description&gt;&lt;guid&gt;ec65d6d9_1f3e_4697_aad6_adca7669e945&lt;/guid&gt;&lt;code&gt;&lt;name&gt;SetCurrentDate&lt;/name&gt;&lt;type&gt;Intern&lt;/type&gt;&lt;parameters&gt;&lt;parameter&gt;&lt;value&gt;MEAS_SDS_DATE_3&lt;/value&gt;&lt;/parameter&gt;&lt;/parameters&gt;&lt;/code&gt;&lt;/executeonleave&gt;&lt;/property&gt;&lt;property&gt;&lt;lookup&gt;&lt;title&gt;Look up Verification Due Date&lt;/title&gt;&lt;description&gt;Look up Verification Due Date&lt;/description&gt;&lt;guid&gt;e048494a_5f30_44a2_9855_e2bacb320be6&lt;/guid&gt;&lt;source&gt;&lt;from&gt;OracleDS&lt;/from&gt;&lt;/source&gt;&lt;condition&gt;SELECT TO_CHAR(INST.VERIFICATION_DUE_TIMESTAMP,'MM/DD/YYYY HH:MI:SS AM') INTO PH_VERIFY_DUE_DATE_LAST_3 FROM VIEW_INSTRUMENTS INST WHERE INST.INSTRUMENT_ID = '#PH_METER_ID_3'&lt;/condition&gt;&lt;rows&gt;1&lt;/rows&gt;&lt;/lookup&gt;&lt;/property&gt;&lt;/cellproperty&gt;&lt;cellproperty&gt;&lt;cell&gt;&lt;sheet&gt;LMS&lt;/sheet&gt;&lt;address&gt;R83C9&lt;/address&gt;&lt;name&gt;PH_VERIFY_DUE_DATE_LAST_3&lt;/name&gt;&lt;/cell&gt;&lt;property&gt;&lt;validation&gt;&lt;guid&gt;a662bf2c_2bfe_4a73_a9a7_d45b6d7fe367&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84C3&lt;/address&gt;&lt;name&gt;MEAS_SDS_SOLN_4&lt;/name&gt;&lt;/cell&gt;&lt;property&gt;&lt;inputfield&gt;&lt;guid&gt;a301879a_e21b_4d20_8475_1fb32da205db&lt;/guid&gt;&lt;type&gt;Text&lt;/type&gt;&lt;/inputfield&gt;&lt;/property&gt;&lt;property&gt;&lt;reasonforchange&gt;&lt;guid&gt;aafcd0be_efc3_4383_8844_416a8ab61bbc&lt;/guid&gt;&lt;/reasonforchange&gt;&lt;/property&gt;&lt;/cellproperty&gt;&lt;cellproperty&gt;&lt;cell&gt;&lt;sheet&gt;LMS&lt;/sheet&gt;&lt;address&gt;R84C4&lt;/address&gt;&lt;name&gt;MEAS_SDS_PH_4&lt;/name&gt;&lt;/cell&gt;&lt;property&gt;&lt;inputfield&gt;&lt;guid&gt;eef0b02c_3290_444e_aecc_51bad6fc80a0&lt;/guid&gt;&lt;type&gt;Text&lt;/type&gt;&lt;/inputfield&gt;&lt;/property&gt;&lt;property&gt;&lt;reasonforchange&gt;&lt;guid&gt;b10a035d_3c20_4a18_8343_cf12399fc6cc&lt;/guid&gt;&lt;/reasonforchange&gt;&lt;/property&gt;&lt;property&gt;&lt;sds&gt;&lt;title&gt;Select a pH meter&lt;/title&gt;&lt;description&gt;&lt;/description&gt;&lt;guid&gt;f95e2569_0efb_4257_93bb_ece77d180b7f&lt;/guid&gt;&lt;previousCell&gt;&lt;cell&gt;&lt;sheet&gt;LMS&lt;/sheet&gt;&lt;address&gt;R83C4&lt;/address&gt;&lt;name&gt;MEAS_SDS_PH_3&lt;/name&gt;&lt;/cell&gt;&lt;/previousCell&gt;&lt;nextCell&gt;&lt;cell&gt;&lt;sheet&gt;LMS&lt;/sheet&gt;&lt;address&gt;R85C4&lt;/address&gt;&lt;name&gt;MEAS_SDS_PH_5&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Name&lt;/name&gt;&lt;output&gt;&lt;cell&gt;&lt;sheet&gt;LMS&lt;/sheet&gt;&lt;address&gt;R84C8&lt;/address&gt;&lt;name&gt;PH_METER_ID_4&lt;/name&gt;&lt;/cell&gt;&lt;/output&gt;&lt;unitOutput /&gt;&lt;isReadOnly /&gt;&lt;/sdsParameter&gt;&lt;sdsParameter&gt;&lt;name&gt;Location&lt;/name&gt;&lt;output /&gt;&lt;unitOutput /&gt;&lt;isReadOnly /&gt;&lt;/sdsParameter&gt;&lt;sdsParameter&gt;&lt;name&gt;pH&lt;/name&gt;&lt;output&gt;&lt;cell&gt;&lt;sheet&gt;LMS&lt;/sheet&gt;&lt;address&gt;R84C4&lt;/address&gt;&lt;name&gt;MEAS_SDS_PH_4&lt;/name&gt;&lt;/cell&gt;&lt;/output&gt;&lt;unitOutput /&gt;&lt;/sdsParameter&gt;&lt;sdsParameter&gt;&lt;name&gt;Temp&lt;/name&gt;&lt;output&gt;&lt;cell&gt;&lt;sheet&gt;LMS&lt;/sheet&gt;&lt;address&gt;R84C5&lt;/address&gt;&lt;name&gt;MEAS_SDS_TEMP_4&lt;/name&gt;&lt;/cell&gt;&lt;/output&gt;&lt;unitOutput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&lt;/condition&gt;&lt;/sds&gt;&lt;/property&gt;&lt;/cellproperty&gt;&lt;cellproperty&gt;&lt;cell&gt;&lt;sheet&gt;LMS&lt;/sheet&gt;&lt;address&gt;R84C8&lt;/address&gt;&lt;name&gt;PH_METER_ID_4&lt;/name&gt;&lt;/cell&gt;&lt;property&gt;&lt;executeonleave&gt;&lt;title&gt;Set Cal Date/Time&lt;/title&gt;&lt;description&gt;&lt;/description&gt;&lt;guid&gt;ca4cb5ac_2a65_4a95_ac7a_aa1a5a9c55bf&lt;/guid&gt;&lt;code&gt;&lt;name&gt;SetCurrentDate&lt;/name&gt;&lt;type&gt;Intern&lt;/type&gt;&lt;parameters&gt;&lt;parameter&gt;&lt;value&gt;MEAS_SDS_DATE_4&lt;/value&gt;&lt;/parameter&gt;&lt;/parameters&gt;&lt;/code&gt;&lt;/executeonleave&gt;&lt;/property&gt;&lt;property&gt;&lt;lookup&gt;&lt;title&gt;Look up Verification Due Date&lt;/title&gt;&lt;description&gt;Look up Verification Due Date&lt;/description&gt;&lt;guid&gt;b11f640e_d104_450d_ad82_d15ceefc40d1&lt;/guid&gt;&lt;source&gt;&lt;from&gt;OracleDS&lt;/from&gt;&lt;/source&gt;&lt;condition&gt;SELECT TO_CHAR(INST.VERIFICATION_DUE_TIMESTAMP,'MM/DD/YYYY HH:MI:SS AM') INTO PH_VERIFY_DUE_DATE_LAST_4 FROM VIEW_INSTRUMENTS INST WHERE INST.INSTRUMENT_ID = '#PH_METER_ID_4'&lt;/condition&gt;&lt;rows&gt;1&lt;/rows&gt;&lt;/lookup&gt;&lt;/property&gt;&lt;/cellproperty&gt;&lt;cellproperty&gt;&lt;cell&gt;&lt;sheet&gt;LMS&lt;/sheet&gt;&lt;address&gt;R84C9&lt;/address&gt;&lt;name&gt;PH_VERIFY_DUE_DATE_LAST_4&lt;/name&gt;&lt;/cell&gt;&lt;property&gt;&lt;validation&gt;&lt;guid&gt;ebd5cae1_8539_4b02_be05_2b6e283dc21b&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85C3&lt;/address&gt;&lt;name&gt;MEAS_SDS_SOLN_5&lt;/name&gt;&lt;/cell&gt;&lt;property&gt;&lt;inputfield&gt;&lt;guid&gt;ca820cc2_b345_4794_b637_d59823166b5f&lt;/guid&gt;&lt;type&gt;Text&lt;/type&gt;&lt;/inputfield&gt;&lt;/property&gt;&lt;property&gt;&lt;reasonforchange&gt;&lt;guid&gt;e9448a1d_4cc2_4674_8e77_bb1aeaf43eb1&lt;/guid&gt;&lt;/reasonforchange&gt;&lt;/property&gt;&lt;/cellproperty&gt;&lt;cellproperty&gt;&lt;cell&gt;&lt;sheet&gt;LMS&lt;/sheet&gt;&lt;address&gt;R85C4&lt;/address&gt;&lt;name&gt;MEAS_SDS_PH_5&lt;/name&gt;&lt;/cell&gt;&lt;property&gt;&lt;inputfield&gt;&lt;guid&gt;d8558e5e_1792_480e_9bd3_8641cd713d02&lt;/guid&gt;&lt;type&gt;Text&lt;/type&gt;&lt;/inputfield&gt;&lt;/property&gt;&lt;property&gt;&lt;reasonforchange&gt;&lt;guid&gt;e19bae08_e8ca_4d72_b49c_b22cbf658218&lt;/guid&gt;&lt;/reasonforchange&gt;&lt;/property&gt;&lt;property&gt;&lt;sds&gt;&lt;title&gt;Select a pH meter&lt;/title&gt;&lt;description&gt;&lt;/description&gt;&lt;guid&gt;ab8fc874_fbcc_433a_8590_75101e1cd63b&lt;/guid&gt;&lt;previousCell&gt;&lt;cell&gt;&lt;sheet&gt;LMS&lt;/sheet&gt;&lt;address&gt;R84C4&lt;/address&gt;&lt;name&gt;MEAS_SDS_PH_4&lt;/name&gt;&lt;/cell&gt;&lt;/previousCell&gt;&lt;nextCell&gt;&lt;cell&gt;&lt;sheet&gt;LMS&lt;/sheet&gt;&lt;address&gt;R86C4&lt;/address&gt;&lt;name&gt;MEAS_SDS_PH_6&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Name&lt;/name&gt;&lt;output&gt;&lt;cell&gt;&lt;sheet&gt;LMS&lt;/sheet&gt;&lt;address&gt;R85C8&lt;/address&gt;&lt;name&gt;PH_METER_ID_5&lt;/name&gt;&lt;/cell&gt;&lt;/output&gt;&lt;unitOutput /&gt;&lt;isReadOnly /&gt;&lt;/sdsParameter&gt;&lt;sdsParameter&gt;&lt;name&gt;Location&lt;/name&gt;&lt;output /&gt;&lt;unitOutput /&gt;&lt;isReadOnly /&gt;&lt;/sdsParameter&gt;&lt;sdsParameter&gt;&lt;name&gt;pH&lt;/name&gt;&lt;output&gt;&lt;cell&gt;&lt;sheet&gt;LMS&lt;/sheet&gt;&lt;address&gt;R85C4&lt;/address&gt;&lt;name&gt;MEAS_SDS_PH_5&lt;/name&gt;&lt;/cell&gt;&lt;/output&gt;&lt;unitOutput /&gt;&lt;/sdsParameter&gt;&lt;sdsParameter&gt;&lt;name&gt;Temp&lt;/name&gt;&lt;output&gt;&lt;cell&gt;&lt;sheet&gt;LMS&lt;/sheet&gt;&lt;address&gt;R85C5&lt;/address&gt;&lt;name&gt;MEAS_SDS_TEMP_5&lt;/name&gt;&lt;/cell&gt;&lt;/output&gt;&lt;unitOutput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&lt;/condition&gt;&lt;/sds&gt;&lt;/property&gt;&lt;/cellproperty&gt;&lt;cellproperty&gt;&lt;cell&gt;&lt;sheet&gt;LMS&lt;/sheet&gt;&lt;address&gt;R85C8&lt;/address&gt;&lt;name&gt;PH_METER_ID_5&lt;/name&gt;&lt;/cell&gt;&lt;property&gt;&lt;executeonleave&gt;&lt;title&gt;Set Cal Date/Time&lt;/title&gt;&lt;description&gt;&lt;/description&gt;&lt;guid&gt;e1ba9285_a0b4_445b_b235_6764547ee2e4&lt;/guid&gt;&lt;code&gt;&lt;name&gt;SetCurrentDate&lt;/name&gt;&lt;type&gt;Intern&lt;/type&gt;&lt;parameters&gt;&lt;parameter&gt;&lt;value&gt;MEAS_SDS_DATE_5&lt;/value&gt;&lt;/parameter&gt;&lt;/parameters&gt;&lt;/code&gt;&lt;/executeonleave&gt;&lt;/property&gt;&lt;property&gt;&lt;lookup&gt;&lt;title&gt;Look up Verification Due Date&lt;/title&gt;&lt;description&gt;Look up Verification Due Date&lt;/description&gt;&lt;guid&gt;accc1363_b445_49af_a81c_563654844704&lt;/guid&gt;&lt;source&gt;&lt;from&gt;OracleDS&lt;/from&gt;&lt;/source&gt;&lt;condition&gt;SELECT TO_CHAR(INST.VERIFICATION_DUE_TIMESTAMP,'MM/DD/YYYY HH:MI:SS AM') INTO PH_VERIFY_DUE_DATE_LAST_5 FROM VIEW_INSTRUMENTS INST WHERE INST.INSTRUMENT_ID = '#PH_METER_ID_5'&lt;/condition&gt;&lt;rows&gt;1&lt;/rows&gt;&lt;/lookup&gt;&lt;/property&gt;&lt;/cellproperty&gt;&lt;cellproperty&gt;&lt;cell&gt;&lt;sheet&gt;LMS&lt;/sheet&gt;&lt;address&gt;R85C9&lt;/address&gt;&lt;name&gt;PH_VERIFY_DUE_DATE_LAST_5&lt;/name&gt;&lt;/cell&gt;&lt;property&gt;&lt;validation&gt;&lt;guid&gt;bdfd0df4_98a1_4456_848a_73e07892a48b&lt;/guid&gt;&lt;colored /&gt;&lt;operator&gt;GreaterEqual&lt;/operator&gt;&lt;condition1&gt;#TODAY_NOW&lt;/condition1&gt;&lt;failure&gt;&lt;message&gt;Instrument out of verification&lt;/message&gt;&lt;co</t>
  </si>
  <si>
    <t>lor&gt;-2300175&lt;/color&gt;&lt;/failure&gt;&lt;success&gt;&lt;color&gt;-2300175&lt;/color&gt;&lt;/success&gt;&lt;/validation&gt;&lt;/property&gt;&lt;/cellproperty&gt;&lt;cellproperty&gt;&lt;cell&gt;&lt;sheet&gt;LMS&lt;/sheet&gt;&lt;address&gt;R86C3&lt;/address&gt;&lt;name&gt;MEAS_SDS_SOLN_6&lt;/name&gt;&lt;/cell&gt;&lt;property&gt;&lt;inputfield&gt;&lt;guid&gt;d4846de5_40a6_4cf1_9784_db73d7c1731f&lt;/guid&gt;&lt;type&gt;Text&lt;/type&gt;&lt;/inputfield&gt;&lt;/property&gt;&lt;property&gt;&lt;reasonforchange&gt;&lt;guid&gt;d368664b_a938_4067_8025_b17a813e4e0d&lt;/guid&gt;&lt;/reasonforchange&gt;&lt;/property&gt;&lt;/cellproperty&gt;&lt;cellproperty&gt;&lt;cell&gt;&lt;sheet&gt;LMS&lt;/sheet&gt;&lt;address&gt;R86C4&lt;/address&gt;&lt;name&gt;MEAS_SDS_PH_6&lt;/name&gt;&lt;/cell&gt;&lt;property&gt;&lt;inputfield&gt;&lt;guid&gt;f8bd724c_cb54_4bb1_aec4_a8b9747925d5&lt;/guid&gt;&lt;type&gt;Text&lt;/type&gt;&lt;/inputfield&gt;&lt;/property&gt;&lt;property&gt;&lt;reasonforchange&gt;&lt;guid&gt;b553c14a_43c8_4888_9968_382c9d930a89&lt;/guid&gt;&lt;/reasonforchange&gt;&lt;/property&gt;&lt;property&gt;&lt;sds&gt;&lt;title&gt;Select a pH meter&lt;/title&gt;&lt;description&gt;&lt;/description&gt;&lt;guid&gt;beb354b4_ee11_4077_826b_242b97d9f656&lt;/guid&gt;&lt;previousCell&gt;&lt;cell&gt;&lt;sheet&gt;LMS&lt;/sheet&gt;&lt;address&gt;R85C4&lt;/address&gt;&lt;name&gt;MEAS_SDS_PH_5&lt;/name&gt;&lt;/cell&gt;&lt;/previousCell&gt;&lt;nextCell&gt;&lt;cell&gt;&lt;sheet&gt;LMS&lt;/sheet&gt;&lt;address&gt;R87C4&lt;/address&gt;&lt;name&gt;MEAS_SDS_PH_7&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Name&lt;/name&gt;&lt;output&gt;&lt;cell&gt;&lt;sheet&gt;LMS&lt;/sheet&gt;&lt;address&gt;R86C8&lt;/address&gt;&lt;name&gt;PH_METER_ID_6&lt;/name&gt;&lt;/cell&gt;&lt;/output&gt;&lt;unitOutput /&gt;&lt;isReadOnly /&gt;&lt;/sdsParameter&gt;&lt;sdsParameter&gt;&lt;name&gt;Location&lt;/name&gt;&lt;output /&gt;&lt;unitOutput /&gt;&lt;isReadOnly /&gt;&lt;/sdsParameter&gt;&lt;sdsParameter&gt;&lt;name&gt;pH&lt;/name&gt;&lt;output&gt;&lt;cell&gt;&lt;sheet&gt;LMS&lt;/sheet&gt;&lt;address&gt;R86C4&lt;/address&gt;&lt;name&gt;MEAS_SDS_PH_6&lt;/name&gt;&lt;/cell&gt;&lt;/output&gt;&lt;unitOutput /&gt;&lt;/sdsParameter&gt;&lt;sdsParameter&gt;&lt;name&gt;Temp&lt;/name&gt;&lt;output&gt;&lt;cell&gt;&lt;sheet&gt;LMS&lt;/sheet&gt;&lt;address&gt;R86C5&lt;/address&gt;&lt;name&gt;MEAS_SDS_TEMP_6&lt;/name&gt;&lt;/cell&gt;&lt;/output&gt;&lt;unitOutput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&lt;/condition&gt;&lt;/sds&gt;&lt;/property&gt;&lt;/cellproperty&gt;&lt;cellproperty&gt;&lt;cell&gt;&lt;sheet&gt;LMS&lt;/sheet&gt;&lt;address&gt;R86C8&lt;/address&gt;&lt;name&gt;PH_METER_ID_6&lt;/name&gt;&lt;/cell&gt;&lt;property&gt;&lt;executeonleave&gt;&lt;title&gt;Set Cal Date/Time&lt;/title&gt;&lt;description&gt;&lt;/description&gt;&lt;guid&gt;d606bb6d_5694_4dd5_ac8e_af8da47b7d17&lt;/guid&gt;&lt;code&gt;&lt;name&gt;SetCurrentDate&lt;/name&gt;&lt;type&gt;Intern&lt;/type&gt;&lt;parameters&gt;&lt;parameter&gt;&lt;value&gt;MEAS_SDS_DATE_6&lt;/value&gt;&lt;/parameter&gt;&lt;/parameters&gt;&lt;/code&gt;&lt;/executeonleave&gt;&lt;/property&gt;&lt;property&gt;&lt;lookup&gt;&lt;title&gt;Look up Verification Due Date&lt;/title&gt;&lt;description&gt;Look up Verification Due Date&lt;/description&gt;&lt;guid&gt;a9abc3a6_c5e0_4f6c_9d33_6385b74837c1&lt;/guid&gt;&lt;source&gt;&lt;from&gt;OracleDS&lt;/from&gt;&lt;/source&gt;&lt;condition&gt;SELECT TO_CHAR(INST.VERIFICATION_DUE_TIMESTAMP,'MM/DD/YYYY HH:MI:SS AM') INTO PH_VERIFY_DUE_DATE_LAST_6 FROM VIEW_INSTRUMENTS INST WHERE INST.INSTRUMENT_ID = '#PH_METER_ID_6'&lt;/condition&gt;&lt;rows&gt;1&lt;/rows&gt;&lt;/lookup&gt;&lt;/property&gt;&lt;/cellproperty&gt;&lt;cellproperty&gt;&lt;cell&gt;&lt;sheet&gt;LMS&lt;/sheet&gt;&lt;address&gt;R86C9&lt;/address&gt;&lt;name&gt;PH_VERIFY_DUE_DATE_LAST_6&lt;/name&gt;&lt;/cell&gt;&lt;property&gt;&lt;validation&gt;&lt;guid&gt;e6ab7102_d27c_43be_ac54_b1e41d5f0c9d&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87C3&lt;/address&gt;&lt;name&gt;MEAS_SDS_SOLN_7&lt;/name&gt;&lt;/cell&gt;&lt;property&gt;&lt;inputfield&gt;&lt;guid&gt;d2b582ea_d507_44d9_a9ff_d19cc0db7582&lt;/guid&gt;&lt;type&gt;Text&lt;/type&gt;&lt;/inputfield&gt;&lt;/property&gt;&lt;property&gt;&lt;reasonforchange&gt;&lt;guid&gt;ea05adca_9ecf_4c1e_a785_5f48f89acdc4&lt;/guid&gt;&lt;/reasonforchange&gt;&lt;/property&gt;&lt;/cellproperty&gt;&lt;cellproperty&gt;&lt;cell&gt;&lt;sheet&gt;LMS&lt;/sheet&gt;&lt;address&gt;R87C4&lt;/address&gt;&lt;name&gt;MEAS_SDS_PH_7&lt;/name&gt;&lt;/cell&gt;&lt;property&gt;&lt;inputfield&gt;&lt;guid&gt;dd571a54_dbf4_4ace_bdcc_e8222c10567d&lt;/guid&gt;&lt;type&gt;Text&lt;/type&gt;&lt;/inputfield&gt;&lt;/property&gt;&lt;property&gt;&lt;reasonforchange&gt;&lt;guid&gt;d03fdbe3_a5a7_4bc7_9f55_2e2bd6da2ba7&lt;/guid&gt;&lt;/reasonforchange&gt;&lt;/property&gt;&lt;property&gt;&lt;sds&gt;&lt;title&gt;Select a pH meter&lt;/title&gt;&lt;description&gt;&lt;/description&gt;&lt;guid&gt;a2bedc80_d116_49e3_8ee9_970940cd36ec&lt;/guid&gt;&lt;previousCell&gt;&lt;cell&gt;&lt;sheet&gt;LMS&lt;/sheet&gt;&lt;address&gt;R86C4&lt;/address&gt;&lt;name&gt;MEAS_SDS_PH_6&lt;/name&gt;&lt;/cell&gt;&lt;/previousCell&gt;&lt;nextCell&gt;&lt;cell&gt;&lt;sheet&gt;LMS&lt;/sheet&gt;&lt;address&gt;R88C4&lt;/address&gt;&lt;name&gt;MEAS_SDS_PH_8&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Name&lt;/name&gt;&lt;output&gt;&lt;cell&gt;&lt;sheet&gt;LMS&lt;/sheet&gt;&lt;address&gt;R87C8&lt;/address&gt;&lt;name&gt;PH_METER_ID_7&lt;/name&gt;&lt;/cell&gt;&lt;/output&gt;&lt;unitOutput /&gt;&lt;isReadOnly /&gt;&lt;/sdsParameter&gt;&lt;sdsParameter&gt;&lt;name&gt;Location&lt;/name&gt;&lt;output /&gt;&lt;unitOutput /&gt;&lt;isReadOnly /&gt;&lt;/sdsParameter&gt;&lt;sdsParameter&gt;&lt;name&gt;pH&lt;/name&gt;&lt;output&gt;&lt;cell&gt;&lt;sheet&gt;LMS&lt;/sheet&gt;&lt;address&gt;R87C4&lt;/address&gt;&lt;name&gt;MEAS_SDS_PH_7&lt;/name&gt;&lt;/cell&gt;&lt;/output&gt;&lt;unitOutput /&gt;&lt;/sdsParameter&gt;&lt;sdsParameter&gt;&lt;name&gt;Temp&lt;/name&gt;&lt;output&gt;&lt;cell&gt;&lt;sheet&gt;LMS&lt;/sheet&gt;&lt;address&gt;R87C5&lt;/address&gt;&lt;name&gt;MEAS_SDS_TEMP_7&lt;/name&gt;&lt;/cell&gt;&lt;/output&gt;&lt;unitOutput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&lt;/condition&gt;&lt;/sds&gt;&lt;/property&gt;&lt;/cellproperty&gt;&lt;cellproperty&gt;&lt;cell&gt;&lt;sheet&gt;LMS&lt;/sheet&gt;&lt;address&gt;R87C8&lt;/address&gt;&lt;name&gt;PH_METER_ID_7&lt;/name&gt;&lt;/cell&gt;&lt;property&gt;&lt;executeonleave&gt;&lt;title&gt;Set Cal Date/Time&lt;/title&gt;&lt;description&gt;&lt;/description&gt;&lt;guid&gt;de55652c_6a62_4109_80a4_acd5baa883a8&lt;/guid&gt;&lt;code&gt;&lt;name&gt;SetCurrentDate&lt;/name&gt;&lt;type&gt;Intern&lt;/type&gt;&lt;parameters&gt;&lt;parameter&gt;&lt;value&gt;MEAS_SDS_DATE_7&lt;/value&gt;&lt;/parameter&gt;&lt;/parameters&gt;&lt;/code&gt;&lt;/executeonleave&gt;&lt;/property&gt;&lt;property&gt;&lt;lookup&gt;&lt;title&gt;Look up Verification Due Date&lt;/title&gt;&lt;description&gt;Look up Verification Due Date&lt;/description&gt;&lt;guid&gt;b3895fd7_3877_4516_a8b7_5026b1d459b3&lt;/guid&gt;&lt;source&gt;&lt;from&gt;OracleDS&lt;/from&gt;&lt;/source&gt;&lt;condition&gt;SELECT TO_CHAR(INST.VERIFICATION_DUE_TIMESTAMP,'MM/DD/YYYY HH:MI:SS AM') INTO PH_VERIFY_DUE_DATE_LAST_7 FROM VIEW_INSTRUMENTS INST WHERE INST.INSTRUMENT_ID = '#PH_METER_ID_7'&lt;/condition&gt;&lt;rows&gt;1&lt;/rows&gt;&lt;/lookup&gt;&lt;/property&gt;&lt;/cellproperty&gt;&lt;cellproperty&gt;&lt;cell&gt;&lt;sheet&gt;LMS&lt;/sheet&gt;&lt;address&gt;R87C9&lt;/address&gt;&lt;name&gt;PH_VERIFY_DUE_DATE_LAST_7&lt;/name&gt;&lt;/cell&gt;&lt;property&gt;&lt;validation&gt;&lt;guid&gt;e59ead5b_13c0_455e_9aa0_d92c4e45a843&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88C3&lt;/address&gt;&lt;name&gt;MEAS_SDS_SOLN_8&lt;/name&gt;&lt;/cell&gt;&lt;property&gt;&lt;inputfield&gt;&lt;guid&gt;b0d865ab_e8e0_4e20_b56d_b05d5d2e086f&lt;/guid&gt;&lt;type&gt;Text&lt;/type&gt;&lt;/inputfield&gt;&lt;/property&gt;&lt;property&gt;&lt;reasonforchange&gt;&lt;guid&gt;e282b9c5_6039_455e_ab0d_6cbdcdaf6770&lt;/guid&gt;&lt;/reasonforchange&gt;&lt;/property&gt;&lt;/cellproperty&gt;&lt;cellproperty&gt;&lt;cell&gt;&lt;sheet&gt;LMS&lt;/sheet&gt;&lt;address&gt;R88C4&lt;/address&gt;&lt;name&gt;MEAS_SDS_PH_8&lt;/name&gt;&lt;/cell&gt;&lt;property&gt;&lt;reasonforchange&gt;&lt;guid&gt;bfcca7cb_9dd3_4a3f_a484_35eed0353b6c&lt;/guid&gt;&lt;/reasonforchange&gt;&lt;/property&gt;&lt;property&gt;&lt;inputfield&gt;&lt;guid&gt;b4ccf970_a2cb_406c_88f4_2c11654bd571&lt;/guid&gt;&lt;type&gt;Text&lt;/type&gt;&lt;/inputfield&gt;&lt;/property&gt;&lt;property&gt;&lt;sds&gt;&lt;title&gt;Select a pH meter&lt;/title&gt;&lt;description&gt;&lt;/description&gt;&lt;guid&gt;df8ef252_e239_4fc3_afdc_3822659a7a44&lt;/guid&gt;&lt;previousCell&gt;&lt;cell&gt;&lt;sheet&gt;LMS&lt;/sheet&gt;&lt;address&gt;R87C4&lt;/address&gt;&lt;name&gt;MEAS_SDS_PH_7&lt;/name&gt;&lt;/cell&gt;&lt;/previousCell&gt;&lt;nextCell&gt;&lt;cell&gt;&lt;sheet&gt;LMS&lt;/sheet&gt;&lt;address&gt;R89C4&lt;/address&gt;&lt;name&gt;MEAS_SDS_PH_9&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Name&lt;/name&gt;&lt;output&gt;&lt;cell&gt;&lt;sheet&gt;LMS&lt;/sheet&gt;&lt;address&gt;R88C8&lt;/address&gt;&lt;name&gt;PH_METER_ID_8&lt;/name&gt;&lt;/cell&gt;&lt;/output&gt;&lt;unitOutput /&gt;&lt;isReadOnly /&gt;&lt;/sdsParameter&gt;&lt;sdsParameter&gt;&lt;name&gt;Location&lt;/name&gt;&lt;output /&gt;&lt;unitOutput /&gt;&lt;isReadOnly /&gt;&lt;/sdsParameter&gt;&lt;sdsParameter&gt;&lt;name&gt;pH&lt;/name&gt;&lt;output&gt;&lt;cell&gt;&lt;sheet&gt;LMS&lt;/sheet&gt;&lt;address&gt;R88C4&lt;/address&gt;&lt;name&gt;MEAS_SDS_PH_8&lt;/name&gt;&lt;/cell&gt;&lt;/output&gt;&lt;unitOutput /&gt;&lt;/sdsParameter&gt;&lt;sdsParameter&gt;&lt;name&gt;Temp&lt;/name&gt;&lt;output&gt;&lt;cell&gt;&lt;sheet&gt;LMS&lt;/sheet&gt;&lt;address&gt;R88C5&lt;/address&gt;&lt;name&gt;MEAS_SDS_TEMP_8&lt;/name&gt;&lt;/cell&gt;&lt;/output&gt;&lt;unitOutput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&lt;/condition&gt;&lt;/sds&gt;&lt;/property&gt;&lt;/cellproperty&gt;&lt;cellproperty&gt;&lt;cell&gt;&lt;sheet&gt;LMS&lt;/sheet&gt;&lt;address&gt;R88C8&lt;/address&gt;&lt;name&gt;PH_METER_ID_8&lt;/name&gt;&lt;/cell&gt;&lt;property&gt;&lt;executeonleave&gt;&lt;title&gt;Set Cal Date/Time&lt;/title&gt;&lt;description&gt;&lt;/description&gt;&lt;guid&gt;a935feca_56de_426d_b9ed_ee82e8942753&lt;/guid&gt;&lt;code&gt;&lt;name&gt;SetCurrentDate&lt;/name&gt;&lt;type&gt;Intern&lt;/type&gt;&lt;parameters&gt;&lt;parameter&gt;&lt;value&gt;MEAS_SDS_DATE_8&lt;/value&gt;&lt;/parameter&gt;&lt;/parameters&gt;&lt;/code&gt;&lt;/executeonleave&gt;&lt;/property&gt;&lt;property&gt;&lt;lookup&gt;&lt;title&gt;Look up Verification Due Date&lt;/title&gt;&lt;description&gt;Look up Verification Due Date&lt;/description&gt;&lt;guid&gt;fba8b0a0_1804_4908_9ee4_daba44e07236&lt;/guid&gt;&lt;source&gt;&lt;from&gt;OracleDS&lt;/from&gt;&lt;/source&gt;&lt;condition&gt;SELECT TO_CHAR(INST.VERIFICATION_DUE_TIMESTAMP,'MM/DD/YYYY HH:MI:SS AM') INTO PH_VERIFY_DUE_DATE_LAST_8 FROM VIEW_INSTRUMENTS INST WHERE INST.INSTRUMENT_ID = '#PH_METER_ID_8'&lt;/condition&gt;&lt;rows&gt;1&lt;/rows&gt;&lt;/lookup&gt;&lt;/property&gt;&lt;/cellproperty&gt;&lt;cellproperty&gt;&lt;cell&gt;&lt;sheet&gt;LMS&lt;/sheet&gt;&lt;address&gt;R88C9&lt;/address&gt;&lt;name&gt;PH_VERIFY_DUE_DATE_LAST_8&lt;/name&gt;&lt;/cell&gt;&lt;property&gt;&lt;validation&gt;&lt;guid&gt;fd7a2109_f859_4225_9496_9bed9894bf5f&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89C3&lt;/address&gt;&lt;name&gt;MEAS_SDS_SOLN_9&lt;/name&gt;&lt;/cell&gt;&lt;property&gt;&lt;inputfield&gt;&lt;guid&gt;e12a8b5d_b7f3_4fdb_b95d_b0d9e8a8b06d&lt;/guid&gt;&lt;type&gt;Text&lt;/type&gt;&lt;/inputfield&gt;&lt;/property&gt;&lt;property&gt;&lt;reasonforchange&gt;&lt;guid&gt;affa02d2_0df3_4851_939f_2d9d93282660&lt;/guid&gt;&lt;/reasonforchange&gt;&lt;/property&gt;&lt;/cellproperty&gt;&lt;cellproperty&gt;&lt;cell&gt;&lt;sheet&gt;LMS&lt;/sheet&gt;&lt;address&gt;R89C4&lt;/address&gt;&lt;name&gt;MEAS_SDS_PH_9&lt;/name&gt;&lt;/cell&gt;&lt;property&gt;&lt;reasonforchange&gt;&lt;guid&gt;ca143de6_13fe_4265_8e71_f5ac04a34bc6&lt;/guid&gt;&lt;/reasonforchange&gt;&lt;/property&gt;&lt;property&gt;&lt;inputfield&gt;&lt;guid&gt;b3688a9a_5ee6_4e18_b026_8f028cc1f578&lt;/guid&gt;&lt;type&gt;Text&lt;/type&gt;&lt;/inputfield&gt;&lt;/property&gt;&lt;property&gt;&lt;sds&gt;&lt;title&gt;Select a pH meter&lt;/title&gt;&lt;description&gt;&lt;/description&gt;&lt;guid&gt;e3d0a388_f7f0_4fd1_9172_fac9200a799a&lt;/guid&gt;&lt;previousCell&gt;&lt;cell&gt;&lt;sheet&gt;LMS&lt;/sheet&gt;&lt;address&gt;R88C4&lt;/address&gt;&lt;name&gt;MEAS_SDS_PH_8&lt;/name&gt;&lt;/cell&gt;&lt;/previousCell&gt;&lt;nextCell&gt;&lt;cell&gt;&lt;sheet&gt;LMS&lt;/sheet&gt;&lt;address&gt;R90C4&lt;/address&gt;&lt;name&gt;MEAS_SDS_PH_10&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Name&lt;/name&gt;&lt;output&gt;&lt;cell&gt;&lt;sheet&gt;LMS&lt;/sheet&gt;&lt;address&gt;R89C8&lt;/address&gt;&lt;name&gt;PH_METER_ID_9&lt;/name&gt;&lt;/cell&gt;&lt;/output&gt;&lt;unitOutput /&gt;&lt;isReadOnly /&gt;&lt;/sdsParameter&gt;&lt;sdsParameter&gt;&lt;name&gt;Location&lt;/name&gt;&lt;output /&gt;&lt;unitOutput /&gt;&lt;isReadOnly /&gt;&lt;/sdsParameter&gt;&lt;sdsParameter&gt;&lt;name&gt;pH&lt;/name&gt;&lt;output&gt;&lt;cell&gt;&lt;sheet&gt;LMS&lt;/sheet&gt;&lt;address&gt;R89C4&lt;/address&gt;&lt;name&gt;MEAS_SDS_PH_9&lt;/name&gt;&lt;/cell&gt;&lt;/output&gt;&lt;unitOutput /&gt;&lt;/sdsParameter&gt;&lt;sdsParameter&gt;&lt;name&gt;Temp&lt;/name&gt;&lt;output&gt;&lt;cell&gt;&lt;sheet&gt;LMS&lt;/sheet&gt;&lt;address&gt;R89C5&lt;/address&gt;&lt;name&gt;MEAS_SDS_TEMP_9&lt;/name&gt;&lt;/cell&gt;&lt;/output&gt;&lt;unitOutput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&lt;/condition&gt;&lt;/sds&gt;&lt;/property&gt;&lt;/cellproperty&gt;&lt;cellproperty&gt;&lt;cell&gt;&lt;sheet&gt;LMS&lt;/sheet&gt;&lt;address&gt;R89C8&lt;/address&gt;&lt;name&gt;PH_METER_ID_9&lt;/name&gt;&lt;/cell&gt;&lt;property&gt;&lt;executeonleave&gt;&lt;title&gt;Set Cal Date/Time&lt;/title&gt;&lt;description&gt;&lt;/description&gt;&lt;guid&gt;b8d5a103_8c20_48d0_bdfe_df41c9993ae6&lt;/guid&gt;&lt;code&gt;&lt;name&gt;SetCurrentDate&lt;/name&gt;&lt;type&gt;Intern&lt;/type&gt;&lt;parameters&gt;&lt;parameter&gt;&lt;value&gt;MEAS_SDS_DATE_9&lt;/value&gt;&lt;/parameter&gt;&lt;/parameters&gt;&lt;/code&gt;&lt;/executeonleave&gt;&lt;/property&gt;&lt;property&gt;&lt;lookup&gt;&lt;title&gt;Look up Verification Due Date&lt;/title&gt;&lt;description&gt;Look up Verification Due Date&lt;/description&gt;&lt;guid&gt;a855e079_c99f_49a5_91f4_38e7940be82e&lt;/guid&gt;&lt;source&gt;&lt;from&gt;OracleDS&lt;/from&gt;&lt;/source&gt;&lt;condition&gt;SELECT TO_CHAR(INST.VERIFICATION_DUE_TIMESTAMP,'MM/DD/YYYY HH:MI:SS AM') INTO PH_VERIFY_DUE_DATE_LAST_9 FROM VIEW_INSTRUMENTS INST WHERE INST.INSTRUMENT_ID = '#PH_METER_ID_9'&lt;/condition&gt;&lt;rows&gt;1&lt;/rows&gt;&lt;/lookup&gt;&lt;/property&gt;&lt;/cellproperty&gt;&lt;cellproperty&gt;&lt;cell&gt;&lt;sheet&gt;LMS&lt;/sheet&gt;&lt;address&gt;R89C9&lt;/address&gt;&lt;name&gt;PH_VERIFY_DUE_DATE_LAST_9&lt;/name&gt;&lt;/cell&gt;&lt;property&gt;&lt;validation&gt;&lt;guid&gt;e7134ebe_a969_44fa_8c11_13423fe8d932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90C3&lt;/address&gt;&lt;name&gt;MEAS_SDS_SOLN_10&lt;/name&gt;&lt;/cell&gt;&lt;property&gt;&lt;inputfield&gt;&lt;guid&gt;b494f7c0_9506_43b8_8c40_8fb028f5c39f&lt;/guid&gt;&lt;type&gt;Text&lt;/type&gt;&lt;/inputfield&gt;&lt;/property&gt;&lt;property&gt;&lt;reasonforchange&gt;&lt;guid&gt;a550738d_8f52_408a_ac5e_6431423138a0&lt;/guid&gt;&lt;/reasonforchange&gt;&lt;/property&gt;&lt;/cellproperty&gt;&lt;cellproperty&gt;&lt;cell&gt;&lt;sheet&gt;LMS&lt;/sheet&gt;&lt;address&gt;R90C4&lt;/address&gt;&lt;name&gt;MEAS_SDS_PH_10&lt;/name&gt;&lt;/cell&gt;&lt;property&gt;&lt;reasonforchange&gt;&lt;guid&gt;ae77f073_1402_4922_ac9e_d4005455191e&lt;/guid&gt;&lt;/reasonforchange&gt;&lt;/property&gt;&lt;property&gt;&lt;inputfield&gt;&lt;guid&gt;cc2124be_5b38_407f_9746_ab796a6e2f65&lt;/guid&gt;&lt;type&gt;Text&lt;/type&gt;&lt;/inputfield&gt;&lt;/property&gt;&lt;property&gt;&lt;sds&gt;&lt;title&gt;Select a pH meter&lt;/title&gt;&lt;description&gt;&lt;/description&gt;&lt;guid&gt;fd97952e_e0ca_4371_8631_238ae20adc2f&lt;/guid&gt;&lt;previousCell&gt;&lt;cell&gt;&lt;sheet&gt;LMS&lt;/sheet&gt;&lt;address&gt;R89C4&lt;/address&gt;&lt;name&gt;MEAS_SDS_PH_9&lt;/name&gt;&lt;/cell&gt;&lt;/previousCell&gt;&lt;nextCell&gt;&lt;cell&gt;&lt;sheet&gt;LMS&lt;/sheet&gt;&lt;address&gt;R91C4&lt;/address&gt;&lt;name&gt;MEAS_SDS_PH_11&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Name&lt;/name&gt;&lt;output&gt;&lt;cell&gt;&lt;sheet&gt;LMS&lt;/sheet&gt;&lt;address&gt;R90C8&lt;/address&gt;&lt;name&gt;PH_METER_ID_10&lt;/name&gt;&lt;/cell&gt;&lt;/output&gt;&lt;unitOutput /&gt;&lt;isReadOnly /&gt;&lt;/sdsParameter&gt;&lt;sdsParameter&gt;&lt;name&gt;Location&lt;/name&gt;&lt;output /&gt;&lt;unitOutput /&gt;&lt;isReadOnly /&gt;&lt;/sdsParameter&gt;&lt;sdsParameter&gt;&lt;name&gt;pH&lt;/name&gt;&lt;output&gt;&lt;cell&gt;&lt;sheet&gt;LMS&lt;/sheet&gt;&lt;address&gt;R90C4&lt;/address&gt;&lt;name&gt;MEAS_SDS_PH_10&lt;/name&gt;&lt;/cell&gt;&lt;/output&gt;&lt;unitOutput /&gt;&lt;/sdsParameter&gt;&lt;sdsParameter&gt;&lt;name&gt;Temp&lt;/name&gt;&lt;output&gt;&lt;cell&gt;&lt;sheet&gt;LMS&lt;/sheet&gt;&lt;address&gt;R90C5&lt;/address&gt;&lt;name&gt;MEAS_SDS_TEMP_10&lt;/name&gt;&lt;/cell&gt;&lt;/output&gt;&lt;unitOutput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&lt;/condition&gt;&lt;/sds&gt;&lt;/property&gt;&lt;/cellproperty&gt;&lt;cellproperty&gt;&lt;cell&gt;&lt;sheet&gt;LMS&lt;/sheet&gt;&lt;address&gt;R90C8&lt;/address&gt;&lt;name&gt;PH_METER_ID_10&lt;/name&gt;&lt;/cell&gt;&lt;property&gt;&lt;lookup&gt;&lt;title&gt;Look up Verification Due Date&lt;/title&gt;&lt;description&gt;Look up Verification Due Date&lt;/description&gt;&lt;guid&gt;d4bce73f_2a63_421d_9b2c_f3294b0f8ce9&lt;/guid&gt;&lt;source&gt;&lt;from&gt;OracleDS&lt;/from&gt;&lt;/source&gt;&lt;condition&gt;SELECT TO_CHAR(INST.VERIFICATION_DUE_TIMESTAMP,'MM/DD/YYYY HH:MI:SS AM') INTO PH_VERIFY_DUE_DATE_LAST_10 FROM VIEW_INSTRUMENTS INST WHERE INST.INSTRUMENT_ID = '#PH_METER_ID_10'&lt;/condition&gt;&lt;rows&gt;1&lt;/rows&gt;&lt;/lookup&gt;&lt;/property&gt;&lt;property&gt;&lt;executeonleave&gt;&lt;title&gt;Set Cal Date/Time&lt;/title&gt;&lt;description&gt;&lt;/description&gt;&lt;guid&gt;d8fa3ca1_e44b_4326_859f_fbfaba24aaab&lt;/guid&gt;&lt;code&gt;&lt;name&gt;SetCurrentDate&lt;/name&gt;&lt;type&gt;Intern&lt;/type&gt;&lt;parameters&gt;&lt;parameter&gt;&lt;value&gt;MEAS_SDS_DATE_10&lt;/value&gt;&lt;/parameter&gt;&lt;/parameters&gt;&lt;/code&gt;&lt;/executeonleave&gt;&lt;/property&gt;&lt;/cellproperty&gt;&lt;cellproperty&gt;&lt;cell&gt;&lt;sheet&gt;LMS&lt;/sheet&gt;&lt;address&gt;R90C9&lt;/address&gt;&lt;name&gt;PH_VERIFY_DUE_DATE_LAST_10&lt;/name&gt;&lt;/cell&gt;&lt;property&gt;&lt;validation&gt;&lt;guid&gt;bb6500a0_b2b5_4a8c_9028_71bed2f814cb&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91C3&lt;/address&gt;&lt;name&gt;MEAS_SDS_SOLN_11&lt;/name&gt;&lt;/cell&gt;&lt;property&gt;&lt;inputfield&gt;&lt;guid&gt;e7f923e2_a096_48e4_96bf_d85df3b085bd&lt;/guid&gt;&lt;type&gt;Text&lt;/type&gt;&lt;/inputfield&gt;&lt;/property&gt;&lt;property&gt;&lt;reasonforchange&gt;&lt;guid&gt;aa0cb96d_3ad7_4c85_af69_e30642ed56b6&lt;/guid&gt;&lt;/reasonforchange&gt;&lt;/property&gt;&lt;/cellproperty&gt;&lt;cellproperty&gt;&lt;cell&gt;&lt;sheet&gt;LMS&lt;/sheet&gt;&lt;address&gt;R91C4&lt;/address&gt;&lt;name&gt;MEAS_SDS_PH_11&lt;/name&gt;&lt;/cell&gt;&lt;property&gt;&lt;reasonforchange&gt;&lt;guid&gt;e6f02c8b_d3dd_4917_a388_ca51930f44ed&lt;/guid&gt;&lt;/reasonforchange&gt;&lt;/property&gt;&lt;property&gt;&lt;inputfield&gt;&lt;guid&gt;f4e6fe94_dbf4_4564_93d9_3a2be2cd97fa&lt;/guid&gt;&lt;type&gt;Text&lt;/type&gt;&lt;/inputfield&gt;&lt;/property&gt;&lt;property&gt;&lt;sds&gt;&lt;title&gt;Select a pH meter&lt;/title&gt;&lt;description&gt;&lt;/description&gt;&lt;guid&gt;e366a716_74c0_4b0e_8fa8_fe8a9ff9de06&lt;/guid&gt;&lt;previousCell&gt;&lt;cell&gt;&lt;sheet&gt;LMS&lt;/sheet&gt;&lt;address&gt;R90C4&lt;/address&gt;&lt;name&gt;MEAS_SDS_PH_10&lt;/name&gt;&lt;/cell&gt;&lt;/previousCell&gt;&lt;nextCell&gt;&lt;cell&gt;&lt;sheet&gt;LMS&lt;/sheet&gt;&lt;address&gt;R92C4&lt;/address&gt;&lt;name&gt;MEAS_SDS_PH_12&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Name&lt;/name&gt;&lt;output&gt;&lt;cell&gt;&lt;sheet&gt;LMS&lt;/sheet&gt;&lt;address&gt;R91C8&lt;/address&gt;&lt;name&gt;PH_METER_ID_11&lt;/name&gt;&lt;/cell&gt;&lt;/output&gt;&lt;unitOutput /&gt;&lt;isReadOnly /&gt;&lt;/sdsParameter&gt;&lt;sdsParameter&gt;&lt;name&gt;Location&lt;/name&gt;&lt;output /&gt;&lt;unitOutput /&gt;&lt;isReadOnly /&gt;&lt;/sdsParameter&gt;&lt;sdsParameter&gt;&lt;name&gt;pH&lt;/name&gt;&lt;output&gt;&lt;cell&gt;&lt;sheet&gt;LMS&lt;/sheet&gt;&lt;address&gt;R91C4&lt;/address&gt;&lt;name&gt;MEAS_SDS_PH_11&lt;/name&gt;&lt;/cell&gt;&lt;/output&gt;&lt;unitOutput /&gt;&lt;/sdsParameter&gt;&lt;sdsParameter&gt;&lt;name&gt;Temp&lt;/name&gt;&lt;output&gt;&lt;cell&gt;&lt;sheet&gt;LMS&lt;/sheet&gt;&lt;address&gt;R91C5&lt;/address&gt;&lt;name&gt;MEAS_SDS_TEMP_11&lt;/name&gt;&lt;/cell&gt;&lt;/output&gt;&lt;unitOutput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&lt;/condition&gt;&lt;/sds&gt;&lt;/property&gt;&lt;/cellproperty&gt;&lt;cellproperty&gt;&lt;cell&gt;&lt;sheet&gt;LMS&lt;/sheet&gt;&lt;address&gt;R91C8&lt;/address&gt;&lt;name&gt;PH_METER_ID_11&lt;/name&gt;&lt;/cell&gt;&lt;property&gt;&lt;executeonleave&gt;&lt;title&gt;Set Cal Date/Time&lt;/title&gt;&lt;description&gt;&lt;/description&gt;&lt;guid&gt;da1c82c3_5e46_486c_94d9_1a11d60cc19c&lt;/guid&gt;&lt;code&gt;&lt;name&gt;SetCurrentDate&lt;/name&gt;&lt;type&gt;Intern&lt;/type&gt;&lt;parameters&gt;&lt;parameter&gt;&lt;value&gt;MEAS_SDS_DATE_11&lt;/value&gt;&lt;/parameter&gt;&lt;/parameters&gt;&lt;/code&gt;&lt;/executeonleave&gt;&lt;/property&gt;&lt;property&gt;&lt;lookup&gt;&lt;title&gt;Look up Verification Due Date&lt;/title&gt;&lt;description&gt;Look up Verification Due Date&lt;/description&gt;&lt;guid&gt;db31268f_3bcb_4ca9_806c_c2b59ecfd66b&lt;/guid&gt;&lt;source&gt;&lt;from&gt;OracleDS&lt;/from&gt;&lt;/source&gt;&lt;condition&gt;SELECT TO_CHAR(INST.VERIFICATION_DUE_TIMESTAMP,'MM/DD/YYYY HH:MI:SS AM') INTO PH_VERIFY_DUE_DATE_LAST_11 FROM VIEW_INSTRUMENTS INST WHERE INST.INSTRUMENT_ID = '#PH_METER_ID_11'&lt;/condition&gt;&lt;rows&gt;1&lt;/rows&gt;&lt;/lookup&gt;&lt;/property&gt;&lt;/cellproperty&gt;&lt;cellproperty&gt;&lt;cell&gt;&lt;sheet&gt;LMS&lt;/sheet&gt;&lt;address&gt;R91C9&lt;/address&gt;&lt;name&gt;PH_VERIFY_DUE_DATE_LAST_11&lt;/name&gt;&lt;/cell&gt;&lt;property&gt;&lt;validation&gt;&lt;guid&gt;d6e9b985_222c_40ff_8eae_38bdbaffedaa&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92C3&lt;/address&gt;&lt;name&gt;MEAS_SDS_SOLN_12&lt;/name&gt;&lt;/cell&gt;&lt;property&gt;&lt;inputfield&gt;&lt;guid&gt;fc1c95ab_093b_48df_bc52_565c46cd5cf5&lt;/guid&gt;&lt;type&gt;Text&lt;/type&gt;&lt;/inputfield&gt;&lt;/property&gt;&lt;property&gt;&lt;reasonforchange&gt;&lt;guid&gt;dc591bee_a2d8_4841_8e0d_6ff2780af570&lt;/guid&gt;&lt;/reasonforchange&gt;&lt;/property&gt;&lt;/cellproperty&gt;&lt;cellproperty&gt;&lt;cell&gt;&lt;sheet&gt;LMS&lt;/sheet&gt;&lt;address&gt;R92C4&lt;/address&gt;&lt;name&gt;MEAS_SDS_PH_12&lt;/name&gt;&lt;/cell&gt;&lt;property&gt;&lt;reasonforchange&gt;&lt;guid&gt;b7e2e9c5_e0d2_417c_925e_ae671efaf91f&lt;/guid&gt;&lt;/reasonforchange&gt;&lt;/property&gt;&lt;property&gt;&lt;inputfield&gt;&lt;guid&gt;dba6ca07_4070_4b84_a063_3737db10b81e&lt;/guid&gt;&lt;type&gt;Text&lt;/type&gt;&lt;/inputfield&gt;&lt;/property&gt;&lt;property&gt;&lt;sds&gt;&lt;title&gt;Select a pH meter&lt;/title&gt;&lt;description&gt;&lt;/description&gt;&lt;guid&gt;df83210c_0f69_4636_93c8_7e9e472a7f15&lt;/guid&gt;&lt;previousCell&gt;&lt;cell&gt;&lt;sheet&gt;LMS&lt;/sheet&gt;&lt;address&gt;R91C4&lt;/address&gt;&lt;name&gt;MEAS_SDS_PH_11&lt;/name&gt;&lt;/cell&gt;&lt;/previousCell&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Name&lt;/name&gt;&lt;output&gt;&lt;cell&gt;&lt;sheet&gt;LMS&lt;/sheet&gt;&lt;address&gt;R92C8&lt;/address&gt;&lt;name&gt;PH_METER_ID_12&lt;/name&gt;&lt;/cell&gt;&lt;/output&gt;&lt;unitOutput /&gt;&lt;isReadOnly /&gt;&lt;/sdsParameter&gt;&lt;sdsParameter&gt;&lt;name&gt;Location&lt;/name&gt;&lt;output /&gt;&lt;unitOutput /&gt;&lt;isReadOnly /&gt;&lt;/sdsParameter&gt;&lt;sdsParameter&gt;&lt;name&gt;pH&lt;/name&gt;&lt;output&gt;&lt;cell&gt;&lt;sheet&gt;LMS&lt;/sheet&gt;&lt;address&gt;R92C4&lt;/address&gt;&lt;name&gt;MEAS_SDS_PH_12&lt;/name&gt;&lt;/cell&gt;&lt;/output&gt;&lt;unitOutput /&gt;&lt;/sdsParameter&gt;&lt;sdsParameter&gt;&lt;name&gt;Temp&lt;/name&gt;&lt;output&gt;&lt;cell&gt;&lt;sheet&gt;LMS&lt;/sheet&gt;&lt;address&gt;R92C5&lt;/address&gt;&lt;name&gt;MEAS_SDS_TEMP_12&lt;/name&gt;&lt;/cell&gt;&lt;/output&gt;&lt;unitOutput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&lt;/condition&gt;&lt;/sds&gt;&lt;/property&gt;&lt;/cellproperty&gt;&lt;cellproperty&gt;&lt;cell&gt;&lt;sheet&gt;LMS&lt;/sheet&gt;&lt;address&gt;R92C8&lt;/address&gt;&lt;name&gt;PH_METER_ID_12&lt;/name&gt;&lt;/cell&gt;&lt;property&gt;&lt;executeonleave&gt;&lt;title&gt;Set Cal Date/Time&lt;/title&gt;&lt;description&gt;&lt;/description&gt;&lt;guid&gt;dcec2e82_c907_414f_b919_3aa2a0ee101f&lt;/guid&gt;&lt;code&gt;&lt;name&gt;SetCurrentDate&lt;/name&gt;&lt;type&gt;Intern&lt;/type&gt;&lt;parameters&gt;&lt;parameter&gt;&lt;value&gt;MEAS_SDS_DATE_12&lt;/value&gt;&lt;/parameter&gt;&lt;/parameters&gt;&lt;/code&gt;&lt;/executeonleave&gt;&lt;/property&gt;&lt;property&gt;&lt;lookup&gt;&lt;title&gt;Look up Verification Due Date&lt;/title&gt;&lt;description&gt;Look up Verification Due Date&lt;/description&gt;&lt;guid&gt;b4988ddb_523c_4c3d_87e4_fd0d5cbc5be6&lt;/guid&gt;&lt;source&gt;&lt;from&gt;OracleDS&lt;/from&gt;&lt;/source&gt;&lt;condition&gt;SELECT TO_CHAR(INST.VERIFICATION_DUE_TIMESTAMP,'MM/DD/YYYY HH:MI:SS AM') INTO PH_VERIFY_DUE_DATE_LAST_12 FROM VIEW_INSTRUMENTS INST WHERE INST.INSTRUMENT_ID = '#PH_METER_ID_12'&lt;/condition&gt;&lt;rows&gt;1&lt;/rows&gt;&lt;/lookup&gt;&lt;/property&gt;&lt;/cellproperty&gt;&lt;cellproperty&gt;&lt;cell&gt;&lt;sheet&gt;LMS&lt;/sheet&gt;&lt;address&gt;R92C9&lt;/address&gt;&lt;name&gt;PH_VERIFY_DUE_DATE_LAST_12&lt;/name&gt;&lt;/cell&gt;&lt;property&gt;&lt;validation&gt;&lt;guid&gt;e5959f72_0592_4de6_aabf_096b0d1961ca&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97C4&lt;/address&gt;&lt;name&gt;MEAS_ADJUST_MAN_STAGE&lt;/name&gt;&lt;/cell&gt;&lt;property&gt;&lt;executeonleave&gt;&lt;title&gt;Show/HIde Rows&lt;/title&gt;&lt;description&gt;Show/Hide rows based on type&lt;/description&gt;&lt;guid&gt;a2faf7fb_fa42_40d4_9ebe_74779d3ed2b0&lt;/guid&gt;&lt;code&gt;&lt;name&gt;waters.eln.ac.userinterface&lt;/name&gt;&lt;type&gt;Extern&lt;/type&gt;&lt;parameters&gt;&lt;parameter&gt;&lt;value&gt;SHOWROWSRANGE&lt;/value&gt;&lt;description&gt;Use the SHOWROWSRANGE function&lt;/description&gt;&lt;/parameter&gt;&lt;parameter&gt;&lt;value&gt;#SHOW_HIDE_ROW_PH_MEAS_ADJUST_MANUAL&lt;/value&gt;&lt;/parameter&gt;&lt;/parameters&gt;&lt;/code&gt;&lt;/executeonleave&gt;&lt;/property&gt;&lt;property&gt;&lt;inputfield&gt;&lt;guid&gt;a845a0ac_c2e0_41ad_a42d_4b9d1a6d4517&lt;/guid&gt;&lt;type&gt;Text&lt;/type&gt;&lt;/inputfield&gt;&lt;/property&gt;&lt;/cellproperty&gt;&lt;cellproperty&gt;&lt;cell&gt;&lt;sheet&gt;LMS&lt;/sheet&gt;&lt;address&gt;R99C4&lt;/address&gt;&lt;name&gt;MEAS_ADJUST_MAN_SHELF_STAGE&lt;/name&gt;&lt;/cell&gt;&lt;property&gt;&lt;executeonleave&gt;&lt;title&gt;Show/HIde Rows&lt;/title&gt;&lt;description&gt;Show/Hide rows based on type&lt;/description&gt;&lt;guid&gt;a46d010e_0b9c_46e4_8421_485f2cb437a4&lt;/guid&gt;&lt;code&gt;&lt;name&gt;waters.eln.ac.userinterface&lt;/name&gt;&lt;type&gt;Extern&lt;/type&gt;&lt;parameters&gt;&lt;parameter&gt;&lt;value&gt;SHOWROWSRANGE&lt;/value&gt;&lt;description&gt;Use the SHOWROWSRANGE function&lt;/description&gt;&lt;/parameter&gt;&lt;parameter&gt;&lt;value&gt;#SHOW_HIDE_ROW_PH_MEAS_ADJUST_MANUAL&lt;/value&gt;&lt;/parameter&gt;&lt;parameter&gt;&lt;value&gt;#SHOW_HIDE_ROW_PH_MEAS_ADJUST_MAN_REAGENT&lt;/value&gt;&lt;/parameter&gt;&lt;parameter&gt;&lt;value&gt;#SHOW_HIDE_ROW_PH_MEAS_ADJUST_SHELF_MANUAL&lt;/value&gt;&lt;/parameter&gt;&lt;parameter&gt;&lt;value&gt;#SHOW_HIDE_ROW_PH_MEAS_ADJUST_PREP_MANUAL&lt;/value&gt;&lt;/parameter&gt;&lt;/parameters&gt;&lt;/code&gt;&lt;/executeonleave&gt;&lt;/property&gt;&lt;property&gt;&lt;inputfield&gt;&lt;guid&gt;d9f9f5e7_de67_44ad_acd0_5d1a4442d1a9&lt;/guid&gt;&lt;type&gt;Text&lt;/type&gt;&lt;/inputfield&gt;&lt;/property&gt;&lt;/cellproperty&gt;&lt;cellproperty&gt;&lt;cell&gt;&lt;sheet&gt;LMS&lt;/sheet&gt;&lt;address&gt;R104C3&lt;/address&gt;&lt;name&gt;MEAS_SHELF_MAN_INT_LOT&lt;/name&gt;&lt;/cell&gt;&lt;property&gt;&lt;dbvalidation&gt;&lt;guid&gt;f40edc19_a017_4529_a98f_f3102e59ebc9&lt;/guid&gt;&lt;source&gt;&lt;from&gt;OracleDS&lt;/from&gt;&lt;/source&gt;&lt;condition&gt;SELECT CHEM.MANUFACTURER, CHEM.LOTNR, CHEM.EXP_DATE, CHEM.GUID_M, CHEM.MATERIAL_ID INTO MEAS_SHELF_MAN_VENDOR, MEAS_SHELF_MAN_VENDOR_LOT, MEAS_SHELF_MAN_VENDOR_EXP, Reagent!R316C3, MEAS_SHELF_MAN_VENDOR_NAME FROM VIEW_CHEMICALS CHEM WHERE CHEM.BATCH_NO_INTERNAL = '#MEAS_SHELF_MAN_INT_LOT'&lt;/condition&gt;&lt;failure&gt;&lt;message&gt;Material not found in database&lt;/message&gt;&lt;/failure&gt;&lt;success /&gt;&lt;/dbvalidation&gt;&lt;/property&gt;&lt;property&gt;&lt;reasonforchange&gt;&lt;guid&gt;ec1209d6_57f9_4054_b139_2069aa1d8fdf&lt;/guid&gt;&lt;/reasonforchange&gt;&lt;/property&gt;&lt;property&gt;&lt;inputfield&gt;&lt;guid&gt;f4fe46d2_35ac_4356_9ca1_aa5d0317f3ab&lt;/guid&gt;&lt;type&gt;Text&lt;/type&gt;&lt;/inputfield&gt;&lt;/property&gt;&lt;property&gt;&lt;vplist&gt;&lt;title&gt;Search for Solution&lt;/title&gt;&lt;description&gt;&lt;/description&gt;&lt;guid&gt;a60a473b_2491_4fb8_be0f_927fca4b0b7c&lt;/guid&gt;&lt;source&gt;&lt;from&gt;OracleDS&lt;/from&gt;&lt;/source&gt;&lt;condition&gt;SELECT CHEM.BATCH_NO_INTERNAL AS Internal Lot #, CHEM.MATERIAL_NAME AS Name, CHEM.LOTNR AS Lot #, CHEM.EXP_DATE AS Expiry Date, CHEM.PH AS pH, CHEM.ACTIVE AS Active, CHEM.MANUFACTURER AS Manufacturer INTO MEAS_SHELF_MAN_INT_LOT, , , , , ,  FROM VIEW_CHEMICALS CHEM WHERE CHEM.LAB like '#SITE_ID%'&lt;/condition&gt;&lt;rows&gt;1&lt;/rows&gt;&lt;/vplist&gt;&lt;/property&gt;&lt;/cellproperty&gt;&lt;cellproperty&gt;&lt;cell&gt;&lt;sheet&gt;LMS&lt;/sheet&gt;&lt;address&gt;R104C4&lt;/address&gt;&lt;name&gt;MEAS_SHELF_MAN_VENDOR&lt;/name&gt;&lt;/cell&gt;&lt;property&gt;&lt;reasonforchange&gt;&lt;guid&gt;b1e2bbbb_ef94_425f_bac1_f08aa3f77fc1&lt;/guid&gt;&lt;/reasonforchange&gt;&lt;/property&gt;&lt;property&gt;&lt;inputfield&gt;&lt;guid&gt;f3ff00ba_804d_4109_b13f_a15a78f39265&lt;/guid&gt;&lt;type&gt;Text&lt;/type&gt;&lt;/inputfield&gt;&lt;/property&gt;&lt;/cellproperty&gt;&lt;cellproperty&gt;&lt;cell&gt;&lt;sheet&gt;LMS&lt;/sheet&gt;&lt;address&gt;R104C5&lt;/address&gt;&lt;name&gt;MEAS_SHELF_MAN_VENDOR_NAME&lt;/name&gt;&lt;/cell&gt;&lt;property&gt;&lt;reasonforchange&gt;&lt;guid&gt;abc53649_ac8c_4ea8_9364_4a7bc633aab6&lt;/guid&gt;&lt;/reasonforchange&gt;&lt;/property&gt;&lt;property&gt;&lt;inputfield&gt;&lt;guid&gt;e5b0fad9_2804_4bc1_8973_a1cc090f355a&lt;/guid&gt;&lt;type&gt;Text&lt;/type&gt;&lt;/inputfield&gt;&lt;/property&gt;&lt;/cellproperty&gt;&lt;cellproperty&gt;&lt;cell&gt;&lt;sheet&gt;LMS&lt;/sheet&gt;&lt;address&gt;R104C6&lt;/address&gt;&lt;name&gt;MEAS_SHELF_MAN_VENDOR_LOT&lt;/name&gt;&lt;/cell&gt;&lt;property&gt;&lt;inputfield&gt;&lt;guid&gt;a9ca7dd6_c0ec_4c41_9dd6_6eb303c285cb&lt;/guid&gt;&lt;type&gt;Text&lt;/type&gt;&lt;/inputfield&gt;&lt;/property&gt;&lt;property&gt;&lt;reasonforchange&gt;&lt;guid&gt;d3e59fb8_2dd4_4a3f_9c9e_0f68d46a7199&lt;/guid&gt;&lt;/reasonforchange&gt;&lt;/property&gt;&lt;/cellproperty&gt;&lt;cellproperty&gt;&lt;cell&gt;&lt;sheet&gt;LMS&lt;/sheet&gt;&lt;address&gt;R104C7&lt;/address&gt;&lt;name&gt;MEAS_SHELF_MAN_VENDOR_EXP&lt;/name&gt;&lt;/cell&gt;&lt;property&gt;&lt;reasonforchange&gt;&lt;guid&gt;bb4357d4_72e4_4430_9024_02f487e9a49f&lt;/guid&gt;&lt;/reasonforchange&gt;&lt;/property&gt;&lt;property&gt;&lt;inputfield&gt;&lt;guid&gt;d189af6a_2720_480b_828b_515b534d6696&lt;/guid&gt;&lt;type&gt;Text&lt;/type&gt;&lt;/inputfield&gt;&lt;/property&gt;&lt;/cellproperty&gt;&lt;cellproperty&gt;&lt;cell&gt;&lt;sheet&gt;LMS&lt;/sheet&gt;&lt;address&gt;R106C4&lt;/address&gt;&lt;name&gt;MEAS_PREP_MAN_SOLN&lt;/name&gt;&lt;/cell&gt;&lt;property&gt;&lt;reasonforchange&gt;&lt;guid&gt;d50838a5_7a24_47ca_8b6f_167bed8d82be&lt;/guid&gt;&lt;/reasonforchange&gt;&lt;/property&gt;&lt;property&gt;&lt;inputfield&gt;&lt;guid&gt;f77a7bc5_93c6_47c4_8cee_f64b866344c5&lt;/guid&gt;&lt;type&gt;Text&lt;/type&gt;&lt;/inputfield&gt;&lt;/property&gt;&lt;/cellproperty&gt;&lt;cellproperty&gt;&lt;cell&gt;&lt;sheet&gt;LMS&lt;/sheet&gt;&lt;address&gt;R108C4&lt;/address&gt;&lt;name&gt;MEAS_SHELF_MAN_SOLN_REF&lt;/name&gt;&lt;/cell&gt;&lt;property&gt;&lt;reasonforchange&gt;&lt;guid&gt;ad222f88_c425_4aed_8b37_a64a0987da8d&lt;/guid&gt;&lt;/reasonforchange&gt;&lt;/property&gt;&lt;property&gt;&lt;inputfield&gt;&lt;guid&gt;d619d00d_434c_45bf_8bfa_573141aabe85&lt;/guid&gt;&lt;type&gt;Text&lt;/type&gt;&lt;/inputfield&gt;&lt;/property&gt;&lt;property&gt;&lt;vplist&gt;&lt;title&gt;Select a reference document (last 14 days)&lt;/title&gt;&lt;description&gt;&lt;/description&gt;&lt;guid&gt;b86bb467_dbab_4fe2_b5cb_42bead35c510&lt;/guid&gt;&lt;source&gt;&lt;from&gt;OracleDS&lt;/from&gt;&lt;/source&gt;&lt;condition&gt;SELECT DOC.LIMSORDERNO INTO MEAS_SHELF_MAN_SOLN_REF FROM MEASUREORDER DOC WHERE DOC.LIMSORDERNO like '#SITE_ID%' AND TO_DATE(SUBSTR(modifier, 1, 8), 'YYYY-MM-DD') &amp;gt;= (SYSDATE-14) AND DOC.ORDERSOURCE = 'D'&lt;/condition&gt;&lt;rows&gt;1&lt;/rows&gt;&lt;/vplist&gt;&lt;/property&gt;&lt;/cellproperty&gt;&lt;cellproperty&gt;&lt;cell&gt;&lt;sheet&gt;LMS&lt;/sheet&gt;&lt;address&gt;R110C4&lt;/address&gt;&lt;name&gt;B_COUNT&lt;/name&gt;&lt;/cell&gt;&lt;property&gt;&lt;inputfield&gt;&lt;guid&gt;e08f0cd9_44c6_4569_9021_14b2cdf20f6f&lt;/guid&gt;&lt;type&gt;Text&lt;/type&gt;&lt;/inputfield&gt;&lt;/property&gt;&lt;property&gt;&lt;executeonleave&gt;&lt;title&gt;Table Control&lt;/title&gt;&lt;description&gt;Show or hide rows in the table&lt;/description&gt;&lt;guid&gt;ca86b22b_34b3_4846_96fa_c21bcf3c0493&lt;/guid&gt;&lt;code&gt;&lt;name&gt;waters.eln.ac.userinterface&lt;/name&gt;&lt;type&gt;Extern&lt;/type&gt;&lt;parameters&gt;&lt;parameter&gt;&lt;value&gt;TABLECONTROLA&lt;/value&gt;&lt;description&gt;Use the TABLECONTROLA function&lt;/description&gt;&lt;/parameter&gt;&lt;parameter&gt;&lt;value&gt;B&lt;/value&gt;&lt;description&gt;Table prefix&lt;/description&gt;&lt;/parameter&gt;&lt;/parameters&gt;&lt;/code&gt;&lt;/executeonleave&gt;&lt;/property&gt;&lt;/cellproperty&gt;&lt;cellproperty&gt;&lt;cell&gt;&lt;sheet&gt;LMS&lt;/sheet&gt;&lt;address&gt;R110C7&lt;/address&gt;&lt;name&gt;SET_INST_ID_MEAMAN&lt;/name&gt;&lt;/cell&gt;&lt;property&gt;&lt;vplist&gt;&lt;title&gt;Select a pH Meter&lt;/title&gt;&lt;description&gt;&lt;/description&gt;&lt;guid&gt;b310fec5_acad_45c7_9518_5fb6e50d7432&lt;/guid&gt;&lt;source&gt;&lt;from&gt;OracleDS&lt;/from&gt;&lt;/source&gt;&lt;condition&gt;SELECT INST.INSTRUMENT_ID AS Instrument ID, INST.VERIFICATION_DUE_TIMESTAMP AS Verif. Due Date, INST.CALIBRATON_DUE_TIMESTAMP AS Cal. Due Date INTO SET_INST_ID_MEAMAN, ,  FROM VIEW_INSTRUMENTS INST WHERE INST.INSTRUMENT_CLASS = 'PH METER' AND INST.LAB like '#SITE_ID%' AND NOT REGEXP_LIKE(UPPER(INST.INSTRUMENT_ID),'(.*CALIBRATE|.*CALIBRATION DATE)') ORDER BY INST.INSTRUMENT_ID&lt;/condition&gt;&lt;rows&gt;1&lt;/rows&gt;&lt;/vplist&gt;&lt;/property&gt;&lt;property&gt;&lt;dbvalidation&gt;&lt;guid&gt;ab8acae8_5594_4725_a60d_959085f4b5cd&lt;/guid&gt;&lt;source&gt;&lt;from&gt;OracleDS&lt;/from&gt;&lt;/source&gt;&lt;condition&gt;SELECT I.INSTRUMENT_ID FROM VIEW_INSTRUMENTS I WHERE I.INSTRUMENT_ID = '#SET_INST_ID_MEAMAN' AND I.VERIFICATION_DUE_TIMESTAMP &amp;gt; TO_TIMESTAMP('#TODAY_NOW', 'MM/DD/YYYY HH:MI:SS AM')&lt;/condition&gt;&lt;failure&gt;&lt;message&gt;Instrument out of verification&lt;/message&gt;&lt;/failure&gt;&lt;success /&gt;&lt;/dbvalidation&gt;&lt;/property&gt;&lt;/cellproperty&gt;&lt;cellproperty&gt;&lt;cell&gt;&lt;sheet&gt;LMS&lt;/sheet&gt;&lt;address&gt;R113C3:R124C3&lt;/address&gt;&lt;name&gt;MEAS_MAN_SOLN&lt;/name&gt;&lt;/cell&gt;&lt;property&gt;&lt;reasonforchange&gt;&lt;guid&gt;afb943b0_bfe1_4074_8410_896d59d5178e&lt;/guid&gt;&lt;/reasonforchange&gt;&lt;/property&gt;&lt;property&gt;&lt;inputfield&gt;&lt;guid&gt;d91fb700_f28c_4b47_a9e0_0fddf216e45e&lt;/guid&gt;&lt;type&gt;Text&lt;/type&gt;&lt;/inputfield&gt;&lt;/property&gt;&lt;/cellproperty&gt;&lt;cellproperty&gt;&lt;cell&gt;&lt;sheet&gt;LMS&lt;/sheet&gt;&lt;address&gt;R113C4&lt;/address&gt;&lt;name&gt;MEAS_MAN_PH_1&lt;/name&gt;&lt;/cell&gt;&lt;property&gt;&lt;executeonleave&gt;&lt;title&gt;Set Cal Date/Time&lt;/title&gt;&lt;description&gt;&lt;/description&gt;&lt;guid&gt;a3d28f70_902d_48d9_a4df_bbc4f0aa0d2d&lt;/guid&gt;&lt;code&gt;&lt;name&gt;SetCurrentDate&lt;/name&gt;&lt;type&gt;Intern&lt;/type&gt;&lt;parameters&gt;&lt;parameter&gt;&lt;value&gt;MEAS_MAN_DATE_1&lt;/value&gt;&lt;/parameter&gt;&lt;/parameters&gt;&lt;/code&gt;&lt;/executeonleave&gt;&lt;/property&gt;&lt;property&gt;&lt;reasonforchange&gt;&lt;guid&gt;a6884cd9_cb88_4f8d_abd3_0b7f734cb73e&lt;/guid&gt;&lt;/reasonforchange&gt;&lt;/property&gt;&lt;property&gt;&lt;inputfield&gt;&lt;guid&gt;ccc71a59_c25b_454f_9238_16182808767b&lt;/guid&gt;&lt;type&gt;Text&lt;/type&gt;&lt;/inputfield&gt;&lt;/property&gt;&lt;/cellproperty&gt;&lt;cellproperty&gt;&lt;cell&gt;&lt;sheet&gt;LMS&lt;/sheet&gt;&lt;address&gt;R113C5:R124C5&lt;/address&gt;&lt;name&gt;MEAS_MAN_TEMP&lt;/name&gt;&lt;/cell&gt;&lt;property&gt;&lt;reasonforchange&gt;&lt;guid&gt;cd2aa965_ed5c_4a23_b008_43d64a021651&lt;/guid&gt;&lt;/reasonforchange&gt;&lt;/property&gt;&lt;property&gt;&lt;inputfield&gt;&lt;guid&gt;ed782896_d549_494b_a852_7170925baca2&lt;/guid&gt;&lt;type&gt;Text&lt;/type&gt;&lt;/inputfield&gt;&lt;/property&gt;&lt;/cellproperty&gt;&lt;cellproperty&gt;&lt;cell&gt;&lt;sheet&gt;LMS&lt;/sheet&gt;&lt;address&gt;R113C8&lt;/address&gt;&lt;name&gt;PH_ID_MAN_1&lt;/name&gt;&lt;/cell&gt;&lt;property&gt;&lt;vplist&gt;&lt;title&gt;Select pH meter&lt;/title&gt;&lt;description&gt;&lt;/description&gt;&lt;guid&gt;bc7ee3d0_83ed_4f8a_b896_16f8fcaa6143&lt;/guid&gt;&lt;source&gt;&lt;from&gt;OracleDS&lt;/from&gt;&lt;/source&gt;&lt;condition&gt;SELECT INST.INSTRUMENT_ID INTO PH_ID_MAN_1 FROM VIEW_INSTRUMENTS INST WHERE INST.INSTRUMENT_CLASS = 'PH METER' AND INST.INSTRUMENT_ID = '#SET_INST_ID_MEAMAN'&lt;/condition&gt;&lt;rows&gt;1&lt;/rows&gt;&lt;/vplist&gt;&lt;/property&gt;&lt;property&gt;&lt;lookup&gt;&lt;title&gt;Look up balance verification due date&lt;/title&gt;&lt;description&gt;&lt;/description&gt;&lt;guid&gt;b4555b47_8f55_41ff_96f5_8182062a834e&lt;/guid&gt;&lt;source&gt;&lt;from&gt;OracleDS&lt;/from&gt;&lt;/source&gt;&lt;condition&gt;SELECT TO_CHAR(INST.VERIFICATION_DUE_TIMESTAMP,'MM/DD/YYYY HH:MI:SS AM') INTO PH_VER_DUE_MAN_1 FROM VIEW_INSTRUMENTS INST WHERE INST.INSTRUMENT_ID = '#PH_ID_MAN_1'&lt;/condition&gt;&lt;rows&gt;1&lt;/rows&gt;&lt;/lookup&gt;&lt;/property&gt;&lt;/cellproperty&gt;&lt;cellproperty&gt;&lt;cell&gt;&lt;sheet&gt;LMS&lt;/sheet&gt;&lt;address&gt;R113C9&lt;/address&gt;&lt;name&gt;PH_VER_DUE_MAN_1&lt;/name&gt;&lt;/cell&gt;&lt;property&gt;&lt;validation&gt;&lt;guid&gt;aee9871f_e711_46ba_8c26_2a50cdf01d18&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114C4</t>
  </si>
  <si>
    <t>&lt;/address&gt;&lt;name&gt;MEAS_MAN_PH_2&lt;/name&gt;&lt;/cell&gt;&lt;property&gt;&lt;inputfield&gt;&lt;guid&gt;b1ba7a3c_a344_4b8f_9957_8bec5a1f8c56&lt;/guid&gt;&lt;type&gt;Text&lt;/type&gt;&lt;/inputfield&gt;&lt;/property&gt;&lt;property&gt;&lt;reasonforchange&gt;&lt;guid&gt;e5b0342b_713f_462a_b2c3_e3529f6bfac9&lt;/guid&gt;&lt;/reasonforchange&gt;&lt;/property&gt;&lt;property&gt;&lt;executeonleave&gt;&lt;title&gt;Set Cal Date/Time&lt;/title&gt;&lt;description&gt;&lt;/description&gt;&lt;guid&gt;d9388cfb_90d9_4f43_9321_383c8deffc31&lt;/guid&gt;&lt;code&gt;&lt;name&gt;SetCurrentDate&lt;/name&gt;&lt;type&gt;Intern&lt;/type&gt;&lt;parameters&gt;&lt;parameter&gt;&lt;value&gt;MEAS_MAN_DATE_2&lt;/value&gt;&lt;/parameter&gt;&lt;/parameters&gt;&lt;/code&gt;&lt;/executeonleave&gt;&lt;/property&gt;&lt;/cellproperty&gt;&lt;cellproperty&gt;&lt;cell&gt;&lt;sheet&gt;LMS&lt;/sheet&gt;&lt;address&gt;R114C8&lt;/address&gt;&lt;name&gt;PH_ID_MAN_2&lt;/name&gt;&lt;/cell&gt;&lt;property&gt;&lt;lookup&gt;&lt;title&gt;Look up balance verification due date&lt;/title&gt;&lt;description&gt;&lt;/description&gt;&lt;guid&gt;d6980cbc_f9a8_44ab_8017_77f692c2be85&lt;/guid&gt;&lt;source&gt;&lt;from&gt;OracleDS&lt;/from&gt;&lt;/source&gt;&lt;condition&gt;SELECT TO_CHAR(INST.VERIFICATION_DUE_TIMESTAMP,'MM/DD/YYYY HH:MI:SS AM') INTO PH_VER_DUE_MAN_2 FROM VIEW_INSTRUMENTS INST WHERE INST.INSTRUMENT_ID = '#PH_ID_MAN_2'&lt;/condition&gt;&lt;rows&gt;1&lt;/rows&gt;&lt;/lookup&gt;&lt;/property&gt;&lt;property&gt;&lt;vplist&gt;&lt;title&gt;Select pH meter&lt;/title&gt;&lt;description&gt;&lt;/description&gt;&lt;guid&gt;afd23853_c147_4ef7_9237_a03ad32bca91&lt;/guid&gt;&lt;source&gt;&lt;from&gt;OracleDS&lt;/from&gt;&lt;/source&gt;&lt;condition&gt;SELECT INST.INSTRUMENT_ID INTO PH_ID_MAN_2 FROM VIEW_INSTRUMENTS INST WHERE INST.INSTRUMENT_CLASS = 'PH METER' AND INST.INSTRUMENT_ID = '#SET_INST_ID_MEAMAN'&lt;/condition&gt;&lt;rows&gt;1&lt;/rows&gt;&lt;/vplist&gt;&lt;/property&gt;&lt;/cellproperty&gt;&lt;cellproperty&gt;&lt;cell&gt;&lt;sheet&gt;LMS&lt;/sheet&gt;&lt;address&gt;R114C9&lt;/address&gt;&lt;name&gt;PH_VER_DUE_MAN_2&lt;/name&gt;&lt;/cell&gt;&lt;property&gt;&lt;validation&gt;&lt;guid&gt;f30ad5ca_afcd_4723_9597_841da9dad330&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115C4&lt;/address&gt;&lt;name&gt;MEAS_MAN_PH_3&lt;/name&gt;&lt;/cell&gt;&lt;property&gt;&lt;inputfield&gt;&lt;guid&gt;cb7c3052_f9b5_4caf_ab73_dbe88bd30d59&lt;/guid&gt;&lt;type&gt;Text&lt;/type&gt;&lt;/inputfield&gt;&lt;/property&gt;&lt;property&gt;&lt;reasonforchange&gt;&lt;guid&gt;d5f4f4c8_4b1e_4fed_b2be_a9f7e9d21fbc&lt;/guid&gt;&lt;/reasonforchange&gt;&lt;/property&gt;&lt;property&gt;&lt;executeonleave&gt;&lt;title&gt;Set Cal Date/Time&lt;/title&gt;&lt;description&gt;&lt;/description&gt;&lt;guid&gt;d4d4a1aa_dd48_4151_92bc_4200bc2f296e&lt;/guid&gt;&lt;code&gt;&lt;name&gt;SetCurrentDate&lt;/name&gt;&lt;type&gt;Intern&lt;/type&gt;&lt;parameters&gt;&lt;parameter&gt;&lt;value&gt;MEAS_MAN_DATE_3&lt;/value&gt;&lt;/parameter&gt;&lt;/parameters&gt;&lt;/code&gt;&lt;/executeonleave&gt;&lt;/property&gt;&lt;/cellproperty&gt;&lt;cellproperty&gt;&lt;cell&gt;&lt;sheet&gt;LMS&lt;/sheet&gt;&lt;address&gt;R115C8&lt;/address&gt;&lt;name&gt;PH_ID_MAN_3&lt;/name&gt;&lt;/cell&gt;&lt;property&gt;&lt;lookup&gt;&lt;title&gt;Look up balance verification due date&lt;/title&gt;&lt;description&gt;&lt;/description&gt;&lt;guid&gt;be4d3500_0743_4b3f_af73_13f4b93374aa&lt;/guid&gt;&lt;source&gt;&lt;from&gt;OracleDS&lt;/from&gt;&lt;/source&gt;&lt;condition&gt;SELECT TO_CHAR(INST.VERIFICATION_DUE_TIMESTAMP,'MM/DD/YYYY HH:MI:SS AM') INTO PH_VER_DUE_MAN_3 FROM VIEW_INSTRUMENTS INST WHERE INST.INSTRUMENT_ID = '#PH_ID_MAN_3'&lt;/condition&gt;&lt;rows&gt;1&lt;/rows&gt;&lt;/lookup&gt;&lt;/property&gt;&lt;property&gt;&lt;vplist&gt;&lt;title&gt;Select pH meter&lt;/title&gt;&lt;description&gt;&lt;/description&gt;&lt;guid&gt;cadf7e09_1d89_4fd7_8a6d_6aeed234a7b1&lt;/guid&gt;&lt;source&gt;&lt;from&gt;OracleDS&lt;/from&gt;&lt;/source&gt;&lt;condition&gt;SELECT INST.INSTRUMENT_ID INTO PH_ID_MAN_3 FROM VIEW_INSTRUMENTS INST WHERE INST.INSTRUMENT_CLASS = 'PH METER' AND INST.INSTRUMENT_ID = '#SET_INST_ID_MEAMAN'&lt;/condition&gt;&lt;rows&gt;1&lt;/rows&gt;&lt;/vplist&gt;&lt;/property&gt;&lt;/cellproperty&gt;&lt;cellproperty&gt;&lt;cell&gt;&lt;sheet&gt;LMS&lt;/sheet&gt;&lt;address&gt;R115C9&lt;/address&gt;&lt;name&gt;PH_VER_DUE_MAN_3&lt;/name&gt;&lt;/cell&gt;&lt;property&gt;&lt;validation&gt;&lt;guid&gt;adb7a35a_2b9f_4ca5_b52f_e0dde40e2d6e&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116C4&lt;/address&gt;&lt;name&gt;MEAS_MAN_PH_4&lt;/name&gt;&lt;/cell&gt;&lt;property&gt;&lt;inputfield&gt;&lt;guid&gt;bf7e0494_a765_4fae_be76_f14f85c76a80&lt;/guid&gt;&lt;type&gt;Text&lt;/type&gt;&lt;/inputfield&gt;&lt;/property&gt;&lt;property&gt;&lt;reasonforchange&gt;&lt;guid&gt;bc69bf1e_03d5_49ff_98db_f3a99714287c&lt;/guid&gt;&lt;/reasonforchange&gt;&lt;/property&gt;&lt;property&gt;&lt;executeonleave&gt;&lt;title&gt;Set Cal Date/Time&lt;/title&gt;&lt;description&gt;&lt;/description&gt;&lt;guid&gt;eb0f0ad5_7434_4988_914e_90bccfd50c9e&lt;/guid&gt;&lt;code&gt;&lt;name&gt;SetCurrentDate&lt;/name&gt;&lt;type&gt;Intern&lt;/type&gt;&lt;parameters&gt;&lt;parameter&gt;&lt;value&gt;MEAS_MAN_DATE_4&lt;/value&gt;&lt;/parameter&gt;&lt;/parameters&gt;&lt;/code&gt;&lt;/executeonleave&gt;&lt;/property&gt;&lt;/cellproperty&gt;&lt;cellproperty&gt;&lt;cell&gt;&lt;sheet&gt;LMS&lt;/sheet&gt;&lt;address&gt;R116C8&lt;/address&gt;&lt;name&gt;PH_ID_MAN_4&lt;/name&gt;&lt;/cell&gt;&lt;property&gt;&lt;lookup&gt;&lt;title&gt;Look up balance verification due date&lt;/title&gt;&lt;description&gt;&lt;/description&gt;&lt;guid&gt;d8c63f35_81e5_4b4b_9b07_af44111ec613&lt;/guid&gt;&lt;source&gt;&lt;from&gt;OracleDS&lt;/from&gt;&lt;/source&gt;&lt;condition&gt;SELECT TO_CHAR(INST.VERIFICATION_DUE_TIMESTAMP,'MM/DD/YYYY HH:MI:SS AM') INTO PH_VER_DUE_MAN_4 FROM VIEW_INSTRUMENTS INST WHERE INST.INSTRUMENT_ID = '#PH_ID_MAN_4'&lt;/condition&gt;&lt;rows&gt;1&lt;/rows&gt;&lt;/lookup&gt;&lt;/property&gt;&lt;property&gt;&lt;vplist&gt;&lt;title&gt;Select pH meter&lt;/title&gt;&lt;description&gt;&lt;/description&gt;&lt;guid&gt;e255dfa3_283f_45cb_a0ce_3fb756e32858&lt;/guid&gt;&lt;source&gt;&lt;from&gt;OracleDS&lt;/from&gt;&lt;/source&gt;&lt;condition&gt;SELECT INST.INSTRUMENT_ID INTO PH_ID_MAN_4 FROM VIEW_INSTRUMENTS INST WHERE INST.INSTRUMENT_CLASS = 'PH METER' AND INST.INSTRUMENT_ID = '#SET_INST_ID_MEAMAN'&lt;/condition&gt;&lt;rows&gt;1&lt;/rows&gt;&lt;/vplist&gt;&lt;/property&gt;&lt;/cellproperty&gt;&lt;cellproperty&gt;&lt;cell&gt;&lt;sheet&gt;LMS&lt;/sheet&gt;&lt;address&gt;R116C9&lt;/address&gt;&lt;name&gt;PH_VER_DUE_MAN_4&lt;/name&gt;&lt;/cell&gt;&lt;property&gt;&lt;validation&gt;&lt;guid&gt;e82779ee_3944_42f8_8f65_6466c128cc42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117C4&lt;/address&gt;&lt;name&gt;MEAS_MAN_PH_5&lt;/name&gt;&lt;/cell&gt;&lt;property&gt;&lt;inputfield&gt;&lt;guid&gt;f30d7e7c_d3e7_49e4_93b8_1da5eafd0507&lt;/guid&gt;&lt;type&gt;Text&lt;/type&gt;&lt;/inputfield&gt;&lt;/property&gt;&lt;property&gt;&lt;reasonforchange&gt;&lt;guid&gt;deed6ea2_b704_486e_87be_9eb1031e48db&lt;/guid&gt;&lt;/reasonforchange&gt;&lt;/property&gt;&lt;property&gt;&lt;executeonleave&gt;&lt;title&gt;Set Cal Date/Time&lt;/title&gt;&lt;description&gt;&lt;/description&gt;&lt;guid&gt;ad5acddb_d869_4f73_9aa0_0026345f61cf&lt;/guid&gt;&lt;code&gt;&lt;name&gt;SetCurrentDate&lt;/name&gt;&lt;type&gt;Intern&lt;/type&gt;&lt;parameters&gt;&lt;parameter&gt;&lt;value&gt;MEAS_MAN_DATE_5&lt;/value&gt;&lt;/parameter&gt;&lt;/parameters&gt;&lt;/code&gt;&lt;/executeonleave&gt;&lt;/property&gt;&lt;/cellproperty&gt;&lt;cellproperty&gt;&lt;cell&gt;&lt;sheet&gt;LMS&lt;/sheet&gt;&lt;address&gt;R117C8&lt;/address&gt;&lt;name&gt;PH_ID_MAN_5&lt;/name&gt;&lt;/cell&gt;&lt;property&gt;&lt;lookup&gt;&lt;title&gt;Look up balance verification due date&lt;/title&gt;&lt;description&gt;&lt;/description&gt;&lt;guid&gt;a1730f5e_f481_4605_a70c_a52120c26a31&lt;/guid&gt;&lt;source&gt;&lt;from&gt;OracleDS&lt;/from&gt;&lt;/source&gt;&lt;condition&gt;SELECT TO_CHAR(INST.VERIFICATION_DUE_TIMESTAMP,'MM/DD/YYYY HH:MI:SS AM') INTO PH_VER_DUE_MAN_5 FROM VIEW_INSTRUMENTS INST WHERE INST.INSTRUMENT_ID = '#PH_ID_MAN_5'&lt;/condition&gt;&lt;rows&gt;1&lt;/rows&gt;&lt;/lookup&gt;&lt;/property&gt;&lt;property&gt;&lt;vplist&gt;&lt;title&gt;Select pH meter&lt;/title&gt;&lt;description&gt;&lt;/description&gt;&lt;guid&gt;f82d2080_88d6_4f66_8220_8ba2af84608d&lt;/guid&gt;&lt;source&gt;&lt;from&gt;OracleDS&lt;/from&gt;&lt;/source&gt;&lt;condition&gt;SELECT INST.INSTRUMENT_ID INTO PH_ID_MAN_5 FROM VIEW_INSTRUMENTS INST WHERE INST.INSTRUMENT_CLASS = 'PH METER' AND INST.INSTRUMENT_ID = '#SET_INST_ID_MEAMAN'&lt;/condition&gt;&lt;rows&gt;1&lt;/rows&gt;&lt;/vplist&gt;&lt;/property&gt;&lt;/cellproperty&gt;&lt;cellproperty&gt;&lt;cell&gt;&lt;sheet&gt;LMS&lt;/sheet&gt;&lt;address&gt;R117C9&lt;/address&gt;&lt;name&gt;PH_VER_DUE_MAN_5&lt;/name&gt;&lt;/cell&gt;&lt;property&gt;&lt;validation&gt;&lt;guid&gt;b9493782_9241_4de5_a71a_12f133f9cc49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118C4&lt;/address&gt;&lt;name&gt;MEAS_MAN_PH_6&lt;/name&gt;&lt;/cell&gt;&lt;property&gt;&lt;inputfield&gt;&lt;guid&gt;ac739a8a_9678_4be8_a053_7be2d9e30a11&lt;/guid&gt;&lt;type&gt;Text&lt;/type&gt;&lt;/inputfield&gt;&lt;/property&gt;&lt;property&gt;&lt;reasonforchange&gt;&lt;guid&gt;fca5b346_b2d2_4e8b_9367_de702766a19c&lt;/guid&gt;&lt;/reasonforchange&gt;&lt;/property&gt;&lt;property&gt;&lt;executeonleave&gt;&lt;title&gt;Set Cal Date/Time&lt;/title&gt;&lt;description&gt;&lt;/description&gt;&lt;guid&gt;f4921ef3_37a0_42f2_8bbd_d3eddafc33fb&lt;/guid&gt;&lt;code&gt;&lt;name&gt;SetCurrentDate&lt;/name&gt;&lt;type&gt;Intern&lt;/type&gt;&lt;parameters&gt;&lt;parameter&gt;&lt;value&gt;MEAS_MAN_DATE_6&lt;/value&gt;&lt;/parameter&gt;&lt;/parameters&gt;&lt;/code&gt;&lt;/executeonleave&gt;&lt;/property&gt;&lt;/cellproperty&gt;&lt;cellproperty&gt;&lt;cell&gt;&lt;sheet&gt;LMS&lt;/sheet&gt;&lt;address&gt;R118C8&lt;/address&gt;&lt;name&gt;PH_ID_MAN_6&lt;/name&gt;&lt;/cell&gt;&lt;property&gt;&lt;lookup&gt;&lt;title&gt;Look up balance verification due date&lt;/title&gt;&lt;description&gt;&lt;/description&gt;&lt;guid&gt;b9790ac5_22ae_4850_84aa_d9fe32811d02&lt;/guid&gt;&lt;source&gt;&lt;from&gt;OracleDS&lt;/from&gt;&lt;/source&gt;&lt;condition&gt;SELECT TO_CHAR(INST.VERIFICATION_DUE_TIMESTAMP,'MM/DD/YYYY HH:MI:SS AM') INTO PH_VER_DUE_MAN_6 FROM VIEW_INSTRUMENTS INST WHERE INST.INSTRUMENT_ID = '#PH_ID_MAN_6'&lt;/condition&gt;&lt;rows&gt;1&lt;/rows&gt;&lt;/lookup&gt;&lt;/property&gt;&lt;property&gt;&lt;vplist&gt;&lt;title&gt;Select pH meter&lt;/title&gt;&lt;description&gt;&lt;/description&gt;&lt;guid&gt;adee3bb7_c090_4c19_8f1e_3213f9b75dd0&lt;/guid&gt;&lt;source&gt;&lt;from&gt;OracleDS&lt;/from&gt;&lt;/source&gt;&lt;condition&gt;SELECT INST.INSTRUMENT_ID INTO PH_ID_MAN_6 FROM VIEW_INSTRUMENTS INST WHERE INST.INSTRUMENT_CLASS = 'PH METER' AND INST.INSTRUMENT_ID = '#SET_INST_ID_MEAMAN'&lt;/condition&gt;&lt;rows&gt;1&lt;/rows&gt;&lt;/vplist&gt;&lt;/property&gt;&lt;/cellproperty&gt;&lt;cellproperty&gt;&lt;cell&gt;&lt;sheet&gt;LMS&lt;/sheet&gt;&lt;address&gt;R118C9&lt;/address&gt;&lt;name&gt;PH_VER_DUE_MAN_6&lt;/name&gt;&lt;/cell&gt;&lt;property&gt;&lt;validation&gt;&lt;guid&gt;f6f114c3_cc23_49f6_b9ab_687242a0e6f7&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119C4&lt;/address&gt;&lt;name&gt;MEAS_MAN_PH_7&lt;/name&gt;&lt;/cell&gt;&lt;property&gt;&lt;inputfield&gt;&lt;guid&gt;af80df4e_1fc1_4f2f_a70d_6877fdb7a07b&lt;/guid&gt;&lt;type&gt;Text&lt;/type&gt;&lt;/inputfield&gt;&lt;/property&gt;&lt;property&gt;&lt;reasonforchange&gt;&lt;guid&gt;babd9c23_3f95_49c4_9a6e_f78bddd88835&lt;/guid&gt;&lt;/reasonforchange&gt;&lt;/property&gt;&lt;property&gt;&lt;executeonleave&gt;&lt;title&gt;Set Cal Date/Time&lt;/title&gt;&lt;description&gt;&lt;/description&gt;&lt;guid&gt;b7eaca6c_0baf_4bb7_9ef2_e8338e808d85&lt;/guid&gt;&lt;code&gt;&lt;name&gt;SetCurrentDate&lt;/name&gt;&lt;type&gt;Intern&lt;/type&gt;&lt;parameters&gt;&lt;parameter&gt;&lt;value&gt;MEAS_MAN_DATE_7&lt;/value&gt;&lt;/parameter&gt;&lt;/parameters&gt;&lt;/code&gt;&lt;/executeonleave&gt;&lt;/property&gt;&lt;/cellproperty&gt;&lt;cellproperty&gt;&lt;cell&gt;&lt;sheet&gt;LMS&lt;/sheet&gt;&lt;address&gt;R119C8&lt;/address&gt;&lt;name&gt;PH_ID_MAN_7&lt;/name&gt;&lt;/cell&gt;&lt;property&gt;&lt;lookup&gt;&lt;title&gt;Look up balance verification due date&lt;/title&gt;&lt;description&gt;&lt;/description&gt;&lt;guid&gt;d1e66c46_61d5_4d37_84bc_08686668d1d8&lt;/guid&gt;&lt;source&gt;&lt;from&gt;OracleDS&lt;/from&gt;&lt;/source&gt;&lt;condition&gt;SELECT TO_CHAR(INST.VERIFICATION_DUE_TIMESTAMP,'MM/DD/YYYY HH:MI:SS AM') INTO PH_VER_DUE_MAN_7 FROM VIEW_INSTRUMENTS INST WHERE INST.INSTRUMENT_ID = '#PH_ID_MAN_7'&lt;/condition&gt;&lt;rows&gt;1&lt;/rows&gt;&lt;/lookup&gt;&lt;/property&gt;&lt;property&gt;&lt;vplist&gt;&lt;title&gt;Select pH meter&lt;/title&gt;&lt;description&gt;&lt;/description&gt;&lt;guid&gt;a1f66484_8c8b_438a_80fe_85079211c01d&lt;/guid&gt;&lt;source&gt;&lt;from&gt;OracleDS&lt;/from&gt;&lt;/source&gt;&lt;condition&gt;SELECT INST.INSTRUMENT_ID INTO PH_ID_MAN_7 FROM VIEW_INSTRUMENTS INST WHERE INST.INSTRUMENT_CLASS = 'PH METER' AND INST.INSTRUMENT_ID = '#SET_INST_ID_MEAMAN'&lt;/condition&gt;&lt;rows&gt;1&lt;/rows&gt;&lt;/vplist&gt;&lt;/property&gt;&lt;/cellproperty&gt;&lt;cellproperty&gt;&lt;cell&gt;&lt;sheet&gt;LMS&lt;/sheet&gt;&lt;address&gt;R119C9&lt;/address&gt;&lt;name&gt;PH_VER_DUE_MAN_7&lt;/name&gt;&lt;/cell&gt;&lt;property&gt;&lt;validation&gt;&lt;guid&gt;a921c6ae_60ad_4107_bc4d_de98cad2c649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120C4&lt;/address&gt;&lt;name&gt;MEAS_MAN_PH_8&lt;/name&gt;&lt;/cell&gt;&lt;property&gt;&lt;inputfield&gt;&lt;guid&gt;e44c08a3_969c_4ff4_91d1_6f3cdff27b43&lt;/guid&gt;&lt;type&gt;Text&lt;/type&gt;&lt;/inputfield&gt;&lt;/property&gt;&lt;property&gt;&lt;reasonforchange&gt;&lt;guid&gt;dbc1af57_4ab7_45d0_85d8_95288148ac4f&lt;/guid&gt;&lt;/reasonforchange&gt;&lt;/property&gt;&lt;property&gt;&lt;executeonleave&gt;&lt;title&gt;Set Cal Date/Time&lt;/title&gt;&lt;description&gt;&lt;/description&gt;&lt;guid&gt;bc66b277_10a9_483a_8589_7074d0383808&lt;/guid&gt;&lt;code&gt;&lt;name&gt;SetCurrentDate&lt;/name&gt;&lt;type&gt;Intern&lt;/type&gt;&lt;parameters&gt;&lt;parameter&gt;&lt;value&gt;MEAS_MAN_DATE_8&lt;/value&gt;&lt;/parameter&gt;&lt;/parameters&gt;&lt;/code&gt;&lt;/executeonleave&gt;&lt;/property&gt;&lt;/cellproperty&gt;&lt;cellproperty&gt;&lt;cell&gt;&lt;sheet&gt;LMS&lt;/sheet&gt;&lt;address&gt;R120C8&lt;/address&gt;&lt;name&gt;PH_ID_MAN_8&lt;/name&gt;&lt;/cell&gt;&lt;property&gt;&lt;lookup&gt;&lt;title&gt;Look up balance verification due date&lt;/title&gt;&lt;description&gt;&lt;/description&gt;&lt;guid&gt;d72b245b_94d9_4f21_9d8d_973415c741a4&lt;/guid&gt;&lt;source&gt;&lt;from&gt;OracleDS&lt;/from&gt;&lt;/source&gt;&lt;condition&gt;SELECT TO_CHAR(INST.VERIFICATION_DUE_TIMESTAMP,'MM/DD/YYYY HH:MI:SS AM') INTO PH_VER_DUE_MAN_8 FROM VIEW_INSTRUMENTS INST WHERE INST.INSTRUMENT_ID = '#PH_ID_MAN_8'&lt;/condition&gt;&lt;rows&gt;1&lt;/rows&gt;&lt;/lookup&gt;&lt;/property&gt;&lt;property&gt;&lt;vplist&gt;&lt;title&gt;Select pH meter&lt;/title&gt;&lt;description&gt;&lt;/description&gt;&lt;guid&gt;a64c3334_f3a6_4dae_b62e_cd027357096d&lt;/guid&gt;&lt;source&gt;&lt;from&gt;OracleDS&lt;/from&gt;&lt;/source&gt;&lt;condition&gt;SELECT INST.INSTRUMENT_ID INTO PH_ID_MAN_8 FROM VIEW_INSTRUMENTS INST WHERE INST.INSTRUMENT_CLASS = 'PH METER' AND INST.INSTRUMENT_ID = '#SET_INST_ID_MEAMAN'&lt;/condition&gt;&lt;rows&gt;1&lt;/rows&gt;&lt;/vplist&gt;&lt;/property&gt;&lt;/cellproperty&gt;&lt;cellproperty&gt;&lt;cell&gt;&lt;sheet&gt;LMS&lt;/sheet&gt;&lt;address&gt;R120C9&lt;/address&gt;&lt;name&gt;PH_VER_DUE_MAN_8&lt;/name&gt;&lt;/cell&gt;&lt;property&gt;&lt;validation&gt;&lt;guid&gt;b44c8858_20df_479e_b7a3_632109ac7ece&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121C4&lt;/address&gt;&lt;name&gt;MEAS_MAN_PH_9&lt;/name&gt;&lt;/cell&gt;&lt;property&gt;&lt;inputfield&gt;&lt;guid&gt;dfbaed6c_a2a8_413e_b556_69182186dd83&lt;/guid&gt;&lt;type&gt;Text&lt;/type&gt;&lt;/inputfield&gt;&lt;/property&gt;&lt;property&gt;&lt;reasonforchange&gt;&lt;guid&gt;b60cbc46_bb4b_49d5_989e_f52ce2ddbb5a&lt;/guid&gt;&lt;/reasonforchange&gt;&lt;/property&gt;&lt;property&gt;&lt;executeonleave&gt;&lt;title&gt;Set Cal Date/Time&lt;/title&gt;&lt;description&gt;&lt;/description&gt;&lt;guid&gt;b6f7bca3_d3a1_4655_afca_dc6ed8578dde&lt;/guid&gt;&lt;code&gt;&lt;name&gt;SetCurrentDate&lt;/name&gt;&lt;type&gt;Intern&lt;/type&gt;&lt;parameters&gt;&lt;parameter&gt;&lt;value&gt;MEAS_MAN_DATE_9&lt;/value&gt;&lt;/parameter&gt;&lt;/parameters&gt;&lt;/code&gt;&lt;/executeonleave&gt;&lt;/property&gt;&lt;/cellproperty&gt;&lt;cellproperty&gt;&lt;cell&gt;&lt;sheet&gt;LMS&lt;/sheet&gt;&lt;address&gt;R121C8&lt;/address&gt;&lt;name&gt;PH_ID_MAN_9&lt;/name&gt;&lt;/cell&gt;&lt;property&gt;&lt;lookup&gt;&lt;title&gt;Look up balance verification due date&lt;/title&gt;&lt;description&gt;&lt;/description&gt;&lt;guid&gt;dd7d6566_3873_4bbd_85ba_0a8c49578493&lt;/guid&gt;&lt;source&gt;&lt;from&gt;OracleDS&lt;/from&gt;&lt;/source&gt;&lt;condition&gt;SELECT TO_CHAR(INST.VERIFICATION_DUE_TIMESTAMP,'MM/DD/YYYY HH:MI:SS AM') INTO PH_VER_DUE_MAN_9 FROM VIEW_INSTRUMENTS INST WHERE INST.INSTRUMENT_ID = '#PH_ID_MAN_9'&lt;/condition&gt;&lt;rows&gt;1&lt;/rows&gt;&lt;/lookup&gt;&lt;/property&gt;&lt;property&gt;&lt;vplist&gt;&lt;title&gt;Select pH meter&lt;/title&gt;&lt;description&gt;&lt;/description&gt;&lt;guid&gt;f7552016_90dd_4c9e_968d_81e7a00239d4&lt;/guid&gt;&lt;source&gt;&lt;from&gt;OracleDS&lt;/from&gt;&lt;/source&gt;&lt;condition&gt;SELECT INST.INSTRUMENT_ID INTO PH_ID_MAN_9 FROM VIEW_INSTRUMENTS INST WHERE INST.INSTRUMENT_CLASS = 'PH METER' AND INST.INSTRUMENT_ID = '#SET_INST_ID_MEAMAN'&lt;/condition&gt;&lt;rows&gt;1&lt;/rows&gt;&lt;/vplist&gt;&lt;/property&gt;&lt;/cellproperty&gt;&lt;cellproperty&gt;&lt;cell&gt;&lt;sheet&gt;LMS&lt;/sheet&gt;&lt;address&gt;R121C9&lt;/address&gt;&lt;name&gt;PH_VER_DUE_MAN_9&lt;/name&gt;&lt;/cell&gt;&lt;property&gt;&lt;validation&gt;&lt;guid&gt;b1beefb0_13ff_4ecd_b20c_2ce4cb98df25&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122C4&lt;/address&gt;&lt;name&gt;MEAS_MAN_PH_10&lt;/name&gt;&lt;/cell&gt;&lt;property&gt;&lt;inputfield&gt;&lt;guid&gt;b3f218c3_19c0_4153_a7c3_8629c3ae5074&lt;/guid&gt;&lt;type&gt;Text&lt;/type&gt;&lt;/inputfield&gt;&lt;/property&gt;&lt;property&gt;&lt;reasonforchange&gt;&lt;guid&gt;a78363d0_92eb_4d2e_a397_188f16812623&lt;/guid&gt;&lt;/reasonforchange&gt;&lt;/property&gt;&lt;property&gt;&lt;executeonleave&gt;&lt;title&gt;Set Cal Date/Time&lt;/title&gt;&lt;description&gt;&lt;/description&gt;&lt;guid&gt;fc4887b0_bc6e_43fa_9b73_4bcf9bddd0a9&lt;/guid&gt;&lt;code&gt;&lt;name&gt;SetCurrentDate&lt;/name&gt;&lt;type&gt;Intern&lt;/type&gt;&lt;parameters&gt;&lt;parameter&gt;&lt;value&gt;MEAS_MAN_DATE_10&lt;/value&gt;&lt;/parameter&gt;&lt;/parameters&gt;&lt;/code&gt;&lt;/executeonleave&gt;&lt;/property&gt;&lt;/cellproperty&gt;&lt;cellproperty&gt;&lt;cell&gt;&lt;sheet&gt;LMS&lt;/sheet&gt;&lt;address&gt;R122C8&lt;/address&gt;&lt;name&gt;PH_ID_MAN_10&lt;/name&gt;&lt;/cell&gt;&lt;property&gt;&lt;lookup&gt;&lt;title&gt;Look up balance verification due date&lt;/title&gt;&lt;description&gt;&lt;/description&gt;&lt;guid&gt;f748491a_d10d_4373_9d90_9608c2062d5b&lt;/guid&gt;&lt;source&gt;&lt;from&gt;OracleDS&lt;/from&gt;&lt;/source&gt;&lt;condition&gt;SELECT TO_CHAR(INST.VERIFICATION_DUE_TIMESTAMP,'MM/DD/YYYY HH:MI:SS AM') INTO PH_VER_DUE_MAN_10 FROM VIEW_INSTRUMENTS INST WHERE INST.INSTRUMENT_ID = '#PH_ID_MAN_10'&lt;/condition&gt;&lt;rows&gt;1&lt;/rows&gt;&lt;/lookup&gt;&lt;/property&gt;&lt;property&gt;&lt;vplist&gt;&lt;title&gt;Select pH meter&lt;/title&gt;&lt;description&gt;&lt;/description&gt;&lt;guid&gt;ce532c28_d2bc_4cff_a8ef_f2de059d0d19&lt;/guid&gt;&lt;source&gt;&lt;from&gt;OracleDS&lt;/from&gt;&lt;/source&gt;&lt;condition&gt;SELECT INST.INSTRUMENT_ID INTO PH_ID_MAN_10 FROM VIEW_INSTRUMENTS INST WHERE INST.INSTRUMENT_CLASS = 'PH METER' AND INST.INSTRUMENT_ID = '#SET_INST_ID_MEAMAN'&lt;/condition&gt;&lt;rows&gt;1&lt;/rows&gt;&lt;/vplist&gt;&lt;/property&gt;&lt;/cellproperty&gt;&lt;cellproperty&gt;&lt;cell&gt;&lt;sheet&gt;LMS&lt;/sheet&gt;&lt;address&gt;R122C9&lt;/address&gt;&lt;name&gt;PH_VER_DUE_MAN_10&lt;/name&gt;&lt;/cell&gt;&lt;property&gt;&lt;validation&gt;&lt;guid&gt;bb7343b3_8f7f_4c84_bd88_117a984d49a5&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123C4&lt;/address&gt;&lt;name&gt;MEAS_MAN_PH_11&lt;/name&gt;&lt;/cell&gt;&lt;property&gt;&lt;inputfield&gt;&lt;guid&gt;f947e928_2dbf_46b5_8fb8_48bbececa8d0&lt;/guid&gt;&lt;type&gt;Text&lt;/type&gt;&lt;/inputfield&gt;&lt;/property&gt;&lt;property&gt;&lt;reasonforchange&gt;&lt;guid&gt;a5548281_7700_45c6_81a8_aa075eeab490&lt;/guid&gt;&lt;/reasonforchange&gt;&lt;/property&gt;&lt;property&gt;&lt;executeonleave&gt;&lt;title&gt;Set Cal Date/Time&lt;/title&gt;&lt;description&gt;&lt;/description&gt;&lt;guid&gt;e20a5e8c_255e_41ab_a3c9_c5fe27e7a3cc&lt;/guid&gt;&lt;code&gt;&lt;name&gt;SetCurrentDate&lt;/name&gt;&lt;type&gt;Intern&lt;/type&gt;&lt;parameters&gt;&lt;parameter&gt;&lt;value&gt;MEAS_MAN_DATE_11&lt;/value&gt;&lt;/parameter&gt;&lt;/parameters&gt;&lt;/code&gt;&lt;/executeonleave&gt;&lt;/property&gt;&lt;/cellproperty&gt;&lt;cellproperty&gt;&lt;cell&gt;&lt;sheet&gt;LMS&lt;/sheet&gt;&lt;address&gt;R123C8&lt;/address&gt;&lt;name&gt;PH_ID_MAN_11&lt;/name&gt;&lt;/cell&gt;&lt;property&gt;&lt;lookup&gt;&lt;title&gt;Look up balance verification due date&lt;/title&gt;&lt;description&gt;&lt;/description&gt;&lt;guid&gt;cd5bfe29_0ecf_4454_87a3_ac6066e41c3d&lt;/guid&gt;&lt;source&gt;&lt;from&gt;OracleDS&lt;/from&gt;&lt;/source&gt;&lt;condition&gt;SELECT TO_CHAR(INST.VERIFICATION_DUE_TIMESTAMP,'MM/DD/YYYY HH:MI:SS AM') INTO PH_VER_DUE_MAN_11 FROM VIEW_INSTRUMENTS INST WHERE INST.INSTRUMENT_ID = '#PH_ID_MAN_11'&lt;/condition&gt;&lt;rows&gt;1&lt;/rows&gt;&lt;/lookup&gt;&lt;/property&gt;&lt;property&gt;&lt;vplist&gt;&lt;title&gt;Select pH meter&lt;/title&gt;&lt;description&gt;&lt;/description&gt;&lt;guid&gt;dc5cd260_d880_40df_bf90_1b8b4d7f3567&lt;/guid&gt;&lt;source&gt;&lt;from&gt;OracleDS&lt;/from&gt;&lt;/source&gt;&lt;condition&gt;SELECT INST.INSTRUMENT_ID INTO PH_ID_MAN_11 FROM VIEW_INSTRUMENTS INST WHERE INST.INSTRUMENT_CLASS = 'PH METER' AND INST.INSTRUMENT_ID = '#SET_INST_ID_MEAMAN'&lt;/condition&gt;&lt;rows&gt;1&lt;/rows&gt;&lt;/vplist&gt;&lt;/property&gt;&lt;/cellproperty&gt;&lt;cellproperty&gt;&lt;cell&gt;&lt;sheet&gt;LMS&lt;/sheet&gt;&lt;address&gt;R123C9&lt;/address&gt;&lt;name&gt;PH_VER_DUE_MAN_11&lt;/name&gt;&lt;/cell&gt;&lt;property&gt;&lt;validation&gt;&lt;guid&gt;b93338a3_41b3_4bf0_bf67_e45b021c5631&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124C4&lt;/address&gt;&lt;name&gt;MEAS_MAN_PH_12&lt;/name&gt;&lt;/cell&gt;&lt;property&gt;&lt;inputfield&gt;&lt;guid&gt;d67f1669_b66a_4713_8091_2e2c6a74c342&lt;/guid&gt;&lt;type&gt;Text&lt;/type&gt;&lt;/inputfield&gt;&lt;/property&gt;&lt;property&gt;&lt;reasonforchange&gt;&lt;guid&gt;da06e969_ec88_419d_99d5_6fce7b73d363&lt;/guid&gt;&lt;/reasonforchange&gt;&lt;/property&gt;&lt;property&gt;&lt;executeonleave&gt;&lt;title&gt;Set Cal Date/Time&lt;/title&gt;&lt;description&gt;&lt;/description&gt;&lt;guid&gt;ede66ef9_ac11_4430_b50d_e0dab32b5d57&lt;/guid&gt;&lt;code&gt;&lt;name&gt;SetCurrentDate&lt;/name&gt;&lt;type&gt;Intern&lt;/type&gt;&lt;parameters&gt;&lt;parameter&gt;&lt;value&gt;MEAS_MAN_DATE_12&lt;/value&gt;&lt;/parameter&gt;&lt;/parameters&gt;&lt;/code&gt;&lt;/executeonleave&gt;&lt;/property&gt;&lt;/cellproperty&gt;&lt;cellproperty&gt;&lt;cell&gt;&lt;sheet&gt;LMS&lt;/sheet&gt;&lt;address&gt;R124C8&lt;/address&gt;&lt;name&gt;PH_ID_MAN_12&lt;/name&gt;&lt;/cell&gt;&lt;property&gt;&lt;lookup&gt;&lt;title&gt;Look up balance verification due date&lt;/title&gt;&lt;description&gt;&lt;/description&gt;&lt;guid&gt;d40abafc_c1cc_4291_8877_8dc313d199db&lt;/guid&gt;&lt;source&gt;&lt;from&gt;OracleDS&lt;/from&gt;&lt;/source&gt;&lt;condition&gt;SELECT TO_CHAR(INST.VERIFICATION_DUE_TIMESTAMP,'MM/DD/YYYY HH:MI:SS AM') INTO PH_VER_DUE_MAN_12 FROM VIEW_INSTRUMENTS INST WHERE INST.INSTRUMENT_ID = '#PH_ID_MAN_12'&lt;/condition&gt;&lt;rows&gt;1&lt;/rows&gt;&lt;/lookup&gt;&lt;/property&gt;&lt;property&gt;&lt;vplist&gt;&lt;title&gt;Select pH meter&lt;/title&gt;&lt;description&gt;&lt;/description&gt;&lt;guid&gt;f00f2d78_d8ad_4e32_812a_a5337a366305&lt;/guid&gt;&lt;source&gt;&lt;from&gt;OracleDS&lt;/from&gt;&lt;/source&gt;&lt;condition&gt;SELECT INST.INSTRUMENT_ID INTO PH_ID_MAN_12 FROM VIEW_INSTRUMENTS INST WHERE INST.INSTRUMENT_CLASS = 'PH METER' AND INST.INSTRUMENT_ID = '#SET_INST_ID_MEAMAN'&lt;/condition&gt;&lt;rows&gt;1&lt;/rows&gt;&lt;/vplist&gt;&lt;/property&gt;&lt;/cellproperty&gt;&lt;cellproperty&gt;&lt;cell&gt;&lt;sheet&gt;LMS&lt;/sheet&gt;&lt;address&gt;R124C9&lt;/address&gt;&lt;name&gt;PH_VER_DUE_MAN_12&lt;/name&gt;&lt;/cell&gt;&lt;property&gt;&lt;validation&gt;&lt;guid&gt;b770c8ae_2253_4cbd_b5fd_d5b2a2ac2a42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128C3&lt;/address&gt;&lt;name&gt;COMMENTS&lt;/name&gt;&lt;/cell&gt;&lt;property&gt;&lt;reasonforchange&gt;&lt;guid&gt;ec5cec76_7a91_44c9_8819_24dba3f07eef&lt;/guid&gt;&lt;/reasonforchange&gt;&lt;/property&gt;&lt;property&gt;&lt;inputfield&gt;&lt;guid&gt;b0c238e8_f2fa_4f45_af2c_e23d6b8bde75&lt;/guid&gt;&lt;type&gt;Text&lt;/type&gt;&lt;/inputfield&gt;&lt;/property&gt;&lt;property&gt;&lt;executeonleave&gt;&lt;title&gt;Autofit&lt;/title&gt;&lt;description&gt;&lt;/description&gt;&lt;guid&gt;f0afcc7e_8f92_4899_a608_2789273c060c&lt;/guid&gt;&lt;code&gt;&lt;name&gt;waters.eln.ac.userinterface&lt;/name&gt;&lt;type&gt;Extern&lt;/type&gt;&lt;parameters&gt;&lt;parameter&gt;&lt;value&gt;AUTOFIT&lt;/value&gt;&lt;/parameter&gt;&lt;parameter&gt;&lt;value&gt;COMMENTS&lt;/value&gt;&lt;/parameter&gt;&lt;/parameters&gt;&lt;/code&gt;&lt;/executeonleave&gt;&lt;/property&gt;&lt;/cellproperty&gt;&lt;cellproperty&gt;&lt;cell&gt;&lt;sheet&gt;Reagent&lt;/sheet&gt;&lt;address&gt;R3C4&lt;/address&gt;&lt;name&gt;FORM_CHEMICALS&lt;/name&gt;&lt;/cell&gt;&lt;property&gt;&lt;vpfield&gt;&lt;guid&gt;e3fc7f7e_8d90_498d_ac6c_137ac0838db9&lt;/guid&gt;&lt;type&gt;String&lt;/type&gt;&lt;action&gt;Overwrite&lt;/action&gt;&lt;condition&gt;SELECT VPFIELD.EXPERIMENT.ENTRY.METADATA.VALUE FROM VPDATA WHERE VPFIELD.EXPERIMENT.ENTRY.METADATA = Form Chemicals AND VPFIELD.EXPERIMENT.ID = #ADDIN.CURRENTEXPERIMENTID AND VPFIELD.EXPERIMENT.ENTRY.ID = #ADDIN.CURRENTENTRYID &lt;/condition&gt;&lt;/vpfield&gt;&lt;/property&gt;&lt;/cellproperty&gt;&lt;cellproperty&gt;&lt;cell&gt;&lt;sheet&gt;Reagent&lt;/sheet&gt;&lt;address&gt;R4C4&lt;/address&gt;&lt;name&gt;FORM_CHEMICALS_STATUS_R&lt;/name&gt;&lt;/cell&gt;&lt;property&gt;&lt;vpfield&gt;&lt;guid&gt;ea160423_a62e_4dc3_9d66_b21034c3e9e4&lt;/guid&gt;&lt;type&gt;String&lt;/type&gt;&lt;action&gt;Read&lt;/action&gt;&lt;condition&gt;SELECT VPFIELD.EXPERIMENT.ENTRY.METADATA.VALUE FROM VPDATA WHERE VPFIELD.EXPERIMENT.ENTRY.METADATA = Form Chemicals Status AND VPFIELD.EXPERIMENT.ID = #ADDIN.CURRENTEXPERIMENTID AND VPFIELD.EXPERIMENT.ENTRY.ID = #ADDIN.CURRENTENTRYID &lt;/condition&gt;&lt;/vpfield&gt;&lt;/property&gt;&lt;/cellproperty&gt;&lt;cellproperty&gt;&lt;cell&gt;&lt;sheet&gt;Reagent&lt;/sheet&gt;&lt;address&gt;R5C4&lt;/address&gt;&lt;name&gt;FORM_CHEMICALS_STATUS_W&lt;/name&gt;&lt;/cell&gt;&lt;property&gt;&lt;vpfield&gt;&lt;guid&gt;e13e9cd1_1f34_4005_9229_655fdd9ab9e0&lt;/guid&gt;&lt;type&gt;String&lt;/type&gt;&lt;action&gt;Overwrite&lt;/action&gt;&lt;condition&gt;SELECT VPFIELD.EXPERIMENT.ENTRY.METADATA.VALUE FROM VPDATA WHERE VPFIELD.EXPERIMENT.ENTRY.METADATA = Form Chemicals Status AND VPFIELD.EXPERIMENT.ID = #ADDIN.CURRENTEXPERIMENTID AND VPFIELD.EXPERIMENT.ENTRY.ID = #ADDIN.CURRENTENTRYID &lt;/condition&gt;&lt;/vpfield&gt;&lt;/property&gt;&lt;/cellproperty&gt;&lt;cellproperty&gt;&lt;cell&gt;&lt;sheet&gt;Reagent&lt;/sheet&gt;&lt;address&gt;R6C4&lt;/address&gt;&lt;name&gt;FORM_CHEMICALS_ERROR_R&lt;/name&gt;&lt;/cell&gt;&lt;property&gt;&lt;vpfield&gt;&lt;guid&gt;bf7b20de_43fc_4d1f_9a5f_eb52dc9227cf&lt;/guid&gt;&lt;type&gt;String&lt;/type&gt;&lt;action&gt;Read&lt;/action&gt;&lt;condition&gt;SELECT VPFIELD.EXPERIMENT.ENTRY.METADATA.VALUE FROM VPDATA WHERE VPFIELD.EXPERIMENT.ENTRY.METADATA = Form Chemicals Error AND VPFIELD.EXPERIMENT.ID = #ADDIN.CURRENTEXPERIMENTID AND VPFIELD.EXPERIMENT.ENTRY.ID = #ADDIN.CURRENTENTRYID &lt;/condition&gt;&lt;/vpfield&gt;&lt;/property&gt;&lt;/cellproperty&gt;&lt;cellproperty&gt;&lt;cell&gt;&lt;sheet&gt;Reagent&lt;/sheet&gt;&lt;address&gt;R7C4&lt;/address&gt;&lt;name&gt;FORM_CHEMICALS_ERROR_W&lt;/name&gt;&lt;/cell&gt;&lt;property&gt;&lt;vpfield&gt;&lt;guid&gt;e41f2ef0_876b_48da_a059_160afd38f60a&lt;/guid&gt;&lt;type&gt;String&lt;/type&gt;&lt;action&gt;Overwrite&lt;/action&gt;&lt;condition&gt;SELECT VPFIELD.EXPERIMENT.ENTRY.METADATA.VALUE FROM VPDATA WHERE VPFIELD.EXPERIMENT.ENTRY.METADATA = Form Chemicals Error AND VPFIELD.EXPERIMENT.ID = #ADDIN.CURRENTEXPERIMENTID AND VPFIELD.EXPERIMENT.ENTRY.ID = #ADDIN.CURRENTENTRYID &lt;/condition&gt;&lt;/vpfield&gt;&lt;/property&gt;&lt;/cellproperty&gt;&lt;cellproperty&gt;&lt;cell&gt;&lt;sheet&gt;Reagent&lt;/sheet&gt;&lt;address&gt;R303C3:R327C3&lt;/address&gt;&lt;name&gt;INV_LOG_SUBSTGUID&lt;/name&gt;&lt;/cell&gt;&lt;property&gt;&lt;vpfield&gt;&lt;guid&gt;fdc82768_c03a_4f11_a893_a8b65b7307d1&lt;/guid&gt;&lt;type&gt;String&lt;/type&gt;&lt;action&gt;Overwrite&lt;/action&gt;&lt;condition&gt;SELECT VPFIELD.EXPERIMENT.ENTRY.RESULT.VALUE FROM VPDATA WHERE VPFIELD.EXPERIMENT.ENTRY.RESULT = INV_LOG_SUBSTGUID AND VPFIELD.EXPERIMENT.ID = #ADDIN.CURRENTEXPERIMENTID AND VPFIELD.EXPERIMENT.ENTRY.ID = #ADDIN.CURRENTENTRYID &lt;/condition&gt;&lt;/vpfield&gt;&lt;/property&gt;&lt;/cellproperty&gt;&lt;cellproperty&gt;&lt;cell&gt;&lt;sheet&gt;Reagent&lt;/sheet&gt;&lt;address&gt;R303C4:R327C4&lt;/address&gt;&lt;name&gt;INV_LOG_WITHDRAW&lt;/name&gt;&lt;/cell&gt;&lt;property&gt;&lt;vpfield&gt;&lt;guid&gt;e922370a_598b_4ba3_8ff1_780cc6beda41&lt;/guid&gt;&lt;type&gt;String&lt;/type&gt;&lt;action&gt;Overwrite&lt;/action&gt;&lt;condition&gt;SELECT VPFIELD.EXPERIMENT.ENTRY.RESULT.VALUE FROM VPDATA WHERE VPFIELD.EXPERIMENT.ENTRY.RESULT = INV_LOG_WITHDRAW AND VPFIELD.EXPERIMENT.ID = #ADDIN.CURRENTEXPERIMENTID AND VPFIELD.EXPERIMENT.ENTRY.ID = #ADDIN.CURRENTENTRYID &lt;/condition&gt;&lt;/vpfield&gt;&lt;/property&gt;&lt;/cellproperty&gt;&lt;cellproperty&gt;&lt;cell&gt;&lt;sheet&gt;Reagent&lt;/sheet&gt;&lt;address&gt;R303C5:R327C5&lt;/address&gt;&lt;name&gt;INV_LOG_QTY&lt;/name&gt;&lt;/cell&gt;&lt;property&gt;&lt;vpfield&gt;&lt;guid&gt;aecbc6ce_3b93_4031_afce_2b986aaee2cb&lt;/guid&gt;&lt;type&gt;String&lt;/type&gt;&lt;action&gt;Overwrite&lt;/action&gt;&lt;condition&gt;SELECT VPFIELD.EXPERIMENT.ENTRY.RESULT.VALUE FROM VPDATA WHERE VPFIELD.EXPERIMENT.ENTRY.RESULT = INV_LOG_QTY AND VPFIELD.EXPERIMENT.ID = #ADDIN.CURRENTEXPERIMENTID AND VPFIELD.EXPERIMENT.ENTRY.ID = #ADDIN.CURRENTENTRYID &lt;/condition&gt;&lt;/vpfield&gt;&lt;/property&gt;&lt;/cellproperty&gt;&lt;/cellproperties&gt;&lt;workflows /&gt;&lt;items /&gt;&lt;/vpaddin&gt;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</si>
</sst>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dd\-mmm\-yyyy\ hh:mm:ss"/>
    <numFmt numFmtId="166" formatCode="dd\-mmm\-yyyy\ hh:mm"/>
  </numFmts>
  <fonts count="33" x14ac:knownFonts="1">
    <font>
      <sz val="11"/>
      <color theme="1"/>
      <name val="Calibri"/>
      <family val="2"/>
      <scheme val="minor"/>
    </font>
    <font>
      <b/>
      <sz val="11"/>
      <color indexed="8"/>
      <name val="Segoe UI"/>
      <family val="2"/>
    </font>
    <font>
      <b/>
      <sz val="14"/>
      <color theme="4" tint="-0.499984740745262"/>
      <name val="Segoe UI"/>
      <family val="2"/>
    </font>
    <font>
      <b/>
      <sz val="10"/>
      <color indexed="8"/>
      <name val="Segoe UI"/>
      <family val="2"/>
    </font>
    <font>
      <b/>
      <sz val="10"/>
      <color theme="4" tint="-0.24994659260841701"/>
      <name val="Segoe UI"/>
      <family val="2"/>
    </font>
    <font>
      <sz val="10"/>
      <color indexed="8"/>
      <name val="Segoe UI"/>
      <family val="2"/>
    </font>
    <font>
      <sz val="9"/>
      <color theme="4" tint="-0.24994659260841701"/>
      <name val="Segoe UI"/>
      <family val="2"/>
    </font>
    <font>
      <sz val="14"/>
      <color rgb="FFC00000"/>
      <name val="Segoe UI"/>
      <family val="2"/>
    </font>
    <font>
      <sz val="8"/>
      <color rgb="FFC00000"/>
      <name val="Segoe UI"/>
      <family val="2"/>
    </font>
    <font>
      <sz val="12"/>
      <color theme="4" tint="-0.24994659260841701"/>
      <name val="Segoe UI"/>
      <family val="2"/>
    </font>
    <font>
      <sz val="9"/>
      <color theme="1"/>
      <name val="Calibri"/>
      <family val="2"/>
      <scheme val="minor"/>
    </font>
    <font>
      <sz val="9"/>
      <name val="Calibri"/>
      <family val="2"/>
      <scheme val="minor"/>
    </font>
    <font>
      <sz val="9"/>
      <name val="Segoe UI"/>
      <family val="2"/>
    </font>
    <font>
      <strike/>
      <sz val="9"/>
      <color theme="0" tint="-0.499984740745262"/>
      <name val="Segoe UI"/>
      <family val="2"/>
    </font>
    <font>
      <sz val="9"/>
      <color theme="0" tint="-0.499984740745262"/>
      <name val="Calibri"/>
      <family val="2"/>
      <scheme val="minor"/>
    </font>
    <font>
      <b/>
      <sz val="13"/>
      <color theme="0"/>
      <name val="Segoe UI"/>
      <family val="2"/>
    </font>
    <font>
      <b/>
      <sz val="9"/>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
      <name val="Segoe UI"/>
      <family val="2"/>
    </font>
    <font>
      <sz val="9"/>
      <color rgb="FFC00000"/>
      <name val="Segoe UI"/>
      <family val="2"/>
    </font>
    <font>
      <sz val="6"/>
      <color theme="0" tint="-0.34998626667073579"/>
      <name val="Segoe UI"/>
      <family val="2"/>
    </font>
    <font>
      <b/>
      <sz val="14"/>
      <color theme="4" tint="-0.249977111117893"/>
      <name val="Segoe UI"/>
      <family val="2"/>
    </font>
    <font>
      <b/>
      <sz val="11"/>
      <name val="Segoe UI"/>
      <family val="2"/>
    </font>
    <font>
      <b/>
      <sz val="10"/>
      <color rgb="FFC00000"/>
      <name val="Segoe UI"/>
      <family val="2"/>
    </font>
    <font>
      <sz val="11"/>
      <color rgb="FFFF0000"/>
      <name val="Calibri"/>
      <family val="2"/>
      <scheme val="minor"/>
    </font>
    <font>
      <b/>
      <sz val="11"/>
      <color rgb="FFFF0000"/>
      <name val="Calibri"/>
      <family val="2"/>
      <scheme val="minor"/>
    </font>
    <font>
      <sz val="9"/>
      <name val="Calibri"/>
      <family val="2"/>
    </font>
    <font>
      <sz val="12"/>
      <color theme="1"/>
      <name val="Calibri"/>
      <family val="2"/>
      <scheme val="minor"/>
    </font>
    <font>
      <sz val="9"/>
      <color rgb="FFFF0000"/>
      <name val="Calibri"/>
      <family val="2"/>
      <scheme val="minor"/>
    </font>
    <font>
      <sz val="8"/>
      <color theme="0" tint="-0.34998626667073579"/>
      <name val="Segoe UI"/>
      <family val="2"/>
    </font>
    <font>
      <sz val="11"/>
      <color rgb="FFC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gradientFill degree="90">
        <stop position="0">
          <color theme="0"/>
        </stop>
        <stop position="1">
          <color theme="0" tint="-0.25098422193060094"/>
        </stop>
      </gradientFill>
    </fill>
    <fill>
      <patternFill patternType="solid">
        <fgColor theme="0" tint="-0.24994659260841701"/>
        <bgColor indexed="64"/>
      </patternFill>
    </fill>
    <fill>
      <patternFill patternType="solid">
        <fgColor theme="0" tint="-0.14996795556505021"/>
        <bgColor indexed="64"/>
      </patternFill>
    </fill>
    <fill>
      <patternFill patternType="solid">
        <fgColor theme="4" tint="-0.249977111117893"/>
        <bgColor indexed="64"/>
      </patternFill>
    </fill>
    <fill>
      <patternFill patternType="solid">
        <fgColor rgb="FFDCE6F1"/>
        <bgColor indexed="64"/>
      </patternFill>
    </fill>
  </fills>
  <borders count="21">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theme="4"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medium">
        <color theme="4" tint="-0.499984740745262"/>
      </top>
      <bottom/>
      <diagonal/>
    </border>
    <border>
      <left style="thin">
        <color theme="0" tint="-0.499984740745262"/>
      </left>
      <right style="thin">
        <color theme="0" tint="-0.499984740745262"/>
      </right>
      <top style="medium">
        <color theme="4"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indexed="64"/>
      </left>
      <right style="thin">
        <color indexed="64"/>
      </right>
      <top style="thin">
        <color indexed="64"/>
      </top>
      <bottom style="thin">
        <color theme="0"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23">
    <xf numFmtId="0" fontId="0" fillId="0" borderId="0"/>
    <xf numFmtId="0" fontId="1" fillId="0" borderId="1">
      <alignment horizontal="center" vertical="center"/>
      <protection hidden="1"/>
    </xf>
    <xf numFmtId="0" fontId="2" fillId="0" borderId="2">
      <alignment horizontal="left"/>
      <protection hidden="1"/>
    </xf>
    <xf numFmtId="0" fontId="3" fillId="0" borderId="3" applyNumberFormat="0">
      <alignment horizontal="left" vertical="top" wrapText="1"/>
    </xf>
    <xf numFmtId="0" fontId="4" fillId="0" borderId="0" applyNumberFormat="0">
      <alignment horizontal="left" vertical="top" wrapText="1"/>
      <protection hidden="1"/>
    </xf>
    <xf numFmtId="0" fontId="5" fillId="0" borderId="0">
      <alignment horizontal="left" vertical="top"/>
      <protection hidden="1"/>
    </xf>
    <xf numFmtId="0" fontId="6" fillId="0" borderId="0">
      <alignment horizontal="left" vertical="top" wrapText="1"/>
      <protection hidden="1"/>
    </xf>
    <xf numFmtId="0" fontId="7" fillId="0" borderId="0">
      <alignment horizontal="left" vertical="top"/>
      <protection hidden="1"/>
    </xf>
    <xf numFmtId="0" fontId="8" fillId="0" borderId="0">
      <alignment horizontal="left" vertical="top"/>
      <protection hidden="1"/>
    </xf>
    <xf numFmtId="0" fontId="9" fillId="0" borderId="4">
      <alignment horizontal="left"/>
      <protection hidden="1"/>
    </xf>
    <xf numFmtId="164" fontId="10" fillId="0" borderId="5">
      <alignment horizontal="center" vertical="top" wrapText="1"/>
      <protection locked="0"/>
    </xf>
    <xf numFmtId="164" fontId="10" fillId="2" borderId="5">
      <alignment horizontal="center" vertical="top"/>
      <protection hidden="1"/>
    </xf>
    <xf numFmtId="0" fontId="1" fillId="3" borderId="1">
      <alignment horizontal="center" vertical="center"/>
      <protection hidden="1"/>
    </xf>
    <xf numFmtId="0" fontId="11" fillId="3" borderId="5">
      <alignment horizontal="center" vertical="top" wrapText="1"/>
      <protection hidden="1"/>
    </xf>
    <xf numFmtId="0" fontId="12" fillId="4" borderId="5">
      <alignment horizontal="center" vertical="center" wrapText="1"/>
      <protection hidden="1"/>
    </xf>
    <xf numFmtId="0" fontId="10" fillId="0" borderId="5">
      <alignment horizontal="left" vertical="top" wrapText="1"/>
      <protection locked="0"/>
    </xf>
    <xf numFmtId="0" fontId="10" fillId="2" borderId="5">
      <alignment horizontal="left" vertical="top"/>
      <protection hidden="1"/>
    </xf>
    <xf numFmtId="0" fontId="13" fillId="5" borderId="5">
      <alignment horizontal="center" vertical="center" wrapText="1"/>
      <protection hidden="1"/>
    </xf>
    <xf numFmtId="0" fontId="14" fillId="6" borderId="5">
      <alignment horizontal="left" vertical="top"/>
      <protection hidden="1"/>
    </xf>
    <xf numFmtId="49" fontId="15" fillId="7" borderId="6">
      <alignment horizontal="center" vertical="center"/>
      <protection hidden="1"/>
    </xf>
    <xf numFmtId="0" fontId="25" fillId="0" borderId="0">
      <alignment horizontal="right"/>
      <protection hidden="1"/>
    </xf>
    <xf numFmtId="0" fontId="22" fillId="0" borderId="0">
      <alignment horizontal="right" vertical="center"/>
    </xf>
    <xf numFmtId="165" fontId="29" fillId="0" borderId="12" applyBorder="0">
      <alignment horizontal="center" vertical="center" wrapText="1"/>
      <protection locked="0"/>
    </xf>
  </cellStyleXfs>
  <cellXfs count="162">
    <xf numFmtId="0" fontId="0" fillId="0" borderId="0" xfId="0"/>
    <xf numFmtId="0" fontId="2" fillId="0" borderId="2" xfId="2">
      <alignment horizontal="left"/>
      <protection hidden="1"/>
    </xf>
    <xf numFmtId="0" fontId="2" fillId="0" borderId="0" xfId="2" applyBorder="1">
      <alignment horizontal="left"/>
      <protection hidden="1"/>
    </xf>
    <xf numFmtId="0" fontId="10" fillId="2" borderId="5" xfId="16">
      <alignment horizontal="left" vertical="top"/>
      <protection hidden="1"/>
    </xf>
    <xf numFmtId="0" fontId="8" fillId="0" borderId="0" xfId="8">
      <alignment horizontal="left" vertical="top"/>
      <protection hidden="1"/>
    </xf>
    <xf numFmtId="0" fontId="9" fillId="0" borderId="4" xfId="9">
      <alignment horizontal="left"/>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0" fontId="11" fillId="3" borderId="5" xfId="13">
      <alignment horizontal="center" vertical="top" wrapText="1"/>
      <protection hidden="1"/>
    </xf>
    <xf numFmtId="0" fontId="16" fillId="2" borderId="5" xfId="16" applyFont="1" applyAlignment="1">
      <alignment horizontal="center" vertical="top"/>
      <protection hidden="1"/>
    </xf>
    <xf numFmtId="0" fontId="17" fillId="3" borderId="5" xfId="13" applyFont="1" applyAlignment="1">
      <alignment horizontal="left" vertical="top" wrapText="1"/>
      <protection hidden="1"/>
    </xf>
    <xf numFmtId="0" fontId="18" fillId="0" borderId="0" xfId="0" applyFont="1" applyAlignment="1">
      <alignment horizontal="left"/>
    </xf>
    <xf numFmtId="0" fontId="19" fillId="3" borderId="5" xfId="13" applyFont="1" applyAlignment="1">
      <alignment horizontal="left" vertical="top" wrapText="1"/>
      <protection hidden="1"/>
    </xf>
    <xf numFmtId="0" fontId="18" fillId="0" borderId="0" xfId="0" applyFont="1"/>
    <xf numFmtId="0" fontId="12" fillId="4" borderId="7" xfId="14" applyBorder="1" applyAlignment="1">
      <alignment horizontal="center" vertical="center" wrapText="1"/>
      <protection hidden="1"/>
    </xf>
    <xf numFmtId="0" fontId="12" fillId="4" borderId="5" xfId="14" applyFont="1" applyAlignment="1">
      <alignment horizontal="center" vertical="center" wrapText="1"/>
      <protection hidden="1"/>
    </xf>
    <xf numFmtId="0" fontId="17" fillId="3" borderId="5" xfId="13" applyFont="1">
      <alignment horizontal="center" vertical="top" wrapText="1"/>
      <protection hidden="1"/>
    </xf>
    <xf numFmtId="0" fontId="11" fillId="3" borderId="5" xfId="13">
      <alignment horizontal="center" vertical="top" wrapText="1"/>
      <protection hidden="1"/>
    </xf>
    <xf numFmtId="0" fontId="10" fillId="0" borderId="5" xfId="15">
      <alignment horizontal="left" vertical="top" wrapText="1"/>
      <protection locked="0"/>
    </xf>
    <xf numFmtId="0" fontId="11" fillId="3" borderId="5" xfId="13" applyAlignment="1">
      <alignment vertical="top"/>
      <protection hidden="1"/>
    </xf>
    <xf numFmtId="0" fontId="11" fillId="3" borderId="5" xfId="13" applyAlignment="1">
      <alignment vertical="top" wrapText="1"/>
      <protection hidden="1"/>
    </xf>
    <xf numFmtId="0" fontId="0" fillId="0" borderId="0" xfId="0" applyAlignment="1">
      <alignment horizontal="left" vertical="top" wrapText="1"/>
    </xf>
    <xf numFmtId="0" fontId="12" fillId="4" borderId="5" xfId="14">
      <alignment horizontal="center" vertical="center" wrapText="1"/>
      <protection hidden="1"/>
    </xf>
    <xf numFmtId="0" fontId="0" fillId="0" borderId="0" xfId="0" applyAlignment="1">
      <alignment wrapText="1"/>
    </xf>
    <xf numFmtId="0" fontId="10" fillId="2" borderId="5" xfId="16" applyAlignment="1">
      <alignment horizontal="left" vertical="top" wrapText="1"/>
      <protection hidden="1"/>
    </xf>
    <xf numFmtId="0" fontId="16" fillId="2" borderId="5" xfId="16" applyFont="1">
      <alignment horizontal="left" vertical="top"/>
      <protection hidden="1"/>
    </xf>
    <xf numFmtId="0" fontId="11" fillId="3" borderId="5" xfId="13" applyAlignment="1">
      <alignment horizontal="left" vertical="top" wrapText="1"/>
      <protection hidden="1"/>
    </xf>
    <xf numFmtId="0" fontId="11" fillId="3" borderId="5" xfId="13" applyAlignment="1" applyProtection="1">
      <alignment horizontal="left" vertical="top" wrapText="1"/>
      <protection locked="0" hidden="1"/>
    </xf>
    <xf numFmtId="0" fontId="10" fillId="2" borderId="5" xfId="16" applyProtection="1">
      <alignment horizontal="left" vertical="top"/>
      <protection locked="0" hidden="1"/>
    </xf>
    <xf numFmtId="0" fontId="11" fillId="3" borderId="5" xfId="13">
      <alignment horizontal="center" vertical="top" wrapText="1"/>
      <protection hidden="1"/>
    </xf>
    <xf numFmtId="0" fontId="11" fillId="3" borderId="5" xfId="13" applyAlignment="1">
      <alignment horizontal="left" vertical="top" wrapText="1"/>
      <protection hidden="1"/>
    </xf>
    <xf numFmtId="0" fontId="6" fillId="0" borderId="0" xfId="6" applyAlignment="1">
      <alignment horizontal="right" vertical="center"/>
      <protection hidden="1"/>
    </xf>
    <xf numFmtId="0" fontId="20" fillId="0" borderId="3" xfId="3" applyFont="1" applyAlignment="1" applyProtection="1">
      <alignment horizontal="center" vertical="center" wrapText="1"/>
      <protection locked="0"/>
    </xf>
    <xf numFmtId="0" fontId="21" fillId="0" borderId="2" xfId="2" applyFont="1" applyAlignment="1">
      <alignment horizontal="right"/>
      <protection hidden="1"/>
    </xf>
    <xf numFmtId="0" fontId="11" fillId="3" borderId="5" xfId="13">
      <alignment horizontal="center" vertical="top" wrapText="1"/>
      <protection hidden="1"/>
    </xf>
    <xf numFmtId="0" fontId="11" fillId="3" borderId="5" xfId="13" applyAlignment="1">
      <alignment horizontal="left" vertical="top" wrapText="1"/>
      <protection hidden="1"/>
    </xf>
    <xf numFmtId="0" fontId="11" fillId="3" borderId="11" xfId="13" applyBorder="1" applyAlignment="1">
      <alignment horizontal="left" vertical="top" wrapText="1"/>
      <protection hidden="1"/>
    </xf>
    <xf numFmtId="0" fontId="11" fillId="3" borderId="9" xfId="13" applyBorder="1" applyAlignment="1">
      <alignment horizontal="left" vertical="top" wrapText="1"/>
      <protection hidden="1"/>
    </xf>
    <xf numFmtId="0" fontId="11" fillId="3" borderId="10" xfId="13" applyBorder="1" applyAlignment="1">
      <alignment horizontal="left" vertical="top" wrapText="1"/>
      <protection hidden="1"/>
    </xf>
    <xf numFmtId="164" fontId="4" fillId="0" borderId="0" xfId="4" applyNumberFormat="1" applyAlignment="1">
      <alignment vertical="top" wrapText="1"/>
      <protection hidden="1"/>
    </xf>
    <xf numFmtId="0" fontId="13" fillId="5" borderId="5" xfId="17">
      <alignment horizontal="center" vertical="center" wrapText="1"/>
      <protection hidden="1"/>
    </xf>
    <xf numFmtId="0" fontId="0" fillId="0" borderId="0" xfId="0"/>
    <xf numFmtId="0" fontId="9" fillId="0" borderId="4" xfId="9">
      <alignment horizontal="left"/>
      <protection hidden="1"/>
    </xf>
    <xf numFmtId="0" fontId="12" fillId="4" borderId="5" xfId="14">
      <alignment horizontal="center" vertical="center" wrapText="1"/>
      <protection hidden="1"/>
    </xf>
    <xf numFmtId="0" fontId="11" fillId="3" borderId="5" xfId="13">
      <alignment horizontal="center" vertical="top" wrapText="1"/>
      <protection hidden="1"/>
    </xf>
    <xf numFmtId="0" fontId="5" fillId="0" borderId="0" xfId="5">
      <alignment horizontal="left" vertical="top"/>
      <protection hidden="1"/>
    </xf>
    <xf numFmtId="0" fontId="12" fillId="4" borderId="17" xfId="14" applyBorder="1">
      <alignment horizontal="center" vertical="center" wrapText="1"/>
      <protection hidden="1"/>
    </xf>
    <xf numFmtId="0" fontId="26" fillId="0" borderId="0" xfId="0" applyFont="1"/>
    <xf numFmtId="0" fontId="27" fillId="0" borderId="0" xfId="0" quotePrefix="1" applyFont="1"/>
    <xf numFmtId="0" fontId="27" fillId="0" borderId="0" xfId="0" quotePrefix="1" applyFont="1" applyAlignment="1">
      <alignment horizontal="center" vertical="center"/>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lignment horizontal="center" vertical="top" wrapText="1"/>
      <protection hidden="1"/>
    </xf>
    <xf numFmtId="0" fontId="5" fillId="0" borderId="0" xfId="5" applyAlignment="1">
      <alignment horizontal="left" vertical="top" wrapText="1"/>
      <protection hidden="1"/>
    </xf>
    <xf numFmtId="164" fontId="10" fillId="0" borderId="5" xfId="10" applyFill="1" applyAlignment="1" applyProtection="1">
      <alignment horizontal="center" vertical="center" wrapText="1"/>
      <protection locked="0"/>
    </xf>
    <xf numFmtId="0" fontId="10" fillId="0" borderId="5" xfId="15" applyFill="1" applyAlignment="1" applyProtection="1">
      <alignment horizontal="center" vertical="center" wrapText="1"/>
      <protection locked="0"/>
    </xf>
    <xf numFmtId="49" fontId="13" fillId="5" borderId="5" xfId="17" applyNumberFormat="1" applyAlignment="1">
      <alignment horizontal="center" vertical="center" wrapText="1"/>
      <protection hidden="1"/>
    </xf>
    <xf numFmtId="0" fontId="12" fillId="4" borderId="5" xfId="14">
      <alignment horizontal="center" vertical="center" wrapText="1"/>
      <protection hidden="1"/>
    </xf>
    <xf numFmtId="0" fontId="10" fillId="2" borderId="5" xfId="16" applyNumberFormat="1" applyAlignment="1">
      <alignment horizontal="center" vertical="center"/>
      <protection hidden="1"/>
    </xf>
    <xf numFmtId="0" fontId="12" fillId="4" borderId="5" xfId="14">
      <alignment horizontal="center" vertical="center" wrapText="1"/>
      <protection hidden="1"/>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lignment horizontal="center" vertical="top" wrapText="1"/>
      <protection hidden="1"/>
    </xf>
    <xf numFmtId="0" fontId="12" fillId="4" borderId="12" xfId="14" applyBorder="1">
      <alignment horizontal="center" vertical="center" wrapText="1"/>
      <protection hidden="1"/>
    </xf>
    <xf numFmtId="0" fontId="10" fillId="0" borderId="5" xfId="15" applyNumberFormat="1" applyAlignment="1" applyProtection="1">
      <alignment horizontal="left" vertical="center" wrapText="1"/>
      <protection locked="0"/>
    </xf>
    <xf numFmtId="0" fontId="10" fillId="2" borderId="5" xfId="16">
      <alignment horizontal="left" vertical="top"/>
      <protection hidden="1"/>
    </xf>
    <xf numFmtId="49" fontId="10" fillId="0" borderId="5" xfId="15" applyNumberFormat="1" applyFill="1" applyProtection="1">
      <alignment horizontal="left" vertical="top" wrapText="1"/>
      <protection locked="0"/>
    </xf>
    <xf numFmtId="49" fontId="10" fillId="0" borderId="5" xfId="15" applyNumberFormat="1" applyFill="1" applyAlignment="1" applyProtection="1">
      <alignment horizontal="center" vertical="center" wrapText="1"/>
      <protection locked="0"/>
    </xf>
    <xf numFmtId="0" fontId="12" fillId="4" borderId="5" xfId="14">
      <alignment horizontal="center" vertical="center" wrapText="1"/>
      <protection hidden="1"/>
    </xf>
    <xf numFmtId="0" fontId="10" fillId="2" borderId="5" xfId="16" applyAlignment="1">
      <alignment horizontal="left" vertical="center" wrapText="1"/>
      <protection hidden="1"/>
    </xf>
    <xf numFmtId="0" fontId="10" fillId="0" borderId="5" xfId="15" applyFill="1" applyProtection="1">
      <alignment horizontal="left" vertical="top" wrapText="1"/>
      <protection locked="0"/>
    </xf>
    <xf numFmtId="164" fontId="10" fillId="0" borderId="5" xfId="15" applyNumberFormat="1" applyFill="1" applyAlignment="1" applyProtection="1">
      <alignment horizontal="center" vertical="center" wrapText="1"/>
      <protection locked="0"/>
    </xf>
    <xf numFmtId="0" fontId="10" fillId="0" borderId="5" xfId="15" applyFill="1" applyAlignment="1" applyProtection="1">
      <alignment horizontal="left" vertical="center" wrapText="1"/>
      <protection locked="0"/>
    </xf>
    <xf numFmtId="22" fontId="0" fillId="0" borderId="0" xfId="0" applyNumberFormat="1"/>
    <xf numFmtId="14" fontId="10" fillId="2" borderId="5" xfId="16" applyNumberFormat="1">
      <alignment horizontal="left" vertical="top"/>
      <protection hidden="1"/>
    </xf>
    <xf numFmtId="0" fontId="12" fillId="4" borderId="5" xfId="14">
      <alignment horizontal="center" vertical="center" wrapText="1"/>
      <protection hidden="1"/>
    </xf>
    <xf numFmtId="22" fontId="10" fillId="2" borderId="5" xfId="16" applyNumberFormat="1">
      <alignment horizontal="left" vertical="top"/>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0" fontId="10" fillId="2" borderId="5" xfId="16" applyNumberFormat="1">
      <alignment horizontal="left" vertical="top"/>
      <protection hidden="1"/>
    </xf>
    <xf numFmtId="0" fontId="0" fillId="0" borderId="0" xfId="0" quotePrefix="1"/>
    <xf numFmtId="0" fontId="11" fillId="3" borderId="5" xfId="13" applyAlignment="1">
      <alignment horizontal="left" vertical="top" wrapText="1"/>
      <protection hidden="1"/>
    </xf>
    <xf numFmtId="0" fontId="12" fillId="4" borderId="5" xfId="14">
      <alignment horizontal="center" vertical="center" wrapText="1"/>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49" fontId="10" fillId="0" borderId="5" xfId="15" applyNumberFormat="1" applyAlignment="1" applyProtection="1">
      <alignment horizontal="center" vertical="center" wrapText="1"/>
      <protection locked="0"/>
    </xf>
    <xf numFmtId="2" fontId="10" fillId="2" borderId="5" xfId="16" applyNumberFormat="1">
      <alignment horizontal="left" vertical="top"/>
      <protection hidden="1"/>
    </xf>
    <xf numFmtId="0" fontId="30" fillId="2" borderId="5" xfId="16" applyFont="1">
      <alignment horizontal="left" vertical="top"/>
      <protection hidden="1"/>
    </xf>
    <xf numFmtId="0" fontId="10" fillId="0" borderId="5" xfId="15" applyAlignment="1" applyProtection="1">
      <alignment horizontal="center" vertical="center" wrapText="1"/>
      <protection locked="0"/>
    </xf>
    <xf numFmtId="0" fontId="12" fillId="4" borderId="5" xfId="14">
      <alignment horizontal="center" vertical="center" wrapText="1"/>
      <protection hidden="1"/>
    </xf>
    <xf numFmtId="0" fontId="11" fillId="3" borderId="5" xfId="13" applyAlignment="1">
      <alignment horizontal="left" vertical="top" wrapText="1"/>
      <protection hidden="1"/>
    </xf>
    <xf numFmtId="0" fontId="31" fillId="0" borderId="0" xfId="21" applyFont="1">
      <alignment horizontal="right" vertical="center"/>
    </xf>
    <xf numFmtId="0" fontId="12" fillId="4" borderId="5" xfId="14">
      <alignment horizontal="center" vertical="center" wrapText="1"/>
      <protection hidden="1"/>
    </xf>
    <xf numFmtId="49" fontId="10" fillId="0" borderId="5" xfId="10" applyNumberFormat="1" applyFill="1" applyAlignment="1" applyProtection="1">
      <alignment horizontal="center" vertical="center" wrapText="1"/>
      <protection locked="0"/>
    </xf>
    <xf numFmtId="164" fontId="10" fillId="0" borderId="5" xfId="10" applyAlignment="1" applyProtection="1">
      <alignment horizontal="center" vertical="center" wrapText="1"/>
      <protection locked="0"/>
    </xf>
    <xf numFmtId="0" fontId="32" fillId="0" borderId="0" xfId="0" applyFont="1" applyAlignment="1">
      <alignment horizontal="right"/>
    </xf>
    <xf numFmtId="0" fontId="12" fillId="4" borderId="5" xfId="14" applyAlignment="1">
      <alignment horizontal="center" vertical="center" wrapText="1"/>
      <protection hidden="1"/>
    </xf>
    <xf numFmtId="0" fontId="3" fillId="0" borderId="3" xfId="3" applyAlignment="1" applyProtection="1">
      <alignment horizontal="center" vertical="center" wrapText="1"/>
      <protection locked="0"/>
    </xf>
    <xf numFmtId="0" fontId="11" fillId="3" borderId="5" xfId="13">
      <alignment horizontal="center" vertical="top" wrapText="1"/>
      <protection hidden="1"/>
    </xf>
    <xf numFmtId="164" fontId="10" fillId="0" borderId="5" xfId="15" applyNumberFormat="1" applyAlignment="1" applyProtection="1">
      <alignment horizontal="center" vertical="center" wrapText="1"/>
      <protection locked="0"/>
    </xf>
    <xf numFmtId="22" fontId="10" fillId="0" borderId="5" xfId="16" applyNumberFormat="1" applyFill="1">
      <alignment horizontal="left" vertical="top"/>
      <protection hidden="1"/>
    </xf>
    <xf numFmtId="0" fontId="11" fillId="3" borderId="5" xfId="13" applyAlignment="1">
      <alignment horizontal="left" vertical="top" wrapText="1"/>
      <protection hidden="1"/>
    </xf>
    <xf numFmtId="22" fontId="11" fillId="2" borderId="5" xfId="16" applyNumberFormat="1" applyFont="1">
      <alignment horizontal="left" vertical="top"/>
      <protection hidden="1"/>
    </xf>
    <xf numFmtId="0" fontId="11" fillId="3" borderId="5" xfId="13" applyAlignment="1">
      <alignment horizontal="left" vertical="top" wrapText="1"/>
      <protection hidden="1"/>
    </xf>
    <xf numFmtId="49" fontId="10" fillId="2" borderId="5" xfId="16" applyNumberFormat="1" applyAlignment="1">
      <alignment horizontal="center" vertical="center"/>
      <protection hidden="1"/>
    </xf>
    <xf numFmtId="49" fontId="10" fillId="8" borderId="5" xfId="11" applyNumberFormat="1" applyFill="1" applyAlignment="1" applyProtection="1">
      <alignment horizontal="center" vertical="center"/>
      <protection locked="0" hidden="1"/>
    </xf>
    <xf numFmtId="0" fontId="10" fillId="2" borderId="5" xfId="16" applyNumberFormat="1" applyAlignment="1" applyProtection="1">
      <alignment horizontal="center" vertical="center"/>
      <protection locked="0" hidden="1"/>
    </xf>
    <xf numFmtId="0" fontId="11" fillId="3" borderId="5" xfId="13" applyAlignment="1">
      <alignment horizontal="left" vertical="top" wrapText="1"/>
      <protection hidden="1"/>
    </xf>
    <xf numFmtId="0" fontId="0" fillId="0" borderId="0" xfId="0" applyProtection="1">
      <protection locked="0"/>
    </xf>
    <xf numFmtId="166" fontId="10" fillId="2" borderId="5" xfId="11" applyNumberFormat="1" applyAlignment="1">
      <alignment horizontal="center" vertical="center"/>
      <protection hidden="1"/>
    </xf>
    <xf numFmtId="166" fontId="10" fillId="2" borderId="5" xfId="11" applyNumberFormat="1" applyAlignment="1" applyProtection="1">
      <alignment horizontal="center" vertical="center" wrapText="1"/>
      <protection locked="0" hidden="1"/>
    </xf>
    <xf numFmtId="0" fontId="0" fillId="0" borderId="0" xfId="0" applyProtection="1"/>
    <xf numFmtId="0" fontId="3" fillId="0" borderId="3" xfId="3" applyFill="1" applyProtection="1">
      <alignment horizontal="left" vertical="top" wrapText="1"/>
      <protection locked="0"/>
    </xf>
    <xf numFmtId="49" fontId="10" fillId="2" borderId="5" xfId="16" applyNumberFormat="1" applyAlignment="1" applyProtection="1">
      <alignment horizontal="center" vertical="center"/>
      <protection locked="0" hidden="1"/>
    </xf>
    <xf numFmtId="165" fontId="10" fillId="2" borderId="12" xfId="11" applyNumberFormat="1" applyBorder="1" applyAlignment="1">
      <alignment horizontal="center" vertical="center" wrapText="1"/>
      <protection hidden="1"/>
    </xf>
    <xf numFmtId="165" fontId="10" fillId="2" borderId="14" xfId="11" applyNumberFormat="1" applyBorder="1" applyAlignment="1">
      <alignment horizontal="center" vertical="center" wrapText="1"/>
      <protection hidden="1"/>
    </xf>
    <xf numFmtId="165" fontId="10" fillId="8" borderId="12" xfId="16" applyNumberFormat="1" applyFill="1" applyBorder="1" applyAlignment="1">
      <alignment horizontal="center" vertical="center"/>
      <protection hidden="1"/>
    </xf>
    <xf numFmtId="165" fontId="10" fillId="8" borderId="13" xfId="16" applyNumberFormat="1" applyFill="1" applyBorder="1" applyAlignment="1">
      <alignment horizontal="center" vertical="center"/>
      <protection hidden="1"/>
    </xf>
    <xf numFmtId="165" fontId="10" fillId="8" borderId="14" xfId="16" applyNumberFormat="1" applyFill="1" applyBorder="1" applyAlignment="1">
      <alignment horizontal="center" vertical="center"/>
      <protection hidden="1"/>
    </xf>
    <xf numFmtId="0" fontId="3" fillId="0" borderId="18" xfId="3" applyFill="1" applyBorder="1" applyAlignment="1" applyProtection="1">
      <alignment horizontal="left" vertical="center" wrapText="1"/>
      <protection locked="0"/>
    </xf>
    <xf numFmtId="0" fontId="3" fillId="0" borderId="19" xfId="3" applyBorder="1" applyAlignment="1" applyProtection="1">
      <alignment horizontal="left" vertical="center" wrapText="1"/>
      <protection locked="0"/>
    </xf>
    <xf numFmtId="49" fontId="3" fillId="0" borderId="18" xfId="3" applyNumberFormat="1" applyFill="1" applyBorder="1" applyAlignment="1" applyProtection="1">
      <alignment horizontal="left" vertical="center" wrapText="1"/>
      <protection locked="0"/>
    </xf>
    <xf numFmtId="49" fontId="3" fillId="0" borderId="19" xfId="3" applyNumberFormat="1" applyBorder="1" applyAlignment="1" applyProtection="1">
      <alignment horizontal="left" vertical="center" wrapText="1"/>
      <protection locked="0"/>
    </xf>
    <xf numFmtId="49" fontId="3" fillId="0" borderId="18" xfId="3" applyNumberFormat="1" applyBorder="1" applyAlignment="1" applyProtection="1">
      <alignment horizontal="left" vertical="center" wrapText="1"/>
      <protection locked="0"/>
    </xf>
    <xf numFmtId="0" fontId="12" fillId="4" borderId="5" xfId="14">
      <alignment horizontal="center" vertical="center" wrapText="1"/>
      <protection hidden="1"/>
    </xf>
    <xf numFmtId="49" fontId="10" fillId="2" borderId="5" xfId="16" applyNumberFormat="1" applyAlignment="1" applyProtection="1">
      <alignment horizontal="center" vertical="center"/>
      <protection locked="0" hidden="1"/>
    </xf>
    <xf numFmtId="165" fontId="4" fillId="0" borderId="0" xfId="4" applyNumberFormat="1" applyFill="1">
      <alignment horizontal="left" vertical="top" wrapText="1"/>
      <protection hidden="1"/>
    </xf>
    <xf numFmtId="165" fontId="4" fillId="0" borderId="0" xfId="4" applyNumberFormat="1">
      <alignment horizontal="left" vertical="top" wrapText="1"/>
      <protection hidden="1"/>
    </xf>
    <xf numFmtId="0" fontId="3" fillId="0" borderId="3" xfId="3" applyFill="1" applyProtection="1">
      <alignment horizontal="left" vertical="top" wrapText="1"/>
      <protection locked="0"/>
    </xf>
    <xf numFmtId="0" fontId="3" fillId="0" borderId="3" xfId="3" applyProtection="1">
      <alignment horizontal="left" vertical="top" wrapText="1"/>
      <protection locked="0"/>
    </xf>
    <xf numFmtId="0" fontId="12" fillId="4" borderId="12" xfId="14" applyBorder="1" applyAlignment="1">
      <alignment horizontal="center" vertical="center" wrapText="1"/>
      <protection hidden="1"/>
    </xf>
    <xf numFmtId="0" fontId="12" fillId="4" borderId="14" xfId="14" applyBorder="1" applyAlignment="1">
      <alignment horizontal="center" vertical="center" wrapText="1"/>
      <protection hidden="1"/>
    </xf>
    <xf numFmtId="49" fontId="3" fillId="0" borderId="3" xfId="3" applyNumberFormat="1" applyProtection="1">
      <alignment horizontal="left" vertical="top" wrapText="1"/>
      <protection locked="0"/>
    </xf>
    <xf numFmtId="49" fontId="3" fillId="0" borderId="18" xfId="3" applyNumberFormat="1" applyBorder="1" applyAlignment="1">
      <alignment horizontal="left" vertical="center" wrapText="1"/>
    </xf>
    <xf numFmtId="49" fontId="3" fillId="0" borderId="19" xfId="3" applyNumberFormat="1" applyBorder="1" applyAlignment="1">
      <alignment horizontal="left" vertical="center" wrapText="1"/>
    </xf>
    <xf numFmtId="165" fontId="10" fillId="2" borderId="12" xfId="11" applyNumberFormat="1" applyBorder="1" applyAlignment="1" applyProtection="1">
      <alignment horizontal="center" vertical="center" wrapText="1"/>
      <protection locked="0" hidden="1"/>
    </xf>
    <xf numFmtId="165" fontId="10" fillId="2" borderId="14" xfId="11" applyNumberFormat="1" applyBorder="1" applyAlignment="1" applyProtection="1">
      <alignment horizontal="center" vertical="center" wrapText="1"/>
      <protection locked="0" hidden="1"/>
    </xf>
    <xf numFmtId="49" fontId="3" fillId="0" borderId="20" xfId="3" applyNumberFormat="1" applyBorder="1" applyAlignment="1">
      <alignment horizontal="left" vertical="center" wrapText="1"/>
    </xf>
    <xf numFmtId="49" fontId="10" fillId="0" borderId="12" xfId="15" applyNumberFormat="1" applyFill="1" applyBorder="1" applyAlignment="1" applyProtection="1">
      <alignment horizontal="center" vertical="center" wrapText="1"/>
      <protection locked="0"/>
    </xf>
    <xf numFmtId="49" fontId="10" fillId="0" borderId="14" xfId="15" applyNumberFormat="1" applyBorder="1" applyAlignment="1" applyProtection="1">
      <alignment horizontal="center" vertical="center" wrapText="1"/>
      <protection locked="0"/>
    </xf>
    <xf numFmtId="0" fontId="17" fillId="3" borderId="8" xfId="13" applyFont="1" applyBorder="1" applyAlignment="1">
      <alignment horizontal="left" vertical="top" wrapText="1"/>
      <protection hidden="1"/>
    </xf>
    <xf numFmtId="0" fontId="17" fillId="3" borderId="9" xfId="13" applyFont="1" applyBorder="1" applyAlignment="1">
      <alignment horizontal="left" vertical="top" wrapText="1"/>
      <protection hidden="1"/>
    </xf>
    <xf numFmtId="0" fontId="17" fillId="3" borderId="10" xfId="13" applyFont="1" applyBorder="1" applyAlignment="1">
      <alignment horizontal="left" vertical="top" wrapText="1"/>
      <protection hidden="1"/>
    </xf>
    <xf numFmtId="0" fontId="11" fillId="3" borderId="5" xfId="13">
      <alignment horizontal="center" vertical="top" wrapText="1"/>
      <protection hidden="1"/>
    </xf>
    <xf numFmtId="0" fontId="19" fillId="3" borderId="8" xfId="13" applyFont="1" applyBorder="1" applyAlignment="1">
      <alignment horizontal="left" vertical="top" wrapText="1"/>
      <protection hidden="1"/>
    </xf>
    <xf numFmtId="0" fontId="19" fillId="3" borderId="9" xfId="13" applyFont="1" applyBorder="1" applyAlignment="1">
      <alignment horizontal="left" vertical="top" wrapText="1"/>
      <protection hidden="1"/>
    </xf>
    <xf numFmtId="0" fontId="19" fillId="3" borderId="10" xfId="13" applyFont="1" applyBorder="1" applyAlignment="1">
      <alignment horizontal="left" vertical="top" wrapText="1"/>
      <protection hidden="1"/>
    </xf>
    <xf numFmtId="0" fontId="11" fillId="3" borderId="5" xfId="13" applyAlignment="1">
      <alignment horizontal="left" vertical="top" wrapText="1"/>
      <protection hidden="1"/>
    </xf>
    <xf numFmtId="0" fontId="24" fillId="4" borderId="5" xfId="14" applyFont="1">
      <alignment horizontal="center" vertical="center" wrapText="1"/>
      <protection hidden="1"/>
    </xf>
    <xf numFmtId="0" fontId="11" fillId="3" borderId="11" xfId="13" applyBorder="1" applyAlignment="1">
      <alignment horizontal="left" vertical="top" wrapText="1"/>
      <protection hidden="1"/>
    </xf>
    <xf numFmtId="0" fontId="11" fillId="3" borderId="10" xfId="13" applyBorder="1" applyAlignment="1">
      <alignment horizontal="left" vertical="top" wrapText="1"/>
      <protection hidden="1"/>
    </xf>
    <xf numFmtId="0" fontId="11" fillId="3" borderId="9" xfId="13" applyBorder="1" applyAlignment="1">
      <alignment horizontal="left" vertical="top" wrapText="1"/>
      <protection hidden="1"/>
    </xf>
    <xf numFmtId="0" fontId="11" fillId="3" borderId="15" xfId="13" applyBorder="1" applyAlignment="1">
      <alignment horizontal="left" vertical="top" wrapText="1"/>
      <protection hidden="1"/>
    </xf>
    <xf numFmtId="0" fontId="11" fillId="3" borderId="16" xfId="13" applyBorder="1" applyAlignment="1">
      <alignment horizontal="left" vertical="top" wrapText="1"/>
      <protection hidden="1"/>
    </xf>
    <xf numFmtId="0" fontId="24" fillId="4" borderId="12" xfId="14" applyFont="1" applyBorder="1" applyAlignment="1">
      <alignment horizontal="center" vertical="center" wrapText="1"/>
      <protection hidden="1"/>
    </xf>
    <xf numFmtId="0" fontId="24" fillId="4" borderId="13" xfId="14" applyFont="1" applyBorder="1" applyAlignment="1">
      <alignment horizontal="center" vertical="center" wrapText="1"/>
      <protection hidden="1"/>
    </xf>
    <xf numFmtId="0" fontId="24" fillId="4" borderId="14" xfId="14" applyFont="1" applyBorder="1" applyAlignment="1">
      <alignment horizontal="center" vertical="center" wrapText="1"/>
      <protection hidden="1"/>
    </xf>
    <xf numFmtId="0" fontId="23" fillId="4" borderId="5" xfId="14" applyFont="1">
      <alignment horizontal="center" vertical="center" wrapText="1"/>
      <protection hidden="1"/>
    </xf>
  </cellXfs>
  <cellStyles count="23">
    <cellStyle name="ELN DATE/TIME FORMAT" xfId="22"/>
    <cellStyle name="ELN Form Flag" xfId="1"/>
    <cellStyle name="ELN Heading" xfId="2"/>
    <cellStyle name="ELN Input" xfId="3"/>
    <cellStyle name="ELN Input RO" xfId="4"/>
    <cellStyle name="ELN Label" xfId="5"/>
    <cellStyle name="ELN Range" xfId="6"/>
    <cellStyle name="ELN Required" xfId="7"/>
    <cellStyle name="ELN Required *" xfId="20"/>
    <cellStyle name="ELN Required Note" xfId="8"/>
    <cellStyle name="ELN Section" xfId="9"/>
    <cellStyle name="ELN Table Date" xfId="10"/>
    <cellStyle name="ELN Table Date RO" xfId="11"/>
    <cellStyle name="ELN Table Flag" xfId="12"/>
    <cellStyle name="ELN Table Flat Header" xfId="13"/>
    <cellStyle name="ELN Table Header" xfId="14"/>
    <cellStyle name="ELN Table Input" xfId="15"/>
    <cellStyle name="ELN Table RO" xfId="16"/>
    <cellStyle name="ELN Table Unused" xfId="17"/>
    <cellStyle name="ELN Table Value Unused" xfId="18"/>
    <cellStyle name="ELN Toggle" xfId="19"/>
    <cellStyle name="ELN Version #" xfId="21"/>
    <cellStyle name="Normal" xfId="0" builtinId="0"/>
  </cellStyles>
  <dxfs count="81">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C9E4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H_CAL_MANUAL@%22&amp;IF(OR(OR(OR(OR(UPPER(PH_STAGE)=%22Select%20Task%22,UPPER(PH_STAGE)=%22&#8212;&#8212;&#8212;&#8212;&#8212;&#8212;&#8212;&#8212;&#8212;&#8212;%22),UPPER(PH_STAGE)=%22Measurement%20SDS%22),UPPER(PH_STAGE)=%22Calibration%20Manual%22),UPPER(PH_STAGE)=%22Measurement%20Manual%22),%22FALSE%22,%22TRUE%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XFD212"/>
  <sheetViews>
    <sheetView showGridLines="0" showRowColHeaders="0" tabSelected="1" topLeftCell="B1" zoomScaleNormal="100" workbookViewId="0">
      <selection activeCell="D3" sqref="D3:E3"/>
    </sheetView>
  </sheetViews>
  <sheetFormatPr defaultColWidth="200.7109375" defaultRowHeight="15" zeroHeight="1" x14ac:dyDescent="0.25"/>
  <cols>
    <col min="1" max="1" width="1.7109375" hidden="1" customWidth="1"/>
    <col min="2" max="2" width="2.7109375" customWidth="1"/>
    <col min="3" max="3" width="18.7109375" customWidth="1"/>
    <col min="4" max="4" width="15.7109375" customWidth="1"/>
    <col min="5" max="5" width="12.7109375" customWidth="1"/>
    <col min="6" max="8" width="10.7109375" customWidth="1"/>
    <col min="9" max="9" width="8.28515625" customWidth="1"/>
    <col min="10" max="11" width="9.7109375" customWidth="1"/>
    <col min="12" max="12" width="2.7109375" hidden="1" customWidth="1"/>
    <col min="13" max="13" width="1.7109375" hidden="1" customWidth="1"/>
    <col min="14" max="15" width="8.7109375" hidden="1" customWidth="1"/>
    <col min="16" max="16" width="17.7109375" hidden="1" customWidth="1"/>
    <col min="17" max="17" width="4.7109375" hidden="1" customWidth="1"/>
    <col min="18" max="16383" width="9.140625" hidden="1" customWidth="1"/>
    <col min="16384" max="16384" width="2.7109375" hidden="1" customWidth="1"/>
  </cols>
  <sheetData>
    <row r="1" spans="1:13 16384:16384" s="1" customFormat="1" ht="21" thickBot="1" x14ac:dyDescent="0.4">
      <c r="A1" s="2"/>
      <c r="B1" s="1" t="str">
        <f>VLOOKUP("SECTION_TITLE",LANG_LOOKUP,MATCH(FORM_LANG,LIST_LANG,0)+1,FALSE)</f>
        <v>pH Meter</v>
      </c>
      <c r="K1" s="33" t="str">
        <f>IF(AND(SDS_CAL_PASS_FAIL="",MAN_CAL_PASS_FAIL=""),"* "&amp;VLOOKUP("REQUIRED_NOTE",LANG_LOOKUP,MATCH(FORM_LANG,LIST_LANG,0)+1,FALSE),"")</f>
        <v>* denotes required field</v>
      </c>
      <c r="M1"/>
      <c r="XFD1" s="2"/>
    </row>
    <row r="2" spans="1:13 16384:16384" ht="9.9499999999999993" customHeight="1" x14ac:dyDescent="0.25">
      <c r="K2" s="95" t="str">
        <f>FORM_VERSION</f>
        <v>v4</v>
      </c>
    </row>
    <row r="3" spans="1:13 16384:16384" x14ac:dyDescent="0.25">
      <c r="C3" s="45" t="s">
        <v>585</v>
      </c>
      <c r="D3" s="123" t="s">
        <v>723</v>
      </c>
      <c r="E3" s="124"/>
      <c r="J3" s="31" t="str">
        <f>VLOOKUP("FORM_LANG",LANG_LOOKUP,MATCH(FORM_LANG,LIST_LANG,0)+1,FALSE)&amp;":"</f>
        <v>Language:</v>
      </c>
      <c r="K3" s="32" t="s">
        <v>419</v>
      </c>
    </row>
    <row r="4" spans="1:13 16384:16384" ht="6" hidden="1" customHeight="1" x14ac:dyDescent="0.25"/>
    <row r="5" spans="1:13 16384:16384" hidden="1" x14ac:dyDescent="0.25">
      <c r="C5" s="45" t="s">
        <v>586</v>
      </c>
      <c r="D5" s="137"/>
      <c r="E5" s="138"/>
    </row>
    <row r="6" spans="1:13 16384:16384" ht="6" hidden="1" customHeight="1" x14ac:dyDescent="0.25"/>
    <row r="7" spans="1:13 16384:16384" hidden="1" x14ac:dyDescent="0.25">
      <c r="C7" s="45" t="s">
        <v>649</v>
      </c>
      <c r="D7" s="125"/>
      <c r="E7" s="126"/>
    </row>
    <row r="8" spans="1:13 16384:16384" ht="6" hidden="1" customHeight="1" x14ac:dyDescent="0.25">
      <c r="C8" s="45"/>
    </row>
    <row r="9" spans="1:13 16384:16384" s="41" customFormat="1" ht="15.75" hidden="1" customHeight="1" x14ac:dyDescent="0.25">
      <c r="C9" s="45" t="s">
        <v>635</v>
      </c>
      <c r="D9" s="125"/>
      <c r="E9" s="126"/>
    </row>
    <row r="10" spans="1:13 16384:16384" s="41" customFormat="1" ht="6" hidden="1" customHeight="1" x14ac:dyDescent="0.25"/>
    <row r="11" spans="1:13 16384:16384" hidden="1" x14ac:dyDescent="0.25">
      <c r="C11" s="45" t="s">
        <v>587</v>
      </c>
      <c r="D11" s="127"/>
      <c r="E11" s="126"/>
      <c r="F11" s="41"/>
    </row>
    <row r="12" spans="1:13 16384:16384" ht="6" hidden="1" customHeight="1" x14ac:dyDescent="0.25"/>
    <row r="13" spans="1:13 16384:16384" s="41" customFormat="1" ht="15.75" hidden="1" customHeight="1" x14ac:dyDescent="0.25">
      <c r="C13" s="45" t="s">
        <v>634</v>
      </c>
      <c r="D13" s="127"/>
      <c r="E13" s="126"/>
    </row>
    <row r="14" spans="1:13 16384:16384" s="41" customFormat="1" ht="6" hidden="1" customHeight="1" x14ac:dyDescent="0.25"/>
    <row r="15" spans="1:13 16384:16384" ht="28.5" hidden="1" x14ac:dyDescent="0.25">
      <c r="C15" s="56" t="s">
        <v>641</v>
      </c>
      <c r="D15" s="130"/>
      <c r="E15" s="131"/>
      <c r="F15" s="39"/>
      <c r="H15" s="47"/>
    </row>
    <row r="16" spans="1:13 16384:16384" ht="7.5" hidden="1" customHeight="1" x14ac:dyDescent="0.25">
      <c r="A16" s="48"/>
      <c r="B16" s="49"/>
    </row>
    <row r="17" spans="2:17" ht="15" hidden="1" customHeight="1" x14ac:dyDescent="0.3">
      <c r="B17" s="5" t="s">
        <v>588</v>
      </c>
      <c r="C17" s="5"/>
      <c r="D17" s="5"/>
      <c r="E17" s="5"/>
      <c r="F17" s="5"/>
      <c r="G17" s="5"/>
      <c r="H17" s="5"/>
      <c r="I17" s="5"/>
      <c r="J17" s="5"/>
      <c r="K17" s="5"/>
      <c r="L17" s="5"/>
      <c r="N17" s="5"/>
      <c r="O17" s="5"/>
      <c r="P17" s="5"/>
      <c r="Q17" s="5"/>
    </row>
    <row r="18" spans="2:17" ht="8.1" hidden="1" customHeight="1" x14ac:dyDescent="0.25"/>
    <row r="19" spans="2:17" s="41" customFormat="1" ht="12" hidden="1" customHeight="1" x14ac:dyDescent="0.25">
      <c r="C19" s="45" t="s">
        <v>595</v>
      </c>
      <c r="D19" s="116" t="s">
        <v>610</v>
      </c>
      <c r="F19"/>
      <c r="M19"/>
    </row>
    <row r="20" spans="2:17" s="41" customFormat="1" ht="8.1" hidden="1" customHeight="1" x14ac:dyDescent="0.25"/>
    <row r="21" spans="2:17" hidden="1" x14ac:dyDescent="0.25">
      <c r="C21" s="45" t="s">
        <v>722</v>
      </c>
      <c r="D21" s="116">
        <v>5</v>
      </c>
    </row>
    <row r="22" spans="2:17" ht="8.1" hidden="1" customHeight="1" x14ac:dyDescent="0.25"/>
    <row r="23" spans="2:17" ht="33.75" hidden="1" customHeight="1" x14ac:dyDescent="0.25">
      <c r="B23" s="43" t="s">
        <v>101</v>
      </c>
      <c r="C23" s="43" t="s">
        <v>589</v>
      </c>
      <c r="D23" s="43" t="s">
        <v>590</v>
      </c>
      <c r="E23" s="43" t="s">
        <v>720</v>
      </c>
      <c r="F23" s="43" t="s">
        <v>591</v>
      </c>
      <c r="G23" s="96" t="s">
        <v>626</v>
      </c>
      <c r="H23" s="43" t="s">
        <v>592</v>
      </c>
      <c r="I23" s="43" t="s">
        <v>593</v>
      </c>
      <c r="J23" s="43" t="str">
        <f>"Delta pH
("&amp;DELTA_LOW&amp;" ~ "&amp;DELTA_HIGH&amp;")"</f>
        <v>Delta pH
( ~ )</v>
      </c>
      <c r="K23" s="46" t="str">
        <f>"mV Offset
("&amp;OFFSET_LOW&amp;" ~ "&amp;OFFSET_HIGH&amp;")"</f>
        <v>mV Offset
( ~ )</v>
      </c>
    </row>
    <row r="24" spans="2:17" hidden="1" x14ac:dyDescent="0.25">
      <c r="B24" s="44">
        <v>1</v>
      </c>
      <c r="C24" s="71"/>
      <c r="D24" s="92"/>
      <c r="E24" s="71"/>
      <c r="F24" s="98"/>
      <c r="G24" s="97"/>
      <c r="H24" s="117"/>
      <c r="I24" s="117"/>
      <c r="J24" s="117"/>
      <c r="K24" s="59"/>
    </row>
    <row r="25" spans="2:17" hidden="1" x14ac:dyDescent="0.25">
      <c r="B25" s="44">
        <v>2</v>
      </c>
      <c r="C25" s="71"/>
      <c r="D25" s="58"/>
      <c r="E25" s="71"/>
      <c r="F25" s="57"/>
      <c r="G25" s="97"/>
      <c r="H25" s="117"/>
      <c r="I25" s="117"/>
      <c r="J25" s="117"/>
      <c r="K25" s="117"/>
    </row>
    <row r="26" spans="2:17" hidden="1" x14ac:dyDescent="0.25">
      <c r="B26" s="44">
        <v>3</v>
      </c>
      <c r="C26" s="71"/>
      <c r="D26" s="58"/>
      <c r="E26" s="71"/>
      <c r="F26" s="57"/>
      <c r="G26" s="97"/>
      <c r="H26" s="117" t="s">
        <v>705</v>
      </c>
      <c r="I26" s="117" t="s">
        <v>705</v>
      </c>
      <c r="J26" s="117"/>
      <c r="K26" s="117"/>
    </row>
    <row r="27" spans="2:17" hidden="1" x14ac:dyDescent="0.25">
      <c r="B27" s="44">
        <v>4</v>
      </c>
      <c r="C27" s="71"/>
      <c r="D27" s="58"/>
      <c r="E27" s="71"/>
      <c r="F27" s="57"/>
      <c r="G27" s="97"/>
      <c r="H27" s="117" t="s">
        <v>705</v>
      </c>
      <c r="I27" s="117" t="s">
        <v>705</v>
      </c>
      <c r="J27" s="117"/>
      <c r="K27" s="117" t="s">
        <v>705</v>
      </c>
    </row>
    <row r="28" spans="2:17" hidden="1" x14ac:dyDescent="0.25">
      <c r="B28" s="44">
        <v>5</v>
      </c>
      <c r="C28" s="71"/>
      <c r="D28" s="58"/>
      <c r="E28" s="71"/>
      <c r="F28" s="57"/>
      <c r="G28" s="97"/>
      <c r="H28" s="117" t="s">
        <v>705</v>
      </c>
      <c r="I28" s="117" t="s">
        <v>705</v>
      </c>
      <c r="J28" s="117"/>
      <c r="K28" s="117" t="s">
        <v>705</v>
      </c>
    </row>
    <row r="29" spans="2:17" ht="8.1" hidden="1" customHeight="1" x14ac:dyDescent="0.25"/>
    <row r="30" spans="2:17" ht="24" hidden="1" x14ac:dyDescent="0.25">
      <c r="C30" s="43" t="s">
        <v>594</v>
      </c>
      <c r="D30" s="99" t="str">
        <f>IF(SDS_CAL_PASS_FAIL="","*","")</f>
        <v>*</v>
      </c>
      <c r="E30" s="100" t="s">
        <v>675</v>
      </c>
      <c r="F30" s="101"/>
      <c r="I30" s="134" t="s">
        <v>677</v>
      </c>
      <c r="J30" s="135"/>
    </row>
    <row r="31" spans="2:17" ht="8.1" hidden="1" customHeight="1" x14ac:dyDescent="0.25"/>
    <row r="32" spans="2:17" ht="27.75" hidden="1" customHeight="1" x14ac:dyDescent="0.25">
      <c r="C32" s="43" t="str">
        <f>"% Slope ("&amp;SLOPE_LOW&amp;" - "&amp;SLOPE_HIGH&amp;"%)"</f>
        <v>% Slope ( - %)</v>
      </c>
      <c r="D32" s="43" t="s">
        <v>724</v>
      </c>
      <c r="F32" s="86" t="str">
        <f xml:space="preserve"> "Cal. Temp (°C)"</f>
        <v>Cal. Temp (°C)</v>
      </c>
      <c r="G32" s="86" t="str">
        <f>"pH(0)
("&amp;ZERO_PH_LOW&amp;" ~ "&amp;ZERO_PH_HIGH&amp;")"</f>
        <v>pH(0)
( ~ )</v>
      </c>
      <c r="H32" s="86" t="s">
        <v>633</v>
      </c>
      <c r="I32" s="134" t="s">
        <v>666</v>
      </c>
      <c r="J32" s="135"/>
    </row>
    <row r="33" spans="1:17" s="41" customFormat="1" ht="19.5" hidden="1" customHeight="1" x14ac:dyDescent="0.25">
      <c r="C33" s="109" t="str">
        <f>IF(SDS_SLOPE_PARSED&lt;&gt;"",IF(AND(SDS_SLOPE_PARSED&gt;0.1,SDS_SLOPE_PARSED&lt;2),SDS_SLOPE_PARSED*100,SDS_SLOPE_PARSED),"")</f>
        <v/>
      </c>
      <c r="D33" s="114"/>
      <c r="E33" s="115"/>
      <c r="F33" s="117"/>
      <c r="G33" s="117"/>
      <c r="H33" s="117"/>
      <c r="I33" s="139"/>
      <c r="J33" s="140"/>
    </row>
    <row r="34" spans="1:17" ht="8.1" hidden="1" customHeight="1" x14ac:dyDescent="0.25"/>
    <row r="35" spans="1:17" ht="15" hidden="1" customHeight="1" x14ac:dyDescent="0.3">
      <c r="B35" s="42" t="s">
        <v>596</v>
      </c>
      <c r="C35" s="42"/>
      <c r="D35" s="42"/>
      <c r="E35" s="42"/>
      <c r="F35" s="42"/>
      <c r="G35" s="42"/>
      <c r="H35" s="42"/>
      <c r="I35" s="42"/>
      <c r="J35" s="42"/>
      <c r="K35" s="42"/>
      <c r="L35" s="42"/>
      <c r="N35" s="42"/>
      <c r="O35" s="42"/>
      <c r="P35" s="42"/>
      <c r="Q35" s="42"/>
    </row>
    <row r="36" spans="1:17" ht="8.1" hidden="1" customHeight="1" x14ac:dyDescent="0.25"/>
    <row r="37" spans="1:17" ht="24" hidden="1" customHeight="1" x14ac:dyDescent="0.25">
      <c r="B37" s="43" t="s">
        <v>101</v>
      </c>
      <c r="C37" s="43" t="s">
        <v>589</v>
      </c>
      <c r="D37" s="43" t="s">
        <v>590</v>
      </c>
      <c r="E37" s="43" t="s">
        <v>720</v>
      </c>
      <c r="F37" s="43" t="s">
        <v>591</v>
      </c>
      <c r="G37" s="43" t="s">
        <v>626</v>
      </c>
      <c r="H37" s="43" t="s">
        <v>627</v>
      </c>
      <c r="I37" s="128" t="s">
        <v>631</v>
      </c>
      <c r="J37" s="128"/>
      <c r="K37" s="43" t="s">
        <v>667</v>
      </c>
    </row>
    <row r="38" spans="1:17" hidden="1" x14ac:dyDescent="0.25">
      <c r="B38" s="44">
        <v>1</v>
      </c>
      <c r="C38" s="71"/>
      <c r="D38" s="58"/>
      <c r="E38" s="71"/>
      <c r="F38" s="57"/>
      <c r="G38" s="71"/>
      <c r="H38" s="89"/>
      <c r="I38" s="129"/>
      <c r="J38" s="129"/>
      <c r="K38" s="110" t="str">
        <f>IF(VERIFY_BUFFER_ACTUAL_PH_SDS&lt;&gt;"",PH_BUFFER_ACCURACY,"")</f>
        <v/>
      </c>
    </row>
    <row r="39" spans="1:17" ht="12" hidden="1" customHeight="1" x14ac:dyDescent="0.25">
      <c r="C39" s="4"/>
    </row>
    <row r="40" spans="1:17" s="41" customFormat="1" ht="8.1" customHeight="1" x14ac:dyDescent="0.25">
      <c r="B40" s="48"/>
    </row>
    <row r="41" spans="1:17" ht="17.25" hidden="1" x14ac:dyDescent="0.3">
      <c r="A41" s="41"/>
      <c r="B41" s="42" t="s">
        <v>598</v>
      </c>
      <c r="C41" s="42"/>
      <c r="D41" s="42"/>
      <c r="E41" s="42"/>
      <c r="F41" s="42"/>
      <c r="G41" s="42"/>
      <c r="H41" s="42"/>
      <c r="I41" s="42"/>
      <c r="J41" s="42"/>
      <c r="K41" s="42"/>
      <c r="L41" s="42"/>
    </row>
    <row r="42" spans="1:17" ht="8.1" hidden="1" customHeight="1" x14ac:dyDescent="0.25">
      <c r="A42" s="41"/>
      <c r="B42" s="41"/>
      <c r="C42" s="41"/>
      <c r="D42" s="41"/>
      <c r="E42" s="41"/>
      <c r="F42" s="41"/>
      <c r="G42" s="41"/>
      <c r="H42" s="41"/>
      <c r="I42" s="41"/>
      <c r="J42" s="41"/>
      <c r="K42" s="41"/>
      <c r="L42" s="41"/>
    </row>
    <row r="43" spans="1:17" s="41" customFormat="1" ht="12" hidden="1" customHeight="1" x14ac:dyDescent="0.25">
      <c r="C43" s="45" t="s">
        <v>595</v>
      </c>
      <c r="D43" s="116" t="s">
        <v>610</v>
      </c>
    </row>
    <row r="44" spans="1:17" s="41" customFormat="1" ht="8.1" hidden="1" customHeight="1" x14ac:dyDescent="0.25"/>
    <row r="45" spans="1:17" hidden="1" x14ac:dyDescent="0.25">
      <c r="A45" s="41"/>
      <c r="B45" s="41"/>
      <c r="C45" s="45" t="s">
        <v>722</v>
      </c>
      <c r="D45" s="116">
        <v>5</v>
      </c>
      <c r="E45" s="41"/>
      <c r="F45" s="41"/>
      <c r="G45" s="41"/>
      <c r="H45" s="41"/>
      <c r="I45" s="41"/>
      <c r="J45" s="41"/>
      <c r="K45" s="41"/>
      <c r="L45" s="41"/>
    </row>
    <row r="46" spans="1:17" ht="8.1" hidden="1" customHeight="1" x14ac:dyDescent="0.25">
      <c r="A46" s="41"/>
      <c r="B46" s="41"/>
      <c r="C46" s="41"/>
      <c r="D46" s="41"/>
      <c r="E46" s="41"/>
      <c r="F46" s="41"/>
      <c r="G46" s="41"/>
      <c r="H46" s="41"/>
      <c r="I46" s="41"/>
      <c r="J46" s="41"/>
      <c r="K46" s="41"/>
      <c r="L46" s="41"/>
    </row>
    <row r="47" spans="1:17" ht="36.75" hidden="1" customHeight="1" x14ac:dyDescent="0.25">
      <c r="A47" s="41"/>
      <c r="B47" s="43" t="s">
        <v>101</v>
      </c>
      <c r="C47" s="43" t="s">
        <v>589</v>
      </c>
      <c r="D47" s="43" t="s">
        <v>590</v>
      </c>
      <c r="E47" s="43" t="s">
        <v>720</v>
      </c>
      <c r="F47" s="43" t="s">
        <v>591</v>
      </c>
      <c r="G47" s="96" t="s">
        <v>626</v>
      </c>
      <c r="H47" s="43" t="s">
        <v>592</v>
      </c>
      <c r="I47" s="43" t="s">
        <v>593</v>
      </c>
      <c r="J47" s="87" t="str">
        <f>"Delta pH
("&amp;DELTA_LOW&amp;" ~ "&amp;DELTA_HIGH&amp;")"</f>
        <v>Delta pH
( ~ )</v>
      </c>
      <c r="K47" s="46" t="str">
        <f>"mV Offset
("&amp;OFFSET_LOW&amp;" ~ "&amp;OFFSET_HIGH&amp;")"</f>
        <v>mV Offset
( ~ )</v>
      </c>
      <c r="L47" s="41"/>
    </row>
    <row r="48" spans="1:17" hidden="1" x14ac:dyDescent="0.25">
      <c r="A48" s="41"/>
      <c r="B48" s="44">
        <v>1</v>
      </c>
      <c r="C48" s="70"/>
      <c r="D48" s="74"/>
      <c r="E48" s="70"/>
      <c r="F48" s="103"/>
      <c r="G48" s="71"/>
      <c r="H48" s="71"/>
      <c r="I48" s="71"/>
      <c r="J48" s="71"/>
      <c r="K48" s="40"/>
      <c r="L48" s="41"/>
    </row>
    <row r="49" spans="1:12" hidden="1" x14ac:dyDescent="0.25">
      <c r="A49" s="41"/>
      <c r="B49" s="44">
        <v>2</v>
      </c>
      <c r="C49" s="70"/>
      <c r="D49" s="74"/>
      <c r="E49" s="70"/>
      <c r="F49" s="103"/>
      <c r="G49" s="71"/>
      <c r="H49" s="71"/>
      <c r="I49" s="71"/>
      <c r="J49" s="71"/>
      <c r="K49" s="71"/>
      <c r="L49" s="41"/>
    </row>
    <row r="50" spans="1:12" hidden="1" x14ac:dyDescent="0.25">
      <c r="A50" s="41"/>
      <c r="B50" s="44">
        <v>3</v>
      </c>
      <c r="C50" s="70"/>
      <c r="D50" s="74"/>
      <c r="E50" s="70"/>
      <c r="F50" s="103"/>
      <c r="G50" s="71"/>
      <c r="H50" s="71"/>
      <c r="I50" s="71"/>
      <c r="J50" s="71"/>
      <c r="K50" s="71"/>
      <c r="L50" s="41"/>
    </row>
    <row r="51" spans="1:12" hidden="1" x14ac:dyDescent="0.25">
      <c r="A51" s="41"/>
      <c r="B51" s="44">
        <v>4</v>
      </c>
      <c r="C51" s="70"/>
      <c r="D51" s="74"/>
      <c r="E51" s="70"/>
      <c r="F51" s="103"/>
      <c r="G51" s="71"/>
      <c r="H51" s="71"/>
      <c r="I51" s="71"/>
      <c r="J51" s="71"/>
      <c r="K51" s="71"/>
      <c r="L51" s="41"/>
    </row>
    <row r="52" spans="1:12" hidden="1" x14ac:dyDescent="0.25">
      <c r="A52" s="41"/>
      <c r="B52" s="44">
        <v>5</v>
      </c>
      <c r="C52" s="70"/>
      <c r="D52" s="74"/>
      <c r="E52" s="70"/>
      <c r="F52" s="103"/>
      <c r="G52" s="71"/>
      <c r="H52" s="71"/>
      <c r="I52" s="71"/>
      <c r="J52" s="71"/>
      <c r="K52" s="71"/>
      <c r="L52" s="41"/>
    </row>
    <row r="53" spans="1:12" ht="8.25" hidden="1" customHeight="1" x14ac:dyDescent="0.25">
      <c r="A53" s="41"/>
      <c r="B53" s="41"/>
      <c r="C53" s="41"/>
      <c r="D53" s="41"/>
      <c r="E53" s="41"/>
      <c r="F53" s="41"/>
      <c r="G53" s="41"/>
      <c r="H53" s="41"/>
      <c r="I53" s="41"/>
      <c r="J53" s="41"/>
      <c r="K53" s="41"/>
      <c r="L53" s="41"/>
    </row>
    <row r="54" spans="1:12" ht="27.75" hidden="1" customHeight="1" x14ac:dyDescent="0.25">
      <c r="A54" s="41"/>
      <c r="B54" s="41"/>
      <c r="C54" s="81" t="str">
        <f>"% Slope ("&amp;SLOPE_LOW&amp;" - "&amp;SLOPE_HIGH&amp;"%)"</f>
        <v>% Slope ( - %)</v>
      </c>
      <c r="D54" s="72" t="s">
        <v>673</v>
      </c>
      <c r="F54" s="87" t="str">
        <f xml:space="preserve"> "Cal. Temp (°C) "</f>
        <v xml:space="preserve">Cal. Temp (°C) </v>
      </c>
      <c r="G54" s="87" t="str">
        <f>"pH(0)
("&amp;ZERO_PH_LOW&amp;" ~ "&amp;ZERO_PH_HIGH&amp;")"</f>
        <v>pH(0)
( ~ )</v>
      </c>
      <c r="H54" s="87" t="s">
        <v>633</v>
      </c>
      <c r="I54" s="99" t="str">
        <f>IF(MAN_CAL_PASS_FAIL="","*","")</f>
        <v>*</v>
      </c>
      <c r="J54" s="100" t="s">
        <v>725</v>
      </c>
      <c r="K54" s="101"/>
    </row>
    <row r="55" spans="1:12" ht="18.75" hidden="1" customHeight="1" x14ac:dyDescent="0.25">
      <c r="A55" s="41"/>
      <c r="B55" s="41"/>
      <c r="C55" s="89"/>
      <c r="D55" s="113"/>
      <c r="E55" s="115"/>
      <c r="F55" s="71"/>
      <c r="G55" s="71"/>
      <c r="H55" s="71"/>
      <c r="I55" s="41"/>
      <c r="J55" s="41"/>
    </row>
    <row r="56" spans="1:12" ht="8.1" customHeight="1" x14ac:dyDescent="0.25">
      <c r="A56" s="41"/>
      <c r="B56" s="41"/>
      <c r="C56" s="41"/>
      <c r="D56" s="41"/>
      <c r="E56" s="41"/>
      <c r="F56" s="41"/>
      <c r="G56" s="41"/>
      <c r="H56" s="41"/>
      <c r="I56" s="41"/>
      <c r="J56" s="41"/>
      <c r="K56" s="41"/>
      <c r="L56" s="41"/>
    </row>
    <row r="57" spans="1:12" ht="17.25" hidden="1" x14ac:dyDescent="0.3">
      <c r="A57" s="41"/>
      <c r="B57" s="42" t="s">
        <v>596</v>
      </c>
      <c r="C57" s="42"/>
      <c r="D57" s="42"/>
      <c r="E57" s="42"/>
      <c r="F57" s="42"/>
      <c r="G57" s="42"/>
      <c r="H57" s="42"/>
      <c r="I57" s="42"/>
      <c r="J57" s="42"/>
      <c r="K57" s="42"/>
      <c r="L57" s="42"/>
    </row>
    <row r="58" spans="1:12" ht="8.1" hidden="1" customHeight="1" x14ac:dyDescent="0.25">
      <c r="A58" s="41"/>
      <c r="B58" s="41"/>
      <c r="C58" s="41"/>
      <c r="D58" s="41"/>
      <c r="E58" s="41"/>
      <c r="F58" s="41"/>
      <c r="G58" s="41"/>
      <c r="H58" s="41"/>
      <c r="I58" s="41"/>
      <c r="J58" s="41"/>
      <c r="K58" s="41"/>
      <c r="L58" s="41"/>
    </row>
    <row r="59" spans="1:12" ht="24.75" hidden="1" customHeight="1" x14ac:dyDescent="0.25">
      <c r="A59" s="41"/>
      <c r="B59" s="43" t="s">
        <v>101</v>
      </c>
      <c r="C59" s="43" t="s">
        <v>589</v>
      </c>
      <c r="D59" s="43" t="s">
        <v>590</v>
      </c>
      <c r="E59" s="43" t="s">
        <v>720</v>
      </c>
      <c r="F59" s="43" t="s">
        <v>591</v>
      </c>
      <c r="G59" s="43" t="s">
        <v>626</v>
      </c>
      <c r="H59" s="43" t="s">
        <v>627</v>
      </c>
      <c r="I59" s="128" t="s">
        <v>631</v>
      </c>
      <c r="J59" s="128"/>
      <c r="K59" s="93" t="s">
        <v>667</v>
      </c>
      <c r="L59" s="41"/>
    </row>
    <row r="60" spans="1:12" hidden="1" x14ac:dyDescent="0.25">
      <c r="A60" s="41"/>
      <c r="B60" s="44">
        <v>1</v>
      </c>
      <c r="C60" s="71"/>
      <c r="D60" s="58"/>
      <c r="E60" s="71"/>
      <c r="F60" s="75"/>
      <c r="G60" s="71"/>
      <c r="H60" s="71"/>
      <c r="I60" s="142"/>
      <c r="J60" s="143"/>
      <c r="K60" s="61" t="str">
        <f>IF(VERIFY_BUFFER_ACTUAL_PH_MAN&lt;&gt;"",PH_BUFFER_ACCURACY_MAN,"")</f>
        <v/>
      </c>
      <c r="L60" s="41"/>
    </row>
    <row r="61" spans="1:12" ht="12" hidden="1" customHeight="1" x14ac:dyDescent="0.25">
      <c r="C61" s="4"/>
      <c r="F61" s="41"/>
    </row>
    <row r="62" spans="1:12" s="41" customFormat="1" ht="8.1" customHeight="1" x14ac:dyDescent="0.25">
      <c r="B62" s="48"/>
    </row>
    <row r="63" spans="1:12" ht="17.25" hidden="1" customHeight="1" x14ac:dyDescent="0.3">
      <c r="B63" s="42" t="s">
        <v>599</v>
      </c>
      <c r="C63" s="42"/>
      <c r="D63" s="42"/>
      <c r="E63" s="42"/>
      <c r="F63" s="42"/>
      <c r="G63" s="42"/>
      <c r="H63" s="42"/>
      <c r="I63" s="42"/>
      <c r="J63" s="42"/>
      <c r="K63" s="42"/>
      <c r="L63" s="42"/>
    </row>
    <row r="64" spans="1:12" ht="8.1" hidden="1" customHeight="1" x14ac:dyDescent="0.25"/>
    <row r="65" spans="2:12" hidden="1" x14ac:dyDescent="0.25">
      <c r="C65" s="45" t="s">
        <v>600</v>
      </c>
      <c r="D65" s="116" t="s">
        <v>610</v>
      </c>
    </row>
    <row r="66" spans="2:12" ht="6" hidden="1" customHeight="1" x14ac:dyDescent="0.25"/>
    <row r="67" spans="2:12" ht="28.5" hidden="1" x14ac:dyDescent="0.25">
      <c r="C67" s="56" t="s">
        <v>721</v>
      </c>
      <c r="D67" s="116" t="s">
        <v>611</v>
      </c>
    </row>
    <row r="68" spans="2:12" ht="7.5" hidden="1" customHeight="1" x14ac:dyDescent="0.25"/>
    <row r="69" spans="2:12" ht="17.25" hidden="1" x14ac:dyDescent="0.3">
      <c r="B69" s="42" t="s">
        <v>601</v>
      </c>
      <c r="C69" s="42"/>
      <c r="D69" s="42"/>
      <c r="E69" s="42"/>
      <c r="F69" s="42"/>
      <c r="G69" s="42"/>
      <c r="H69" s="42"/>
      <c r="I69" s="42"/>
      <c r="J69" s="42"/>
      <c r="K69" s="42"/>
      <c r="L69" s="42"/>
    </row>
    <row r="70" spans="2:12" ht="8.1" hidden="1" customHeight="1" x14ac:dyDescent="0.25"/>
    <row r="71" spans="2:12" ht="24" hidden="1" x14ac:dyDescent="0.25">
      <c r="B71" s="43" t="s">
        <v>101</v>
      </c>
      <c r="C71" s="43" t="s">
        <v>602</v>
      </c>
      <c r="D71" s="43" t="s">
        <v>603</v>
      </c>
      <c r="E71" s="43" t="s">
        <v>643</v>
      </c>
      <c r="F71" s="79" t="s">
        <v>604</v>
      </c>
      <c r="G71" s="79" t="s">
        <v>695</v>
      </c>
    </row>
    <row r="72" spans="2:12" hidden="1" x14ac:dyDescent="0.25">
      <c r="B72" s="44">
        <v>1</v>
      </c>
      <c r="C72" s="71"/>
      <c r="D72" s="58"/>
      <c r="E72" s="58"/>
      <c r="F72" s="71"/>
      <c r="G72" s="57"/>
    </row>
    <row r="73" spans="2:12" ht="8.1" hidden="1" customHeight="1" x14ac:dyDescent="0.25"/>
    <row r="74" spans="2:12" hidden="1" x14ac:dyDescent="0.25">
      <c r="C74" s="45" t="s">
        <v>605</v>
      </c>
      <c r="D74" s="132"/>
      <c r="E74" s="133"/>
    </row>
    <row r="75" spans="2:12" ht="6" hidden="1" customHeight="1" x14ac:dyDescent="0.25"/>
    <row r="76" spans="2:12" hidden="1" x14ac:dyDescent="0.25">
      <c r="C76" s="45" t="s">
        <v>606</v>
      </c>
      <c r="D76" s="123"/>
      <c r="E76" s="124"/>
    </row>
    <row r="77" spans="2:12" ht="6" hidden="1" customHeight="1" x14ac:dyDescent="0.25"/>
    <row r="78" spans="2:12" hidden="1" x14ac:dyDescent="0.25">
      <c r="C78" s="45" t="s">
        <v>607</v>
      </c>
      <c r="D78" s="116">
        <v>12</v>
      </c>
      <c r="E78" s="45" t="s">
        <v>726</v>
      </c>
      <c r="G78" s="137"/>
      <c r="H78" s="141"/>
      <c r="I78" s="138"/>
    </row>
    <row r="79" spans="2:12" ht="12.75" hidden="1" customHeight="1" x14ac:dyDescent="0.25">
      <c r="C79" s="45"/>
    </row>
    <row r="80" spans="2:12" ht="30" hidden="1" customHeight="1" x14ac:dyDescent="0.25">
      <c r="B80" s="43" t="s">
        <v>101</v>
      </c>
      <c r="C80" s="43" t="s">
        <v>608</v>
      </c>
      <c r="D80" s="43" t="s">
        <v>597</v>
      </c>
      <c r="E80" s="60" t="s">
        <v>630</v>
      </c>
      <c r="F80" s="134" t="s">
        <v>644</v>
      </c>
      <c r="G80" s="135"/>
      <c r="H80" s="62" t="s">
        <v>632</v>
      </c>
      <c r="I80" s="128" t="s">
        <v>674</v>
      </c>
      <c r="J80" s="128"/>
      <c r="K80" s="128"/>
    </row>
    <row r="81" spans="2:12" hidden="1" x14ac:dyDescent="0.25">
      <c r="B81" s="44">
        <v>1</v>
      </c>
      <c r="C81" s="76"/>
      <c r="D81" s="71"/>
      <c r="E81" s="108"/>
      <c r="F81" s="118"/>
      <c r="G81" s="119"/>
      <c r="H81" s="73"/>
      <c r="I81" s="120"/>
      <c r="J81" s="121"/>
      <c r="K81" s="122"/>
      <c r="L81" s="41"/>
    </row>
    <row r="82" spans="2:12" hidden="1" x14ac:dyDescent="0.25">
      <c r="B82" s="44">
        <v>2</v>
      </c>
      <c r="C82" s="76"/>
      <c r="D82" s="71"/>
      <c r="E82" s="108"/>
      <c r="F82" s="118"/>
      <c r="G82" s="119"/>
      <c r="H82" s="73"/>
      <c r="I82" s="120"/>
      <c r="J82" s="121"/>
      <c r="K82" s="122"/>
      <c r="L82" s="41"/>
    </row>
    <row r="83" spans="2:12" hidden="1" x14ac:dyDescent="0.25">
      <c r="B83" s="44">
        <v>3</v>
      </c>
      <c r="C83" s="76"/>
      <c r="D83" s="71"/>
      <c r="E83" s="108"/>
      <c r="F83" s="118"/>
      <c r="G83" s="119"/>
      <c r="H83" s="73"/>
      <c r="I83" s="120"/>
      <c r="J83" s="121"/>
      <c r="K83" s="122"/>
      <c r="L83" s="41"/>
    </row>
    <row r="84" spans="2:12" hidden="1" x14ac:dyDescent="0.25">
      <c r="B84" s="44">
        <v>4</v>
      </c>
      <c r="C84" s="76"/>
      <c r="D84" s="71"/>
      <c r="E84" s="108"/>
      <c r="F84" s="118"/>
      <c r="G84" s="119"/>
      <c r="H84" s="73"/>
      <c r="I84" s="120"/>
      <c r="J84" s="121"/>
      <c r="K84" s="122"/>
      <c r="L84" s="41"/>
    </row>
    <row r="85" spans="2:12" hidden="1" x14ac:dyDescent="0.25">
      <c r="B85" s="44">
        <v>5</v>
      </c>
      <c r="C85" s="76"/>
      <c r="D85" s="71"/>
      <c r="E85" s="108"/>
      <c r="F85" s="118"/>
      <c r="G85" s="119"/>
      <c r="H85" s="73"/>
      <c r="I85" s="120"/>
      <c r="J85" s="121"/>
      <c r="K85" s="122"/>
      <c r="L85" s="41"/>
    </row>
    <row r="86" spans="2:12" hidden="1" x14ac:dyDescent="0.25">
      <c r="B86" s="44">
        <v>6</v>
      </c>
      <c r="C86" s="76"/>
      <c r="D86" s="71"/>
      <c r="E86" s="108"/>
      <c r="F86" s="118"/>
      <c r="G86" s="119"/>
      <c r="H86" s="73"/>
      <c r="I86" s="120"/>
      <c r="J86" s="121"/>
      <c r="K86" s="122"/>
      <c r="L86" s="41"/>
    </row>
    <row r="87" spans="2:12" hidden="1" x14ac:dyDescent="0.25">
      <c r="B87" s="44">
        <v>7</v>
      </c>
      <c r="C87" s="76"/>
      <c r="D87" s="71"/>
      <c r="E87" s="108"/>
      <c r="F87" s="118"/>
      <c r="G87" s="119"/>
      <c r="H87" s="73"/>
      <c r="I87" s="120"/>
      <c r="J87" s="121"/>
      <c r="K87" s="122"/>
      <c r="L87" s="41"/>
    </row>
    <row r="88" spans="2:12" hidden="1" x14ac:dyDescent="0.25">
      <c r="B88" s="44">
        <v>8</v>
      </c>
      <c r="C88" s="76"/>
      <c r="D88" s="71"/>
      <c r="E88" s="108"/>
      <c r="F88" s="118"/>
      <c r="G88" s="119"/>
      <c r="H88" s="73"/>
      <c r="I88" s="120"/>
      <c r="J88" s="121"/>
      <c r="K88" s="122"/>
      <c r="L88" s="41"/>
    </row>
    <row r="89" spans="2:12" hidden="1" x14ac:dyDescent="0.25">
      <c r="B89" s="44">
        <v>9</v>
      </c>
      <c r="C89" s="76"/>
      <c r="D89" s="71"/>
      <c r="E89" s="108"/>
      <c r="F89" s="118"/>
      <c r="G89" s="119"/>
      <c r="H89" s="73"/>
      <c r="I89" s="120"/>
      <c r="J89" s="121"/>
      <c r="K89" s="122"/>
      <c r="L89" s="41"/>
    </row>
    <row r="90" spans="2:12" hidden="1" x14ac:dyDescent="0.25">
      <c r="B90" s="44">
        <v>10</v>
      </c>
      <c r="C90" s="76"/>
      <c r="D90" s="71"/>
      <c r="E90" s="108"/>
      <c r="F90" s="118"/>
      <c r="G90" s="119"/>
      <c r="H90" s="73"/>
      <c r="I90" s="120"/>
      <c r="J90" s="121"/>
      <c r="K90" s="122"/>
      <c r="L90" s="41"/>
    </row>
    <row r="91" spans="2:12" hidden="1" x14ac:dyDescent="0.25">
      <c r="B91" s="44">
        <v>11</v>
      </c>
      <c r="C91" s="76"/>
      <c r="D91" s="71"/>
      <c r="E91" s="108"/>
      <c r="F91" s="118"/>
      <c r="G91" s="119"/>
      <c r="H91" s="73"/>
      <c r="I91" s="120"/>
      <c r="J91" s="121"/>
      <c r="K91" s="122"/>
      <c r="L91" s="41"/>
    </row>
    <row r="92" spans="2:12" hidden="1" x14ac:dyDescent="0.25">
      <c r="B92" s="44">
        <v>12</v>
      </c>
      <c r="C92" s="76"/>
      <c r="D92" s="71"/>
      <c r="E92" s="108"/>
      <c r="F92" s="118"/>
      <c r="G92" s="119"/>
      <c r="H92" s="73"/>
      <c r="I92" s="120"/>
      <c r="J92" s="121"/>
      <c r="K92" s="122"/>
      <c r="L92" s="41"/>
    </row>
    <row r="93" spans="2:12" ht="8.1" hidden="1" customHeight="1" x14ac:dyDescent="0.25">
      <c r="F93" s="77"/>
      <c r="G93" s="77"/>
    </row>
    <row r="94" spans="2:12" s="41" customFormat="1" ht="8.1" hidden="1" customHeight="1" x14ac:dyDescent="0.25"/>
    <row r="95" spans="2:12" ht="17.25" hidden="1" x14ac:dyDescent="0.3">
      <c r="B95" s="42" t="s">
        <v>609</v>
      </c>
      <c r="C95" s="42"/>
      <c r="D95" s="42"/>
      <c r="E95" s="42"/>
      <c r="F95" s="42"/>
      <c r="G95" s="42"/>
      <c r="H95" s="42"/>
      <c r="I95" s="42"/>
      <c r="J95" s="42"/>
      <c r="K95" s="42"/>
      <c r="L95" s="42"/>
    </row>
    <row r="96" spans="2:12" ht="8.1" hidden="1" customHeight="1" x14ac:dyDescent="0.25">
      <c r="B96" s="41"/>
      <c r="C96" s="41"/>
      <c r="D96" s="41"/>
      <c r="E96" s="41"/>
      <c r="F96" s="41"/>
      <c r="G96" s="41"/>
      <c r="H96" s="41"/>
      <c r="I96" s="41"/>
      <c r="J96" s="41"/>
      <c r="K96" s="41"/>
      <c r="L96" s="41"/>
    </row>
    <row r="97" spans="2:12" hidden="1" x14ac:dyDescent="0.25">
      <c r="B97" s="41"/>
      <c r="C97" s="45" t="s">
        <v>600</v>
      </c>
      <c r="D97" s="116" t="s">
        <v>610</v>
      </c>
      <c r="E97" s="41"/>
      <c r="F97" s="41"/>
      <c r="G97" s="41"/>
      <c r="H97" s="41"/>
      <c r="I97" s="41"/>
      <c r="J97" s="41"/>
      <c r="K97" s="41"/>
      <c r="L97" s="41"/>
    </row>
    <row r="98" spans="2:12" ht="6" hidden="1" customHeight="1" x14ac:dyDescent="0.25">
      <c r="B98" s="41"/>
      <c r="C98" s="41"/>
      <c r="D98" s="41"/>
      <c r="E98" s="41"/>
      <c r="F98" s="41"/>
      <c r="G98" s="41"/>
      <c r="H98" s="41"/>
      <c r="I98" s="41"/>
      <c r="J98" s="41"/>
      <c r="K98" s="41"/>
      <c r="L98" s="41"/>
    </row>
    <row r="99" spans="2:12" ht="28.5" hidden="1" x14ac:dyDescent="0.25">
      <c r="B99" s="41"/>
      <c r="C99" s="56" t="s">
        <v>721</v>
      </c>
      <c r="D99" s="116" t="s">
        <v>611</v>
      </c>
      <c r="E99" s="41"/>
      <c r="F99" s="41"/>
      <c r="G99" s="41"/>
      <c r="H99" s="41"/>
      <c r="I99" s="41"/>
      <c r="J99" s="41"/>
      <c r="K99" s="41"/>
      <c r="L99" s="41"/>
    </row>
    <row r="100" spans="2:12" ht="8.1" hidden="1" customHeight="1" x14ac:dyDescent="0.25">
      <c r="B100" s="48"/>
      <c r="C100" s="41"/>
      <c r="D100" s="41"/>
      <c r="E100" s="41"/>
      <c r="F100" s="41"/>
      <c r="G100" s="41"/>
      <c r="H100" s="41"/>
      <c r="I100" s="41"/>
      <c r="J100" s="41"/>
      <c r="K100" s="41"/>
      <c r="L100" s="41"/>
    </row>
    <row r="101" spans="2:12" ht="17.25" hidden="1" x14ac:dyDescent="0.3">
      <c r="B101" s="42" t="s">
        <v>601</v>
      </c>
      <c r="C101" s="42"/>
      <c r="D101" s="42"/>
      <c r="E101" s="42"/>
      <c r="F101" s="42"/>
      <c r="G101" s="42"/>
      <c r="H101" s="42"/>
      <c r="I101" s="42"/>
      <c r="J101" s="42"/>
      <c r="K101" s="42"/>
      <c r="L101" s="42"/>
    </row>
    <row r="102" spans="2:12" ht="8.1" hidden="1" customHeight="1" x14ac:dyDescent="0.25">
      <c r="B102" s="41"/>
      <c r="C102" s="41"/>
      <c r="D102" s="41"/>
      <c r="E102" s="41"/>
      <c r="F102" s="41"/>
      <c r="G102" s="41"/>
      <c r="H102" s="41"/>
      <c r="I102" s="41"/>
      <c r="J102" s="41"/>
      <c r="K102" s="41"/>
      <c r="L102" s="41"/>
    </row>
    <row r="103" spans="2:12" ht="24" hidden="1" x14ac:dyDescent="0.25">
      <c r="B103" s="43" t="s">
        <v>101</v>
      </c>
      <c r="C103" s="43" t="s">
        <v>602</v>
      </c>
      <c r="D103" s="43" t="s">
        <v>603</v>
      </c>
      <c r="E103" s="79" t="s">
        <v>643</v>
      </c>
      <c r="F103" s="79" t="s">
        <v>604</v>
      </c>
      <c r="G103" s="79" t="s">
        <v>695</v>
      </c>
      <c r="H103" s="41"/>
      <c r="I103" s="41"/>
      <c r="J103" s="41"/>
      <c r="K103" s="41"/>
      <c r="L103" s="41"/>
    </row>
    <row r="104" spans="2:12" hidden="1" x14ac:dyDescent="0.25">
      <c r="B104" s="44">
        <v>1</v>
      </c>
      <c r="C104" s="71"/>
      <c r="D104" s="58"/>
      <c r="E104" s="58"/>
      <c r="F104" s="71"/>
      <c r="G104" s="57"/>
      <c r="H104" s="41"/>
      <c r="I104" s="41"/>
      <c r="J104" s="41"/>
      <c r="K104" s="41"/>
      <c r="L104" s="41"/>
    </row>
    <row r="105" spans="2:12" ht="5.25" hidden="1" customHeight="1" x14ac:dyDescent="0.25">
      <c r="B105" s="41"/>
      <c r="C105" s="41"/>
      <c r="D105" s="41"/>
      <c r="E105" s="41"/>
      <c r="F105" s="41"/>
      <c r="G105" s="41"/>
      <c r="H105" s="41"/>
      <c r="I105" s="41"/>
      <c r="J105" s="41"/>
      <c r="K105" s="41"/>
      <c r="L105" s="41"/>
    </row>
    <row r="106" spans="2:12" hidden="1" x14ac:dyDescent="0.25">
      <c r="B106" s="41"/>
      <c r="C106" s="45" t="s">
        <v>605</v>
      </c>
      <c r="D106" s="132"/>
      <c r="E106" s="133"/>
      <c r="F106" s="41"/>
      <c r="G106" s="41"/>
      <c r="H106" s="41"/>
      <c r="I106" s="41"/>
      <c r="J106" s="41"/>
      <c r="K106" s="41"/>
      <c r="L106" s="41"/>
    </row>
    <row r="107" spans="2:12" ht="6" hidden="1" customHeight="1" x14ac:dyDescent="0.25">
      <c r="B107" s="41"/>
      <c r="C107" s="41"/>
      <c r="D107" s="41"/>
      <c r="E107" s="41"/>
      <c r="F107" s="41"/>
      <c r="G107" s="41"/>
      <c r="H107" s="41"/>
      <c r="I107" s="41"/>
      <c r="J107" s="41"/>
      <c r="K107" s="41"/>
      <c r="L107" s="41"/>
    </row>
    <row r="108" spans="2:12" hidden="1" x14ac:dyDescent="0.25">
      <c r="B108" s="41"/>
      <c r="C108" s="45" t="s">
        <v>606</v>
      </c>
      <c r="D108" s="132"/>
      <c r="E108" s="133"/>
      <c r="F108" s="41"/>
      <c r="J108" s="41"/>
      <c r="K108" s="41"/>
      <c r="L108" s="41"/>
    </row>
    <row r="109" spans="2:12" ht="6" hidden="1" customHeight="1" x14ac:dyDescent="0.25">
      <c r="B109" s="41"/>
      <c r="C109" s="41"/>
      <c r="D109" s="41"/>
      <c r="E109" s="41"/>
      <c r="F109" s="41"/>
      <c r="G109" s="41"/>
      <c r="H109" s="41"/>
      <c r="I109" s="41"/>
      <c r="J109" s="41"/>
      <c r="K109" s="41"/>
      <c r="L109" s="41"/>
    </row>
    <row r="110" spans="2:12" hidden="1" x14ac:dyDescent="0.25">
      <c r="B110" s="41"/>
      <c r="C110" s="45" t="s">
        <v>607</v>
      </c>
      <c r="D110" s="116">
        <v>12</v>
      </c>
      <c r="E110" s="45" t="s">
        <v>726</v>
      </c>
      <c r="G110" s="137"/>
      <c r="H110" s="141"/>
      <c r="I110" s="138"/>
      <c r="J110" s="41"/>
      <c r="K110" s="41"/>
      <c r="L110" s="41"/>
    </row>
    <row r="111" spans="2:12" ht="8.1" hidden="1" customHeight="1" x14ac:dyDescent="0.25">
      <c r="B111" s="41"/>
      <c r="C111" s="45"/>
      <c r="D111" s="41"/>
      <c r="E111" s="41"/>
      <c r="F111" s="41"/>
      <c r="G111" s="41"/>
      <c r="H111" s="41"/>
      <c r="I111" s="41"/>
      <c r="J111" s="41"/>
      <c r="K111" s="41"/>
      <c r="L111" s="41"/>
    </row>
    <row r="112" spans="2:12" ht="28.5" hidden="1" customHeight="1" x14ac:dyDescent="0.25">
      <c r="B112" s="43" t="s">
        <v>101</v>
      </c>
      <c r="C112" s="43" t="s">
        <v>608</v>
      </c>
      <c r="D112" s="43" t="s">
        <v>597</v>
      </c>
      <c r="E112" s="43" t="s">
        <v>630</v>
      </c>
      <c r="F112" s="134" t="s">
        <v>644</v>
      </c>
      <c r="G112" s="135"/>
      <c r="H112" s="67" t="s">
        <v>632</v>
      </c>
      <c r="I112" s="128" t="s">
        <v>674</v>
      </c>
      <c r="J112" s="128"/>
      <c r="K112" s="128"/>
      <c r="L112" s="41"/>
    </row>
    <row r="113" spans="2:12" hidden="1" x14ac:dyDescent="0.25">
      <c r="B113" s="44">
        <v>1</v>
      </c>
      <c r="C113" s="74"/>
      <c r="D113" s="71"/>
      <c r="E113" s="71"/>
      <c r="F113" s="118"/>
      <c r="G113" s="119"/>
      <c r="H113" s="68"/>
      <c r="I113" s="120"/>
      <c r="J113" s="121"/>
      <c r="K113" s="122"/>
      <c r="L113" s="41"/>
    </row>
    <row r="114" spans="2:12" hidden="1" x14ac:dyDescent="0.25">
      <c r="B114" s="44">
        <v>2</v>
      </c>
      <c r="C114" s="74"/>
      <c r="D114" s="71"/>
      <c r="E114" s="71"/>
      <c r="F114" s="118"/>
      <c r="G114" s="119"/>
      <c r="H114" s="68"/>
      <c r="I114" s="120"/>
      <c r="J114" s="121"/>
      <c r="K114" s="122"/>
      <c r="L114" s="41"/>
    </row>
    <row r="115" spans="2:12" hidden="1" x14ac:dyDescent="0.25">
      <c r="B115" s="44">
        <v>3</v>
      </c>
      <c r="C115" s="74"/>
      <c r="D115" s="71"/>
      <c r="E115" s="71"/>
      <c r="F115" s="118"/>
      <c r="G115" s="119"/>
      <c r="H115" s="68"/>
      <c r="I115" s="120"/>
      <c r="J115" s="121"/>
      <c r="K115" s="122"/>
      <c r="L115" s="41"/>
    </row>
    <row r="116" spans="2:12" hidden="1" x14ac:dyDescent="0.25">
      <c r="B116" s="44">
        <v>4</v>
      </c>
      <c r="C116" s="74"/>
      <c r="D116" s="71"/>
      <c r="E116" s="71"/>
      <c r="F116" s="118"/>
      <c r="G116" s="119"/>
      <c r="H116" s="68"/>
      <c r="I116" s="120"/>
      <c r="J116" s="121"/>
      <c r="K116" s="122"/>
      <c r="L116" s="41"/>
    </row>
    <row r="117" spans="2:12" hidden="1" x14ac:dyDescent="0.25">
      <c r="B117" s="44">
        <v>5</v>
      </c>
      <c r="C117" s="74"/>
      <c r="D117" s="71"/>
      <c r="E117" s="71"/>
      <c r="F117" s="118"/>
      <c r="G117" s="119"/>
      <c r="H117" s="68"/>
      <c r="I117" s="120"/>
      <c r="J117" s="121"/>
      <c r="K117" s="122"/>
      <c r="L117" s="41"/>
    </row>
    <row r="118" spans="2:12" hidden="1" x14ac:dyDescent="0.25">
      <c r="B118" s="44">
        <v>6</v>
      </c>
      <c r="C118" s="74"/>
      <c r="D118" s="71"/>
      <c r="E118" s="89"/>
      <c r="F118" s="118"/>
      <c r="G118" s="119"/>
      <c r="H118" s="68"/>
      <c r="I118" s="120"/>
      <c r="J118" s="121"/>
      <c r="K118" s="122"/>
      <c r="L118" s="41"/>
    </row>
    <row r="119" spans="2:12" hidden="1" x14ac:dyDescent="0.25">
      <c r="B119" s="44">
        <v>7</v>
      </c>
      <c r="C119" s="74"/>
      <c r="D119" s="71"/>
      <c r="E119" s="71"/>
      <c r="F119" s="118"/>
      <c r="G119" s="119"/>
      <c r="H119" s="68"/>
      <c r="I119" s="120"/>
      <c r="J119" s="121"/>
      <c r="K119" s="122"/>
      <c r="L119" s="41"/>
    </row>
    <row r="120" spans="2:12" hidden="1" x14ac:dyDescent="0.25">
      <c r="B120" s="44">
        <v>8</v>
      </c>
      <c r="C120" s="74"/>
      <c r="D120" s="71"/>
      <c r="E120" s="71"/>
      <c r="F120" s="118"/>
      <c r="G120" s="119"/>
      <c r="H120" s="68"/>
      <c r="I120" s="120"/>
      <c r="J120" s="121"/>
      <c r="K120" s="122"/>
      <c r="L120" s="41"/>
    </row>
    <row r="121" spans="2:12" hidden="1" x14ac:dyDescent="0.25">
      <c r="B121" s="44">
        <v>9</v>
      </c>
      <c r="C121" s="74"/>
      <c r="D121" s="71"/>
      <c r="E121" s="71"/>
      <c r="F121" s="118"/>
      <c r="G121" s="119"/>
      <c r="H121" s="68"/>
      <c r="I121" s="120"/>
      <c r="J121" s="121"/>
      <c r="K121" s="122"/>
      <c r="L121" s="41"/>
    </row>
    <row r="122" spans="2:12" hidden="1" x14ac:dyDescent="0.25">
      <c r="B122" s="44">
        <v>10</v>
      </c>
      <c r="C122" s="74"/>
      <c r="D122" s="71"/>
      <c r="E122" s="71"/>
      <c r="F122" s="118"/>
      <c r="G122" s="119"/>
      <c r="H122" s="68"/>
      <c r="I122" s="120"/>
      <c r="J122" s="121"/>
      <c r="K122" s="122"/>
      <c r="L122" s="41"/>
    </row>
    <row r="123" spans="2:12" hidden="1" x14ac:dyDescent="0.25">
      <c r="B123" s="44">
        <v>11</v>
      </c>
      <c r="C123" s="74"/>
      <c r="D123" s="71"/>
      <c r="E123" s="71"/>
      <c r="F123" s="118"/>
      <c r="G123" s="119"/>
      <c r="H123" s="68"/>
      <c r="I123" s="120"/>
      <c r="J123" s="121"/>
      <c r="K123" s="122"/>
      <c r="L123" s="41"/>
    </row>
    <row r="124" spans="2:12" hidden="1" x14ac:dyDescent="0.25">
      <c r="B124" s="44">
        <v>12</v>
      </c>
      <c r="C124" s="74"/>
      <c r="D124" s="71"/>
      <c r="E124" s="71"/>
      <c r="F124" s="118"/>
      <c r="G124" s="119"/>
      <c r="H124" s="68"/>
      <c r="I124" s="120"/>
      <c r="J124" s="121"/>
      <c r="K124" s="122"/>
      <c r="L124" s="41"/>
    </row>
    <row r="125" spans="2:12" ht="8.1" hidden="1" customHeight="1" x14ac:dyDescent="0.25"/>
    <row r="126" spans="2:12" ht="17.25" x14ac:dyDescent="0.3">
      <c r="B126" s="42" t="s">
        <v>265</v>
      </c>
      <c r="C126" s="42"/>
      <c r="D126" s="42"/>
      <c r="E126" s="42"/>
      <c r="F126" s="42"/>
      <c r="G126" s="42"/>
      <c r="H126" s="42"/>
      <c r="I126" s="42"/>
      <c r="J126" s="42"/>
      <c r="K126" s="42"/>
      <c r="L126" s="42"/>
    </row>
    <row r="127" spans="2:12" ht="8.1" customHeight="1" x14ac:dyDescent="0.25"/>
    <row r="128" spans="2:12" ht="15" customHeight="1" x14ac:dyDescent="0.25">
      <c r="B128" s="112"/>
      <c r="C128" s="136"/>
      <c r="D128" s="136"/>
      <c r="E128" s="136"/>
      <c r="F128" s="136"/>
      <c r="G128" s="136"/>
      <c r="H128" s="136"/>
      <c r="I128" s="136"/>
      <c r="J128" s="136"/>
    </row>
    <row r="129" ht="8.1" customHeight="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1:17 16384:16384" ht="8.1" hidden="1" customHeight="1" x14ac:dyDescent="0.25"/>
    <row r="210" spans="1:17 16384:16384" s="41" customFormat="1" ht="8.1" hidden="1" customHeight="1" x14ac:dyDescent="0.25"/>
    <row r="211" spans="1:17 16384:16384" s="4" customFormat="1" hidden="1" x14ac:dyDescent="0.25">
      <c r="B211" s="4" t="str">
        <f ca="1">"Current Cell Widths: "&amp;SUM(A212:Q212,XFD212)&amp;" (recalc sheet to update values), Landscape Max: ~130, Portrait Max: ~97"</f>
        <v>Current Cell Widths: 103 (recalc sheet to update values), Landscape Max: ~130, Portrait Max: ~97</v>
      </c>
      <c r="M211"/>
    </row>
    <row r="212" spans="1:17 16384:16384" s="3" customFormat="1" hidden="1" x14ac:dyDescent="0.25">
      <c r="A212" s="3">
        <f ca="1">CELL("width",INDIRECT("r"&amp;ROW()&amp;"c"&amp;COLUMN(),FALSE))</f>
        <v>0</v>
      </c>
      <c r="B212" s="3">
        <f t="shared" ref="B212:Q212" ca="1" si="0">CELL("width",INDIRECT("r"&amp;ROW()&amp;"c"&amp;COLUMN(),FALSE))</f>
        <v>2</v>
      </c>
      <c r="C212" s="3">
        <f ca="1">CELL("width",INDIRECT("r"&amp;ROW()&amp;"c"&amp;COLUMN(),FALSE))</f>
        <v>18</v>
      </c>
      <c r="D212" s="3">
        <f t="shared" ca="1" si="0"/>
        <v>15</v>
      </c>
      <c r="E212" s="3">
        <f t="shared" ca="1" si="0"/>
        <v>12</v>
      </c>
      <c r="F212" s="3">
        <f t="shared" ca="1" si="0"/>
        <v>10</v>
      </c>
      <c r="G212" s="3">
        <f t="shared" ca="1" si="0"/>
        <v>10</v>
      </c>
      <c r="H212" s="3">
        <f t="shared" ca="1" si="0"/>
        <v>10</v>
      </c>
      <c r="I212" s="3">
        <f t="shared" ca="1" si="0"/>
        <v>8</v>
      </c>
      <c r="J212" s="3">
        <f t="shared" ca="1" si="0"/>
        <v>9</v>
      </c>
      <c r="K212" s="3">
        <f t="shared" ca="1" si="0"/>
        <v>9</v>
      </c>
      <c r="L212" s="3">
        <f t="shared" ca="1" si="0"/>
        <v>0</v>
      </c>
      <c r="M212"/>
      <c r="N212" s="3">
        <f t="shared" ca="1" si="0"/>
        <v>0</v>
      </c>
      <c r="O212" s="3">
        <f t="shared" ca="1" si="0"/>
        <v>0</v>
      </c>
      <c r="P212" s="3">
        <f t="shared" ca="1" si="0"/>
        <v>0</v>
      </c>
      <c r="Q212" s="3">
        <f t="shared" ca="1" si="0"/>
        <v>0</v>
      </c>
      <c r="XFD212" s="3">
        <f ca="1">CELL("width",INDIRECT("r"&amp;ROW()&amp;"c"&amp;COLUMN(),FALSE))</f>
        <v>0</v>
      </c>
    </row>
  </sheetData>
  <sheetProtection password="F93F" sheet="1" objects="1" scenarios="1"/>
  <mergeCells count="73">
    <mergeCell ref="C128:J128"/>
    <mergeCell ref="D5:E5"/>
    <mergeCell ref="I32:J32"/>
    <mergeCell ref="I33:J33"/>
    <mergeCell ref="I115:K115"/>
    <mergeCell ref="I116:K116"/>
    <mergeCell ref="F88:G88"/>
    <mergeCell ref="I114:K114"/>
    <mergeCell ref="I113:K113"/>
    <mergeCell ref="F112:G112"/>
    <mergeCell ref="F113:G113"/>
    <mergeCell ref="F114:G114"/>
    <mergeCell ref="G78:I78"/>
    <mergeCell ref="G110:I110"/>
    <mergeCell ref="I60:J60"/>
    <mergeCell ref="D106:E106"/>
    <mergeCell ref="D108:E108"/>
    <mergeCell ref="I112:K112"/>
    <mergeCell ref="I89:K89"/>
    <mergeCell ref="F80:G80"/>
    <mergeCell ref="F81:G81"/>
    <mergeCell ref="F82:G82"/>
    <mergeCell ref="F83:G83"/>
    <mergeCell ref="F84:G84"/>
    <mergeCell ref="I88:K88"/>
    <mergeCell ref="D74:E74"/>
    <mergeCell ref="D76:E76"/>
    <mergeCell ref="F92:G92"/>
    <mergeCell ref="I30:J30"/>
    <mergeCell ref="I80:K80"/>
    <mergeCell ref="I82:K82"/>
    <mergeCell ref="I83:K83"/>
    <mergeCell ref="I84:K84"/>
    <mergeCell ref="I85:K85"/>
    <mergeCell ref="I86:K86"/>
    <mergeCell ref="I87:K87"/>
    <mergeCell ref="I90:K90"/>
    <mergeCell ref="I91:K91"/>
    <mergeCell ref="I92:K92"/>
    <mergeCell ref="I81:K81"/>
    <mergeCell ref="I59:J59"/>
    <mergeCell ref="D3:E3"/>
    <mergeCell ref="D7:E7"/>
    <mergeCell ref="D11:E11"/>
    <mergeCell ref="I37:J37"/>
    <mergeCell ref="I38:J38"/>
    <mergeCell ref="D9:E9"/>
    <mergeCell ref="D15:E15"/>
    <mergeCell ref="D13:E13"/>
    <mergeCell ref="I124:K124"/>
    <mergeCell ref="I122:K122"/>
    <mergeCell ref="I123:K123"/>
    <mergeCell ref="I117:K117"/>
    <mergeCell ref="I118:K118"/>
    <mergeCell ref="I119:K119"/>
    <mergeCell ref="I120:K120"/>
    <mergeCell ref="I121:K121"/>
    <mergeCell ref="F123:G123"/>
    <mergeCell ref="F124:G124"/>
    <mergeCell ref="F118:G118"/>
    <mergeCell ref="F119:G119"/>
    <mergeCell ref="F120:G120"/>
    <mergeCell ref="F121:G121"/>
    <mergeCell ref="F122:G122"/>
    <mergeCell ref="F117:G117"/>
    <mergeCell ref="F89:G89"/>
    <mergeCell ref="F90:G90"/>
    <mergeCell ref="F91:G91"/>
    <mergeCell ref="F85:G85"/>
    <mergeCell ref="F86:G86"/>
    <mergeCell ref="F87:G87"/>
    <mergeCell ref="F115:G115"/>
    <mergeCell ref="F116:G116"/>
  </mergeCells>
  <conditionalFormatting sqref="D15">
    <cfRule type="expression" dxfId="80" priority="162">
      <formula>AND($D$15&lt;&gt;"",$D$15&lt;PH_VERIFY_DUE_DATE_CF)</formula>
    </cfRule>
  </conditionalFormatting>
  <conditionalFormatting sqref="G25">
    <cfRule type="expression" dxfId="79" priority="60">
      <formula>AND($F$25&lt;&gt;"",$F$25&lt;NOW())</formula>
    </cfRule>
  </conditionalFormatting>
  <conditionalFormatting sqref="G26">
    <cfRule type="expression" dxfId="78" priority="59">
      <formula>AND($F$26&lt;&gt;"",$F$26&lt;NOW())</formula>
    </cfRule>
  </conditionalFormatting>
  <conditionalFormatting sqref="G27">
    <cfRule type="expression" dxfId="77" priority="58">
      <formula>AND($F$27&lt;&gt;"",$F$27&lt;NOW())</formula>
    </cfRule>
  </conditionalFormatting>
  <conditionalFormatting sqref="G28">
    <cfRule type="expression" dxfId="76" priority="57">
      <formula>AND($F$28&lt;&gt;"",$F$28&lt;NOW())</formula>
    </cfRule>
  </conditionalFormatting>
  <conditionalFormatting sqref="F38">
    <cfRule type="expression" dxfId="75" priority="56">
      <formula>AND($F$38&lt;&gt;"",$F$38&lt;VERIFY_BUFFER_EXP_SDS_CF)</formula>
    </cfRule>
  </conditionalFormatting>
  <conditionalFormatting sqref="G49">
    <cfRule type="expression" dxfId="74" priority="54">
      <formula>AND($F$49&lt;&gt;"",$F$49&lt;NOW())</formula>
    </cfRule>
  </conditionalFormatting>
  <conditionalFormatting sqref="G50">
    <cfRule type="expression" dxfId="73" priority="53">
      <formula>AND($F$50&lt;&gt;"",$F$50&lt;NOW())</formula>
    </cfRule>
  </conditionalFormatting>
  <conditionalFormatting sqref="G51">
    <cfRule type="expression" dxfId="72" priority="52">
      <formula>AND($F$51&lt;&gt;"",$F$51&lt;NOW())</formula>
    </cfRule>
  </conditionalFormatting>
  <conditionalFormatting sqref="G52">
    <cfRule type="expression" dxfId="71" priority="51">
      <formula>AND($F$52&lt;&gt;"",$F$52&lt;NOW())</formula>
    </cfRule>
  </conditionalFormatting>
  <conditionalFormatting sqref="F60">
    <cfRule type="expression" dxfId="70" priority="50">
      <formula>AND($F$60&lt;&gt;"",$F$60&lt;VERIFY_BUFFER_EXP_MAN_CF)</formula>
    </cfRule>
  </conditionalFormatting>
  <conditionalFormatting sqref="G72">
    <cfRule type="expression" dxfId="69" priority="49">
      <formula>AND($G$72&lt;&gt;"",$G$72&lt;NOW())</formula>
    </cfRule>
  </conditionalFormatting>
  <conditionalFormatting sqref="G104">
    <cfRule type="expression" dxfId="68" priority="48">
      <formula>AND($G$104&lt;&gt;"",$G$104&lt;NOW())</formula>
    </cfRule>
  </conditionalFormatting>
  <conditionalFormatting sqref="F24">
    <cfRule type="expression" dxfId="67" priority="47">
      <formula>AND($F24&lt;&gt;"",$F24&lt;BUFFER_EXP_SDS_CF_1)</formula>
    </cfRule>
  </conditionalFormatting>
  <conditionalFormatting sqref="F25">
    <cfRule type="expression" dxfId="66" priority="34">
      <formula>AND($F25&lt;&gt;"",$F25&lt;BUFFER_EXP_SDS_CF_2)</formula>
    </cfRule>
  </conditionalFormatting>
  <conditionalFormatting sqref="F26">
    <cfRule type="expression" dxfId="65" priority="33">
      <formula>AND($F26&lt;&gt;"",$F26&lt;BUFFER_EXP_SDS_CF_3)</formula>
    </cfRule>
  </conditionalFormatting>
  <conditionalFormatting sqref="F27">
    <cfRule type="expression" dxfId="64" priority="32">
      <formula>AND($F27&lt;&gt;"",$F27&lt;BUFFER_EXP_SDS_CF_4)</formula>
    </cfRule>
  </conditionalFormatting>
  <conditionalFormatting sqref="F28">
    <cfRule type="expression" dxfId="63" priority="31">
      <formula>AND($F28&lt;&gt;"",$F28&lt;BUFFER_EXP_SDS_CF_5)</formula>
    </cfRule>
  </conditionalFormatting>
  <conditionalFormatting sqref="H81:K92">
    <cfRule type="expression" dxfId="62" priority="14">
      <formula>AND($I81&lt;&gt;"",$I81&lt;$F81)</formula>
    </cfRule>
  </conditionalFormatting>
  <conditionalFormatting sqref="H113:K124">
    <cfRule type="expression" dxfId="61" priority="13">
      <formula>AND($I113&lt;&gt;"",$I113&lt;$F113)</formula>
    </cfRule>
  </conditionalFormatting>
  <conditionalFormatting sqref="F48">
    <cfRule type="expression" dxfId="60" priority="12">
      <formula>AND($F48&lt;&gt;"",$F48&lt;BUFFER_EXP_MAN_CF_1)</formula>
    </cfRule>
  </conditionalFormatting>
  <conditionalFormatting sqref="F49">
    <cfRule type="expression" dxfId="59" priority="11">
      <formula>AND($F49&lt;&gt;"",$F49&lt;BUFFER_EXP_MAN_CF_2)</formula>
    </cfRule>
  </conditionalFormatting>
  <conditionalFormatting sqref="F50">
    <cfRule type="expression" dxfId="58" priority="10">
      <formula>AND($F50&lt;&gt;"",$F50&lt;BUFFER_EXP_MAN_CF_3)</formula>
    </cfRule>
  </conditionalFormatting>
  <conditionalFormatting sqref="F51">
    <cfRule type="expression" dxfId="57" priority="9">
      <formula>AND($F51&lt;&gt;"",$F51&lt;BUFFER_EXP_MAN_CF_4)</formula>
    </cfRule>
  </conditionalFormatting>
  <conditionalFormatting sqref="F52">
    <cfRule type="expression" dxfId="56" priority="8">
      <formula>AND($F52&lt;&gt;"",$F52&lt;BUFFER_EXP_MAN_CF_5)</formula>
    </cfRule>
  </conditionalFormatting>
  <conditionalFormatting sqref="D11">
    <cfRule type="expression" dxfId="55" priority="161">
      <formula>AND(TEMP_EXPIRY_DATE&lt;&gt;"",TEMP_EXPIRY_DATE&lt;TEMP_PROBE_DUE_DATE_CF)</formula>
    </cfRule>
  </conditionalFormatting>
  <conditionalFormatting sqref="D13">
    <cfRule type="expression" dxfId="54" priority="160">
      <formula>AND(ELECTRODE_EXPIRY_DATE&lt;&gt;"",ELECTRODE_EXPIRY_DATE&lt;ELECTRODE_DUE_DATE_CF)</formula>
    </cfRule>
  </conditionalFormatting>
  <conditionalFormatting sqref="G24">
    <cfRule type="expression" dxfId="53" priority="7">
      <formula>AND($F$24&lt;&gt;"",$F$24&lt;NOW())</formula>
    </cfRule>
  </conditionalFormatting>
  <conditionalFormatting sqref="G48">
    <cfRule type="expression" dxfId="52" priority="1">
      <formula>AND($F$48&lt;&gt;"",$F$48&lt;NOW())</formula>
    </cfRule>
  </conditionalFormatting>
  <dataValidations count="8">
    <dataValidation type="list" allowBlank="1" showInputMessage="1" showErrorMessage="1" errorTitle="Invalid Value" error="Please select a valid value from the list." sqref="K3">
      <formula1>LIST_LANG</formula1>
    </dataValidation>
    <dataValidation type="list" allowBlank="1" showInputMessage="1" showErrorMessage="1" sqref="D3:E3">
      <formula1>"Select Task,——————————,Calibration SDS,Measurement SDS,——————————,Calibration Manual,Measurement Manual"</formula1>
    </dataValidation>
    <dataValidation type="list" allowBlank="1" showInputMessage="1" showErrorMessage="1" sqref="D21 D45">
      <formula1>"2,3,4,5"</formula1>
    </dataValidation>
    <dataValidation type="list" allowBlank="1" showInputMessage="1" showErrorMessage="1" sqref="D19 D97 D65 D43">
      <formula1>"Yes,No"</formula1>
    </dataValidation>
    <dataValidation type="list" allowBlank="1" showInputMessage="1" showErrorMessage="1" sqref="D78 D110">
      <formula1>"1,2,3,4,5,6,7,8,9,10,11,12"</formula1>
    </dataValidation>
    <dataValidation type="list" allowBlank="1" showInputMessage="1" showErrorMessage="1" sqref="D99 D67">
      <formula1>"Please Select,Shelf Reagent,Prepared Reagent"</formula1>
    </dataValidation>
    <dataValidation type="textLength" allowBlank="1" showInputMessage="1" showErrorMessage="1" sqref="D81:D92 D55 H24:J28 K25:K28 C33:D33 F33:J33 I38:K38 H38">
      <formula1>0</formula1>
      <formula2>0</formula2>
    </dataValidation>
    <dataValidation type="list" allowBlank="1" showInputMessage="1" showErrorMessage="1" sqref="F30 K54">
      <formula1>"PASS,FAIL"</formula1>
    </dataValidation>
  </dataValidations>
  <pageMargins left="0.1" right="0.1" top="0" bottom="0" header="0.1" footer="0.1"/>
  <pageSetup paperSize="137" scale="81" fitToHeight="0"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23" id="{D3ED50A5-08AE-49EB-B841-7884E36A7AD7}">
            <xm:f>AND($C$33&lt;&gt;"",ROUND($C$33,0)&gt;Config!$B$38)</xm:f>
            <x14:dxf>
              <font>
                <color rgb="FFC00000"/>
              </font>
            </x14:dxf>
          </x14:cfRule>
          <x14:cfRule type="expression" priority="124" id="{0DEA3CC2-7DE6-43E8-85FE-A8ECB7900D2C}">
            <xm:f>AND($C$33&lt;&gt;"",ROUND($C$33,0)&lt;Config!$B$39)</xm:f>
            <x14:dxf>
              <font>
                <color rgb="FFC00000"/>
              </font>
            </x14:dxf>
          </x14:cfRule>
          <xm:sqref>C33</xm:sqref>
        </x14:conditionalFormatting>
        <x14:conditionalFormatting xmlns:xm="http://schemas.microsoft.com/office/excel/2006/main">
          <x14:cfRule type="expression" priority="121" id="{6B488313-78D2-40BC-B78B-C14F234780D6}">
            <xm:f>AND($C$55&lt;&gt;"",ROUND($C$55,0)&lt;Config!$B$39)</xm:f>
            <x14:dxf>
              <font>
                <color rgb="FFC00000"/>
              </font>
            </x14:dxf>
          </x14:cfRule>
          <x14:cfRule type="expression" priority="122" id="{ABDF23FD-D0A6-4448-9D44-1980D49BFF2F}">
            <xm:f>AND($C$55&lt;&gt;"",ROUND($C$55,0)&gt;Config!$B$38)</xm:f>
            <x14:dxf>
              <font>
                <color rgb="FFC00000"/>
              </font>
            </x14:dxf>
          </x14:cfRule>
          <xm:sqref>C55</xm:sqref>
        </x14:conditionalFormatting>
        <x14:conditionalFormatting xmlns:xm="http://schemas.microsoft.com/office/excel/2006/main">
          <x14:cfRule type="expression" priority="117" id="{453EE56A-89E2-4A4C-B2B0-5A2D34555CF6}">
            <xm:f>AND($K$25&lt;&gt;"",ROUND($K$25,0)&lt;Config!$B$42)</xm:f>
            <x14:dxf>
              <font>
                <color rgb="FFC00000"/>
              </font>
            </x14:dxf>
          </x14:cfRule>
          <x14:cfRule type="expression" priority="118" id="{CB38A8BE-3040-4E9C-B21C-0F5CC6BC2D71}">
            <xm:f>AND($K$25&lt;&gt;"",ROUND($K$25,0)&gt;Config!$B$41)</xm:f>
            <x14:dxf>
              <font>
                <color rgb="FFC00000"/>
              </font>
            </x14:dxf>
          </x14:cfRule>
          <xm:sqref>K25</xm:sqref>
        </x14:conditionalFormatting>
        <x14:conditionalFormatting xmlns:xm="http://schemas.microsoft.com/office/excel/2006/main">
          <x14:cfRule type="expression" priority="114" id="{0D589223-DAA8-4BA2-8311-158B019B080F}">
            <xm:f>AND($K$26&lt;&gt;"",ROUND($K$26,0)&gt;Config!$B$41)</xm:f>
            <x14:dxf>
              <font>
                <color rgb="FFC00000"/>
              </font>
            </x14:dxf>
          </x14:cfRule>
          <x14:cfRule type="expression" priority="115" id="{9BBE8F13-164B-4BE4-9C1D-0DFFCCD97D04}">
            <xm:f>AND($K$26&lt;&gt;"",ROUND($K$26,0)&lt;Config!$B$42)</xm:f>
            <x14:dxf>
              <font>
                <color rgb="FFC00000"/>
              </font>
            </x14:dxf>
          </x14:cfRule>
          <xm:sqref>K26</xm:sqref>
        </x14:conditionalFormatting>
        <x14:conditionalFormatting xmlns:xm="http://schemas.microsoft.com/office/excel/2006/main">
          <x14:cfRule type="expression" priority="112" id="{ECC4F238-9CF3-4B71-9908-FFFA9037410F}">
            <xm:f>AND($K$27&lt;&gt;"",ROUND($K$27,0)&gt;Config!$B$41)</xm:f>
            <x14:dxf>
              <font>
                <color rgb="FFC00000"/>
              </font>
            </x14:dxf>
          </x14:cfRule>
          <x14:cfRule type="expression" priority="113" id="{529E1065-C1D2-4F84-836A-5B2501FAA820}">
            <xm:f>AND($K$27&lt;&gt;"",ROUND($K$27,0)&lt;Config!$B$42)</xm:f>
            <x14:dxf>
              <font>
                <color rgb="FFC00000"/>
              </font>
            </x14:dxf>
          </x14:cfRule>
          <xm:sqref>K27</xm:sqref>
        </x14:conditionalFormatting>
        <x14:conditionalFormatting xmlns:xm="http://schemas.microsoft.com/office/excel/2006/main">
          <x14:cfRule type="expression" priority="110" id="{231A3E65-29D6-4E3A-B770-6A0DEF2B24E6}">
            <xm:f>AND($K$28&lt;&gt;"",ROUND($K$28,0)&gt;Config!$B$41)</xm:f>
            <x14:dxf>
              <font>
                <color rgb="FFC00000"/>
              </font>
            </x14:dxf>
          </x14:cfRule>
          <x14:cfRule type="expression" priority="111" id="{D8DD1533-4FA3-4047-AC56-65DFBE805F5C}">
            <xm:f>AND($K$28&lt;&gt;"",ROUND($K$28,0)&lt;Config!$B$42)</xm:f>
            <x14:dxf>
              <font>
                <color rgb="FFC00000"/>
              </font>
            </x14:dxf>
          </x14:cfRule>
          <xm:sqref>K28</xm:sqref>
        </x14:conditionalFormatting>
        <x14:conditionalFormatting xmlns:xm="http://schemas.microsoft.com/office/excel/2006/main">
          <x14:cfRule type="expression" priority="106" id="{921DFB07-2E7A-4B9D-A117-EB6637FD497F}">
            <xm:f>AND($J$24&lt;&gt;"",ROUND($J$24,2)&gt;Config!$B$43)</xm:f>
            <x14:dxf>
              <font>
                <color rgb="FFC00000"/>
              </font>
            </x14:dxf>
          </x14:cfRule>
          <x14:cfRule type="expression" priority="107" id="{A5AF7C25-5542-405D-AC0D-7D33CC736738}">
            <xm:f>AND($J$24&lt;&gt;"",ROUND($J$24,2)&lt;Config!$B$44)</xm:f>
            <x14:dxf>
              <font>
                <color rgb="FFC00000"/>
              </font>
            </x14:dxf>
          </x14:cfRule>
          <xm:sqref>J24</xm:sqref>
        </x14:conditionalFormatting>
        <x14:conditionalFormatting xmlns:xm="http://schemas.microsoft.com/office/excel/2006/main">
          <x14:cfRule type="expression" priority="96" id="{F72F1B87-CB37-44A0-B255-270433193C33}">
            <xm:f>AND($G$33&lt;&gt;"",ROUND($G$33,1)&gt;Config!$B$45)</xm:f>
            <x14:dxf>
              <font>
                <color rgb="FFC00000"/>
              </font>
            </x14:dxf>
          </x14:cfRule>
          <x14:cfRule type="expression" priority="97" id="{6A7A7294-44AC-4D54-A9E0-0E0926C2D5D0}">
            <xm:f>AND($G$33&lt;&gt;"",ROUND($G$33,1)&lt;Config!$B$46)</xm:f>
            <x14:dxf>
              <font>
                <color rgb="FFC00000"/>
              </font>
            </x14:dxf>
          </x14:cfRule>
          <xm:sqref>G33</xm:sqref>
        </x14:conditionalFormatting>
        <x14:conditionalFormatting xmlns:xm="http://schemas.microsoft.com/office/excel/2006/main">
          <x14:cfRule type="expression" priority="92" id="{7EC98F66-582F-4B4D-9EAA-2C8A162A4192}">
            <xm:f>AND($G$55&lt;&gt;"",ROUND($G$55,1)&gt;Config!$B$45)</xm:f>
            <x14:dxf>
              <font>
                <color rgb="FFC00000"/>
              </font>
            </x14:dxf>
          </x14:cfRule>
          <x14:cfRule type="expression" priority="93" id="{177F9DE1-5BE4-4875-BF11-D1D3FD83C5E6}">
            <xm:f>AND($G$55&lt;&gt;"",ROUND($G$55,1)&lt;Config!$B$46)</xm:f>
            <x14:dxf>
              <font>
                <color rgb="FFC00000"/>
              </font>
            </x14:dxf>
          </x14:cfRule>
          <xm:sqref>G55</xm:sqref>
        </x14:conditionalFormatting>
        <x14:conditionalFormatting xmlns:xm="http://schemas.microsoft.com/office/excel/2006/main">
          <x14:cfRule type="expression" priority="90" id="{4757A840-38A4-4BB5-8713-948AC68A8EF5}">
            <xm:f>AND($K$49&lt;&gt;"",ROUND($K$49,0)&gt;Config!$B$41)</xm:f>
            <x14:dxf>
              <font>
                <color rgb="FFC00000"/>
              </font>
            </x14:dxf>
          </x14:cfRule>
          <x14:cfRule type="expression" priority="91" id="{70C2B557-E9F3-4B7A-8A0C-63AF2673D4B8}">
            <xm:f>AND($K$49&lt;&gt;"",ROUND($K$49,0)&lt;Config!$B$42)</xm:f>
            <x14:dxf>
              <font>
                <color rgb="FFC00000"/>
              </font>
            </x14:dxf>
          </x14:cfRule>
          <xm:sqref>K49</xm:sqref>
        </x14:conditionalFormatting>
        <x14:conditionalFormatting xmlns:xm="http://schemas.microsoft.com/office/excel/2006/main">
          <x14:cfRule type="expression" priority="104" id="{11582DD3-872B-4789-B312-65CD53477602}">
            <xm:f>AND($J$25&lt;&gt;"",ROUND($J$25,2)&gt;Config!$B$43)</xm:f>
            <x14:dxf>
              <font>
                <color rgb="FFC00000"/>
              </font>
            </x14:dxf>
          </x14:cfRule>
          <x14:cfRule type="expression" priority="105" id="{F0419954-6EA7-4C17-8289-157273357CC8}">
            <xm:f>AND($J$25&lt;&gt;"",ROUND($J$25,2)&lt;Config!$B$44)</xm:f>
            <x14:dxf>
              <font>
                <color rgb="FFC00000"/>
              </font>
            </x14:dxf>
          </x14:cfRule>
          <xm:sqref>J25</xm:sqref>
        </x14:conditionalFormatting>
        <x14:conditionalFormatting xmlns:xm="http://schemas.microsoft.com/office/excel/2006/main">
          <x14:cfRule type="expression" priority="82" id="{B925997F-C001-429F-A475-812F7DA3439F}">
            <xm:f>AND($J$26&lt;&gt;"",ROUND($J$26,2)&gt;Config!$B$43)</xm:f>
            <x14:dxf>
              <font>
                <color rgb="FFC00000"/>
              </font>
            </x14:dxf>
          </x14:cfRule>
          <x14:cfRule type="expression" priority="83" id="{9C10B588-DF3A-4EB6-8E4A-39B97CDDA494}">
            <xm:f>AND($J$26&lt;&gt;"",ROUND($J$26,2)&lt;Config!$B$44)</xm:f>
            <x14:dxf>
              <font>
                <color rgb="FFC00000"/>
              </font>
            </x14:dxf>
          </x14:cfRule>
          <xm:sqref>J26</xm:sqref>
        </x14:conditionalFormatting>
        <x14:conditionalFormatting xmlns:xm="http://schemas.microsoft.com/office/excel/2006/main">
          <x14:cfRule type="expression" priority="80" id="{649B47BD-B748-47B1-9D46-AD74FE148B63}">
            <xm:f>AND($J$27&lt;&gt;"",ROUND($J$27,2)&gt;Config!$B$43)</xm:f>
            <x14:dxf>
              <font>
                <color rgb="FFC00000"/>
              </font>
            </x14:dxf>
          </x14:cfRule>
          <x14:cfRule type="expression" priority="81" id="{F2163543-0480-4B11-B4E3-C50681639DE8}">
            <xm:f>AND($J$27&lt;&gt;"",ROUND($J$27,2)&lt;Config!$B$44)</xm:f>
            <x14:dxf>
              <font>
                <color rgb="FFC00000"/>
              </font>
            </x14:dxf>
          </x14:cfRule>
          <xm:sqref>J27</xm:sqref>
        </x14:conditionalFormatting>
        <x14:conditionalFormatting xmlns:xm="http://schemas.microsoft.com/office/excel/2006/main">
          <x14:cfRule type="expression" priority="78" id="{4FFA033F-F9D4-4297-A979-BCD67B7AAB85}">
            <xm:f>AND($J$28&lt;&gt;"",ROUND($J$28,2)&gt;Config!$B$43)</xm:f>
            <x14:dxf>
              <font>
                <color rgb="FFC00000"/>
              </font>
            </x14:dxf>
          </x14:cfRule>
          <x14:cfRule type="expression" priority="79" id="{29533FD3-C055-4072-8FA1-64E901F8F1F3}">
            <xm:f>AND($J$28&lt;&gt;"",ROUND($J$28,2)&lt;Config!$B$44)</xm:f>
            <x14:dxf>
              <font>
                <color rgb="FFC00000"/>
              </font>
            </x14:dxf>
          </x14:cfRule>
          <xm:sqref>J28</xm:sqref>
        </x14:conditionalFormatting>
        <x14:conditionalFormatting xmlns:xm="http://schemas.microsoft.com/office/excel/2006/main">
          <x14:cfRule type="expression" priority="76" id="{BC8C4996-AC75-4451-98C0-C537C03CDF8F}">
            <xm:f>AND($K$50&lt;&gt;"",ROUND($K$50,0)&gt;Config!$B$41)</xm:f>
            <x14:dxf>
              <font>
                <color rgb="FFC00000"/>
              </font>
            </x14:dxf>
          </x14:cfRule>
          <x14:cfRule type="expression" priority="77" id="{465B6591-B761-4CF8-99EC-CCFDEDFAA5AF}">
            <xm:f>AND($K$50&lt;&gt;"",ROUND($K$50,0)&lt;Config!$B$42)</xm:f>
            <x14:dxf>
              <font>
                <color rgb="FFC00000"/>
              </font>
            </x14:dxf>
          </x14:cfRule>
          <xm:sqref>K50</xm:sqref>
        </x14:conditionalFormatting>
        <x14:conditionalFormatting xmlns:xm="http://schemas.microsoft.com/office/excel/2006/main">
          <x14:cfRule type="expression" priority="74" id="{7B0F180B-D1E1-46E1-A9CA-F2713CED3471}">
            <xm:f>AND($K$51&lt;&gt;"",ROUND($K$51,0)&gt;Config!$B$41)</xm:f>
            <x14:dxf>
              <font>
                <color rgb="FFC00000"/>
              </font>
            </x14:dxf>
          </x14:cfRule>
          <x14:cfRule type="expression" priority="75" id="{9C766661-4B3A-4E24-873B-70BB81F1EA27}">
            <xm:f>AND($K$51&lt;&gt;"",ROUND($K$51,0)&lt;Config!$B$42)</xm:f>
            <x14:dxf>
              <font>
                <color rgb="FFC00000"/>
              </font>
            </x14:dxf>
          </x14:cfRule>
          <xm:sqref>K51</xm:sqref>
        </x14:conditionalFormatting>
        <x14:conditionalFormatting xmlns:xm="http://schemas.microsoft.com/office/excel/2006/main">
          <x14:cfRule type="expression" priority="72" id="{EB919F5C-20BC-4729-A6E9-562206EFCB0E}">
            <xm:f>AND($K$52&lt;&gt;"",ROUND($K$52,0)&gt;Config!$B$41)</xm:f>
            <x14:dxf>
              <font>
                <color rgb="FFC00000"/>
              </font>
            </x14:dxf>
          </x14:cfRule>
          <x14:cfRule type="expression" priority="73" id="{FB746E29-6D02-49B5-B512-7AB7CF644F3D}">
            <xm:f>AND($K$52&lt;&gt;"",ROUND($K$52,0)&lt;Config!$B$42)</xm:f>
            <x14:dxf>
              <font>
                <color rgb="FFC00000"/>
              </font>
            </x14:dxf>
          </x14:cfRule>
          <xm:sqref>K52</xm:sqref>
        </x14:conditionalFormatting>
        <x14:conditionalFormatting xmlns:xm="http://schemas.microsoft.com/office/excel/2006/main">
          <x14:cfRule type="expression" priority="70" id="{9C18F826-F542-4215-8122-7E03B857AA6F}">
            <xm:f>AND($J$48&lt;&gt;"",ROUND($J$48,2)&gt;Config!$B$43)</xm:f>
            <x14:dxf>
              <font>
                <color rgb="FFC00000"/>
              </font>
            </x14:dxf>
          </x14:cfRule>
          <x14:cfRule type="expression" priority="71" id="{9B620693-6CE4-4C81-A490-8751096C07CE}">
            <xm:f>AND($J$48&lt;&gt;"",ROUND($J$48,2)&lt;Config!$B$44)</xm:f>
            <x14:dxf>
              <font>
                <color rgb="FFC00000"/>
              </font>
            </x14:dxf>
          </x14:cfRule>
          <xm:sqref>J48</xm:sqref>
        </x14:conditionalFormatting>
        <x14:conditionalFormatting xmlns:xm="http://schemas.microsoft.com/office/excel/2006/main">
          <x14:cfRule type="expression" priority="68" id="{D957728E-8FBA-4427-82A5-97D151F75971}">
            <xm:f>AND($J$49&lt;&gt;"",ROUND($J$49,2)&gt;Config!$B$43)</xm:f>
            <x14:dxf>
              <font>
                <color rgb="FFC00000"/>
              </font>
            </x14:dxf>
          </x14:cfRule>
          <x14:cfRule type="expression" priority="69" id="{BB4B48F1-EB0C-4752-BCF9-D5396DD578F6}">
            <xm:f>AND($J$49&lt;&gt;"",ROUND($J$49,2)&lt;Config!$B$44)</xm:f>
            <x14:dxf>
              <font>
                <color rgb="FFC00000"/>
              </font>
            </x14:dxf>
          </x14:cfRule>
          <xm:sqref>J49</xm:sqref>
        </x14:conditionalFormatting>
        <x14:conditionalFormatting xmlns:xm="http://schemas.microsoft.com/office/excel/2006/main">
          <x14:cfRule type="expression" priority="66" id="{1727DE48-7D59-4721-A0FE-92724829C267}">
            <xm:f>AND($J$50&lt;&gt;"",ROUND($J$50,2)&gt;Config!$B$43)</xm:f>
            <x14:dxf>
              <font>
                <color rgb="FFC00000"/>
              </font>
            </x14:dxf>
          </x14:cfRule>
          <x14:cfRule type="expression" priority="67" id="{1F20EAE1-71FE-4F94-8FC0-3FE2DE529911}">
            <xm:f>AND($J$50&lt;&gt;"",ROUND($J$50,2)&lt;Config!$B$44)</xm:f>
            <x14:dxf>
              <font>
                <color rgb="FFC00000"/>
              </font>
            </x14:dxf>
          </x14:cfRule>
          <xm:sqref>J50</xm:sqref>
        </x14:conditionalFormatting>
        <x14:conditionalFormatting xmlns:xm="http://schemas.microsoft.com/office/excel/2006/main">
          <x14:cfRule type="expression" priority="64" id="{1FD53BD4-ABC4-4395-9989-18FF3EAFDAE5}">
            <xm:f>AND($J$51&lt;&gt;"",ROUND($J$51,2)&gt;Config!$B$43)</xm:f>
            <x14:dxf>
              <font>
                <color rgb="FFC00000"/>
              </font>
            </x14:dxf>
          </x14:cfRule>
          <x14:cfRule type="expression" priority="65" id="{67AC186F-C1F9-450D-8F8E-2F9876A1CEA0}">
            <xm:f>AND($J$51&lt;&gt;"",ROUND($J$51,2)&lt;Config!$B$44)</xm:f>
            <x14:dxf>
              <font>
                <color rgb="FFC00000"/>
              </font>
            </x14:dxf>
          </x14:cfRule>
          <xm:sqref>J51</xm:sqref>
        </x14:conditionalFormatting>
        <x14:conditionalFormatting xmlns:xm="http://schemas.microsoft.com/office/excel/2006/main">
          <x14:cfRule type="expression" priority="62" id="{8AF78AF3-55D3-48A1-98A3-49CD075BDB4A}">
            <xm:f>AND($J$52&lt;&gt;"",ROUND($J$52,2)&gt;Config!$B$43)</xm:f>
            <x14:dxf>
              <font>
                <color rgb="FFC00000"/>
              </font>
            </x14:dxf>
          </x14:cfRule>
          <x14:cfRule type="expression" priority="63" id="{C73AE5CD-D49E-4B74-AD73-143533D2497B}">
            <xm:f>AND($J$52&lt;&gt;"",ROUND($J$52,2)&lt;Config!$B$44)</xm:f>
            <x14:dxf>
              <font>
                <color rgb="FFC00000"/>
              </font>
            </x14:dxf>
          </x14:cfRule>
          <xm:sqref>J52</xm:sqref>
        </x14:conditionalFormatting>
        <x14:conditionalFormatting xmlns:xm="http://schemas.microsoft.com/office/excel/2006/main">
          <x14:cfRule type="expression" priority="127" id="{CE3F7244-6CC2-43C2-BD40-97D67BDEF5F6}">
            <xm:f>AND($H$38&lt;&gt;"",VALUE(FIXED($H$38,Config!$B$37))&gt;VALUE(Config!$B$32))</xm:f>
            <x14:dxf>
              <font>
                <color rgb="FFC00000"/>
              </font>
            </x14:dxf>
          </x14:cfRule>
          <x14:cfRule type="expression" priority="128" id="{6018763D-7DA6-42D7-B3F3-196F10DAD8CD}">
            <xm:f>AND($H$38&lt;&gt;"",VALUE(FIXED($H$38,Config!$B$37))&lt;VALUE(Config!$B$33))</xm:f>
            <x14:dxf>
              <font>
                <color rgb="FFC00000"/>
              </font>
            </x14:dxf>
          </x14:cfRule>
          <xm:sqref>G38:K38</xm:sqref>
        </x14:conditionalFormatting>
        <x14:conditionalFormatting xmlns:xm="http://schemas.microsoft.com/office/excel/2006/main">
          <x14:cfRule type="expression" priority="125" id="{E03968B7-D2AE-4E30-8374-38BCC7CB0143}">
            <xm:f>AND($H$60&lt;&gt;"",VALUE(FIXED($H$60,Config!$B$37))&lt;VALUE(Config!$B$36))</xm:f>
            <x14:dxf>
              <font>
                <color rgb="FFC00000"/>
              </font>
            </x14:dxf>
          </x14:cfRule>
          <x14:cfRule type="expression" priority="126" id="{767936DA-40BB-453D-9F97-670CE28639B6}">
            <xm:f>AND($H$60&lt;&gt;"",VALUE(FIXED($H$60,Config!$B$37))&gt;VALUE(Config!$B$35))</xm:f>
            <x14:dxf>
              <font>
                <color rgb="FFC00000"/>
              </font>
            </x14:dxf>
          </x14:cfRule>
          <xm:sqref>G60:K60</xm:sqref>
        </x14:conditionalFormatting>
        <x14:conditionalFormatting xmlns:xm="http://schemas.microsoft.com/office/excel/2006/main">
          <x14:cfRule type="expression" priority="5" id="{D4B82708-6BC3-4C9C-83DE-D3644D59B6A1}">
            <xm:f>Config!$B79:$B83="N"</xm:f>
            <x14:dxf>
              <font>
                <color rgb="FFC00000"/>
              </font>
            </x14:dxf>
          </x14:cfRule>
          <xm:sqref>C48:C52</xm:sqref>
        </x14:conditionalFormatting>
        <x14:conditionalFormatting xmlns:xm="http://schemas.microsoft.com/office/excel/2006/main">
          <x14:cfRule type="expression" priority="4" id="{961F45EE-A847-4488-BF17-31E4A64D3AF0}">
            <xm:f>Config!$B$72="N"</xm:f>
            <x14:dxf>
              <font>
                <color rgb="FFC00000"/>
              </font>
            </x14:dxf>
          </x14:cfRule>
          <xm:sqref>C60</xm:sqref>
        </x14:conditionalFormatting>
        <x14:conditionalFormatting xmlns:xm="http://schemas.microsoft.com/office/excel/2006/main">
          <x14:cfRule type="expression" priority="3" id="{CAC1FB78-E79A-43AC-A3A7-21C61219835A}">
            <xm:f>Config!$B$71="N"</xm:f>
            <x14:dxf>
              <font>
                <color rgb="FFC00000"/>
              </font>
            </x14:dxf>
          </x14:cfRule>
          <xm:sqref>C38</xm:sqref>
        </x14:conditionalFormatting>
        <x14:conditionalFormatting xmlns:xm="http://schemas.microsoft.com/office/excel/2006/main">
          <x14:cfRule type="expression" priority="2" id="{27EFAC47-68C7-4EEB-BCF2-1CA451090A4E}">
            <xm:f>Config!$B74:$B78="N"</xm:f>
            <x14:dxf>
              <font>
                <color rgb="FFC00000"/>
              </font>
            </x14:dxf>
          </x14:cfRule>
          <xm:sqref>C24:C28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3"/>
  <sheetViews>
    <sheetView workbookViewId="0">
      <selection activeCell="A8" sqref="A8"/>
    </sheetView>
  </sheetViews>
  <sheetFormatPr defaultColWidth="0" defaultRowHeight="15" zeroHeight="1" x14ac:dyDescent="0.25"/>
  <cols>
    <col min="1" max="1" width="45.42578125" customWidth="1"/>
    <col min="2" max="2" width="40.28515625" customWidth="1"/>
    <col min="3" max="5" width="10.7109375" customWidth="1"/>
    <col min="6" max="6" width="80.7109375" customWidth="1"/>
    <col min="7" max="7" width="9.140625" hidden="1" customWidth="1"/>
    <col min="8" max="16384" width="9.140625" hidden="1"/>
  </cols>
  <sheetData>
    <row r="1" spans="1:6" ht="24" x14ac:dyDescent="0.25">
      <c r="A1" s="6" t="s">
        <v>3</v>
      </c>
      <c r="B1" s="6" t="s">
        <v>4</v>
      </c>
      <c r="C1" s="6" t="s">
        <v>5</v>
      </c>
      <c r="D1" s="15" t="s">
        <v>6</v>
      </c>
      <c r="E1" s="15" t="s">
        <v>7</v>
      </c>
      <c r="F1" s="6" t="s">
        <v>8</v>
      </c>
    </row>
    <row r="2" spans="1:6" x14ac:dyDescent="0.25">
      <c r="A2" s="7" t="s">
        <v>102</v>
      </c>
      <c r="B2" s="3"/>
      <c r="C2" s="3"/>
      <c r="D2" s="9" t="s">
        <v>17</v>
      </c>
      <c r="E2" s="9"/>
      <c r="F2" s="3" t="s">
        <v>103</v>
      </c>
    </row>
    <row r="3" spans="1:6" x14ac:dyDescent="0.25">
      <c r="A3" s="7" t="s">
        <v>104</v>
      </c>
      <c r="B3" s="3"/>
      <c r="C3" s="3"/>
      <c r="D3" s="9" t="s">
        <v>17</v>
      </c>
      <c r="E3" s="9"/>
      <c r="F3" s="3" t="s">
        <v>105</v>
      </c>
    </row>
    <row r="4" spans="1:6" x14ac:dyDescent="0.25">
      <c r="A4" s="7" t="s">
        <v>106</v>
      </c>
      <c r="B4" s="3"/>
      <c r="C4" s="3"/>
      <c r="D4" s="9" t="s">
        <v>17</v>
      </c>
      <c r="E4" s="9"/>
      <c r="F4" s="3" t="s">
        <v>107</v>
      </c>
    </row>
    <row r="5" spans="1:6" x14ac:dyDescent="0.25">
      <c r="A5" s="27" t="s">
        <v>415</v>
      </c>
      <c r="B5" s="3"/>
      <c r="C5" s="3"/>
      <c r="D5" s="9"/>
      <c r="E5" s="9"/>
      <c r="F5" s="28" t="s">
        <v>416</v>
      </c>
    </row>
    <row r="6" spans="1:6" x14ac:dyDescent="0.25">
      <c r="A6" s="7" t="s">
        <v>432</v>
      </c>
      <c r="B6" s="3" t="s">
        <v>584</v>
      </c>
      <c r="C6" s="3"/>
      <c r="D6" s="9"/>
      <c r="E6" s="9"/>
      <c r="F6" s="3" t="s">
        <v>529</v>
      </c>
    </row>
    <row r="7" spans="1:6" x14ac:dyDescent="0.25">
      <c r="A7" s="7" t="s">
        <v>528</v>
      </c>
      <c r="B7" s="18" t="s">
        <v>708</v>
      </c>
      <c r="C7" s="3"/>
      <c r="D7" s="9"/>
      <c r="E7" s="9"/>
      <c r="F7" s="3" t="s">
        <v>530</v>
      </c>
    </row>
    <row r="8" spans="1:6" x14ac:dyDescent="0.25">
      <c r="A8" s="7" t="s">
        <v>430</v>
      </c>
      <c r="B8" s="3" t="str">
        <f>IF(OR(PH_STAGE="Calibration SDS",PH_STAGE="Calibration Manual"),IF(LMS!K1="","TRUE","FALSE"),"TRUE")</f>
        <v>TRUE</v>
      </c>
      <c r="C8" s="3"/>
      <c r="D8" s="9"/>
      <c r="E8" s="9"/>
      <c r="F8" s="3" t="s">
        <v>431</v>
      </c>
    </row>
    <row r="9" spans="1:6" s="41" customFormat="1" x14ac:dyDescent="0.25">
      <c r="A9" s="51" t="s">
        <v>612</v>
      </c>
      <c r="B9" s="50" t="str">
        <f>"ROW_PH_CAL_SDS@"&amp;IF(OR(OR(OR(OR(UPPER(PH_STAGE)="Select Task",UPPER(PH_STAGE)="——————————"),UPPER(PH_STAGE)="Measurement SDS"),UPPER(PH_STAGE)="Calibration Manual"),UPPER(PH_STAGE)="Measurement Manual"),"FALSE","TRUE")</f>
        <v>ROW_PH_CAL_SDS@FALSE</v>
      </c>
      <c r="C9" s="50"/>
      <c r="D9" s="9"/>
      <c r="E9" s="9"/>
      <c r="F9" s="50"/>
    </row>
    <row r="10" spans="1:6" s="41" customFormat="1" x14ac:dyDescent="0.25">
      <c r="A10" s="51" t="s">
        <v>613</v>
      </c>
      <c r="B10" s="50" t="str">
        <f>"ROW_PH_BUFFER_SDS@"&amp;IF(AND(UPPER(PH_STAGE)="Calibration SDS",UPPER(SDS_BUFFER_STAGE)="Yes"),"TRUE","FALSE")</f>
        <v>ROW_PH_BUFFER_SDS@FALSE</v>
      </c>
      <c r="C10" s="50"/>
      <c r="D10" s="9"/>
      <c r="E10" s="9"/>
      <c r="F10" s="50"/>
    </row>
    <row r="11" spans="1:6" s="41" customFormat="1" x14ac:dyDescent="0.25">
      <c r="A11" s="51" t="s">
        <v>614</v>
      </c>
      <c r="B11" s="50" t="str">
        <f>"ROW_PH_CAL_MANUAL@"&amp;IF(OR(OR(OR(OR(UPPER(PH_STAGE)="Select Task",UPPER(PH_STAGE)="——————————"),UPPER(PH_STAGE)="Measurement SDS"),UPPER(PH_STAGE)="Calibration SDS"),UPPER(PH_STAGE)="Measurement Manual"),"FALSE","TRUE")</f>
        <v>ROW_PH_CAL_MANUAL@FALSE</v>
      </c>
      <c r="C11" s="50"/>
      <c r="D11" s="9"/>
      <c r="E11" s="9"/>
      <c r="F11" s="50"/>
    </row>
    <row r="12" spans="1:6" s="41" customFormat="1" x14ac:dyDescent="0.25">
      <c r="A12" s="51" t="s">
        <v>615</v>
      </c>
      <c r="B12" s="50" t="str">
        <f>"ROW_PH_BUFFER_MANUAL@"&amp;IF(AND(UPPER(PH_STAGE)="Calibration Manual",UPPER(MANUAL_BUFFER_STAGE)="Yes"),"TRUE","FALSE")</f>
        <v>ROW_PH_BUFFER_MANUAL@FALSE</v>
      </c>
      <c r="C12" s="50"/>
      <c r="D12" s="9"/>
      <c r="E12" s="9"/>
      <c r="F12" s="50"/>
    </row>
    <row r="13" spans="1:6" s="41" customFormat="1" x14ac:dyDescent="0.25">
      <c r="A13" s="53" t="s">
        <v>616</v>
      </c>
      <c r="B13" s="52" t="str">
        <f>"ROW_PH_MEASUREMENT_SDS@"&amp;IF(OR(OR(OR(OR(UPPER(PH_STAGE)="Select Task",UPPER(PH_STAGE)="——————————"),UPPER(PH_STAGE)="Calibration SDS"),UPPER(PH_STAGE)="Calibration Manual"),UPPER(PH_STAGE)="Measurement Manual"),"FALSE","TRUE")</f>
        <v>ROW_PH_MEASUREMENT_SDS@FALSE</v>
      </c>
      <c r="C13" s="52"/>
      <c r="D13" s="9"/>
      <c r="E13" s="9"/>
      <c r="F13" s="52"/>
    </row>
    <row r="14" spans="1:6" s="41" customFormat="1" x14ac:dyDescent="0.25">
      <c r="A14" s="53" t="s">
        <v>617</v>
      </c>
      <c r="B14" s="52" t="str">
        <f>"ROW_PH_MEAS_ADJUST_SDS@"&amp;IF(AND(UPPER(PH_STAGE)="Measurement SDS",UPPER(MEAS_ADJUST_SDS_STAGE)="Yes"),"TRUE","FALSE")</f>
        <v>ROW_PH_MEAS_ADJUST_SDS@FALSE</v>
      </c>
      <c r="C14" s="52"/>
      <c r="D14" s="9"/>
      <c r="E14" s="9"/>
      <c r="F14" s="52"/>
    </row>
    <row r="15" spans="1:6" s="41" customFormat="1" ht="15" customHeight="1" x14ac:dyDescent="0.25">
      <c r="A15" s="53" t="s">
        <v>620</v>
      </c>
      <c r="B15" s="52" t="str">
        <f>"ROW_PH_MEAS_ADJUST_SDS_REAGENT@"&amp;IF(AND(AND(UPPER(PH_STAGE)="Measurement SDS",UPPER(MEAS_ADJUST_SDS_STAGE)="Yes"),UPPER(MEAS_ADJUST_SDS_SHELF_STAGE)="Please Select"),"FALSE","TRUE")</f>
        <v>ROW_PH_MEAS_ADJUST_SDS_REAGENT@TRUE</v>
      </c>
      <c r="C15" s="52"/>
      <c r="D15" s="9"/>
      <c r="E15" s="9"/>
      <c r="F15" s="52"/>
    </row>
    <row r="16" spans="1:6" s="41" customFormat="1" x14ac:dyDescent="0.25">
      <c r="A16" s="53" t="s">
        <v>618</v>
      </c>
      <c r="B16" s="52" t="str">
        <f>"ROW_PH_MEAS_ADJUST_SHELF_SDS@"&amp;IF(AND(AND(UPPER(PH_STAGE)="Measurement SDS",UPPER(MEAS_ADJUST_SDS_STAGE)="Yes"),UPPER(MEAS_ADJUST_SDS_SHELF_STAGE)="Shelf Reagent"),"TRUE","FALSE")</f>
        <v>ROW_PH_MEAS_ADJUST_SHELF_SDS@FALSE</v>
      </c>
      <c r="C16" s="52"/>
      <c r="D16" s="9"/>
      <c r="E16" s="9"/>
      <c r="F16" s="52"/>
    </row>
    <row r="17" spans="1:6" s="41" customFormat="1" x14ac:dyDescent="0.25">
      <c r="A17" s="53" t="s">
        <v>619</v>
      </c>
      <c r="B17" s="52" t="str">
        <f>"ROW_PH_MEAS_ADJUST_PREP_SDS@"&amp;IF(AND(AND(UPPER(PH_STAGE)="Measurement SDS",UPPER(MEAS_ADJUST_SDS_STAGE)="Yes"),UPPER(MEAS_ADJUST_SDS_SHELF_STAGE)="Prepared Reagent"),"TRUE","FALSE")</f>
        <v>ROW_PH_MEAS_ADJUST_PREP_SDS@FALSE</v>
      </c>
      <c r="C17" s="52"/>
      <c r="D17" s="9"/>
      <c r="E17" s="9"/>
      <c r="F17" s="52"/>
    </row>
    <row r="18" spans="1:6" s="41" customFormat="1" x14ac:dyDescent="0.25">
      <c r="A18" s="53" t="s">
        <v>621</v>
      </c>
      <c r="B18" s="52" t="str">
        <f>"ROW_PH_MEASUREMENT_MANUAL@"&amp;IF(OR(OR(OR(OR(UPPER(PH_STAGE)="Select Task",UPPER(PH_STAGE)="——————————"),UPPER(PH_STAGE)="Calibration SDS"),UPPER(PH_STAGE)="Calibration Manual"),UPPER(PH_STAGE)="Measurement SDS"),"FALSE","TRUE")</f>
        <v>ROW_PH_MEASUREMENT_MANUAL@FALSE</v>
      </c>
      <c r="C18" s="52"/>
      <c r="D18" s="9"/>
      <c r="E18" s="9"/>
      <c r="F18" s="52"/>
    </row>
    <row r="19" spans="1:6" s="41" customFormat="1" x14ac:dyDescent="0.25">
      <c r="A19" s="53" t="s">
        <v>622</v>
      </c>
      <c r="B19" s="52" t="str">
        <f>"ROW_PH_MEAS_ADJUST_MANUAL@"&amp;IF(AND(UPPER(PH_STAGE)="Measurement Manual",UPPER(MEAS_ADJUST_MAN_STAGE)="Yes"),"TRUE","FALSE")</f>
        <v>ROW_PH_MEAS_ADJUST_MANUAL@FALSE</v>
      </c>
      <c r="C19" s="52"/>
      <c r="D19" s="9"/>
      <c r="E19" s="9"/>
      <c r="F19" s="52"/>
    </row>
    <row r="20" spans="1:6" s="41" customFormat="1" x14ac:dyDescent="0.25">
      <c r="A20" s="53" t="s">
        <v>623</v>
      </c>
      <c r="B20" s="52" t="str">
        <f>"ROW_PH_MEAS_ADJUST_MAN_REAGENT@"&amp;IF(AND(AND(UPPER(PH_STAGE)="Measurement Manual",UPPER(MEAS_ADJUST_MAN_STAGE)="Yes"),UPPER(MEAS_ADJUST_MAN_SHELF_STAGE)="Please Select"),"FALSE","TRUE")</f>
        <v>ROW_PH_MEAS_ADJUST_MAN_REAGENT@TRUE</v>
      </c>
      <c r="C20" s="52"/>
      <c r="D20" s="9"/>
      <c r="E20" s="9"/>
      <c r="F20" s="52"/>
    </row>
    <row r="21" spans="1:6" s="41" customFormat="1" x14ac:dyDescent="0.25">
      <c r="A21" s="51" t="s">
        <v>624</v>
      </c>
      <c r="B21" s="50" t="str">
        <f>"ROW_PH_MEAS_ADJUST_SHELF_MANUAL@"&amp;IF(AND(AND(UPPER(PH_STAGE)="Measurement Manual",UPPER(MEAS_ADJUST_MAN_STAGE)="Yes"),UPPER(MEAS_ADJUST_MAN_SHELF_STAGE)="Shelf Reagent"),"TRUE","FALSE")</f>
        <v>ROW_PH_MEAS_ADJUST_SHELF_MANUAL@FALSE</v>
      </c>
      <c r="C21" s="50"/>
      <c r="D21" s="9"/>
      <c r="E21" s="9"/>
      <c r="F21" s="50"/>
    </row>
    <row r="22" spans="1:6" x14ac:dyDescent="0.25">
      <c r="A22" s="51" t="s">
        <v>625</v>
      </c>
      <c r="B22" s="3" t="str">
        <f>"ROW_PH_MEAS_ADJUST_PREP_MANUAL@"&amp;IF(AND(AND(UPPER(PH_STAGE)="Measurement Manual",UPPER(MEAS_ADJUST_MAN_STAGE)="Yes"),UPPER(MEAS_ADJUST_MAN_SHELF_STAGE)="Prepared Reagent"),"TRUE","FALSE")</f>
        <v>ROW_PH_MEAS_ADJUST_PREP_MANUAL@FALSE</v>
      </c>
      <c r="C22" s="3"/>
      <c r="D22" s="9"/>
      <c r="E22" s="9"/>
      <c r="F22" s="3"/>
    </row>
    <row r="23" spans="1:6" s="41" customFormat="1" x14ac:dyDescent="0.25">
      <c r="A23" s="64" t="s">
        <v>636</v>
      </c>
      <c r="B23" s="63" t="str">
        <f>"ROW_PH_HEADER@"&amp;IF(OR(UPPER(PH_STAGE)="Calibration SDS",UPPER(PH_STAGE)="Calibration Manual"),"TRUE","FALSE")</f>
        <v>ROW_PH_HEADER@FALSE</v>
      </c>
      <c r="C23" s="63"/>
      <c r="D23" s="9"/>
      <c r="E23" s="9"/>
      <c r="F23" s="63"/>
    </row>
    <row r="24" spans="1:6" x14ac:dyDescent="0.25">
      <c r="A24" s="7" t="s">
        <v>628</v>
      </c>
      <c r="B24" s="3" t="str">
        <f>LEFT(CURRENT_DEPARTMENT,2)</f>
        <v/>
      </c>
      <c r="C24" s="3"/>
      <c r="D24" s="9"/>
      <c r="E24" s="9"/>
      <c r="F24" s="3"/>
    </row>
    <row r="25" spans="1:6" x14ac:dyDescent="0.25">
      <c r="A25" s="7" t="s">
        <v>629</v>
      </c>
      <c r="B25" s="3"/>
      <c r="C25" s="3"/>
      <c r="D25" s="9"/>
      <c r="E25" s="9"/>
      <c r="F25" s="3"/>
    </row>
    <row r="26" spans="1:6" x14ac:dyDescent="0.25">
      <c r="A26" s="7" t="s">
        <v>638</v>
      </c>
      <c r="B26" s="104"/>
      <c r="C26" s="3"/>
      <c r="D26" s="9"/>
      <c r="E26" s="9"/>
      <c r="F26" s="3"/>
    </row>
    <row r="27" spans="1:6" x14ac:dyDescent="0.25">
      <c r="A27" s="7" t="s">
        <v>639</v>
      </c>
      <c r="B27" s="104"/>
      <c r="C27" s="3"/>
      <c r="D27" s="9"/>
      <c r="E27" s="9"/>
      <c r="F27" s="3"/>
    </row>
    <row r="28" spans="1:6" x14ac:dyDescent="0.25">
      <c r="A28" s="7" t="s">
        <v>640</v>
      </c>
      <c r="B28" s="78">
        <f ca="1">TODAY()</f>
        <v>43110</v>
      </c>
      <c r="C28" s="3"/>
      <c r="D28" s="9"/>
      <c r="E28" s="9"/>
      <c r="F28" s="3"/>
    </row>
    <row r="29" spans="1:6" x14ac:dyDescent="0.25">
      <c r="A29" s="7" t="s">
        <v>642</v>
      </c>
      <c r="B29" s="80">
        <f ca="1">NOW()</f>
        <v>43110.388670486114</v>
      </c>
      <c r="C29" s="3"/>
      <c r="D29" s="9"/>
      <c r="E29" s="9"/>
      <c r="F29" s="3"/>
    </row>
    <row r="30" spans="1:6" s="41" customFormat="1" x14ac:dyDescent="0.25">
      <c r="A30" s="94" t="s">
        <v>668</v>
      </c>
      <c r="B30" s="83"/>
      <c r="C30" s="69"/>
      <c r="D30" s="9"/>
      <c r="E30" s="9"/>
      <c r="F30" s="69"/>
    </row>
    <row r="31" spans="1:6" s="41" customFormat="1" x14ac:dyDescent="0.25">
      <c r="A31" s="94" t="s">
        <v>669</v>
      </c>
      <c r="B31" s="83" t="str">
        <f>IF(VERIFY_BUFFER_ACTUAL_PH_SDS&lt;&gt;"",IF(PH_BUFFER_ACCURACY_SPEC&lt;&gt;"N/A",SDS_BUFFER_LOW&amp;" ~ "&amp;SDS_BUFFER_HIGH,"N/A"),"")</f>
        <v/>
      </c>
      <c r="C31" s="69"/>
      <c r="D31" s="9"/>
      <c r="E31" s="9"/>
      <c r="F31" s="69"/>
    </row>
    <row r="32" spans="1:6" x14ac:dyDescent="0.25">
      <c r="A32" s="7" t="s">
        <v>645</v>
      </c>
      <c r="B32" s="3" t="str">
        <f>IF(VERIFY_BUFFER_ACTUAL_PH_SDS&lt;&gt;"",IF(PH_BUFFER_ACCURACY_SPEC&lt;&gt;"N/A",FIXED(VERIFY_BUFFER_ACTUAL_PH_SDS+PH_BUFFER_ACCURACY_SPEC,PH_BUFFER_SIG),"N/A"),"")</f>
        <v/>
      </c>
      <c r="C32" s="3"/>
      <c r="D32" s="9"/>
      <c r="E32" s="9"/>
      <c r="F32" s="3"/>
    </row>
    <row r="33" spans="1:6" x14ac:dyDescent="0.25">
      <c r="A33" s="7" t="s">
        <v>646</v>
      </c>
      <c r="B33" s="3" t="str">
        <f>IF(VERIFY_BUFFER_ACTUAL_PH_SDS&lt;&gt;"",IF(PH_BUFFER_ACCURACY_SPEC&lt;&gt;"N/A",FIXED(VERIFY_BUFFER_ACTUAL_PH_SDS-PH_BUFFER_ACCURACY_SPEC,PH_BUFFER_SIG),"N/A"),"")</f>
        <v/>
      </c>
      <c r="C33" s="3"/>
      <c r="D33" s="9"/>
      <c r="E33" s="9"/>
      <c r="F33" s="3"/>
    </row>
    <row r="34" spans="1:6" s="41" customFormat="1" x14ac:dyDescent="0.25">
      <c r="A34" s="94" t="s">
        <v>672</v>
      </c>
      <c r="B34" s="83" t="str">
        <f>IF(VERIFY_BUFFER_ACTUAL_PH_MAN&lt;&gt;"",IF(PH_BUFFER_ACCURACY_SPEC&lt;&gt;"N/A",MAN_BUFFER_LOW&amp;" ~ "&amp;MAN_BUFFER_HIGH,"N/A"),"")</f>
        <v/>
      </c>
      <c r="C34" s="69"/>
      <c r="D34" s="9"/>
      <c r="E34" s="9"/>
      <c r="F34" s="69"/>
    </row>
    <row r="35" spans="1:6" x14ac:dyDescent="0.25">
      <c r="A35" s="7" t="s">
        <v>647</v>
      </c>
      <c r="B35" s="3" t="str">
        <f>IF(VERIFY_BUFFER_ACTUAL_PH_MAN&lt;&gt;"",IF(PH_BUFFER_ACCURACY_SPEC&lt;&gt;"N/A",FIXED(VERIFY_BUFFER_ACTUAL_PH_MAN+PH_BUFFER_ACCURACY_SPEC,PH_BUFFER_SIG),"N/A"),"")</f>
        <v/>
      </c>
      <c r="C35" s="3"/>
      <c r="D35" s="9"/>
      <c r="E35" s="9"/>
      <c r="F35" s="3"/>
    </row>
    <row r="36" spans="1:6" x14ac:dyDescent="0.25">
      <c r="A36" s="7" t="s">
        <v>648</v>
      </c>
      <c r="B36" s="3" t="str">
        <f>IF(VERIFY_BUFFER_ACTUAL_PH_MAN&lt;&gt;"",IF(PH_BUFFER_ACCURACY_SPEC&lt;&gt;"N/A",FIXED(VERIFY_BUFFER_ACTUAL_PH_MAN-PH_BUFFER_ACCURACY_SPEC,PH_BUFFER_SIG),"N/A"),"")</f>
        <v/>
      </c>
      <c r="C36" s="3"/>
      <c r="D36" s="9"/>
      <c r="E36" s="9"/>
      <c r="F36" s="3"/>
    </row>
    <row r="37" spans="1:6" s="41" customFormat="1" x14ac:dyDescent="0.25">
      <c r="A37" s="94" t="s">
        <v>671</v>
      </c>
      <c r="B37" s="69" t="str">
        <f>IF(PH_BUFFER_ACCURACY_SPEC&lt;&gt;"N/A",IF(PH_BUFFER_ACCURACY_SPEC&lt;&gt;"",ABS(INT(LOG10(ABS(PH_BUFFER_ACCURACY_SPEC)))),""),"")</f>
        <v/>
      </c>
      <c r="C37" s="69"/>
      <c r="D37" s="9"/>
      <c r="E37" s="9"/>
      <c r="F37" s="69"/>
    </row>
    <row r="38" spans="1:6" x14ac:dyDescent="0.25">
      <c r="A38" s="7" t="s">
        <v>650</v>
      </c>
      <c r="B38" s="83"/>
      <c r="C38" s="3"/>
      <c r="D38" s="9"/>
      <c r="E38" s="9"/>
      <c r="F38" s="3"/>
    </row>
    <row r="39" spans="1:6" x14ac:dyDescent="0.25">
      <c r="A39" s="7" t="s">
        <v>651</v>
      </c>
      <c r="B39" s="83"/>
      <c r="C39" s="3"/>
      <c r="D39" s="9"/>
      <c r="E39" s="9"/>
      <c r="F39" s="3"/>
    </row>
    <row r="40" spans="1:6" x14ac:dyDescent="0.25">
      <c r="A40" s="7" t="s">
        <v>652</v>
      </c>
      <c r="B40" s="3"/>
      <c r="C40" s="3"/>
      <c r="D40" s="9"/>
      <c r="E40" s="9"/>
      <c r="F40" s="3"/>
    </row>
    <row r="41" spans="1:6" s="41" customFormat="1" x14ac:dyDescent="0.25">
      <c r="A41" s="82" t="s">
        <v>653</v>
      </c>
      <c r="B41" s="69"/>
      <c r="C41" s="69"/>
      <c r="D41" s="9"/>
      <c r="E41" s="9"/>
      <c r="F41" s="69"/>
    </row>
    <row r="42" spans="1:6" s="41" customFormat="1" x14ac:dyDescent="0.25">
      <c r="A42" s="82" t="s">
        <v>654</v>
      </c>
      <c r="B42" s="69"/>
      <c r="C42" s="69"/>
      <c r="D42" s="9"/>
      <c r="E42" s="9"/>
      <c r="F42" s="69"/>
    </row>
    <row r="43" spans="1:6" s="41" customFormat="1" x14ac:dyDescent="0.25">
      <c r="A43" s="85" t="s">
        <v>655</v>
      </c>
      <c r="B43" s="69"/>
      <c r="C43" s="69"/>
      <c r="D43" s="9"/>
      <c r="E43" s="9"/>
      <c r="F43" s="69"/>
    </row>
    <row r="44" spans="1:6" s="41" customFormat="1" x14ac:dyDescent="0.25">
      <c r="A44" s="85" t="s">
        <v>656</v>
      </c>
      <c r="B44" s="69"/>
      <c r="C44" s="69"/>
      <c r="D44" s="9"/>
      <c r="E44" s="9"/>
      <c r="F44" s="69"/>
    </row>
    <row r="45" spans="1:6" s="41" customFormat="1" x14ac:dyDescent="0.25">
      <c r="A45" s="85" t="s">
        <v>657</v>
      </c>
      <c r="B45" s="69"/>
      <c r="C45" s="69"/>
      <c r="D45" s="9"/>
      <c r="E45" s="9"/>
      <c r="F45" s="69"/>
    </row>
    <row r="46" spans="1:6" s="41" customFormat="1" x14ac:dyDescent="0.25">
      <c r="A46" s="85" t="s">
        <v>658</v>
      </c>
      <c r="B46" s="69"/>
      <c r="C46" s="69"/>
      <c r="D46" s="9"/>
      <c r="E46" s="9"/>
      <c r="F46" s="69"/>
    </row>
    <row r="47" spans="1:6" s="41" customFormat="1" x14ac:dyDescent="0.25">
      <c r="A47" s="85" t="s">
        <v>659</v>
      </c>
      <c r="B47" s="69" t="e">
        <f>IF(SDS_CAL_TEMP_PRESET&lt;&gt;"",IF(PH_TEMP_ACCURACY_SPEC&lt;&gt;"N/A",PH_TEMP_LOW&amp;" ~ "&amp;PH_TEMP_HIGH,"N/A"),"")</f>
        <v>#NAME?</v>
      </c>
      <c r="C47" s="91"/>
      <c r="D47" s="9"/>
      <c r="E47" s="9"/>
      <c r="F47" s="69"/>
    </row>
    <row r="48" spans="1:6" s="41" customFormat="1" x14ac:dyDescent="0.25">
      <c r="A48" s="85" t="s">
        <v>660</v>
      </c>
      <c r="B48" s="83"/>
      <c r="C48" s="69"/>
      <c r="D48" s="9"/>
      <c r="E48" s="9"/>
      <c r="F48" s="90"/>
    </row>
    <row r="49" spans="1:6" s="41" customFormat="1" x14ac:dyDescent="0.25">
      <c r="A49" s="85" t="s">
        <v>661</v>
      </c>
      <c r="B49" s="83" t="e">
        <f>IF(SDS_CAL_TEMP_PRESET&lt;&gt;"",IF(PH_TEMP_ACCURACY_SPEC&lt;&gt;"N/A",FIXED(SDS_CAL_TEMP_PRESET+PH_TEMP_ACCURACY_SPEC,PH_TEMP_SIG),"N/A"),"")</f>
        <v>#NAME?</v>
      </c>
      <c r="C49" s="69"/>
      <c r="D49" s="9"/>
      <c r="E49" s="9"/>
      <c r="F49" s="69"/>
    </row>
    <row r="50" spans="1:6" s="41" customFormat="1" x14ac:dyDescent="0.25">
      <c r="A50" s="85" t="s">
        <v>662</v>
      </c>
      <c r="B50" s="69" t="e">
        <f>IF(SDS_CAL_TEMP_PRESET&lt;&gt;"",IF(PH_TEMP_ACCURACY_SPEC&lt;&gt;"N/A",FIXED(SDS_CAL_TEMP_PRESET-PH_TEMP_ACCURACY_SPEC,PH_TEMP_SIG),"N/A"),"")</f>
        <v>#NAME?</v>
      </c>
      <c r="C50" s="69"/>
      <c r="D50" s="9"/>
      <c r="E50" s="9"/>
      <c r="F50" s="69"/>
    </row>
    <row r="51" spans="1:6" s="41" customFormat="1" x14ac:dyDescent="0.25">
      <c r="A51" s="88" t="s">
        <v>663</v>
      </c>
      <c r="B51" s="69" t="e">
        <f>IF(MAN_CAL_TEMP_PRESET&lt;&gt;"",IF(PH_TEMP_ACCURACY_SPEC&lt;&gt;"N/A",PH_TEMP_LOW_MAN&amp;" ~ "&amp;PH_TEMP_HIGH_MAN,"N/A"),"")</f>
        <v>#NAME?</v>
      </c>
      <c r="C51" s="69"/>
      <c r="D51" s="9"/>
      <c r="E51" s="9"/>
      <c r="F51" s="69"/>
    </row>
    <row r="52" spans="1:6" s="41" customFormat="1" x14ac:dyDescent="0.25">
      <c r="A52" s="88" t="s">
        <v>664</v>
      </c>
      <c r="B52" s="69" t="e">
        <f>IF(MAN_CAL_TEMP_PRESET&lt;&gt;"",IF(PH_TEMP_ACCURACY_SPEC&lt;&gt;"N/A",FIXED(MAN_CAL_TEMP_PRESET+PH_TEMP_ACCURACY_SPEC,PH_TEMP_SIG),"N/A"),"")</f>
        <v>#NAME?</v>
      </c>
      <c r="C52" s="69"/>
      <c r="D52" s="9"/>
      <c r="E52" s="9"/>
      <c r="F52" s="69"/>
    </row>
    <row r="53" spans="1:6" s="41" customFormat="1" x14ac:dyDescent="0.25">
      <c r="A53" s="88" t="s">
        <v>665</v>
      </c>
      <c r="B53" s="69" t="e">
        <f>IF(MAN_CAL_TEMP_PRESET&lt;&gt;"",IF(PH_TEMP_ACCURACY_SPEC&lt;&gt;"N/A",FIXED(MAN_CAL_TEMP_PRESET-PH_TEMP_ACCURACY_SPEC,PH_TEMP_SIG),"N/A"),"")</f>
        <v>#NAME?</v>
      </c>
      <c r="C53" s="69"/>
      <c r="D53" s="9"/>
      <c r="E53" s="9"/>
      <c r="F53" s="69"/>
    </row>
    <row r="54" spans="1:6" x14ac:dyDescent="0.25">
      <c r="A54" s="7" t="s">
        <v>670</v>
      </c>
      <c r="B54" s="3" t="str">
        <f>IF(PH_TEMP_ACCURACY_SPEC&lt;&gt;"N/A",IF(PH_TEMP_ACCURACY_SPEC&lt;&gt;"",ABS(INT(LOG10(ABS(PH_TEMP_ACCURACY_SPEC)))),""),"N/A")</f>
        <v/>
      </c>
      <c r="C54" s="3"/>
      <c r="D54" s="9"/>
      <c r="E54" s="9"/>
      <c r="F54" s="3"/>
    </row>
    <row r="55" spans="1:6" x14ac:dyDescent="0.25">
      <c r="A55" s="7" t="s">
        <v>676</v>
      </c>
      <c r="B55" s="3" t="str">
        <f>IF(PH_METER_ID&lt;&gt;"",SUBSTITUTE(PH_METER_ID,"Calibrate","Calibration Date"),"")</f>
        <v/>
      </c>
      <c r="C55" s="3"/>
      <c r="D55" s="9"/>
      <c r="E55" s="9"/>
      <c r="F55" s="3"/>
    </row>
    <row r="56" spans="1:6" x14ac:dyDescent="0.25">
      <c r="A56" s="7" t="s">
        <v>689</v>
      </c>
      <c r="B56" s="106"/>
      <c r="C56" s="3"/>
      <c r="D56" s="9"/>
      <c r="E56" s="9"/>
      <c r="F56" s="3" t="s">
        <v>690</v>
      </c>
    </row>
    <row r="57" spans="1:6" x14ac:dyDescent="0.25">
      <c r="A57" s="7" t="s">
        <v>678</v>
      </c>
      <c r="B57" s="78"/>
      <c r="C57" s="3"/>
      <c r="D57" s="9"/>
      <c r="E57" s="9"/>
      <c r="F57" s="3" t="s">
        <v>679</v>
      </c>
    </row>
    <row r="58" spans="1:6" x14ac:dyDescent="0.25">
      <c r="A58" s="105" t="s">
        <v>680</v>
      </c>
      <c r="B58" s="80"/>
      <c r="C58" s="3"/>
      <c r="D58" s="9"/>
      <c r="E58" s="9"/>
      <c r="F58" s="3"/>
    </row>
    <row r="59" spans="1:6" x14ac:dyDescent="0.25">
      <c r="A59" s="105" t="s">
        <v>681</v>
      </c>
      <c r="B59" s="80"/>
      <c r="C59" s="3"/>
      <c r="D59" s="9"/>
      <c r="E59" s="9"/>
      <c r="F59" s="3"/>
    </row>
    <row r="60" spans="1:6" x14ac:dyDescent="0.25">
      <c r="A60" s="105" t="s">
        <v>682</v>
      </c>
      <c r="B60" s="78"/>
      <c r="C60" s="3"/>
      <c r="D60" s="9"/>
      <c r="E60" s="9"/>
      <c r="F60" s="3"/>
    </row>
    <row r="61" spans="1:6" x14ac:dyDescent="0.25">
      <c r="A61" s="105" t="s">
        <v>683</v>
      </c>
      <c r="B61" s="80"/>
      <c r="C61" s="3"/>
      <c r="D61" s="9"/>
      <c r="E61" s="9"/>
      <c r="F61" s="3"/>
    </row>
    <row r="62" spans="1:6" x14ac:dyDescent="0.25">
      <c r="A62" s="105" t="s">
        <v>684</v>
      </c>
      <c r="B62" s="78"/>
      <c r="C62" s="3"/>
      <c r="D62" s="9"/>
      <c r="E62" s="9"/>
      <c r="F62" s="3"/>
    </row>
    <row r="63" spans="1:6" x14ac:dyDescent="0.25">
      <c r="A63" s="105" t="s">
        <v>685</v>
      </c>
      <c r="B63" s="78"/>
      <c r="C63" s="3"/>
      <c r="D63" s="9"/>
      <c r="E63" s="9"/>
      <c r="F63" s="3"/>
    </row>
    <row r="64" spans="1:6" x14ac:dyDescent="0.25">
      <c r="A64" s="105" t="s">
        <v>686</v>
      </c>
      <c r="B64" s="80"/>
      <c r="C64" s="3"/>
      <c r="D64" s="9"/>
      <c r="E64" s="9"/>
      <c r="F64" s="3"/>
    </row>
    <row r="65" spans="1:6" x14ac:dyDescent="0.25">
      <c r="A65" s="105" t="s">
        <v>687</v>
      </c>
      <c r="B65" s="80"/>
      <c r="C65" s="3"/>
      <c r="D65" s="9"/>
      <c r="E65" s="9"/>
      <c r="F65" s="3"/>
    </row>
    <row r="66" spans="1:6" x14ac:dyDescent="0.25">
      <c r="A66" s="105" t="s">
        <v>688</v>
      </c>
      <c r="B66" s="80"/>
      <c r="C66" s="3"/>
      <c r="D66" s="9"/>
      <c r="E66" s="9"/>
      <c r="F66" s="3"/>
    </row>
    <row r="67" spans="1:6" x14ac:dyDescent="0.25">
      <c r="A67" s="7" t="s">
        <v>691</v>
      </c>
      <c r="B67" s="3"/>
      <c r="C67" s="3"/>
      <c r="D67" s="9"/>
      <c r="E67" s="9"/>
      <c r="F67" s="3"/>
    </row>
    <row r="68" spans="1:6" x14ac:dyDescent="0.25">
      <c r="A68" s="107" t="s">
        <v>692</v>
      </c>
      <c r="B68" s="3"/>
      <c r="C68" s="3"/>
      <c r="D68" s="9"/>
      <c r="E68" s="9"/>
      <c r="F68" s="3"/>
    </row>
    <row r="69" spans="1:6" x14ac:dyDescent="0.25">
      <c r="A69" s="7" t="s">
        <v>693</v>
      </c>
      <c r="B69" s="78"/>
      <c r="C69" s="3"/>
      <c r="D69" s="9"/>
      <c r="E69" s="9"/>
      <c r="F69" s="3"/>
    </row>
    <row r="70" spans="1:6" x14ac:dyDescent="0.25">
      <c r="A70" s="7" t="s">
        <v>694</v>
      </c>
      <c r="B70" s="80"/>
      <c r="C70" s="3"/>
      <c r="D70" s="9"/>
      <c r="E70" s="9"/>
      <c r="F70" s="3"/>
    </row>
    <row r="71" spans="1:6" x14ac:dyDescent="0.25">
      <c r="A71" s="7" t="s">
        <v>706</v>
      </c>
      <c r="B71" s="3"/>
      <c r="C71" s="3"/>
      <c r="D71" s="9"/>
      <c r="E71" s="9"/>
      <c r="F71" s="3"/>
    </row>
    <row r="72" spans="1:6" x14ac:dyDescent="0.25">
      <c r="A72" s="7" t="s">
        <v>707</v>
      </c>
      <c r="B72" s="3"/>
      <c r="C72" s="3"/>
      <c r="D72" s="9"/>
      <c r="E72" s="9"/>
      <c r="F72" s="69"/>
    </row>
    <row r="73" spans="1:6" x14ac:dyDescent="0.25">
      <c r="A73" s="7" t="s">
        <v>709</v>
      </c>
      <c r="B73" s="3" t="str">
        <f>IF(PH_METER_ID&lt;&gt;"",SUBSTITUTE(PH_METER_ID," Calibrate",""),"")</f>
        <v/>
      </c>
      <c r="C73" s="3"/>
      <c r="D73" s="9"/>
      <c r="E73" s="9"/>
      <c r="F73" s="3"/>
    </row>
    <row r="74" spans="1:6" x14ac:dyDescent="0.25">
      <c r="A74" s="7" t="s">
        <v>710</v>
      </c>
      <c r="B74" s="3"/>
      <c r="C74" s="3"/>
      <c r="D74" s="9"/>
      <c r="E74" s="9"/>
      <c r="F74" s="3"/>
    </row>
    <row r="75" spans="1:6" x14ac:dyDescent="0.25">
      <c r="A75" s="111" t="s">
        <v>711</v>
      </c>
      <c r="B75" s="3"/>
      <c r="C75" s="3"/>
      <c r="D75" s="9"/>
      <c r="E75" s="9"/>
      <c r="F75" s="3"/>
    </row>
    <row r="76" spans="1:6" x14ac:dyDescent="0.25">
      <c r="A76" s="111" t="s">
        <v>712</v>
      </c>
      <c r="B76" s="3"/>
      <c r="C76" s="3"/>
      <c r="D76" s="9"/>
      <c r="E76" s="9"/>
      <c r="F76" s="3"/>
    </row>
    <row r="77" spans="1:6" x14ac:dyDescent="0.25">
      <c r="A77" s="111" t="s">
        <v>713</v>
      </c>
      <c r="B77" s="3"/>
      <c r="C77" s="3"/>
      <c r="D77" s="9"/>
      <c r="E77" s="9"/>
      <c r="F77" s="3"/>
    </row>
    <row r="78" spans="1:6" x14ac:dyDescent="0.25">
      <c r="A78" s="111" t="s">
        <v>714</v>
      </c>
      <c r="B78" s="3"/>
      <c r="C78" s="3"/>
      <c r="D78" s="9"/>
      <c r="E78" s="9"/>
      <c r="F78" s="3"/>
    </row>
    <row r="79" spans="1:6" x14ac:dyDescent="0.25">
      <c r="A79" s="111" t="s">
        <v>715</v>
      </c>
      <c r="B79" s="3"/>
      <c r="C79" s="3"/>
      <c r="D79" s="9"/>
      <c r="E79" s="9"/>
      <c r="F79" s="3"/>
    </row>
    <row r="80" spans="1:6" x14ac:dyDescent="0.25">
      <c r="A80" s="111" t="s">
        <v>716</v>
      </c>
      <c r="B80" s="3"/>
      <c r="C80" s="3"/>
      <c r="D80" s="9"/>
      <c r="E80" s="9"/>
      <c r="F80" s="3"/>
    </row>
    <row r="81" spans="1:6" x14ac:dyDescent="0.25">
      <c r="A81" s="111" t="s">
        <v>717</v>
      </c>
      <c r="B81" s="3"/>
      <c r="C81" s="3"/>
      <c r="D81" s="9"/>
      <c r="E81" s="9"/>
      <c r="F81" s="3"/>
    </row>
    <row r="82" spans="1:6" x14ac:dyDescent="0.25">
      <c r="A82" s="111" t="s">
        <v>718</v>
      </c>
      <c r="B82" s="3"/>
      <c r="C82" s="3"/>
      <c r="D82" s="9"/>
      <c r="E82" s="9"/>
      <c r="F82" s="3"/>
    </row>
    <row r="83" spans="1:6" x14ac:dyDescent="0.25">
      <c r="A83" s="111" t="s">
        <v>719</v>
      </c>
      <c r="B83" s="3"/>
      <c r="C83" s="3"/>
      <c r="D83" s="9"/>
      <c r="E83" s="9"/>
      <c r="F83" s="3"/>
    </row>
  </sheetData>
  <hyperlinks>
    <hyperlink ref="B11" r:id="rId1" display="PH_CAL_MANUAL@&quot;&amp;IF(OR(OR(OR(OR(UPPER(PH_STAGE)=&quot;Select Task&quot;,UPPER(PH_STAGE)=&quot;——————————&quot;),UPPER(PH_STAGE)=&quot;Measurement SDS&quot;),UPPER(PH_STAGE)=&quot;Calibration Manual&quot;),UPPER(PH_STAGE)=&quot;Measurement Manual&quot;),&quot;FALSE&quot;,&quot;TRUE&quot;)"/>
  </hyperlinks>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election activeCell="B4" sqref="B4"/>
    </sheetView>
  </sheetViews>
  <sheetFormatPr defaultRowHeight="15" zeroHeight="1" x14ac:dyDescent="0.25"/>
  <cols>
    <col min="1" max="3" width="30.7109375" customWidth="1"/>
    <col min="4" max="4" width="9.140625" hidden="1" customWidth="1"/>
    <col min="5" max="16383" width="0" hidden="1" customWidth="1"/>
  </cols>
  <sheetData>
    <row r="1" spans="1:3" x14ac:dyDescent="0.25">
      <c r="A1" s="22" t="s">
        <v>420</v>
      </c>
      <c r="B1" s="22" t="s">
        <v>419</v>
      </c>
      <c r="C1" s="22" t="s">
        <v>421</v>
      </c>
    </row>
    <row r="2" spans="1:3" x14ac:dyDescent="0.25">
      <c r="A2" s="30" t="s">
        <v>422</v>
      </c>
      <c r="B2" s="3" t="s">
        <v>637</v>
      </c>
      <c r="C2" s="3" t="s">
        <v>241</v>
      </c>
    </row>
    <row r="3" spans="1:3" x14ac:dyDescent="0.25">
      <c r="A3" s="30" t="s">
        <v>429</v>
      </c>
      <c r="B3" s="3" t="s">
        <v>637</v>
      </c>
      <c r="C3" s="3" t="s">
        <v>241</v>
      </c>
    </row>
    <row r="4" spans="1:3" x14ac:dyDescent="0.25">
      <c r="A4" s="30" t="s">
        <v>423</v>
      </c>
      <c r="B4" s="3" t="s">
        <v>424</v>
      </c>
      <c r="C4" s="3" t="s">
        <v>427</v>
      </c>
    </row>
    <row r="5" spans="1:3" x14ac:dyDescent="0.25">
      <c r="A5" s="30" t="s">
        <v>425</v>
      </c>
      <c r="B5" s="3" t="s">
        <v>426</v>
      </c>
      <c r="C5" s="3" t="s">
        <v>428</v>
      </c>
    </row>
    <row r="6" spans="1:3" x14ac:dyDescent="0.25">
      <c r="A6" s="30"/>
      <c r="B6" s="3"/>
      <c r="C6" s="3"/>
    </row>
    <row r="7" spans="1:3" x14ac:dyDescent="0.25">
      <c r="A7" s="30"/>
      <c r="B7" s="3"/>
      <c r="C7" s="3"/>
    </row>
    <row r="8" spans="1:3" x14ac:dyDescent="0.25">
      <c r="A8" s="30"/>
      <c r="B8" s="3"/>
      <c r="C8" s="3"/>
    </row>
    <row r="9" spans="1:3" x14ac:dyDescent="0.25">
      <c r="A9" s="30"/>
      <c r="B9" s="3"/>
      <c r="C9" s="3"/>
    </row>
    <row r="10" spans="1:3" x14ac:dyDescent="0.25">
      <c r="A10" s="30"/>
      <c r="B10" s="3"/>
      <c r="C10" s="3"/>
    </row>
    <row r="11" spans="1:3" x14ac:dyDescent="0.25">
      <c r="A11" s="30"/>
      <c r="B11" s="3"/>
      <c r="C11" s="3"/>
    </row>
    <row r="12" spans="1:3" x14ac:dyDescent="0.25">
      <c r="A12" s="30"/>
      <c r="B12" s="3"/>
      <c r="C12" s="3"/>
    </row>
    <row r="13" spans="1:3" x14ac:dyDescent="0.25">
      <c r="A13" s="30"/>
      <c r="B13" s="3"/>
      <c r="C13" s="3"/>
    </row>
    <row r="14" spans="1:3" x14ac:dyDescent="0.25">
      <c r="A14" s="30"/>
      <c r="B14" s="3"/>
      <c r="C14" s="3"/>
    </row>
    <row r="15" spans="1:3" x14ac:dyDescent="0.25">
      <c r="A15" s="30"/>
      <c r="B15" s="3"/>
      <c r="C15" s="3"/>
    </row>
    <row r="16" spans="1:3" x14ac:dyDescent="0.25">
      <c r="A16" s="30"/>
      <c r="B16" s="3"/>
      <c r="C16" s="3"/>
    </row>
    <row r="17" spans="1:3" x14ac:dyDescent="0.25">
      <c r="A17" s="30"/>
      <c r="B17" s="3"/>
      <c r="C17" s="3"/>
    </row>
    <row r="18" spans="1:3" x14ac:dyDescent="0.25">
      <c r="A18" s="30"/>
      <c r="B18" s="3"/>
      <c r="C18" s="3"/>
    </row>
    <row r="19" spans="1:3" x14ac:dyDescent="0.25">
      <c r="A19" s="30"/>
      <c r="B19" s="3"/>
      <c r="C19" s="3"/>
    </row>
    <row r="20" spans="1:3" x14ac:dyDescent="0.25">
      <c r="A20" s="30"/>
      <c r="B20" s="3"/>
      <c r="C20" s="3"/>
    </row>
    <row r="21" spans="1:3" x14ac:dyDescent="0.25">
      <c r="A21" s="30"/>
      <c r="B21" s="3"/>
      <c r="C21" s="3"/>
    </row>
    <row r="22" spans="1:3" x14ac:dyDescent="0.25">
      <c r="A22" s="30"/>
      <c r="B22" s="3"/>
      <c r="C22" s="3"/>
    </row>
    <row r="23" spans="1:3" x14ac:dyDescent="0.25">
      <c r="A23" s="30"/>
      <c r="B23" s="3"/>
      <c r="C23" s="3"/>
    </row>
    <row r="24" spans="1:3" x14ac:dyDescent="0.25">
      <c r="A24" s="30"/>
      <c r="B24" s="3"/>
      <c r="C24" s="3"/>
    </row>
    <row r="25" spans="1:3" x14ac:dyDescent="0.25">
      <c r="A25" s="30"/>
      <c r="B25" s="3"/>
      <c r="C25" s="3"/>
    </row>
    <row r="26" spans="1:3" x14ac:dyDescent="0.25">
      <c r="A26" s="30"/>
      <c r="B26" s="3"/>
      <c r="C26" s="3"/>
    </row>
    <row r="27" spans="1:3" x14ac:dyDescent="0.25">
      <c r="A27" s="30"/>
      <c r="B27" s="3"/>
      <c r="C27" s="3"/>
    </row>
    <row r="28" spans="1:3" x14ac:dyDescent="0.25">
      <c r="A28" s="30"/>
      <c r="B28" s="3"/>
      <c r="C28" s="3"/>
    </row>
    <row r="29" spans="1:3" x14ac:dyDescent="0.25">
      <c r="A29" s="30"/>
      <c r="B29" s="3"/>
      <c r="C29" s="3"/>
    </row>
    <row r="30" spans="1:3" x14ac:dyDescent="0.25">
      <c r="A30" s="30"/>
      <c r="B30" s="3"/>
      <c r="C30" s="3"/>
    </row>
    <row r="31" spans="1:3" x14ac:dyDescent="0.25">
      <c r="A31" s="30"/>
      <c r="B31" s="3"/>
      <c r="C31" s="3"/>
    </row>
    <row r="32" spans="1:3" x14ac:dyDescent="0.25">
      <c r="A32" s="30"/>
      <c r="B32" s="3"/>
      <c r="C32" s="3"/>
    </row>
    <row r="33" spans="1:3" x14ac:dyDescent="0.25">
      <c r="A33" s="30"/>
      <c r="B33" s="3"/>
      <c r="C33" s="3"/>
    </row>
    <row r="34" spans="1:3" x14ac:dyDescent="0.25">
      <c r="A34" s="30"/>
      <c r="B34" s="3"/>
      <c r="C34" s="3"/>
    </row>
    <row r="35" spans="1:3" x14ac:dyDescent="0.25">
      <c r="A35" s="30"/>
      <c r="B35" s="3"/>
      <c r="C35" s="3"/>
    </row>
    <row r="36" spans="1:3" x14ac:dyDescent="0.25">
      <c r="A36" s="30"/>
      <c r="B36" s="3"/>
      <c r="C36" s="3"/>
    </row>
    <row r="37" spans="1:3" x14ac:dyDescent="0.25">
      <c r="A37" s="30"/>
      <c r="B37" s="3"/>
      <c r="C37" s="3"/>
    </row>
    <row r="38" spans="1:3" x14ac:dyDescent="0.25">
      <c r="A38" s="30"/>
      <c r="B38" s="3"/>
      <c r="C38" s="3"/>
    </row>
    <row r="39" spans="1:3" x14ac:dyDescent="0.25">
      <c r="A39" s="30"/>
      <c r="B39" s="3"/>
      <c r="C39" s="3"/>
    </row>
    <row r="40" spans="1:3" x14ac:dyDescent="0.25">
      <c r="A40" s="30"/>
      <c r="B40" s="3"/>
      <c r="C40" s="3"/>
    </row>
    <row r="41" spans="1:3"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329"/>
  <sheetViews>
    <sheetView showGridLines="0" workbookViewId="0">
      <selection activeCell="D4" sqref="D4"/>
    </sheetView>
  </sheetViews>
  <sheetFormatPr defaultRowHeight="15" zeroHeight="1" x14ac:dyDescent="0.25"/>
  <cols>
    <col min="1" max="2" width="2.7109375" customWidth="1"/>
    <col min="3" max="3" width="41.7109375" customWidth="1"/>
    <col min="4" max="4" width="37.28515625" customWidth="1"/>
    <col min="5" max="5" width="38.140625" customWidth="1"/>
    <col min="6" max="6" width="37.5703125" customWidth="1"/>
    <col min="7" max="35" width="30.7109375" customWidth="1"/>
    <col min="36" max="16383" width="0" hidden="1" customWidth="1"/>
  </cols>
  <sheetData>
    <row r="1" spans="1:6" s="1" customFormat="1" ht="21" thickBot="1" x14ac:dyDescent="0.4">
      <c r="A1" s="1" t="s">
        <v>22</v>
      </c>
    </row>
    <row r="2" spans="1:6" ht="15" customHeight="1" x14ac:dyDescent="0.25">
      <c r="C2" s="14" t="s">
        <v>3</v>
      </c>
      <c r="D2" s="6" t="s">
        <v>4</v>
      </c>
      <c r="E2" s="6" t="s">
        <v>6</v>
      </c>
      <c r="F2" s="6" t="s">
        <v>8</v>
      </c>
    </row>
    <row r="3" spans="1:6" ht="15" customHeight="1" x14ac:dyDescent="0.25">
      <c r="C3" s="7" t="s">
        <v>9</v>
      </c>
      <c r="D3" s="3" t="s">
        <v>696</v>
      </c>
      <c r="E3" s="9" t="s">
        <v>15</v>
      </c>
      <c r="F3" s="3" t="s">
        <v>16</v>
      </c>
    </row>
    <row r="4" spans="1:6" ht="15" customHeight="1" x14ac:dyDescent="0.25">
      <c r="C4" s="7" t="s">
        <v>10</v>
      </c>
      <c r="D4" s="3"/>
      <c r="E4" s="9" t="s">
        <v>17</v>
      </c>
      <c r="F4" s="3" t="s">
        <v>18</v>
      </c>
    </row>
    <row r="5" spans="1:6" ht="15" customHeight="1" x14ac:dyDescent="0.25">
      <c r="C5" s="7" t="s">
        <v>11</v>
      </c>
      <c r="D5" s="3"/>
      <c r="E5" s="9" t="s">
        <v>15</v>
      </c>
      <c r="F5" s="3" t="s">
        <v>19</v>
      </c>
    </row>
    <row r="6" spans="1:6" ht="15" customHeight="1" x14ac:dyDescent="0.25">
      <c r="C6" s="7" t="s">
        <v>12</v>
      </c>
      <c r="D6" s="3"/>
      <c r="E6" s="9" t="s">
        <v>17</v>
      </c>
      <c r="F6" s="3" t="s">
        <v>20</v>
      </c>
    </row>
    <row r="7" spans="1:6" ht="15" customHeight="1" x14ac:dyDescent="0.25">
      <c r="C7" s="7" t="s">
        <v>13</v>
      </c>
      <c r="D7" s="3"/>
      <c r="E7" s="9" t="s">
        <v>15</v>
      </c>
      <c r="F7" s="3" t="s">
        <v>21</v>
      </c>
    </row>
    <row r="8" spans="1:6" ht="8.1" customHeight="1" x14ac:dyDescent="0.25"/>
    <row r="9" spans="1:6" s="1" customFormat="1" ht="21" thickBot="1" x14ac:dyDescent="0.4">
      <c r="A9" s="1" t="s">
        <v>316</v>
      </c>
    </row>
    <row r="10" spans="1:6" ht="8.1" customHeight="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35" hidden="1" x14ac:dyDescent="0.25"/>
    <row r="98" spans="1:35" hidden="1" x14ac:dyDescent="0.25"/>
    <row r="99" spans="1:35" ht="8.1" customHeight="1" x14ac:dyDescent="0.25"/>
    <row r="100" spans="1:35" s="1" customFormat="1" ht="21" thickBot="1" x14ac:dyDescent="0.4">
      <c r="A100" s="1" t="s">
        <v>23</v>
      </c>
    </row>
    <row r="101" spans="1:35" s="11" customFormat="1" ht="45" x14ac:dyDescent="0.2">
      <c r="B101" s="8"/>
      <c r="C101" s="12" t="s">
        <v>36</v>
      </c>
      <c r="D101" s="12" t="s">
        <v>38</v>
      </c>
      <c r="E101" s="10" t="s">
        <v>95</v>
      </c>
      <c r="F101" s="10" t="s">
        <v>41</v>
      </c>
      <c r="G101" s="10" t="s">
        <v>43</v>
      </c>
      <c r="H101" s="10" t="s">
        <v>45</v>
      </c>
      <c r="I101" s="10" t="s">
        <v>47</v>
      </c>
      <c r="J101" s="10" t="s">
        <v>49</v>
      </c>
      <c r="K101" s="10" t="s">
        <v>51</v>
      </c>
      <c r="L101" s="10" t="s">
        <v>53</v>
      </c>
      <c r="M101" s="10" t="s">
        <v>99</v>
      </c>
      <c r="N101" s="10" t="s">
        <v>100</v>
      </c>
      <c r="O101" s="10" t="s">
        <v>57</v>
      </c>
      <c r="P101" s="10" t="s">
        <v>59</v>
      </c>
      <c r="Q101" s="10" t="s">
        <v>61</v>
      </c>
      <c r="R101" s="10" t="s">
        <v>63</v>
      </c>
      <c r="S101" s="10" t="s">
        <v>96</v>
      </c>
      <c r="T101" s="10" t="s">
        <v>66</v>
      </c>
      <c r="U101" s="10" t="s">
        <v>68</v>
      </c>
      <c r="V101" s="10" t="s">
        <v>70</v>
      </c>
      <c r="W101" s="10" t="s">
        <v>72</v>
      </c>
      <c r="X101" s="10" t="s">
        <v>97</v>
      </c>
      <c r="Y101" s="10" t="s">
        <v>75</v>
      </c>
      <c r="Z101" s="10" t="s">
        <v>77</v>
      </c>
      <c r="AA101" s="10" t="s">
        <v>79</v>
      </c>
      <c r="AB101" s="10" t="s">
        <v>81</v>
      </c>
      <c r="AC101" s="10" t="s">
        <v>83</v>
      </c>
      <c r="AD101" s="10" t="s">
        <v>98</v>
      </c>
      <c r="AE101" s="10" t="s">
        <v>86</v>
      </c>
      <c r="AF101" s="10" t="s">
        <v>88</v>
      </c>
      <c r="AG101" s="10" t="s">
        <v>90</v>
      </c>
      <c r="AH101" s="10" t="s">
        <v>92</v>
      </c>
      <c r="AI101" s="10" t="s">
        <v>94</v>
      </c>
    </row>
    <row r="102" spans="1:35" x14ac:dyDescent="0.25">
      <c r="B102" s="6" t="s">
        <v>101</v>
      </c>
      <c r="C102" s="6" t="s">
        <v>35</v>
      </c>
      <c r="D102" s="6" t="s">
        <v>37</v>
      </c>
      <c r="E102" s="6" t="s">
        <v>39</v>
      </c>
      <c r="F102" s="6" t="s">
        <v>40</v>
      </c>
      <c r="G102" s="6" t="s">
        <v>42</v>
      </c>
      <c r="H102" s="6" t="s">
        <v>44</v>
      </c>
      <c r="I102" s="6" t="s">
        <v>46</v>
      </c>
      <c r="J102" s="6" t="s">
        <v>48</v>
      </c>
      <c r="K102" s="6" t="s">
        <v>50</v>
      </c>
      <c r="L102" s="6" t="s">
        <v>52</v>
      </c>
      <c r="M102" s="6" t="s">
        <v>54</v>
      </c>
      <c r="N102" s="6" t="s">
        <v>55</v>
      </c>
      <c r="O102" s="6" t="s">
        <v>56</v>
      </c>
      <c r="P102" s="6" t="s">
        <v>58</v>
      </c>
      <c r="Q102" s="6" t="s">
        <v>60</v>
      </c>
      <c r="R102" s="6" t="s">
        <v>62</v>
      </c>
      <c r="S102" s="6" t="s">
        <v>64</v>
      </c>
      <c r="T102" s="6" t="s">
        <v>65</v>
      </c>
      <c r="U102" s="6" t="s">
        <v>67</v>
      </c>
      <c r="V102" s="6" t="s">
        <v>69</v>
      </c>
      <c r="W102" s="6" t="s">
        <v>71</v>
      </c>
      <c r="X102" s="6" t="s">
        <v>73</v>
      </c>
      <c r="Y102" s="6" t="s">
        <v>74</v>
      </c>
      <c r="Z102" s="6" t="s">
        <v>76</v>
      </c>
      <c r="AA102" s="6" t="s">
        <v>78</v>
      </c>
      <c r="AB102" s="6" t="s">
        <v>80</v>
      </c>
      <c r="AC102" s="6" t="s">
        <v>82</v>
      </c>
      <c r="AD102" s="6" t="s">
        <v>84</v>
      </c>
      <c r="AE102" s="6" t="s">
        <v>85</v>
      </c>
      <c r="AF102" s="6" t="s">
        <v>87</v>
      </c>
      <c r="AG102" s="6" t="s">
        <v>89</v>
      </c>
      <c r="AH102" s="6" t="s">
        <v>91</v>
      </c>
      <c r="AI102" s="6" t="s">
        <v>93</v>
      </c>
    </row>
    <row r="103" spans="1:35" x14ac:dyDescent="0.25">
      <c r="B103" s="8">
        <v>1</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ht="8.1" customHeight="1" x14ac:dyDescent="0.25"/>
    <row r="105" spans="1:35" hidden="1" x14ac:dyDescent="0.25"/>
    <row r="106" spans="1:35" hidden="1" x14ac:dyDescent="0.25"/>
    <row r="107" spans="1:35" hidden="1" x14ac:dyDescent="0.25"/>
    <row r="108" spans="1:35" hidden="1" x14ac:dyDescent="0.25"/>
    <row r="109" spans="1:35" hidden="1" x14ac:dyDescent="0.25"/>
    <row r="110" spans="1:35" hidden="1" x14ac:dyDescent="0.25"/>
    <row r="111" spans="1:35" hidden="1" x14ac:dyDescent="0.25"/>
    <row r="112" spans="1:35"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9" hidden="1" x14ac:dyDescent="0.25"/>
    <row r="194" spans="1:9" hidden="1" x14ac:dyDescent="0.25"/>
    <row r="195" spans="1:9" hidden="1" x14ac:dyDescent="0.25"/>
    <row r="196" spans="1:9" hidden="1" x14ac:dyDescent="0.25"/>
    <row r="197" spans="1:9" hidden="1" x14ac:dyDescent="0.25"/>
    <row r="198" spans="1:9" hidden="1" x14ac:dyDescent="0.25"/>
    <row r="199" spans="1:9" hidden="1" x14ac:dyDescent="0.25"/>
    <row r="200" spans="1:9" s="1" customFormat="1" ht="21" thickBot="1" x14ac:dyDescent="0.4">
      <c r="A200" s="1" t="s">
        <v>24</v>
      </c>
    </row>
    <row r="201" spans="1:9" s="13" customFormat="1" ht="33.75" x14ac:dyDescent="0.2">
      <c r="B201" s="8"/>
      <c r="C201" s="12" t="s">
        <v>25</v>
      </c>
      <c r="D201" s="12" t="s">
        <v>418</v>
      </c>
      <c r="E201" s="10" t="s">
        <v>26</v>
      </c>
      <c r="F201" s="10" t="s">
        <v>28</v>
      </c>
      <c r="G201" s="10" t="s">
        <v>30</v>
      </c>
      <c r="H201" s="10" t="s">
        <v>32</v>
      </c>
      <c r="I201" s="10" t="s">
        <v>34</v>
      </c>
    </row>
    <row r="202" spans="1:9" x14ac:dyDescent="0.25">
      <c r="B202" s="6" t="s">
        <v>101</v>
      </c>
      <c r="C202" s="6" t="s">
        <v>0</v>
      </c>
      <c r="D202" s="6" t="s">
        <v>1</v>
      </c>
      <c r="E202" s="6" t="s">
        <v>2</v>
      </c>
      <c r="F202" s="6" t="s">
        <v>27</v>
      </c>
      <c r="G202" s="6" t="s">
        <v>29</v>
      </c>
      <c r="H202" s="6" t="s">
        <v>31</v>
      </c>
      <c r="I202" s="6" t="s">
        <v>33</v>
      </c>
    </row>
    <row r="203" spans="1:9" x14ac:dyDescent="0.25">
      <c r="B203" s="8">
        <v>1</v>
      </c>
      <c r="C203" s="54" t="str">
        <f>IF(OR(SDS_CAL_PASS_FAIL="PASS",MAN_CAL_PASS_FAIL="PASS"),PH_METER_ID,"")</f>
        <v/>
      </c>
      <c r="D203" s="3" t="str">
        <f>IF(C$203&lt;&gt;"","VERIFICATION","")</f>
        <v/>
      </c>
      <c r="E203" s="3" t="str">
        <f>IF(C$203&lt;&gt;"","pH Daily Verification","")</f>
        <v/>
      </c>
      <c r="F203" s="3"/>
      <c r="G203" s="3"/>
      <c r="H203" s="3"/>
      <c r="I203" s="3"/>
    </row>
    <row r="204" spans="1:9" s="41" customFormat="1" x14ac:dyDescent="0.25">
      <c r="B204" s="66">
        <v>2</v>
      </c>
      <c r="C204" s="54" t="str">
        <f>IF(AND(Instrument!C$203&lt;&gt;"",ISNUMBER(SEARCH("Calibrate",PH_CAL_ID_LOG))),SUBSTITUTE(Instrument!C$203,"Calibrate","Measure"),"")</f>
        <v/>
      </c>
      <c r="D204" s="65" t="str">
        <f>IF(C$204&lt;&gt;"","VERIFICATION","")</f>
        <v/>
      </c>
      <c r="E204" s="65" t="str">
        <f>IF(C$204&lt;&gt;"","pH Daily Verification","")</f>
        <v/>
      </c>
      <c r="F204" s="54"/>
      <c r="G204" s="54"/>
      <c r="H204" s="54"/>
      <c r="I204" s="54"/>
    </row>
    <row r="205" spans="1:9" s="41" customFormat="1" x14ac:dyDescent="0.25">
      <c r="B205" s="102">
        <v>3</v>
      </c>
      <c r="C205" s="69" t="str">
        <f>IF(AND(Instrument!C$203&lt;&gt;"",ISNUMBER(SEARCH("Calibrate",PH_CAL_ID_LOG))),SUBSTITUTE(Instrument!C$203,"Calibrate","Calibration Date"),"")</f>
        <v/>
      </c>
      <c r="D205" s="69" t="str">
        <f>IF(C$205&lt;&gt;"","VERIFICATION","")</f>
        <v/>
      </c>
      <c r="E205" s="69" t="str">
        <f>IF(C$205&lt;&gt;"","pH Daily Verification","")</f>
        <v/>
      </c>
      <c r="F205" s="69"/>
      <c r="G205" s="69"/>
      <c r="H205" s="69"/>
      <c r="I205" s="69"/>
    </row>
    <row r="206" spans="1:9" s="41" customFormat="1" x14ac:dyDescent="0.25">
      <c r="B206" s="102">
        <v>4</v>
      </c>
      <c r="C206" s="69" t="str">
        <f>IF(PH_METER_ID_1&lt;&gt;"",PH_METER_ID_1,"")</f>
        <v/>
      </c>
      <c r="D206" s="69" t="str">
        <f>IF(C206&lt;&gt;"","MEASUREMENT","")</f>
        <v/>
      </c>
      <c r="E206" s="69" t="str">
        <f>IF(C206&lt;&gt;"","pH Measurement","")</f>
        <v/>
      </c>
      <c r="F206" s="69"/>
      <c r="G206" s="69"/>
      <c r="H206" s="69"/>
      <c r="I206" s="69"/>
    </row>
    <row r="207" spans="1:9" s="41" customFormat="1" x14ac:dyDescent="0.25">
      <c r="B207" s="102">
        <v>5</v>
      </c>
      <c r="C207" s="69" t="str">
        <f>IF(PH_METER_ID_2&lt;&gt;"",PH_METER_ID_2,"")</f>
        <v/>
      </c>
      <c r="D207" s="69" t="str">
        <f t="shared" ref="D207:D229" si="0">IF(C207&lt;&gt;"","MEASUREMENT","")</f>
        <v/>
      </c>
      <c r="E207" s="69" t="str">
        <f t="shared" ref="E207:E229" si="1">IF(C207&lt;&gt;"","pH Measurement","")</f>
        <v/>
      </c>
      <c r="F207" s="69"/>
      <c r="G207" s="69"/>
      <c r="H207" s="69"/>
      <c r="I207" s="69"/>
    </row>
    <row r="208" spans="1:9" s="41" customFormat="1" x14ac:dyDescent="0.25">
      <c r="B208" s="102">
        <v>6</v>
      </c>
      <c r="C208" s="69" t="str">
        <f>IF(PH_METER_ID_3&lt;&gt;"",PH_METER_ID_3,"")</f>
        <v/>
      </c>
      <c r="D208" s="69" t="str">
        <f t="shared" si="0"/>
        <v/>
      </c>
      <c r="E208" s="69" t="str">
        <f t="shared" si="1"/>
        <v/>
      </c>
      <c r="F208" s="69"/>
      <c r="G208" s="69"/>
      <c r="H208" s="69"/>
      <c r="I208" s="69"/>
    </row>
    <row r="209" spans="2:9" s="41" customFormat="1" x14ac:dyDescent="0.25">
      <c r="B209" s="102">
        <v>7</v>
      </c>
      <c r="C209" s="69" t="str">
        <f>IF(PH_METER_ID_4&lt;&gt;"",PH_METER_ID_4,"")</f>
        <v/>
      </c>
      <c r="D209" s="69" t="str">
        <f t="shared" si="0"/>
        <v/>
      </c>
      <c r="E209" s="69" t="str">
        <f t="shared" si="1"/>
        <v/>
      </c>
      <c r="F209" s="69"/>
      <c r="G209" s="69"/>
      <c r="H209" s="69"/>
      <c r="I209" s="69"/>
    </row>
    <row r="210" spans="2:9" s="41" customFormat="1" x14ac:dyDescent="0.25">
      <c r="B210" s="102">
        <v>8</v>
      </c>
      <c r="C210" s="69" t="str">
        <f>IF(PH_METER_ID_5&lt;&gt;"",PH_METER_ID_5,"")</f>
        <v/>
      </c>
      <c r="D210" s="69" t="str">
        <f t="shared" si="0"/>
        <v/>
      </c>
      <c r="E210" s="69" t="str">
        <f t="shared" si="1"/>
        <v/>
      </c>
      <c r="F210" s="69"/>
      <c r="G210" s="69"/>
      <c r="H210" s="69"/>
      <c r="I210" s="69"/>
    </row>
    <row r="211" spans="2:9" s="41" customFormat="1" x14ac:dyDescent="0.25">
      <c r="B211" s="102">
        <v>9</v>
      </c>
      <c r="C211" s="69" t="str">
        <f>IF(PH_METER_ID_6&lt;&gt;"",PH_METER_ID_6,"")</f>
        <v/>
      </c>
      <c r="D211" s="69" t="str">
        <f t="shared" si="0"/>
        <v/>
      </c>
      <c r="E211" s="69" t="str">
        <f t="shared" si="1"/>
        <v/>
      </c>
      <c r="F211" s="69"/>
      <c r="G211" s="69"/>
      <c r="H211" s="69"/>
      <c r="I211" s="69"/>
    </row>
    <row r="212" spans="2:9" s="41" customFormat="1" x14ac:dyDescent="0.25">
      <c r="B212" s="102">
        <v>10</v>
      </c>
      <c r="C212" s="69" t="str">
        <f>IF(PH_METER_ID_7&lt;&gt;"",PH_METER_ID_7,"")</f>
        <v/>
      </c>
      <c r="D212" s="69" t="str">
        <f t="shared" si="0"/>
        <v/>
      </c>
      <c r="E212" s="69" t="str">
        <f t="shared" si="1"/>
        <v/>
      </c>
      <c r="F212" s="69"/>
      <c r="G212" s="69"/>
      <c r="H212" s="69"/>
      <c r="I212" s="69"/>
    </row>
    <row r="213" spans="2:9" s="41" customFormat="1" x14ac:dyDescent="0.25">
      <c r="B213" s="102">
        <v>11</v>
      </c>
      <c r="C213" s="69" t="str">
        <f>IF(PH_METER_ID_8&lt;&gt;"",PH_METER_ID_8,"")</f>
        <v/>
      </c>
      <c r="D213" s="69" t="str">
        <f t="shared" si="0"/>
        <v/>
      </c>
      <c r="E213" s="69" t="str">
        <f t="shared" si="1"/>
        <v/>
      </c>
      <c r="F213" s="69"/>
      <c r="G213" s="69"/>
      <c r="H213" s="69"/>
      <c r="I213" s="69"/>
    </row>
    <row r="214" spans="2:9" s="41" customFormat="1" x14ac:dyDescent="0.25">
      <c r="B214" s="102">
        <v>12</v>
      </c>
      <c r="C214" s="69" t="str">
        <f>IF(PH_METER_ID_9&lt;&gt;"",PH_METER_ID_9,"")</f>
        <v/>
      </c>
      <c r="D214" s="69" t="str">
        <f t="shared" si="0"/>
        <v/>
      </c>
      <c r="E214" s="69" t="str">
        <f t="shared" si="1"/>
        <v/>
      </c>
      <c r="F214" s="69"/>
      <c r="G214" s="69"/>
      <c r="H214" s="69"/>
      <c r="I214" s="69"/>
    </row>
    <row r="215" spans="2:9" s="41" customFormat="1" x14ac:dyDescent="0.25">
      <c r="B215" s="102">
        <v>13</v>
      </c>
      <c r="C215" s="69" t="str">
        <f>IF(PH_METER_ID_10&lt;&gt;"",PH_METER_ID_10,"")</f>
        <v/>
      </c>
      <c r="D215" s="69" t="str">
        <f t="shared" si="0"/>
        <v/>
      </c>
      <c r="E215" s="69" t="str">
        <f t="shared" si="1"/>
        <v/>
      </c>
      <c r="F215" s="69"/>
      <c r="G215" s="69"/>
      <c r="H215" s="69"/>
      <c r="I215" s="69"/>
    </row>
    <row r="216" spans="2:9" s="41" customFormat="1" x14ac:dyDescent="0.25">
      <c r="B216" s="102">
        <v>14</v>
      </c>
      <c r="C216" s="69" t="str">
        <f>IF(PH_METER_ID_11&lt;&gt;"",PH_METER_ID_11,"")</f>
        <v/>
      </c>
      <c r="D216" s="69" t="str">
        <f t="shared" si="0"/>
        <v/>
      </c>
      <c r="E216" s="69" t="str">
        <f t="shared" si="1"/>
        <v/>
      </c>
      <c r="F216" s="69"/>
      <c r="G216" s="69"/>
      <c r="H216" s="69"/>
      <c r="I216" s="69"/>
    </row>
    <row r="217" spans="2:9" s="41" customFormat="1" x14ac:dyDescent="0.25">
      <c r="B217" s="102">
        <v>15</v>
      </c>
      <c r="C217" s="69" t="str">
        <f>IF(PH_METER_ID_12&lt;&gt;"",PH_METER_ID_12,"")</f>
        <v/>
      </c>
      <c r="D217" s="69" t="str">
        <f t="shared" si="0"/>
        <v/>
      </c>
      <c r="E217" s="69" t="str">
        <f t="shared" si="1"/>
        <v/>
      </c>
      <c r="F217" s="69"/>
      <c r="G217" s="69"/>
      <c r="H217" s="69"/>
      <c r="I217" s="69"/>
    </row>
    <row r="218" spans="2:9" s="41" customFormat="1" x14ac:dyDescent="0.25">
      <c r="B218" s="102">
        <v>16</v>
      </c>
      <c r="C218" s="69" t="str">
        <f>IF(PH_ID_MAN_1&lt;&gt;"",PH_ID_MAN_1,"")</f>
        <v/>
      </c>
      <c r="D218" s="69" t="str">
        <f t="shared" si="0"/>
        <v/>
      </c>
      <c r="E218" s="69" t="str">
        <f t="shared" si="1"/>
        <v/>
      </c>
      <c r="F218" s="69"/>
      <c r="G218" s="69"/>
      <c r="H218" s="69"/>
      <c r="I218" s="69"/>
    </row>
    <row r="219" spans="2:9" s="41" customFormat="1" x14ac:dyDescent="0.25">
      <c r="B219" s="102">
        <v>17</v>
      </c>
      <c r="C219" s="69" t="str">
        <f>IF(PH_ID_MAN_2&lt;&gt;"",PH_ID_MAN_2,"")</f>
        <v/>
      </c>
      <c r="D219" s="69" t="str">
        <f t="shared" si="0"/>
        <v/>
      </c>
      <c r="E219" s="69" t="str">
        <f t="shared" si="1"/>
        <v/>
      </c>
      <c r="F219" s="69"/>
      <c r="G219" s="69"/>
      <c r="H219" s="69"/>
      <c r="I219" s="69"/>
    </row>
    <row r="220" spans="2:9" s="41" customFormat="1" x14ac:dyDescent="0.25">
      <c r="B220" s="102">
        <v>18</v>
      </c>
      <c r="C220" s="69" t="str">
        <f>IF(PH_ID_MAN_3&lt;&gt;"",PH_ID_MAN_3,"")</f>
        <v/>
      </c>
      <c r="D220" s="69" t="str">
        <f t="shared" si="0"/>
        <v/>
      </c>
      <c r="E220" s="69" t="str">
        <f t="shared" si="1"/>
        <v/>
      </c>
      <c r="F220" s="69"/>
      <c r="G220" s="69"/>
      <c r="H220" s="69"/>
      <c r="I220" s="69"/>
    </row>
    <row r="221" spans="2:9" s="41" customFormat="1" x14ac:dyDescent="0.25">
      <c r="B221" s="102">
        <v>19</v>
      </c>
      <c r="C221" s="69" t="str">
        <f>IF(PH_ID_MAN_4&lt;&gt;"",PH_ID_MAN_4,"")</f>
        <v/>
      </c>
      <c r="D221" s="69" t="str">
        <f t="shared" si="0"/>
        <v/>
      </c>
      <c r="E221" s="69" t="str">
        <f t="shared" si="1"/>
        <v/>
      </c>
      <c r="F221" s="69"/>
      <c r="G221" s="69"/>
      <c r="H221" s="69"/>
      <c r="I221" s="69"/>
    </row>
    <row r="222" spans="2:9" s="41" customFormat="1" x14ac:dyDescent="0.25">
      <c r="B222" s="102">
        <v>20</v>
      </c>
      <c r="C222" s="69" t="str">
        <f>IF(PH_ID_MAN_5&lt;&gt;"",PH_ID_MAN_5,"")</f>
        <v/>
      </c>
      <c r="D222" s="69" t="str">
        <f t="shared" si="0"/>
        <v/>
      </c>
      <c r="E222" s="69" t="str">
        <f t="shared" si="1"/>
        <v/>
      </c>
      <c r="F222" s="69"/>
      <c r="G222" s="69"/>
      <c r="H222" s="69"/>
      <c r="I222" s="69"/>
    </row>
    <row r="223" spans="2:9" s="41" customFormat="1" x14ac:dyDescent="0.25">
      <c r="B223" s="102">
        <v>21</v>
      </c>
      <c r="C223" s="69" t="str">
        <f>IF(PH_ID_MAN_6&lt;&gt;"",PH_ID_MAN_6,"")</f>
        <v/>
      </c>
      <c r="D223" s="69" t="str">
        <f t="shared" si="0"/>
        <v/>
      </c>
      <c r="E223" s="69" t="str">
        <f t="shared" si="1"/>
        <v/>
      </c>
      <c r="F223" s="69"/>
      <c r="G223" s="69"/>
      <c r="H223" s="69"/>
      <c r="I223" s="69"/>
    </row>
    <row r="224" spans="2:9" s="41" customFormat="1" x14ac:dyDescent="0.25">
      <c r="B224" s="102">
        <v>22</v>
      </c>
      <c r="C224" s="69" t="str">
        <f>IF(PH_ID_MAN_7&lt;&gt;"",PH_ID_MAN_7,"")</f>
        <v/>
      </c>
      <c r="D224" s="69" t="str">
        <f t="shared" si="0"/>
        <v/>
      </c>
      <c r="E224" s="69" t="str">
        <f t="shared" si="1"/>
        <v/>
      </c>
      <c r="F224" s="69"/>
      <c r="G224" s="69"/>
      <c r="H224" s="69"/>
      <c r="I224" s="69"/>
    </row>
    <row r="225" spans="2:9" s="41" customFormat="1" x14ac:dyDescent="0.25">
      <c r="B225" s="102">
        <v>23</v>
      </c>
      <c r="C225" s="69" t="str">
        <f>IF(PH_ID_MAN_8&lt;&gt;"",PH_ID_MAN_8,"")</f>
        <v/>
      </c>
      <c r="D225" s="69" t="str">
        <f t="shared" si="0"/>
        <v/>
      </c>
      <c r="E225" s="69" t="str">
        <f t="shared" si="1"/>
        <v/>
      </c>
      <c r="F225" s="69"/>
      <c r="G225" s="69"/>
      <c r="H225" s="69"/>
      <c r="I225" s="69"/>
    </row>
    <row r="226" spans="2:9" s="41" customFormat="1" x14ac:dyDescent="0.25">
      <c r="B226" s="102">
        <v>24</v>
      </c>
      <c r="C226" s="69" t="str">
        <f>IF(PH_ID_MAN_9&lt;&gt;"",PH_ID_MAN_9,"")</f>
        <v/>
      </c>
      <c r="D226" s="69" t="str">
        <f t="shared" si="0"/>
        <v/>
      </c>
      <c r="E226" s="69" t="str">
        <f t="shared" si="1"/>
        <v/>
      </c>
      <c r="F226" s="69"/>
      <c r="G226" s="69"/>
      <c r="H226" s="69"/>
      <c r="I226" s="69"/>
    </row>
    <row r="227" spans="2:9" s="41" customFormat="1" x14ac:dyDescent="0.25">
      <c r="B227" s="102">
        <v>25</v>
      </c>
      <c r="C227" s="69" t="str">
        <f>IF(PH_ID_MAN_10&lt;&gt;"",PH_ID_MAN_10,"")</f>
        <v/>
      </c>
      <c r="D227" s="69" t="str">
        <f t="shared" si="0"/>
        <v/>
      </c>
      <c r="E227" s="69" t="str">
        <f t="shared" si="1"/>
        <v/>
      </c>
      <c r="F227" s="69"/>
      <c r="G227" s="69"/>
      <c r="H227" s="69"/>
      <c r="I227" s="69"/>
    </row>
    <row r="228" spans="2:9" s="41" customFormat="1" x14ac:dyDescent="0.25">
      <c r="B228" s="102">
        <v>26</v>
      </c>
      <c r="C228" s="69" t="str">
        <f>IF(PH_ID_MAN_11&lt;&gt;"",PH_ID_MAN_11,"")</f>
        <v/>
      </c>
      <c r="D228" s="69" t="str">
        <f t="shared" si="0"/>
        <v/>
      </c>
      <c r="E228" s="69" t="str">
        <f t="shared" si="1"/>
        <v/>
      </c>
      <c r="F228" s="69"/>
      <c r="G228" s="69"/>
      <c r="H228" s="69"/>
      <c r="I228" s="69"/>
    </row>
    <row r="229" spans="2:9" s="41" customFormat="1" x14ac:dyDescent="0.25">
      <c r="B229" s="102">
        <v>27</v>
      </c>
      <c r="C229" s="69" t="str">
        <f>IF(PH_ID_MAN_12&lt;&gt;"",PH_ID_MAN_12,"")</f>
        <v/>
      </c>
      <c r="D229" s="69" t="str">
        <f t="shared" si="0"/>
        <v/>
      </c>
      <c r="E229" s="69" t="str">
        <f t="shared" si="1"/>
        <v/>
      </c>
      <c r="F229" s="69"/>
      <c r="G229" s="69"/>
      <c r="H229" s="69"/>
      <c r="I229" s="69"/>
    </row>
    <row r="230" spans="2:9" s="41" customFormat="1" x14ac:dyDescent="0.25">
      <c r="B230" s="102">
        <v>28</v>
      </c>
      <c r="C230" s="65"/>
      <c r="D230" s="65"/>
      <c r="E230" s="65"/>
      <c r="F230" s="65"/>
      <c r="G230" s="65"/>
      <c r="H230" s="65"/>
      <c r="I230" s="65"/>
    </row>
    <row r="231" spans="2:9" x14ac:dyDescent="0.25"/>
    <row r="232" spans="2:9" x14ac:dyDescent="0.25"/>
    <row r="233" spans="2:9" x14ac:dyDescent="0.25"/>
    <row r="234" spans="2:9" x14ac:dyDescent="0.25"/>
    <row r="235" spans="2:9" x14ac:dyDescent="0.25"/>
    <row r="236" spans="2:9" x14ac:dyDescent="0.25"/>
    <row r="237" spans="2:9" x14ac:dyDescent="0.25"/>
    <row r="238" spans="2:9" x14ac:dyDescent="0.25"/>
    <row r="239" spans="2:9" x14ac:dyDescent="0.25"/>
    <row r="240" spans="2:9"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ht="8.1" customHeight="1" x14ac:dyDescent="0.25"/>
    <row r="328" x14ac:dyDescent="0.25"/>
    <row r="329" x14ac:dyDescent="0.25"/>
  </sheetData>
  <dataValidations count="1">
    <dataValidation type="list" allowBlank="1" showInputMessage="1" showErrorMessage="1" sqref="D3">
      <formula1>"Section Release,Section Sign,Document Release,Document Sign,Document Approve,Document Witness"</formula1>
    </dataValidation>
  </dataValidations>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S430"/>
  <sheetViews>
    <sheetView showGridLines="0" workbookViewId="0">
      <selection activeCell="D7" sqref="D7"/>
    </sheetView>
  </sheetViews>
  <sheetFormatPr defaultRowHeight="15" zeroHeight="1" x14ac:dyDescent="0.25"/>
  <cols>
    <col min="1" max="2" width="2.7109375" customWidth="1"/>
    <col min="3" max="3" width="29.42578125" customWidth="1"/>
    <col min="4" max="4" width="34.28515625" customWidth="1"/>
    <col min="5" max="5" width="49" customWidth="1"/>
    <col min="6" max="6" width="40.28515625" customWidth="1"/>
    <col min="7" max="71" width="30.7109375" customWidth="1"/>
    <col min="72" max="16383" width="0" hidden="1" customWidth="1"/>
  </cols>
  <sheetData>
    <row r="1" spans="1:6" s="1" customFormat="1" ht="21" thickBot="1" x14ac:dyDescent="0.4">
      <c r="A1" s="1" t="s">
        <v>108</v>
      </c>
    </row>
    <row r="2" spans="1:6" x14ac:dyDescent="0.25">
      <c r="C2" s="14" t="s">
        <v>3</v>
      </c>
      <c r="D2" s="6" t="s">
        <v>4</v>
      </c>
      <c r="E2" s="6" t="s">
        <v>6</v>
      </c>
      <c r="F2" s="6" t="s">
        <v>8</v>
      </c>
    </row>
    <row r="3" spans="1:6" x14ac:dyDescent="0.25">
      <c r="C3" s="7" t="s">
        <v>109</v>
      </c>
      <c r="D3" s="3" t="s">
        <v>14</v>
      </c>
      <c r="E3" s="9" t="s">
        <v>15</v>
      </c>
      <c r="F3" s="3" t="s">
        <v>114</v>
      </c>
    </row>
    <row r="4" spans="1:6" x14ac:dyDescent="0.25">
      <c r="C4" s="7" t="s">
        <v>110</v>
      </c>
      <c r="D4" s="3"/>
      <c r="E4" s="9" t="s">
        <v>17</v>
      </c>
      <c r="F4" s="3" t="s">
        <v>115</v>
      </c>
    </row>
    <row r="5" spans="1:6" x14ac:dyDescent="0.25">
      <c r="C5" s="7" t="s">
        <v>111</v>
      </c>
      <c r="D5" s="3" t="str">
        <f>IF(FORM_VALID="FALSE","Cal. Pass/Fail cannot be empty","")</f>
        <v/>
      </c>
      <c r="E5" s="9" t="s">
        <v>15</v>
      </c>
      <c r="F5" s="3" t="s">
        <v>116</v>
      </c>
    </row>
    <row r="6" spans="1:6" x14ac:dyDescent="0.25">
      <c r="C6" s="7" t="s">
        <v>112</v>
      </c>
      <c r="D6" s="3"/>
      <c r="E6" s="9" t="s">
        <v>17</v>
      </c>
      <c r="F6" s="3" t="s">
        <v>117</v>
      </c>
    </row>
    <row r="7" spans="1:6" x14ac:dyDescent="0.25">
      <c r="C7" s="7" t="s">
        <v>113</v>
      </c>
      <c r="D7" s="3" t="str">
        <f>IF(FORM_VALID="FALSE","Cal. Pass/Fail cannot be empty","")</f>
        <v/>
      </c>
      <c r="E7" s="9" t="s">
        <v>15</v>
      </c>
      <c r="F7" s="3" t="s">
        <v>118</v>
      </c>
    </row>
    <row r="8" spans="1:6" ht="8.1" customHeight="1" x14ac:dyDescent="0.25"/>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71" hidden="1" x14ac:dyDescent="0.25"/>
    <row r="98" spans="1:71" hidden="1" x14ac:dyDescent="0.25"/>
    <row r="99" spans="1:71" hidden="1" x14ac:dyDescent="0.25"/>
    <row r="100" spans="1:71" s="1" customFormat="1" ht="21" thickBot="1" x14ac:dyDescent="0.4">
      <c r="A100" s="1" t="s">
        <v>253</v>
      </c>
    </row>
    <row r="101" spans="1:71" ht="45" x14ac:dyDescent="0.25">
      <c r="B101" s="8"/>
      <c r="C101" s="12" t="s">
        <v>120</v>
      </c>
      <c r="D101" s="12" t="s">
        <v>122</v>
      </c>
      <c r="E101" s="10" t="s">
        <v>124</v>
      </c>
      <c r="F101" s="10" t="s">
        <v>126</v>
      </c>
      <c r="G101" s="10" t="s">
        <v>128</v>
      </c>
      <c r="H101" s="10" t="s">
        <v>130</v>
      </c>
      <c r="I101" s="10" t="s">
        <v>43</v>
      </c>
      <c r="J101" s="10" t="s">
        <v>45</v>
      </c>
      <c r="K101" s="10" t="s">
        <v>134</v>
      </c>
      <c r="L101" s="10" t="s">
        <v>136</v>
      </c>
      <c r="M101" s="10" t="s">
        <v>47</v>
      </c>
      <c r="N101" s="10" t="s">
        <v>49</v>
      </c>
      <c r="O101" s="10" t="s">
        <v>140</v>
      </c>
      <c r="P101" s="10" t="s">
        <v>99</v>
      </c>
      <c r="Q101" s="10" t="s">
        <v>143</v>
      </c>
      <c r="R101" s="10" t="s">
        <v>252</v>
      </c>
      <c r="S101" s="10" t="s">
        <v>146</v>
      </c>
      <c r="T101" s="10" t="s">
        <v>149</v>
      </c>
      <c r="U101" s="10" t="s">
        <v>151</v>
      </c>
      <c r="V101" s="10" t="s">
        <v>153</v>
      </c>
      <c r="W101" s="10" t="s">
        <v>155</v>
      </c>
      <c r="X101" s="10" t="s">
        <v>157</v>
      </c>
      <c r="Y101" s="10" t="s">
        <v>159</v>
      </c>
      <c r="Z101" s="10" t="s">
        <v>161</v>
      </c>
      <c r="AA101" s="10" t="s">
        <v>163</v>
      </c>
      <c r="AB101" s="10" t="s">
        <v>165</v>
      </c>
      <c r="AC101" s="10" t="s">
        <v>167</v>
      </c>
      <c r="AD101" s="10" t="s">
        <v>169</v>
      </c>
      <c r="AE101" s="10" t="s">
        <v>171</v>
      </c>
      <c r="AF101" s="10" t="s">
        <v>173</v>
      </c>
      <c r="AG101" s="10" t="s">
        <v>175</v>
      </c>
      <c r="AH101" s="10" t="s">
        <v>177</v>
      </c>
      <c r="AI101" s="10" t="s">
        <v>179</v>
      </c>
      <c r="AJ101" s="10" t="s">
        <v>181</v>
      </c>
      <c r="AK101" s="10" t="s">
        <v>183</v>
      </c>
      <c r="AL101" s="10" t="s">
        <v>185</v>
      </c>
      <c r="AM101" s="10" t="s">
        <v>187</v>
      </c>
      <c r="AN101" s="10" t="s">
        <v>189</v>
      </c>
      <c r="AO101" s="10" t="s">
        <v>191</v>
      </c>
      <c r="AP101" s="10" t="s">
        <v>193</v>
      </c>
      <c r="AQ101" s="10" t="s">
        <v>195</v>
      </c>
      <c r="AR101" s="10" t="s">
        <v>197</v>
      </c>
      <c r="AS101" s="10" t="s">
        <v>199</v>
      </c>
      <c r="AT101" s="10" t="s">
        <v>201</v>
      </c>
      <c r="AU101" s="10" t="s">
        <v>203</v>
      </c>
      <c r="AV101" s="10" t="s">
        <v>205</v>
      </c>
      <c r="AW101" s="10" t="s">
        <v>79</v>
      </c>
      <c r="AX101" s="10" t="s">
        <v>209</v>
      </c>
      <c r="AY101" s="10" t="s">
        <v>211</v>
      </c>
      <c r="AZ101" s="10" t="s">
        <v>213</v>
      </c>
      <c r="BA101" s="10" t="s">
        <v>215</v>
      </c>
      <c r="BB101" s="10" t="s">
        <v>217</v>
      </c>
      <c r="BC101" s="10" t="s">
        <v>219</v>
      </c>
      <c r="BD101" s="10" t="s">
        <v>221</v>
      </c>
      <c r="BE101" s="10" t="s">
        <v>223</v>
      </c>
      <c r="BF101" s="10" t="s">
        <v>225</v>
      </c>
      <c r="BG101" s="10" t="s">
        <v>227</v>
      </c>
      <c r="BH101" s="10" t="s">
        <v>229</v>
      </c>
      <c r="BI101" s="10" t="s">
        <v>231</v>
      </c>
      <c r="BJ101" s="10" t="s">
        <v>233</v>
      </c>
      <c r="BK101" s="10" t="s">
        <v>235</v>
      </c>
      <c r="BL101" s="10" t="s">
        <v>237</v>
      </c>
      <c r="BM101" s="10" t="s">
        <v>239</v>
      </c>
      <c r="BN101" s="10" t="s">
        <v>241</v>
      </c>
      <c r="BO101" s="10" t="s">
        <v>243</v>
      </c>
      <c r="BP101" s="10" t="s">
        <v>245</v>
      </c>
      <c r="BQ101" s="10" t="s">
        <v>247</v>
      </c>
      <c r="BR101" s="10" t="s">
        <v>249</v>
      </c>
      <c r="BS101" s="10" t="s">
        <v>251</v>
      </c>
    </row>
    <row r="102" spans="1:71" x14ac:dyDescent="0.25">
      <c r="B102" s="6" t="s">
        <v>101</v>
      </c>
      <c r="C102" s="6" t="s">
        <v>119</v>
      </c>
      <c r="D102" s="6" t="s">
        <v>121</v>
      </c>
      <c r="E102" s="6" t="s">
        <v>123</v>
      </c>
      <c r="F102" s="6" t="s">
        <v>125</v>
      </c>
      <c r="G102" s="6" t="s">
        <v>127</v>
      </c>
      <c r="H102" s="6" t="s">
        <v>129</v>
      </c>
      <c r="I102" s="6" t="s">
        <v>131</v>
      </c>
      <c r="J102" s="6" t="s">
        <v>132</v>
      </c>
      <c r="K102" s="6" t="s">
        <v>133</v>
      </c>
      <c r="L102" s="6" t="s">
        <v>135</v>
      </c>
      <c r="M102" s="6" t="s">
        <v>137</v>
      </c>
      <c r="N102" s="6" t="s">
        <v>138</v>
      </c>
      <c r="O102" s="6" t="s">
        <v>139</v>
      </c>
      <c r="P102" s="6" t="s">
        <v>141</v>
      </c>
      <c r="Q102" s="6" t="s">
        <v>142</v>
      </c>
      <c r="R102" s="6" t="s">
        <v>144</v>
      </c>
      <c r="S102" s="6" t="s">
        <v>145</v>
      </c>
      <c r="T102" s="6" t="s">
        <v>148</v>
      </c>
      <c r="U102" s="6" t="s">
        <v>150</v>
      </c>
      <c r="V102" s="6" t="s">
        <v>152</v>
      </c>
      <c r="W102" s="6" t="s">
        <v>154</v>
      </c>
      <c r="X102" s="6" t="s">
        <v>156</v>
      </c>
      <c r="Y102" s="6" t="s">
        <v>158</v>
      </c>
      <c r="Z102" s="6" t="s">
        <v>160</v>
      </c>
      <c r="AA102" s="6" t="s">
        <v>162</v>
      </c>
      <c r="AB102" s="6" t="s">
        <v>164</v>
      </c>
      <c r="AC102" s="6" t="s">
        <v>166</v>
      </c>
      <c r="AD102" s="6" t="s">
        <v>168</v>
      </c>
      <c r="AE102" s="6" t="s">
        <v>170</v>
      </c>
      <c r="AF102" s="6" t="s">
        <v>172</v>
      </c>
      <c r="AG102" s="6" t="s">
        <v>174</v>
      </c>
      <c r="AH102" s="6" t="s">
        <v>176</v>
      </c>
      <c r="AI102" s="6" t="s">
        <v>178</v>
      </c>
      <c r="AJ102" s="6" t="s">
        <v>180</v>
      </c>
      <c r="AK102" s="6" t="s">
        <v>182</v>
      </c>
      <c r="AL102" s="6" t="s">
        <v>184</v>
      </c>
      <c r="AM102" s="6" t="s">
        <v>186</v>
      </c>
      <c r="AN102" s="6" t="s">
        <v>188</v>
      </c>
      <c r="AO102" s="6" t="s">
        <v>190</v>
      </c>
      <c r="AP102" s="6" t="s">
        <v>192</v>
      </c>
      <c r="AQ102" s="6" t="s">
        <v>194</v>
      </c>
      <c r="AR102" s="6" t="s">
        <v>196</v>
      </c>
      <c r="AS102" s="6" t="s">
        <v>198</v>
      </c>
      <c r="AT102" s="6" t="s">
        <v>200</v>
      </c>
      <c r="AU102" s="6" t="s">
        <v>202</v>
      </c>
      <c r="AV102" s="6" t="s">
        <v>204</v>
      </c>
      <c r="AW102" s="6" t="s">
        <v>207</v>
      </c>
      <c r="AX102" s="6" t="s">
        <v>208</v>
      </c>
      <c r="AY102" s="6" t="s">
        <v>210</v>
      </c>
      <c r="AZ102" s="6" t="s">
        <v>212</v>
      </c>
      <c r="BA102" s="6" t="s">
        <v>214</v>
      </c>
      <c r="BB102" s="6" t="s">
        <v>216</v>
      </c>
      <c r="BC102" s="6" t="s">
        <v>218</v>
      </c>
      <c r="BD102" s="6" t="s">
        <v>220</v>
      </c>
      <c r="BE102" s="6" t="s">
        <v>222</v>
      </c>
      <c r="BF102" s="6" t="s">
        <v>224</v>
      </c>
      <c r="BG102" s="6" t="s">
        <v>226</v>
      </c>
      <c r="BH102" s="6" t="s">
        <v>228</v>
      </c>
      <c r="BI102" s="6" t="s">
        <v>230</v>
      </c>
      <c r="BJ102" s="6" t="s">
        <v>232</v>
      </c>
      <c r="BK102" s="6" t="s">
        <v>234</v>
      </c>
      <c r="BL102" s="6" t="s">
        <v>236</v>
      </c>
      <c r="BM102" s="6" t="s">
        <v>238</v>
      </c>
      <c r="BN102" s="6" t="s">
        <v>240</v>
      </c>
      <c r="BO102" s="6" t="s">
        <v>242</v>
      </c>
      <c r="BP102" s="6" t="s">
        <v>244</v>
      </c>
      <c r="BQ102" s="6" t="s">
        <v>246</v>
      </c>
      <c r="BR102" s="6" t="s">
        <v>248</v>
      </c>
      <c r="BS102" s="6" t="s">
        <v>250</v>
      </c>
    </row>
    <row r="103" spans="1:71" x14ac:dyDescent="0.25">
      <c r="B103" s="8">
        <v>1</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row>
    <row r="104" spans="1:71" ht="8.1" customHeight="1" x14ac:dyDescent="0.25"/>
    <row r="105" spans="1:71" hidden="1" x14ac:dyDescent="0.25"/>
    <row r="106" spans="1:71" hidden="1" x14ac:dyDescent="0.25"/>
    <row r="107" spans="1:71" hidden="1" x14ac:dyDescent="0.25"/>
    <row r="108" spans="1:71" hidden="1" x14ac:dyDescent="0.25"/>
    <row r="109" spans="1:71" hidden="1" x14ac:dyDescent="0.25"/>
    <row r="110" spans="1:71" hidden="1" x14ac:dyDescent="0.25"/>
    <row r="111" spans="1:71" hidden="1" x14ac:dyDescent="0.25"/>
    <row r="112" spans="1:71" hidden="1" x14ac:dyDescent="0.25"/>
    <row r="113" spans="35:35" hidden="1" x14ac:dyDescent="0.25"/>
    <row r="114" spans="35:35" hidden="1" x14ac:dyDescent="0.25"/>
    <row r="115" spans="35:35" hidden="1" x14ac:dyDescent="0.25"/>
    <row r="116" spans="35:35" hidden="1" x14ac:dyDescent="0.25"/>
    <row r="117" spans="35:35" hidden="1" x14ac:dyDescent="0.25"/>
    <row r="118" spans="35:35" hidden="1" x14ac:dyDescent="0.25"/>
    <row r="119" spans="35:35" hidden="1" x14ac:dyDescent="0.25"/>
    <row r="120" spans="35:35" hidden="1" x14ac:dyDescent="0.25"/>
    <row r="121" spans="35:35" hidden="1" x14ac:dyDescent="0.25">
      <c r="AI121" t="s">
        <v>206</v>
      </c>
    </row>
    <row r="122" spans="35:35" hidden="1" x14ac:dyDescent="0.25"/>
    <row r="123" spans="35:35" hidden="1" x14ac:dyDescent="0.25"/>
    <row r="124" spans="35:35" hidden="1" x14ac:dyDescent="0.25"/>
    <row r="125" spans="35:35" hidden="1" x14ac:dyDescent="0.25"/>
    <row r="126" spans="35:35" hidden="1" x14ac:dyDescent="0.25"/>
    <row r="127" spans="35:35" hidden="1" x14ac:dyDescent="0.25"/>
    <row r="128" spans="35:35"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spans="1:10" hidden="1" x14ac:dyDescent="0.25"/>
    <row r="290" spans="1:10" hidden="1" x14ac:dyDescent="0.25"/>
    <row r="291" spans="1:10" hidden="1" x14ac:dyDescent="0.25"/>
    <row r="292" spans="1:10" hidden="1" x14ac:dyDescent="0.25"/>
    <row r="293" spans="1:10" hidden="1" x14ac:dyDescent="0.25"/>
    <row r="294" spans="1:10" hidden="1" x14ac:dyDescent="0.25"/>
    <row r="295" spans="1:10" hidden="1" x14ac:dyDescent="0.25"/>
    <row r="296" spans="1:10" hidden="1" x14ac:dyDescent="0.25"/>
    <row r="297" spans="1:10" hidden="1" x14ac:dyDescent="0.25"/>
    <row r="298" spans="1:10" hidden="1" x14ac:dyDescent="0.25"/>
    <row r="299" spans="1:10" hidden="1" x14ac:dyDescent="0.25"/>
    <row r="300" spans="1:10" s="1" customFormat="1" ht="21" thickBot="1" x14ac:dyDescent="0.4">
      <c r="A300" s="1" t="s">
        <v>254</v>
      </c>
    </row>
    <row r="301" spans="1:10" ht="33.75" x14ac:dyDescent="0.25">
      <c r="B301" s="16"/>
      <c r="C301" s="12" t="s">
        <v>257</v>
      </c>
      <c r="D301" s="12" t="s">
        <v>259</v>
      </c>
      <c r="E301" s="10" t="s">
        <v>261</v>
      </c>
      <c r="F301" s="10" t="s">
        <v>263</v>
      </c>
      <c r="G301" s="10" t="s">
        <v>265</v>
      </c>
      <c r="H301" s="10" t="s">
        <v>94</v>
      </c>
      <c r="I301" s="10" t="s">
        <v>267</v>
      </c>
      <c r="J301" s="10" t="s">
        <v>269</v>
      </c>
    </row>
    <row r="302" spans="1:10" x14ac:dyDescent="0.25">
      <c r="B302" s="6" t="s">
        <v>101</v>
      </c>
      <c r="C302" s="6" t="s">
        <v>256</v>
      </c>
      <c r="D302" s="6" t="s">
        <v>258</v>
      </c>
      <c r="E302" s="6" t="s">
        <v>260</v>
      </c>
      <c r="F302" s="6" t="s">
        <v>262</v>
      </c>
      <c r="G302" s="6" t="s">
        <v>264</v>
      </c>
      <c r="H302" s="6" t="s">
        <v>266</v>
      </c>
      <c r="I302" s="6" t="s">
        <v>31</v>
      </c>
      <c r="J302" s="6" t="s">
        <v>268</v>
      </c>
    </row>
    <row r="303" spans="1:10" x14ac:dyDescent="0.25">
      <c r="B303" s="8">
        <v>1</v>
      </c>
      <c r="C303" s="3"/>
      <c r="D303" s="3" t="str">
        <f>IF(C303&lt;&gt;"","WITHDRAW","")</f>
        <v/>
      </c>
      <c r="E303" s="3" t="str">
        <f>IF(C303&lt;&gt;"","1","")</f>
        <v/>
      </c>
      <c r="F303" s="3"/>
      <c r="G303" s="3"/>
      <c r="H303" s="3"/>
      <c r="I303" s="3"/>
      <c r="J303" s="3"/>
    </row>
    <row r="304" spans="1:10" s="41" customFormat="1" x14ac:dyDescent="0.25">
      <c r="B304" s="55">
        <v>2</v>
      </c>
      <c r="C304" s="54"/>
      <c r="D304" s="54" t="str">
        <f>IF(C304&lt;&gt;"","WITHDRAW","")</f>
        <v/>
      </c>
      <c r="E304" s="54" t="str">
        <f>IF(C304&lt;&gt;"","1","")</f>
        <v/>
      </c>
      <c r="F304" s="54"/>
      <c r="G304" s="54"/>
      <c r="H304" s="54"/>
      <c r="I304" s="54"/>
      <c r="J304" s="54"/>
    </row>
    <row r="305" spans="2:10" s="41" customFormat="1" x14ac:dyDescent="0.25">
      <c r="B305" s="55">
        <v>3</v>
      </c>
      <c r="C305" s="54"/>
      <c r="D305" s="69" t="str">
        <f t="shared" ref="D305:D327" si="0">IF(C305&lt;&gt;"","WITHDRAW","")</f>
        <v/>
      </c>
      <c r="E305" s="69" t="str">
        <f t="shared" ref="E305:E327" si="1">IF(C305&lt;&gt;"","1","")</f>
        <v/>
      </c>
      <c r="F305" s="54"/>
      <c r="G305" s="54"/>
      <c r="H305" s="54"/>
      <c r="I305" s="54"/>
      <c r="J305" s="54"/>
    </row>
    <row r="306" spans="2:10" s="41" customFormat="1" x14ac:dyDescent="0.25">
      <c r="B306" s="55">
        <v>4</v>
      </c>
      <c r="C306" s="54"/>
      <c r="D306" s="69" t="str">
        <f t="shared" si="0"/>
        <v/>
      </c>
      <c r="E306" s="69" t="str">
        <f t="shared" si="1"/>
        <v/>
      </c>
      <c r="F306" s="54"/>
      <c r="G306" s="54"/>
      <c r="H306" s="54"/>
      <c r="I306" s="54"/>
      <c r="J306" s="54"/>
    </row>
    <row r="307" spans="2:10" s="41" customFormat="1" x14ac:dyDescent="0.25">
      <c r="B307" s="55">
        <v>5</v>
      </c>
      <c r="C307" s="54"/>
      <c r="D307" s="69" t="str">
        <f t="shared" si="0"/>
        <v/>
      </c>
      <c r="E307" s="69" t="str">
        <f t="shared" si="1"/>
        <v/>
      </c>
      <c r="F307" s="54"/>
      <c r="G307" s="54"/>
      <c r="H307" s="54"/>
      <c r="I307" s="54"/>
      <c r="J307" s="54"/>
    </row>
    <row r="308" spans="2:10" s="41" customFormat="1" x14ac:dyDescent="0.25">
      <c r="B308" s="55">
        <v>6</v>
      </c>
      <c r="C308" s="54"/>
      <c r="D308" s="69" t="str">
        <f t="shared" si="0"/>
        <v/>
      </c>
      <c r="E308" s="69" t="str">
        <f t="shared" si="1"/>
        <v/>
      </c>
      <c r="F308" s="54"/>
      <c r="G308" s="54"/>
      <c r="H308" s="54"/>
      <c r="I308" s="54"/>
      <c r="J308" s="54"/>
    </row>
    <row r="309" spans="2:10" s="41" customFormat="1" x14ac:dyDescent="0.25">
      <c r="B309" s="55">
        <v>7</v>
      </c>
      <c r="C309" s="54"/>
      <c r="D309" s="69" t="str">
        <f t="shared" si="0"/>
        <v/>
      </c>
      <c r="E309" s="69" t="str">
        <f t="shared" si="1"/>
        <v/>
      </c>
      <c r="F309" s="54"/>
      <c r="G309" s="54"/>
      <c r="H309" s="54"/>
      <c r="I309" s="54"/>
      <c r="J309" s="54"/>
    </row>
    <row r="310" spans="2:10" s="41" customFormat="1" x14ac:dyDescent="0.25">
      <c r="B310" s="55">
        <v>8</v>
      </c>
      <c r="C310" s="54"/>
      <c r="D310" s="69" t="str">
        <f t="shared" si="0"/>
        <v/>
      </c>
      <c r="E310" s="69" t="str">
        <f t="shared" si="1"/>
        <v/>
      </c>
      <c r="F310" s="54"/>
      <c r="G310" s="54"/>
      <c r="H310" s="54"/>
      <c r="I310" s="54"/>
      <c r="J310" s="54"/>
    </row>
    <row r="311" spans="2:10" s="41" customFormat="1" x14ac:dyDescent="0.25">
      <c r="B311" s="55">
        <v>9</v>
      </c>
      <c r="C311" s="54"/>
      <c r="D311" s="69" t="str">
        <f t="shared" si="0"/>
        <v/>
      </c>
      <c r="E311" s="69" t="str">
        <f t="shared" si="1"/>
        <v/>
      </c>
      <c r="F311" s="54"/>
      <c r="G311" s="54"/>
      <c r="H311" s="54"/>
      <c r="I311" s="54"/>
      <c r="J311" s="54"/>
    </row>
    <row r="312" spans="2:10" s="41" customFormat="1" x14ac:dyDescent="0.25">
      <c r="B312" s="55">
        <v>10</v>
      </c>
      <c r="C312" s="54"/>
      <c r="D312" s="69" t="str">
        <f t="shared" si="0"/>
        <v/>
      </c>
      <c r="E312" s="69" t="str">
        <f t="shared" si="1"/>
        <v/>
      </c>
      <c r="F312" s="54"/>
      <c r="G312" s="54"/>
      <c r="H312" s="54"/>
      <c r="I312" s="54"/>
      <c r="J312" s="54"/>
    </row>
    <row r="313" spans="2:10" s="41" customFormat="1" x14ac:dyDescent="0.25">
      <c r="B313" s="55">
        <v>11</v>
      </c>
      <c r="C313" s="54"/>
      <c r="D313" s="69" t="str">
        <f t="shared" si="0"/>
        <v/>
      </c>
      <c r="E313" s="69" t="str">
        <f t="shared" si="1"/>
        <v/>
      </c>
      <c r="F313" s="54"/>
      <c r="G313" s="54"/>
      <c r="H313" s="54"/>
      <c r="I313" s="54"/>
      <c r="J313" s="54"/>
    </row>
    <row r="314" spans="2:10" s="41" customFormat="1" x14ac:dyDescent="0.25">
      <c r="B314" s="55">
        <v>12</v>
      </c>
      <c r="C314" s="54"/>
      <c r="D314" s="69" t="str">
        <f t="shared" si="0"/>
        <v/>
      </c>
      <c r="E314" s="69" t="str">
        <f t="shared" si="1"/>
        <v/>
      </c>
      <c r="F314" s="54"/>
      <c r="G314" s="54"/>
      <c r="H314" s="54"/>
      <c r="I314" s="54"/>
      <c r="J314" s="54"/>
    </row>
    <row r="315" spans="2:10" s="41" customFormat="1" x14ac:dyDescent="0.25">
      <c r="B315" s="55">
        <v>13</v>
      </c>
      <c r="C315" s="54"/>
      <c r="D315" s="69" t="str">
        <f t="shared" si="0"/>
        <v/>
      </c>
      <c r="E315" s="69" t="str">
        <f t="shared" si="1"/>
        <v/>
      </c>
      <c r="F315" s="54"/>
      <c r="G315" s="54"/>
      <c r="H315" s="54"/>
      <c r="I315" s="54"/>
      <c r="J315" s="54"/>
    </row>
    <row r="316" spans="2:10" s="41" customFormat="1" x14ac:dyDescent="0.25">
      <c r="B316" s="55">
        <v>14</v>
      </c>
      <c r="C316" s="54"/>
      <c r="D316" s="69" t="str">
        <f t="shared" si="0"/>
        <v/>
      </c>
      <c r="E316" s="69" t="str">
        <f t="shared" si="1"/>
        <v/>
      </c>
      <c r="F316" s="54"/>
      <c r="G316" s="54"/>
      <c r="H316" s="54"/>
      <c r="I316" s="54"/>
      <c r="J316" s="54"/>
    </row>
    <row r="317" spans="2:10" s="41" customFormat="1" x14ac:dyDescent="0.25">
      <c r="B317" s="55">
        <v>15</v>
      </c>
      <c r="C317" s="54"/>
      <c r="D317" s="69" t="str">
        <f t="shared" si="0"/>
        <v/>
      </c>
      <c r="E317" s="69" t="str">
        <f t="shared" si="1"/>
        <v/>
      </c>
      <c r="F317" s="54"/>
      <c r="G317" s="54"/>
      <c r="H317" s="54"/>
      <c r="I317" s="54"/>
      <c r="J317" s="54"/>
    </row>
    <row r="318" spans="2:10" s="41" customFormat="1" x14ac:dyDescent="0.25">
      <c r="B318" s="55">
        <v>16</v>
      </c>
      <c r="C318" s="54"/>
      <c r="D318" s="69" t="str">
        <f t="shared" si="0"/>
        <v/>
      </c>
      <c r="E318" s="69" t="str">
        <f t="shared" si="1"/>
        <v/>
      </c>
      <c r="F318" s="54"/>
      <c r="G318" s="54"/>
      <c r="H318" s="54"/>
      <c r="I318" s="54"/>
      <c r="J318" s="54"/>
    </row>
    <row r="319" spans="2:10" s="41" customFormat="1" x14ac:dyDescent="0.25">
      <c r="B319" s="55">
        <v>17</v>
      </c>
      <c r="C319" s="54"/>
      <c r="D319" s="69" t="str">
        <f t="shared" si="0"/>
        <v/>
      </c>
      <c r="E319" s="69" t="str">
        <f t="shared" si="1"/>
        <v/>
      </c>
      <c r="F319" s="54"/>
      <c r="G319" s="54"/>
      <c r="H319" s="54"/>
      <c r="I319" s="54"/>
      <c r="J319" s="54"/>
    </row>
    <row r="320" spans="2:10" s="41" customFormat="1" x14ac:dyDescent="0.25">
      <c r="B320" s="55">
        <v>18</v>
      </c>
      <c r="C320" s="54"/>
      <c r="D320" s="69" t="str">
        <f t="shared" si="0"/>
        <v/>
      </c>
      <c r="E320" s="69" t="str">
        <f t="shared" si="1"/>
        <v/>
      </c>
      <c r="F320" s="54"/>
      <c r="G320" s="54"/>
      <c r="H320" s="54"/>
      <c r="I320" s="54"/>
      <c r="J320" s="54"/>
    </row>
    <row r="321" spans="2:10" s="41" customFormat="1" x14ac:dyDescent="0.25">
      <c r="B321" s="55">
        <v>19</v>
      </c>
      <c r="C321" s="54"/>
      <c r="D321" s="69" t="str">
        <f t="shared" si="0"/>
        <v/>
      </c>
      <c r="E321" s="69" t="str">
        <f t="shared" si="1"/>
        <v/>
      </c>
      <c r="F321" s="54"/>
      <c r="G321" s="54"/>
      <c r="H321" s="54"/>
      <c r="I321" s="54"/>
      <c r="J321" s="54"/>
    </row>
    <row r="322" spans="2:10" s="41" customFormat="1" x14ac:dyDescent="0.25">
      <c r="B322" s="55">
        <v>20</v>
      </c>
      <c r="C322" s="54"/>
      <c r="D322" s="69" t="str">
        <f t="shared" si="0"/>
        <v/>
      </c>
      <c r="E322" s="69" t="str">
        <f t="shared" si="1"/>
        <v/>
      </c>
      <c r="F322" s="54"/>
      <c r="G322" s="54"/>
      <c r="H322" s="54"/>
      <c r="I322" s="54"/>
      <c r="J322" s="54"/>
    </row>
    <row r="323" spans="2:10" s="41" customFormat="1" x14ac:dyDescent="0.25">
      <c r="B323" s="55">
        <v>21</v>
      </c>
      <c r="C323" s="54"/>
      <c r="D323" s="69" t="str">
        <f t="shared" si="0"/>
        <v/>
      </c>
      <c r="E323" s="69" t="str">
        <f t="shared" si="1"/>
        <v/>
      </c>
      <c r="F323" s="54"/>
      <c r="G323" s="54"/>
      <c r="H323" s="54"/>
      <c r="I323" s="54"/>
      <c r="J323" s="54"/>
    </row>
    <row r="324" spans="2:10" s="41" customFormat="1" x14ac:dyDescent="0.25">
      <c r="B324" s="55">
        <v>22</v>
      </c>
      <c r="C324" s="54"/>
      <c r="D324" s="69" t="str">
        <f t="shared" si="0"/>
        <v/>
      </c>
      <c r="E324" s="69" t="str">
        <f t="shared" si="1"/>
        <v/>
      </c>
      <c r="F324" s="54"/>
      <c r="G324" s="54"/>
      <c r="H324" s="54"/>
      <c r="I324" s="54"/>
      <c r="J324" s="54"/>
    </row>
    <row r="325" spans="2:10" s="41" customFormat="1" x14ac:dyDescent="0.25">
      <c r="B325" s="55">
        <v>23</v>
      </c>
      <c r="C325" s="54"/>
      <c r="D325" s="69" t="str">
        <f t="shared" si="0"/>
        <v/>
      </c>
      <c r="E325" s="69" t="str">
        <f t="shared" si="1"/>
        <v/>
      </c>
      <c r="F325" s="54"/>
      <c r="G325" s="54"/>
      <c r="H325" s="54"/>
      <c r="I325" s="54"/>
      <c r="J325" s="54"/>
    </row>
    <row r="326" spans="2:10" s="41" customFormat="1" x14ac:dyDescent="0.25">
      <c r="B326" s="55">
        <v>24</v>
      </c>
      <c r="C326" s="54"/>
      <c r="D326" s="69" t="str">
        <f t="shared" si="0"/>
        <v/>
      </c>
      <c r="E326" s="69" t="str">
        <f t="shared" si="1"/>
        <v/>
      </c>
      <c r="F326" s="54"/>
      <c r="G326" s="54"/>
      <c r="H326" s="54"/>
      <c r="I326" s="54"/>
      <c r="J326" s="54"/>
    </row>
    <row r="327" spans="2:10" s="41" customFormat="1" x14ac:dyDescent="0.25">
      <c r="B327" s="55">
        <v>25</v>
      </c>
      <c r="C327" s="54"/>
      <c r="D327" s="69" t="str">
        <f t="shared" si="0"/>
        <v/>
      </c>
      <c r="E327" s="69" t="str">
        <f t="shared" si="1"/>
        <v/>
      </c>
      <c r="F327" s="54"/>
      <c r="G327" s="54"/>
      <c r="H327" s="54"/>
      <c r="I327" s="54"/>
      <c r="J327" s="54"/>
    </row>
    <row r="328" spans="2:10" ht="8.1" customHeight="1" x14ac:dyDescent="0.25"/>
    <row r="329" spans="2:10" hidden="1" x14ac:dyDescent="0.25"/>
    <row r="330" spans="2:10" hidden="1" x14ac:dyDescent="0.25"/>
    <row r="331" spans="2:10" hidden="1" x14ac:dyDescent="0.25"/>
    <row r="332" spans="2:10" hidden="1" x14ac:dyDescent="0.25"/>
    <row r="333" spans="2:10" hidden="1" x14ac:dyDescent="0.25"/>
    <row r="334" spans="2:10" hidden="1" x14ac:dyDescent="0.25"/>
    <row r="335" spans="2:10" hidden="1" x14ac:dyDescent="0.25"/>
    <row r="336" spans="2:10"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spans="1:16" hidden="1" x14ac:dyDescent="0.25"/>
    <row r="418" spans="1:16" hidden="1" x14ac:dyDescent="0.25"/>
    <row r="419" spans="1:16" hidden="1" x14ac:dyDescent="0.25"/>
    <row r="420" spans="1:16" hidden="1" x14ac:dyDescent="0.25"/>
    <row r="421" spans="1:16" hidden="1" x14ac:dyDescent="0.25"/>
    <row r="422" spans="1:16" hidden="1" x14ac:dyDescent="0.25"/>
    <row r="423" spans="1:16" hidden="1" x14ac:dyDescent="0.25"/>
    <row r="424" spans="1:16" s="1" customFormat="1" ht="21" thickBot="1" x14ac:dyDescent="0.4">
      <c r="A424" s="1" t="s">
        <v>255</v>
      </c>
    </row>
    <row r="425" spans="1:16" x14ac:dyDescent="0.25">
      <c r="B425" s="147"/>
      <c r="C425" s="148" t="s">
        <v>271</v>
      </c>
      <c r="D425" s="148" t="s">
        <v>273</v>
      </c>
      <c r="E425" s="12" t="s">
        <v>275</v>
      </c>
      <c r="F425" s="148" t="s">
        <v>279</v>
      </c>
      <c r="G425" s="148" t="s">
        <v>281</v>
      </c>
      <c r="H425" s="144" t="s">
        <v>283</v>
      </c>
      <c r="I425" s="144" t="s">
        <v>147</v>
      </c>
      <c r="J425" s="144" t="s">
        <v>286</v>
      </c>
      <c r="K425" s="144" t="s">
        <v>288</v>
      </c>
      <c r="L425" s="144" t="s">
        <v>243</v>
      </c>
      <c r="M425" s="144" t="s">
        <v>291</v>
      </c>
      <c r="N425" s="144" t="s">
        <v>293</v>
      </c>
      <c r="O425" s="144" t="s">
        <v>251</v>
      </c>
      <c r="P425" s="144" t="s">
        <v>296</v>
      </c>
    </row>
    <row r="426" spans="1:16" ht="22.5" x14ac:dyDescent="0.25">
      <c r="B426" s="147"/>
      <c r="C426" s="149"/>
      <c r="D426" s="149"/>
      <c r="E426" s="10" t="s">
        <v>276</v>
      </c>
      <c r="F426" s="149"/>
      <c r="G426" s="149"/>
      <c r="H426" s="145"/>
      <c r="I426" s="145"/>
      <c r="J426" s="145"/>
      <c r="K426" s="145"/>
      <c r="L426" s="145"/>
      <c r="M426" s="145"/>
      <c r="N426" s="145"/>
      <c r="O426" s="145"/>
      <c r="P426" s="145"/>
    </row>
    <row r="427" spans="1:16" ht="33.75" x14ac:dyDescent="0.25">
      <c r="B427" s="147"/>
      <c r="C427" s="150"/>
      <c r="D427" s="150"/>
      <c r="E427" s="10" t="s">
        <v>277</v>
      </c>
      <c r="F427" s="150"/>
      <c r="G427" s="150"/>
      <c r="H427" s="146"/>
      <c r="I427" s="146"/>
      <c r="J427" s="146"/>
      <c r="K427" s="146"/>
      <c r="L427" s="146"/>
      <c r="M427" s="146"/>
      <c r="N427" s="146"/>
      <c r="O427" s="146"/>
      <c r="P427" s="146"/>
    </row>
    <row r="428" spans="1:16" x14ac:dyDescent="0.25">
      <c r="B428" s="6" t="s">
        <v>101</v>
      </c>
      <c r="C428" s="6" t="s">
        <v>270</v>
      </c>
      <c r="D428" s="6" t="s">
        <v>272</v>
      </c>
      <c r="E428" s="6" t="s">
        <v>274</v>
      </c>
      <c r="F428" s="6" t="s">
        <v>278</v>
      </c>
      <c r="G428" s="6" t="s">
        <v>280</v>
      </c>
      <c r="H428" s="6" t="s">
        <v>282</v>
      </c>
      <c r="I428" s="6" t="s">
        <v>284</v>
      </c>
      <c r="J428" s="6" t="s">
        <v>285</v>
      </c>
      <c r="K428" s="6" t="s">
        <v>287</v>
      </c>
      <c r="L428" s="6" t="s">
        <v>289</v>
      </c>
      <c r="M428" s="6" t="s">
        <v>290</v>
      </c>
      <c r="N428" s="6" t="s">
        <v>292</v>
      </c>
      <c r="O428" s="6" t="s">
        <v>294</v>
      </c>
      <c r="P428" s="6" t="s">
        <v>295</v>
      </c>
    </row>
    <row r="429" spans="1:16" x14ac:dyDescent="0.25">
      <c r="B429" s="8">
        <v>1</v>
      </c>
      <c r="C429" s="3"/>
      <c r="D429" s="3"/>
      <c r="E429" s="3"/>
      <c r="F429" s="3"/>
      <c r="G429" s="3"/>
      <c r="H429" s="3"/>
      <c r="I429" s="3"/>
      <c r="J429" s="3"/>
      <c r="K429" s="3"/>
      <c r="L429" s="3"/>
      <c r="M429" s="3"/>
      <c r="N429" s="3"/>
      <c r="O429" s="3"/>
      <c r="P429" s="3"/>
    </row>
    <row r="430" spans="1:16" x14ac:dyDescent="0.25"/>
  </sheetData>
  <mergeCells count="14">
    <mergeCell ref="P425:P427"/>
    <mergeCell ref="B425:B427"/>
    <mergeCell ref="J425:J427"/>
    <mergeCell ref="K425:K427"/>
    <mergeCell ref="L425:L427"/>
    <mergeCell ref="M425:M427"/>
    <mergeCell ref="N425:N427"/>
    <mergeCell ref="O425:O427"/>
    <mergeCell ref="C425:C427"/>
    <mergeCell ref="D425:D427"/>
    <mergeCell ref="F425:F427"/>
    <mergeCell ref="G425:G427"/>
    <mergeCell ref="H425:H427"/>
    <mergeCell ref="I425:I427"/>
  </mergeCells>
  <dataValidations disablePrompts="1" count="1">
    <dataValidation type="list" allowBlank="1" showInputMessage="1" showErrorMessage="1" sqref="D3">
      <formula1>"Section Release,Section Sign,Document Release,Document Sign,Document Approve,Document Witness"</formula1>
    </dataValidation>
  </dataValidations>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23"/>
  <sheetViews>
    <sheetView showGridLines="0" workbookViewId="0">
      <selection activeCell="E114" sqref="E114"/>
    </sheetView>
  </sheetViews>
  <sheetFormatPr defaultRowHeight="15" zeroHeight="1" x14ac:dyDescent="0.25"/>
  <cols>
    <col min="1" max="2" width="2.7109375" customWidth="1"/>
    <col min="3" max="4" width="30.7109375" customWidth="1"/>
    <col min="5" max="13" width="20.7109375" customWidth="1"/>
    <col min="14" max="16383" width="0" hidden="1" customWidth="1"/>
  </cols>
  <sheetData>
    <row r="1" spans="1:5" s="1" customFormat="1" ht="21" thickBot="1" x14ac:dyDescent="0.4">
      <c r="A1" s="1" t="s">
        <v>297</v>
      </c>
    </row>
    <row r="2" spans="1:5" ht="8.1" customHeight="1" x14ac:dyDescent="0.25"/>
    <row r="3" spans="1:5" x14ac:dyDescent="0.25">
      <c r="C3" s="19" t="s">
        <v>298</v>
      </c>
      <c r="D3" s="18" t="s">
        <v>301</v>
      </c>
    </row>
    <row r="4" spans="1:5" x14ac:dyDescent="0.25">
      <c r="C4" s="20" t="s">
        <v>313</v>
      </c>
      <c r="D4" s="18" t="s">
        <v>314</v>
      </c>
    </row>
    <row r="5" spans="1:5" x14ac:dyDescent="0.25">
      <c r="C5" s="26" t="s">
        <v>411</v>
      </c>
      <c r="D5" s="18" t="s">
        <v>300</v>
      </c>
      <c r="E5" s="4" t="s">
        <v>414</v>
      </c>
    </row>
    <row r="6" spans="1:5" ht="8.1" customHeight="1" x14ac:dyDescent="0.25"/>
    <row r="7" spans="1:5" hidden="1" x14ac:dyDescent="0.25"/>
    <row r="8" spans="1:5" hidden="1" x14ac:dyDescent="0.25"/>
    <row r="9" spans="1:5" hidden="1" x14ac:dyDescent="0.25"/>
    <row r="10" spans="1:5" hidden="1" x14ac:dyDescent="0.25"/>
    <row r="11" spans="1:5" hidden="1" x14ac:dyDescent="0.25"/>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5" hidden="1" x14ac:dyDescent="0.25"/>
    <row r="98" spans="1:5" hidden="1" x14ac:dyDescent="0.25"/>
    <row r="99" spans="1:5" hidden="1" x14ac:dyDescent="0.25"/>
    <row r="100" spans="1:5" s="1" customFormat="1" ht="21" thickBot="1" x14ac:dyDescent="0.4">
      <c r="A100" s="1" t="s">
        <v>300</v>
      </c>
    </row>
    <row r="101" spans="1:5" ht="8.1" customHeight="1" x14ac:dyDescent="0.25"/>
    <row r="102" spans="1:5" x14ac:dyDescent="0.25">
      <c r="B102" s="6" t="s">
        <v>101</v>
      </c>
      <c r="C102" s="22" t="s">
        <v>3</v>
      </c>
      <c r="D102" s="22" t="s">
        <v>412</v>
      </c>
      <c r="E102" s="4" t="s">
        <v>413</v>
      </c>
    </row>
    <row r="103" spans="1:5" x14ac:dyDescent="0.25">
      <c r="B103" s="17">
        <v>1</v>
      </c>
      <c r="C103" s="3" t="s">
        <v>697</v>
      </c>
      <c r="D103" s="3" t="s">
        <v>698</v>
      </c>
    </row>
    <row r="104" spans="1:5" x14ac:dyDescent="0.25">
      <c r="B104" s="17">
        <v>2</v>
      </c>
      <c r="C104" s="3" t="s">
        <v>699</v>
      </c>
      <c r="D104" s="3" t="s">
        <v>700</v>
      </c>
    </row>
    <row r="105" spans="1:5" x14ac:dyDescent="0.25">
      <c r="B105" s="17">
        <v>3</v>
      </c>
      <c r="C105" s="3" t="s">
        <v>701</v>
      </c>
      <c r="D105" s="3" t="s">
        <v>702</v>
      </c>
    </row>
    <row r="106" spans="1:5" x14ac:dyDescent="0.25">
      <c r="B106" s="17">
        <v>4</v>
      </c>
      <c r="C106" s="3" t="s">
        <v>703</v>
      </c>
      <c r="D106" s="3" t="s">
        <v>704</v>
      </c>
    </row>
    <row r="107" spans="1:5" x14ac:dyDescent="0.25">
      <c r="B107" s="17">
        <v>5</v>
      </c>
      <c r="C107" s="3"/>
      <c r="D107" s="3"/>
    </row>
    <row r="108" spans="1:5" x14ac:dyDescent="0.25">
      <c r="B108" s="17">
        <v>6</v>
      </c>
      <c r="C108" s="3"/>
      <c r="D108" s="3"/>
    </row>
    <row r="109" spans="1:5" x14ac:dyDescent="0.25">
      <c r="B109" s="17">
        <v>7</v>
      </c>
      <c r="C109" s="3"/>
      <c r="D109" s="3"/>
    </row>
    <row r="110" spans="1:5" x14ac:dyDescent="0.25">
      <c r="B110" s="17">
        <v>8</v>
      </c>
      <c r="C110" s="3"/>
      <c r="D110" s="3"/>
    </row>
    <row r="111" spans="1:5" x14ac:dyDescent="0.25">
      <c r="B111" s="17">
        <v>9</v>
      </c>
      <c r="C111" s="3"/>
      <c r="D111" s="3"/>
    </row>
    <row r="112" spans="1:5" x14ac:dyDescent="0.25">
      <c r="B112" s="17">
        <v>10</v>
      </c>
      <c r="C112" s="3"/>
      <c r="D112" s="3"/>
    </row>
    <row r="113" spans="2:4" x14ac:dyDescent="0.25">
      <c r="B113" s="17">
        <v>11</v>
      </c>
      <c r="C113" s="3"/>
      <c r="D113" s="3"/>
    </row>
    <row r="114" spans="2:4" x14ac:dyDescent="0.25">
      <c r="B114" s="17">
        <v>12</v>
      </c>
      <c r="C114" s="3"/>
      <c r="D114" s="3"/>
    </row>
    <row r="115" spans="2:4" x14ac:dyDescent="0.25">
      <c r="B115" s="17">
        <v>13</v>
      </c>
      <c r="C115" s="3"/>
      <c r="D115" s="3"/>
    </row>
    <row r="116" spans="2:4" x14ac:dyDescent="0.25">
      <c r="B116" s="17">
        <v>14</v>
      </c>
      <c r="C116" s="3"/>
      <c r="D116" s="3"/>
    </row>
    <row r="117" spans="2:4" x14ac:dyDescent="0.25">
      <c r="B117" s="17">
        <v>15</v>
      </c>
      <c r="C117" s="3"/>
      <c r="D117" s="3"/>
    </row>
    <row r="118" spans="2:4" x14ac:dyDescent="0.25">
      <c r="B118" s="17">
        <v>16</v>
      </c>
      <c r="C118" s="3"/>
      <c r="D118" s="3"/>
    </row>
    <row r="119" spans="2:4" x14ac:dyDescent="0.25">
      <c r="B119" s="17">
        <v>17</v>
      </c>
      <c r="C119" s="3"/>
      <c r="D119" s="3"/>
    </row>
    <row r="120" spans="2:4" x14ac:dyDescent="0.25">
      <c r="B120" s="17">
        <v>18</v>
      </c>
      <c r="C120" s="3"/>
      <c r="D120" s="3"/>
    </row>
    <row r="121" spans="2:4" x14ac:dyDescent="0.25">
      <c r="B121" s="17">
        <v>19</v>
      </c>
      <c r="C121" s="3"/>
      <c r="D121" s="3"/>
    </row>
    <row r="122" spans="2:4" x14ac:dyDescent="0.25">
      <c r="B122" s="17">
        <v>20</v>
      </c>
      <c r="C122" s="3"/>
      <c r="D122" s="3"/>
    </row>
    <row r="123" spans="2:4" x14ac:dyDescent="0.25">
      <c r="B123" s="29">
        <v>21</v>
      </c>
      <c r="C123" s="3"/>
      <c r="D123" s="3"/>
    </row>
    <row r="124" spans="2:4" x14ac:dyDescent="0.25">
      <c r="B124" s="29">
        <v>22</v>
      </c>
      <c r="C124" s="3"/>
      <c r="D124" s="3"/>
    </row>
    <row r="125" spans="2:4" x14ac:dyDescent="0.25">
      <c r="B125" s="29">
        <v>23</v>
      </c>
      <c r="C125" s="3"/>
      <c r="D125" s="3"/>
    </row>
    <row r="126" spans="2:4" x14ac:dyDescent="0.25">
      <c r="B126" s="29">
        <v>24</v>
      </c>
      <c r="C126" s="3"/>
      <c r="D126" s="3"/>
    </row>
    <row r="127" spans="2:4" x14ac:dyDescent="0.25">
      <c r="B127" s="29">
        <v>25</v>
      </c>
      <c r="C127" s="3"/>
      <c r="D127" s="3"/>
    </row>
    <row r="128" spans="2:4" x14ac:dyDescent="0.25">
      <c r="B128" s="29">
        <v>26</v>
      </c>
      <c r="C128" s="3"/>
      <c r="D128" s="3"/>
    </row>
    <row r="129" spans="2:4" x14ac:dyDescent="0.25">
      <c r="B129" s="29">
        <v>27</v>
      </c>
      <c r="C129" s="3"/>
      <c r="D129" s="3"/>
    </row>
    <row r="130" spans="2:4" x14ac:dyDescent="0.25">
      <c r="B130" s="29">
        <v>28</v>
      </c>
      <c r="C130" s="3"/>
      <c r="D130" s="3"/>
    </row>
    <row r="131" spans="2:4" x14ac:dyDescent="0.25">
      <c r="B131" s="29">
        <v>29</v>
      </c>
      <c r="C131" s="3"/>
      <c r="D131" s="3"/>
    </row>
    <row r="132" spans="2:4" x14ac:dyDescent="0.25">
      <c r="B132" s="29">
        <v>30</v>
      </c>
      <c r="C132" s="3"/>
      <c r="D132" s="3"/>
    </row>
    <row r="133" spans="2:4" x14ac:dyDescent="0.25">
      <c r="B133" s="29">
        <v>31</v>
      </c>
      <c r="C133" s="3"/>
      <c r="D133" s="3"/>
    </row>
    <row r="134" spans="2:4" x14ac:dyDescent="0.25">
      <c r="B134" s="29">
        <v>32</v>
      </c>
      <c r="C134" s="3"/>
      <c r="D134" s="3"/>
    </row>
    <row r="135" spans="2:4" x14ac:dyDescent="0.25">
      <c r="B135" s="29">
        <v>33</v>
      </c>
      <c r="C135" s="3"/>
      <c r="D135" s="3"/>
    </row>
    <row r="136" spans="2:4" x14ac:dyDescent="0.25">
      <c r="B136" s="29">
        <v>34</v>
      </c>
      <c r="C136" s="3"/>
      <c r="D136" s="3"/>
    </row>
    <row r="137" spans="2:4" x14ac:dyDescent="0.25">
      <c r="B137" s="29">
        <v>35</v>
      </c>
      <c r="C137" s="3"/>
      <c r="D137" s="3"/>
    </row>
    <row r="138" spans="2:4" x14ac:dyDescent="0.25">
      <c r="B138" s="29">
        <v>36</v>
      </c>
      <c r="C138" s="3"/>
      <c r="D138" s="3"/>
    </row>
    <row r="139" spans="2:4" x14ac:dyDescent="0.25">
      <c r="B139" s="29">
        <v>37</v>
      </c>
      <c r="C139" s="3"/>
      <c r="D139" s="3"/>
    </row>
    <row r="140" spans="2:4" x14ac:dyDescent="0.25">
      <c r="B140" s="29">
        <v>38</v>
      </c>
      <c r="C140" s="3"/>
      <c r="D140" s="3"/>
    </row>
    <row r="141" spans="2:4" x14ac:dyDescent="0.25">
      <c r="B141" s="29">
        <v>39</v>
      </c>
      <c r="C141" s="3"/>
      <c r="D141" s="3"/>
    </row>
    <row r="142" spans="2:4" x14ac:dyDescent="0.25">
      <c r="B142" s="29">
        <v>40</v>
      </c>
      <c r="C142" s="3"/>
      <c r="D142" s="3"/>
    </row>
    <row r="143" spans="2:4" x14ac:dyDescent="0.25">
      <c r="B143" s="29">
        <v>41</v>
      </c>
      <c r="C143" s="3"/>
      <c r="D143" s="3"/>
    </row>
    <row r="144" spans="2:4" x14ac:dyDescent="0.25">
      <c r="B144" s="29">
        <v>42</v>
      </c>
      <c r="C144" s="3"/>
      <c r="D144" s="3"/>
    </row>
    <row r="145" spans="2:4" x14ac:dyDescent="0.25">
      <c r="B145" s="29">
        <v>43</v>
      </c>
      <c r="C145" s="3"/>
      <c r="D145" s="3"/>
    </row>
    <row r="146" spans="2:4" x14ac:dyDescent="0.25">
      <c r="B146" s="29">
        <v>44</v>
      </c>
      <c r="C146" s="3"/>
      <c r="D146" s="3"/>
    </row>
    <row r="147" spans="2:4" x14ac:dyDescent="0.25">
      <c r="B147" s="29">
        <v>45</v>
      </c>
      <c r="C147" s="3"/>
      <c r="D147" s="3"/>
    </row>
    <row r="148" spans="2:4" x14ac:dyDescent="0.25">
      <c r="B148" s="29">
        <v>46</v>
      </c>
      <c r="C148" s="3"/>
      <c r="D148" s="3"/>
    </row>
    <row r="149" spans="2:4" x14ac:dyDescent="0.25">
      <c r="B149" s="29">
        <v>47</v>
      </c>
      <c r="C149" s="3"/>
      <c r="D149" s="3"/>
    </row>
    <row r="150" spans="2:4" x14ac:dyDescent="0.25">
      <c r="B150" s="29">
        <v>48</v>
      </c>
      <c r="C150" s="3"/>
      <c r="D150" s="3"/>
    </row>
    <row r="151" spans="2:4" x14ac:dyDescent="0.25">
      <c r="B151" s="29">
        <v>49</v>
      </c>
      <c r="C151" s="3"/>
      <c r="D151" s="3"/>
    </row>
    <row r="152" spans="2:4" x14ac:dyDescent="0.25">
      <c r="B152" s="29">
        <v>50</v>
      </c>
      <c r="C152" s="3"/>
      <c r="D152" s="3"/>
    </row>
    <row r="153" spans="2:4" ht="8.1" customHeight="1" x14ac:dyDescent="0.25"/>
    <row r="154" spans="2:4" hidden="1" x14ac:dyDescent="0.25"/>
    <row r="155" spans="2:4" hidden="1" x14ac:dyDescent="0.25"/>
    <row r="156" spans="2:4" hidden="1" x14ac:dyDescent="0.25"/>
    <row r="157" spans="2:4" hidden="1" x14ac:dyDescent="0.25"/>
    <row r="158" spans="2:4" hidden="1" x14ac:dyDescent="0.25"/>
    <row r="159" spans="2:4" hidden="1" x14ac:dyDescent="0.25"/>
    <row r="160" spans="2:4"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13" hidden="1" x14ac:dyDescent="0.25"/>
    <row r="194" spans="1:13" hidden="1" x14ac:dyDescent="0.25"/>
    <row r="195" spans="1:13" hidden="1" x14ac:dyDescent="0.25"/>
    <row r="196" spans="1:13" hidden="1" x14ac:dyDescent="0.25"/>
    <row r="197" spans="1:13" hidden="1" x14ac:dyDescent="0.25"/>
    <row r="198" spans="1:13" hidden="1" x14ac:dyDescent="0.25"/>
    <row r="199" spans="1:13" hidden="1" x14ac:dyDescent="0.25"/>
    <row r="200" spans="1:13" s="1" customFormat="1" ht="21" thickBot="1" x14ac:dyDescent="0.4">
      <c r="A200" s="1" t="s">
        <v>299</v>
      </c>
    </row>
    <row r="201" spans="1:13" ht="8.1" customHeight="1" x14ac:dyDescent="0.25"/>
    <row r="202" spans="1:13" x14ac:dyDescent="0.25">
      <c r="B202" s="6" t="s">
        <v>101</v>
      </c>
      <c r="C202" s="6" t="s">
        <v>302</v>
      </c>
      <c r="D202" s="6" t="s">
        <v>303</v>
      </c>
      <c r="E202" s="6" t="s">
        <v>304</v>
      </c>
      <c r="F202" s="6" t="s">
        <v>305</v>
      </c>
      <c r="G202" s="6" t="s">
        <v>306</v>
      </c>
      <c r="H202" s="6" t="s">
        <v>307</v>
      </c>
      <c r="I202" s="6" t="s">
        <v>308</v>
      </c>
      <c r="J202" s="6" t="s">
        <v>309</v>
      </c>
      <c r="K202" s="6" t="s">
        <v>310</v>
      </c>
      <c r="L202" s="6" t="s">
        <v>311</v>
      </c>
      <c r="M202" s="6" t="s">
        <v>312</v>
      </c>
    </row>
    <row r="203" spans="1:13" x14ac:dyDescent="0.25">
      <c r="B203" s="17">
        <v>1</v>
      </c>
      <c r="C203" s="3"/>
      <c r="D203" s="3"/>
      <c r="E203" s="3"/>
      <c r="F203" s="3"/>
      <c r="G203" s="3"/>
      <c r="H203" s="3"/>
      <c r="I203" s="3"/>
      <c r="J203" s="3"/>
      <c r="K203" s="3"/>
      <c r="L203" s="3"/>
      <c r="M203" s="3"/>
    </row>
    <row r="204" spans="1:13" x14ac:dyDescent="0.25">
      <c r="B204" s="17">
        <v>2</v>
      </c>
      <c r="C204" s="3"/>
      <c r="D204" s="3"/>
      <c r="E204" s="3"/>
      <c r="F204" s="3"/>
      <c r="G204" s="3"/>
      <c r="H204" s="3"/>
      <c r="I204" s="3"/>
      <c r="J204" s="3"/>
      <c r="K204" s="3"/>
      <c r="L204" s="3"/>
      <c r="M204" s="3"/>
    </row>
    <row r="205" spans="1:13" x14ac:dyDescent="0.25">
      <c r="B205" s="17">
        <v>3</v>
      </c>
      <c r="C205" s="3"/>
      <c r="D205" s="3"/>
      <c r="E205" s="3"/>
      <c r="F205" s="3"/>
      <c r="G205" s="3"/>
      <c r="H205" s="3"/>
      <c r="I205" s="3"/>
      <c r="J205" s="3"/>
      <c r="K205" s="3"/>
      <c r="L205" s="3"/>
      <c r="M205" s="3"/>
    </row>
    <row r="206" spans="1:13" x14ac:dyDescent="0.25">
      <c r="B206" s="17">
        <v>4</v>
      </c>
      <c r="C206" s="3"/>
      <c r="D206" s="3"/>
      <c r="E206" s="3"/>
      <c r="F206" s="3"/>
      <c r="G206" s="3"/>
      <c r="H206" s="3"/>
      <c r="I206" s="3"/>
      <c r="J206" s="3"/>
      <c r="K206" s="3"/>
      <c r="L206" s="3"/>
      <c r="M206" s="3"/>
    </row>
    <row r="207" spans="1:13" x14ac:dyDescent="0.25">
      <c r="B207" s="17">
        <v>5</v>
      </c>
      <c r="C207" s="3"/>
      <c r="D207" s="3"/>
      <c r="E207" s="3"/>
      <c r="F207" s="3"/>
      <c r="G207" s="3"/>
      <c r="H207" s="3"/>
      <c r="I207" s="3"/>
      <c r="J207" s="3"/>
      <c r="K207" s="3"/>
      <c r="L207" s="3"/>
      <c r="M207" s="3"/>
    </row>
    <row r="208" spans="1:13" x14ac:dyDescent="0.25">
      <c r="B208" s="17">
        <v>6</v>
      </c>
      <c r="C208" s="3"/>
      <c r="D208" s="3"/>
      <c r="E208" s="3"/>
      <c r="F208" s="3"/>
      <c r="G208" s="3"/>
      <c r="H208" s="3"/>
      <c r="I208" s="3"/>
      <c r="J208" s="3"/>
      <c r="K208" s="3"/>
      <c r="L208" s="3"/>
      <c r="M208" s="3"/>
    </row>
    <row r="209" spans="2:13" x14ac:dyDescent="0.25">
      <c r="B209" s="17">
        <v>7</v>
      </c>
      <c r="C209" s="3"/>
      <c r="D209" s="3"/>
      <c r="E209" s="3"/>
      <c r="F209" s="3"/>
      <c r="G209" s="3"/>
      <c r="H209" s="3"/>
      <c r="I209" s="3"/>
      <c r="J209" s="3"/>
      <c r="K209" s="3"/>
      <c r="L209" s="3"/>
      <c r="M209" s="3"/>
    </row>
    <row r="210" spans="2:13" x14ac:dyDescent="0.25">
      <c r="B210" s="17">
        <v>8</v>
      </c>
      <c r="C210" s="3"/>
      <c r="D210" s="3"/>
      <c r="E210" s="3"/>
      <c r="F210" s="3"/>
      <c r="G210" s="3"/>
      <c r="H210" s="3"/>
      <c r="I210" s="3"/>
      <c r="J210" s="3"/>
      <c r="K210" s="3"/>
      <c r="L210" s="3"/>
      <c r="M210" s="3"/>
    </row>
    <row r="211" spans="2:13" x14ac:dyDescent="0.25">
      <c r="B211" s="17">
        <v>9</v>
      </c>
      <c r="C211" s="3"/>
      <c r="D211" s="3"/>
      <c r="E211" s="3"/>
      <c r="F211" s="3"/>
      <c r="G211" s="3"/>
      <c r="H211" s="3"/>
      <c r="I211" s="3"/>
      <c r="J211" s="3"/>
      <c r="K211" s="3"/>
      <c r="L211" s="3"/>
      <c r="M211" s="3"/>
    </row>
    <row r="212" spans="2:13" x14ac:dyDescent="0.25">
      <c r="B212" s="17">
        <v>10</v>
      </c>
      <c r="C212" s="3"/>
      <c r="D212" s="3"/>
      <c r="E212" s="3"/>
      <c r="F212" s="3"/>
      <c r="G212" s="3"/>
      <c r="H212" s="3"/>
      <c r="I212" s="3"/>
      <c r="J212" s="3"/>
      <c r="K212" s="3"/>
      <c r="L212" s="3"/>
      <c r="M212" s="3"/>
    </row>
    <row r="213" spans="2:13" x14ac:dyDescent="0.25">
      <c r="B213" s="17">
        <v>11</v>
      </c>
      <c r="C213" s="3"/>
      <c r="D213" s="3"/>
      <c r="E213" s="3"/>
      <c r="F213" s="3"/>
      <c r="G213" s="3"/>
      <c r="H213" s="3"/>
      <c r="I213" s="3"/>
      <c r="J213" s="3"/>
      <c r="K213" s="3"/>
      <c r="L213" s="3"/>
      <c r="M213" s="3"/>
    </row>
    <row r="214" spans="2:13" x14ac:dyDescent="0.25">
      <c r="B214" s="17">
        <v>12</v>
      </c>
      <c r="C214" s="3"/>
      <c r="D214" s="3"/>
      <c r="E214" s="3"/>
      <c r="F214" s="3"/>
      <c r="G214" s="3"/>
      <c r="H214" s="3"/>
      <c r="I214" s="3"/>
      <c r="J214" s="3"/>
      <c r="K214" s="3"/>
      <c r="L214" s="3"/>
      <c r="M214" s="3"/>
    </row>
    <row r="215" spans="2:13" x14ac:dyDescent="0.25">
      <c r="B215" s="17">
        <v>13</v>
      </c>
      <c r="C215" s="3"/>
      <c r="D215" s="3"/>
      <c r="E215" s="3"/>
      <c r="F215" s="3"/>
      <c r="G215" s="3"/>
      <c r="H215" s="3"/>
      <c r="I215" s="3"/>
      <c r="J215" s="3"/>
      <c r="K215" s="3"/>
      <c r="L215" s="3"/>
      <c r="M215" s="3"/>
    </row>
    <row r="216" spans="2:13" x14ac:dyDescent="0.25">
      <c r="B216" s="17">
        <v>14</v>
      </c>
      <c r="C216" s="3"/>
      <c r="D216" s="3"/>
      <c r="E216" s="3"/>
      <c r="F216" s="3"/>
      <c r="G216" s="3"/>
      <c r="H216" s="3"/>
      <c r="I216" s="3"/>
      <c r="J216" s="3"/>
      <c r="K216" s="3"/>
      <c r="L216" s="3"/>
      <c r="M216" s="3"/>
    </row>
    <row r="217" spans="2:13" x14ac:dyDescent="0.25">
      <c r="B217" s="17">
        <v>15</v>
      </c>
      <c r="C217" s="3"/>
      <c r="D217" s="3"/>
      <c r="E217" s="3"/>
      <c r="F217" s="3"/>
      <c r="G217" s="3"/>
      <c r="H217" s="3"/>
      <c r="I217" s="3"/>
      <c r="J217" s="3"/>
      <c r="K217" s="3"/>
      <c r="L217" s="3"/>
      <c r="M217" s="3"/>
    </row>
    <row r="218" spans="2:13" x14ac:dyDescent="0.25">
      <c r="B218" s="17">
        <v>16</v>
      </c>
      <c r="C218" s="3"/>
      <c r="D218" s="3"/>
      <c r="E218" s="3"/>
      <c r="F218" s="3"/>
      <c r="G218" s="3"/>
      <c r="H218" s="3"/>
      <c r="I218" s="3"/>
      <c r="J218" s="3"/>
      <c r="K218" s="3"/>
      <c r="L218" s="3"/>
      <c r="M218" s="3"/>
    </row>
    <row r="219" spans="2:13" x14ac:dyDescent="0.25">
      <c r="B219" s="17">
        <v>17</v>
      </c>
      <c r="C219" s="3"/>
      <c r="D219" s="3"/>
      <c r="E219" s="3"/>
      <c r="F219" s="3"/>
      <c r="G219" s="3"/>
      <c r="H219" s="3"/>
      <c r="I219" s="3"/>
      <c r="J219" s="3"/>
      <c r="K219" s="3"/>
      <c r="L219" s="3"/>
      <c r="M219" s="3"/>
    </row>
    <row r="220" spans="2:13" x14ac:dyDescent="0.25">
      <c r="B220" s="17">
        <v>18</v>
      </c>
      <c r="C220" s="3"/>
      <c r="D220" s="3"/>
      <c r="E220" s="3"/>
      <c r="F220" s="3"/>
      <c r="G220" s="3"/>
      <c r="H220" s="3"/>
      <c r="I220" s="3"/>
      <c r="J220" s="3"/>
      <c r="K220" s="3"/>
      <c r="L220" s="3"/>
      <c r="M220" s="3"/>
    </row>
    <row r="221" spans="2:13" x14ac:dyDescent="0.25">
      <c r="B221" s="17">
        <v>19</v>
      </c>
      <c r="C221" s="3"/>
      <c r="D221" s="3"/>
      <c r="E221" s="3"/>
      <c r="F221" s="3"/>
      <c r="G221" s="3"/>
      <c r="H221" s="3"/>
      <c r="I221" s="3"/>
      <c r="J221" s="3"/>
      <c r="K221" s="3"/>
      <c r="L221" s="3"/>
      <c r="M221" s="3"/>
    </row>
    <row r="222" spans="2:13" x14ac:dyDescent="0.25">
      <c r="B222" s="17">
        <v>20</v>
      </c>
      <c r="C222" s="3"/>
      <c r="D222" s="3"/>
      <c r="E222" s="3"/>
      <c r="F222" s="3"/>
      <c r="G222" s="3"/>
      <c r="H222" s="3"/>
      <c r="I222" s="3"/>
      <c r="J222" s="3"/>
      <c r="K222" s="3"/>
      <c r="L222" s="3"/>
      <c r="M222" s="3"/>
    </row>
    <row r="223" spans="2:13"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9"/>
  <sheetViews>
    <sheetView showGridLines="0" topLeftCell="A200" workbookViewId="0">
      <selection activeCell="C197" sqref="C197"/>
    </sheetView>
  </sheetViews>
  <sheetFormatPr defaultRowHeight="15" zeroHeight="1" x14ac:dyDescent="0.25"/>
  <cols>
    <col min="1" max="1" width="39" customWidth="1"/>
    <col min="2" max="2" width="2.7109375" customWidth="1"/>
    <col min="3" max="3" width="44.7109375" bestFit="1" customWidth="1"/>
    <col min="4" max="4" width="70.5703125" customWidth="1"/>
    <col min="5" max="16383" width="0" hidden="1" customWidth="1"/>
  </cols>
  <sheetData>
    <row r="1" spans="1:4" hidden="1" x14ac:dyDescent="0.25"/>
    <row r="2" spans="1:4" hidden="1" x14ac:dyDescent="0.25"/>
    <row r="3" spans="1:4" hidden="1" x14ac:dyDescent="0.25">
      <c r="A3" s="21"/>
      <c r="B3" s="21"/>
    </row>
    <row r="4" spans="1:4" ht="20.25" x14ac:dyDescent="0.25">
      <c r="A4" s="161" t="s">
        <v>417</v>
      </c>
      <c r="B4" s="161"/>
      <c r="C4" s="161"/>
      <c r="D4" s="161"/>
    </row>
    <row r="5" spans="1:4" ht="16.5" x14ac:dyDescent="0.25">
      <c r="A5" s="152" t="s">
        <v>317</v>
      </c>
      <c r="B5" s="152"/>
      <c r="C5" s="152"/>
      <c r="D5" s="152"/>
    </row>
    <row r="6" spans="1:4" x14ac:dyDescent="0.25">
      <c r="A6" s="22" t="s">
        <v>147</v>
      </c>
      <c r="B6" s="22" t="s">
        <v>101</v>
      </c>
      <c r="C6" s="22" t="s">
        <v>319</v>
      </c>
      <c r="D6" s="22" t="s">
        <v>8</v>
      </c>
    </row>
    <row r="7" spans="1:4" x14ac:dyDescent="0.25">
      <c r="A7" s="151" t="s">
        <v>398</v>
      </c>
      <c r="B7" s="34">
        <v>1</v>
      </c>
      <c r="C7" s="25" t="s">
        <v>318</v>
      </c>
      <c r="D7" s="24" t="s">
        <v>391</v>
      </c>
    </row>
    <row r="8" spans="1:4" x14ac:dyDescent="0.25">
      <c r="A8" s="151"/>
      <c r="B8" s="34">
        <v>2</v>
      </c>
      <c r="C8" s="3" t="s">
        <v>381</v>
      </c>
      <c r="D8" s="3" t="s">
        <v>323</v>
      </c>
    </row>
    <row r="9" spans="1:4" ht="8.1" customHeight="1" x14ac:dyDescent="0.25">
      <c r="A9" s="21"/>
      <c r="B9" s="21"/>
      <c r="C9" s="21"/>
      <c r="D9" s="23"/>
    </row>
    <row r="10" spans="1:4" x14ac:dyDescent="0.25">
      <c r="A10" s="151" t="s">
        <v>399</v>
      </c>
      <c r="B10" s="34">
        <v>1</v>
      </c>
      <c r="C10" s="25" t="s">
        <v>320</v>
      </c>
      <c r="D10" s="24" t="s">
        <v>392</v>
      </c>
    </row>
    <row r="11" spans="1:4" ht="36" x14ac:dyDescent="0.25">
      <c r="A11" s="151"/>
      <c r="B11" s="34">
        <v>2</v>
      </c>
      <c r="C11" s="3" t="s">
        <v>344</v>
      </c>
      <c r="D11" s="24" t="s">
        <v>321</v>
      </c>
    </row>
    <row r="12" spans="1:4" x14ac:dyDescent="0.25">
      <c r="A12" s="151"/>
      <c r="B12" s="34">
        <v>3</v>
      </c>
      <c r="C12" s="3" t="s">
        <v>380</v>
      </c>
      <c r="D12" s="24" t="s">
        <v>322</v>
      </c>
    </row>
    <row r="13" spans="1:4" ht="24" x14ac:dyDescent="0.25">
      <c r="A13" s="151"/>
      <c r="B13" s="34">
        <v>4</v>
      </c>
      <c r="C13" s="3" t="s">
        <v>341</v>
      </c>
      <c r="D13" s="24" t="s">
        <v>324</v>
      </c>
    </row>
    <row r="14" spans="1:4" ht="8.1" customHeight="1" x14ac:dyDescent="0.25">
      <c r="A14" s="21"/>
      <c r="B14" s="21"/>
      <c r="C14" s="23"/>
    </row>
    <row r="15" spans="1:4" ht="24" x14ac:dyDescent="0.25">
      <c r="A15" s="151" t="s">
        <v>400</v>
      </c>
      <c r="B15" s="34">
        <v>1</v>
      </c>
      <c r="C15" s="25" t="s">
        <v>390</v>
      </c>
      <c r="D15" s="24" t="s">
        <v>393</v>
      </c>
    </row>
    <row r="16" spans="1:4" ht="36" x14ac:dyDescent="0.25">
      <c r="A16" s="151"/>
      <c r="B16" s="34">
        <v>2</v>
      </c>
      <c r="C16" s="3" t="s">
        <v>344</v>
      </c>
      <c r="D16" s="24" t="s">
        <v>321</v>
      </c>
    </row>
    <row r="17" spans="1:4" x14ac:dyDescent="0.25">
      <c r="A17" s="151"/>
      <c r="B17" s="34">
        <v>3</v>
      </c>
      <c r="C17" s="3" t="s">
        <v>394</v>
      </c>
      <c r="D17" s="24" t="s">
        <v>396</v>
      </c>
    </row>
    <row r="18" spans="1:4" x14ac:dyDescent="0.25">
      <c r="A18" s="151"/>
      <c r="B18" s="34">
        <v>4</v>
      </c>
      <c r="C18" s="3" t="s">
        <v>395</v>
      </c>
      <c r="D18" s="24" t="s">
        <v>397</v>
      </c>
    </row>
    <row r="19" spans="1:4" ht="8.1" customHeight="1" x14ac:dyDescent="0.25"/>
    <row r="20" spans="1:4" ht="24" x14ac:dyDescent="0.25">
      <c r="A20" s="153" t="s">
        <v>439</v>
      </c>
      <c r="B20" s="34">
        <v>1</v>
      </c>
      <c r="C20" s="25" t="s">
        <v>440</v>
      </c>
      <c r="D20" s="24" t="s">
        <v>441</v>
      </c>
    </row>
    <row r="21" spans="1:4" x14ac:dyDescent="0.25">
      <c r="A21" s="155"/>
      <c r="B21" s="34">
        <v>2</v>
      </c>
      <c r="C21" s="3" t="s">
        <v>442</v>
      </c>
      <c r="D21" s="24" t="s">
        <v>449</v>
      </c>
    </row>
    <row r="22" spans="1:4" x14ac:dyDescent="0.25">
      <c r="A22" s="155"/>
      <c r="B22" s="34">
        <v>3</v>
      </c>
      <c r="C22" s="3" t="s">
        <v>443</v>
      </c>
      <c r="D22" s="24" t="s">
        <v>450</v>
      </c>
    </row>
    <row r="23" spans="1:4" ht="24" x14ac:dyDescent="0.25">
      <c r="A23" s="155"/>
      <c r="B23" s="34">
        <v>4</v>
      </c>
      <c r="C23" s="3" t="s">
        <v>444</v>
      </c>
      <c r="D23" s="24" t="s">
        <v>451</v>
      </c>
    </row>
    <row r="24" spans="1:4" ht="24" x14ac:dyDescent="0.25">
      <c r="A24" s="155"/>
      <c r="B24" s="34">
        <v>5</v>
      </c>
      <c r="C24" s="3" t="s">
        <v>445</v>
      </c>
      <c r="D24" s="24" t="s">
        <v>452</v>
      </c>
    </row>
    <row r="25" spans="1:4" x14ac:dyDescent="0.25">
      <c r="A25" s="155"/>
      <c r="B25" s="34">
        <v>6</v>
      </c>
      <c r="C25" s="3" t="s">
        <v>446</v>
      </c>
      <c r="D25" s="24" t="s">
        <v>453</v>
      </c>
    </row>
    <row r="26" spans="1:4" x14ac:dyDescent="0.25">
      <c r="A26" s="155"/>
      <c r="B26" s="34">
        <v>7</v>
      </c>
      <c r="C26" s="3" t="s">
        <v>447</v>
      </c>
      <c r="D26" s="24" t="s">
        <v>454</v>
      </c>
    </row>
    <row r="27" spans="1:4" ht="36" x14ac:dyDescent="0.25">
      <c r="A27" s="154"/>
      <c r="B27" s="34">
        <v>8</v>
      </c>
      <c r="C27" s="3" t="s">
        <v>448</v>
      </c>
      <c r="D27" s="24" t="s">
        <v>455</v>
      </c>
    </row>
    <row r="28" spans="1:4" ht="8.1" customHeight="1" x14ac:dyDescent="0.25"/>
    <row r="29" spans="1:4" hidden="1" x14ac:dyDescent="0.25"/>
    <row r="30" spans="1:4" hidden="1" x14ac:dyDescent="0.25"/>
    <row r="31" spans="1:4" hidden="1" x14ac:dyDescent="0.25"/>
    <row r="32" spans="1:4" ht="16.5" x14ac:dyDescent="0.25">
      <c r="A32" s="152" t="s">
        <v>325</v>
      </c>
      <c r="B32" s="152"/>
      <c r="C32" s="152"/>
      <c r="D32" s="152"/>
    </row>
    <row r="33" spans="1:4" ht="24" x14ac:dyDescent="0.25">
      <c r="A33" s="151" t="s">
        <v>326</v>
      </c>
      <c r="B33" s="34">
        <v>1</v>
      </c>
      <c r="C33" s="25" t="s">
        <v>327</v>
      </c>
      <c r="D33" s="24" t="s">
        <v>328</v>
      </c>
    </row>
    <row r="34" spans="1:4" ht="24" x14ac:dyDescent="0.25">
      <c r="A34" s="151"/>
      <c r="B34" s="34">
        <v>2</v>
      </c>
      <c r="C34" s="3" t="s">
        <v>345</v>
      </c>
      <c r="D34" s="24" t="s">
        <v>329</v>
      </c>
    </row>
    <row r="35" spans="1:4" ht="8.1" customHeight="1" x14ac:dyDescent="0.25">
      <c r="A35" s="21"/>
      <c r="B35" s="21"/>
      <c r="C35" s="23"/>
    </row>
    <row r="36" spans="1:4" ht="24" x14ac:dyDescent="0.25">
      <c r="A36" s="151" t="s">
        <v>334</v>
      </c>
      <c r="B36" s="34">
        <v>1</v>
      </c>
      <c r="C36" s="25" t="s">
        <v>336</v>
      </c>
      <c r="D36" s="24" t="s">
        <v>328</v>
      </c>
    </row>
    <row r="37" spans="1:4" ht="24" x14ac:dyDescent="0.25">
      <c r="A37" s="151"/>
      <c r="B37" s="34">
        <v>2</v>
      </c>
      <c r="C37" s="3" t="s">
        <v>342</v>
      </c>
      <c r="D37" s="24" t="s">
        <v>335</v>
      </c>
    </row>
    <row r="38" spans="1:4" ht="8.1" customHeight="1" x14ac:dyDescent="0.25">
      <c r="A38" s="21"/>
      <c r="B38" s="21"/>
      <c r="C38" s="23"/>
    </row>
    <row r="39" spans="1:4" ht="24" x14ac:dyDescent="0.25">
      <c r="A39" s="153" t="s">
        <v>331</v>
      </c>
      <c r="B39" s="34">
        <v>1</v>
      </c>
      <c r="C39" s="25" t="s">
        <v>332</v>
      </c>
      <c r="D39" s="24" t="s">
        <v>330</v>
      </c>
    </row>
    <row r="40" spans="1:4" ht="24" x14ac:dyDescent="0.25">
      <c r="A40" s="154"/>
      <c r="B40" s="34">
        <v>2</v>
      </c>
      <c r="C40" s="3" t="s">
        <v>344</v>
      </c>
      <c r="D40" s="24" t="s">
        <v>333</v>
      </c>
    </row>
    <row r="41" spans="1:4" ht="8.1" customHeight="1" x14ac:dyDescent="0.25">
      <c r="A41" s="21"/>
      <c r="B41" s="21"/>
      <c r="C41" s="23"/>
    </row>
    <row r="42" spans="1:4" ht="24" x14ac:dyDescent="0.25">
      <c r="A42" s="153" t="s">
        <v>401</v>
      </c>
      <c r="B42" s="34">
        <v>1</v>
      </c>
      <c r="C42" s="25" t="s">
        <v>362</v>
      </c>
      <c r="D42" s="24" t="s">
        <v>363</v>
      </c>
    </row>
    <row r="43" spans="1:4" ht="60" x14ac:dyDescent="0.25">
      <c r="A43" s="154"/>
      <c r="B43" s="34">
        <v>2</v>
      </c>
      <c r="C43" s="3" t="s">
        <v>364</v>
      </c>
      <c r="D43" s="24" t="s">
        <v>365</v>
      </c>
    </row>
    <row r="44" spans="1:4" ht="8.1" customHeight="1" x14ac:dyDescent="0.25">
      <c r="A44" s="21"/>
      <c r="B44" s="21"/>
      <c r="C44" s="23"/>
    </row>
    <row r="45" spans="1:4" ht="24" x14ac:dyDescent="0.25">
      <c r="A45" s="153" t="s">
        <v>492</v>
      </c>
      <c r="B45" s="34">
        <v>1</v>
      </c>
      <c r="C45" s="25" t="s">
        <v>493</v>
      </c>
      <c r="D45" s="24" t="s">
        <v>494</v>
      </c>
    </row>
    <row r="46" spans="1:4" ht="36" x14ac:dyDescent="0.25">
      <c r="A46" s="154"/>
      <c r="B46" s="34">
        <v>2</v>
      </c>
      <c r="C46" s="3" t="s">
        <v>344</v>
      </c>
      <c r="D46" s="24" t="s">
        <v>495</v>
      </c>
    </row>
    <row r="47" spans="1:4" ht="8.1" customHeight="1" x14ac:dyDescent="0.25"/>
    <row r="48" spans="1:4" ht="24" x14ac:dyDescent="0.25">
      <c r="A48" s="151" t="s">
        <v>556</v>
      </c>
      <c r="B48" s="34">
        <v>1</v>
      </c>
      <c r="C48" s="25" t="s">
        <v>557</v>
      </c>
      <c r="D48" s="24" t="s">
        <v>558</v>
      </c>
    </row>
    <row r="49" spans="1:4" ht="36" x14ac:dyDescent="0.25">
      <c r="A49" s="151"/>
      <c r="B49" s="34">
        <v>2</v>
      </c>
      <c r="C49" s="3" t="s">
        <v>344</v>
      </c>
      <c r="D49" s="24" t="s">
        <v>559</v>
      </c>
    </row>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t="8.1" customHeight="1" x14ac:dyDescent="0.25">
      <c r="A57" s="21"/>
      <c r="B57" s="21"/>
      <c r="C57" s="23"/>
    </row>
    <row r="58" spans="1:4" ht="24" x14ac:dyDescent="0.25">
      <c r="A58" s="153" t="s">
        <v>523</v>
      </c>
      <c r="B58" s="34">
        <v>1</v>
      </c>
      <c r="C58" s="25" t="s">
        <v>524</v>
      </c>
      <c r="D58" s="24" t="s">
        <v>525</v>
      </c>
    </row>
    <row r="59" spans="1:4" ht="60" x14ac:dyDescent="0.25">
      <c r="A59" s="154"/>
      <c r="B59" s="34">
        <v>2</v>
      </c>
      <c r="C59" s="3" t="s">
        <v>526</v>
      </c>
      <c r="D59" s="24" t="s">
        <v>527</v>
      </c>
    </row>
    <row r="60" spans="1:4" ht="8.1" customHeight="1" x14ac:dyDescent="0.25"/>
    <row r="61" spans="1:4" ht="16.5" x14ac:dyDescent="0.25">
      <c r="A61" s="152" t="s">
        <v>337</v>
      </c>
      <c r="B61" s="152"/>
      <c r="C61" s="152"/>
      <c r="D61" s="152"/>
    </row>
    <row r="62" spans="1:4" ht="24" x14ac:dyDescent="0.25">
      <c r="A62" s="153" t="s">
        <v>402</v>
      </c>
      <c r="B62" s="34">
        <v>1</v>
      </c>
      <c r="C62" s="25" t="s">
        <v>340</v>
      </c>
      <c r="D62" s="24" t="s">
        <v>338</v>
      </c>
    </row>
    <row r="63" spans="1:4" ht="36" x14ac:dyDescent="0.25">
      <c r="A63" s="154"/>
      <c r="B63" s="34">
        <v>2</v>
      </c>
      <c r="C63" s="3" t="s">
        <v>343</v>
      </c>
      <c r="D63" s="24" t="s">
        <v>339</v>
      </c>
    </row>
    <row r="64" spans="1:4" ht="8.1" customHeight="1" x14ac:dyDescent="0.25">
      <c r="A64" s="21"/>
      <c r="B64" s="21"/>
      <c r="C64" s="23"/>
    </row>
    <row r="65" spans="1:4" ht="24" x14ac:dyDescent="0.25">
      <c r="A65" s="36" t="s">
        <v>403</v>
      </c>
      <c r="B65" s="34">
        <v>1</v>
      </c>
      <c r="C65" s="25" t="s">
        <v>354</v>
      </c>
      <c r="D65" s="24" t="s">
        <v>358</v>
      </c>
    </row>
    <row r="66" spans="1:4" ht="24" x14ac:dyDescent="0.25">
      <c r="A66" s="38"/>
      <c r="B66" s="34">
        <v>2</v>
      </c>
      <c r="C66" s="3" t="s">
        <v>344</v>
      </c>
      <c r="D66" s="24" t="s">
        <v>359</v>
      </c>
    </row>
    <row r="67" spans="1:4" ht="8.1" customHeight="1" x14ac:dyDescent="0.25">
      <c r="A67" s="21"/>
      <c r="B67" s="21"/>
    </row>
    <row r="68" spans="1:4" ht="24" x14ac:dyDescent="0.25">
      <c r="A68" s="36" t="s">
        <v>350</v>
      </c>
      <c r="B68" s="34">
        <v>1</v>
      </c>
      <c r="C68" s="25" t="s">
        <v>351</v>
      </c>
      <c r="D68" s="24" t="s">
        <v>346</v>
      </c>
    </row>
    <row r="69" spans="1:4" ht="24" x14ac:dyDescent="0.25">
      <c r="A69" s="37"/>
      <c r="B69" s="34">
        <v>2</v>
      </c>
      <c r="C69" s="3" t="s">
        <v>344</v>
      </c>
      <c r="D69" s="24" t="s">
        <v>347</v>
      </c>
    </row>
    <row r="70" spans="1:4" x14ac:dyDescent="0.25">
      <c r="A70" s="37"/>
      <c r="B70" s="34">
        <v>3</v>
      </c>
      <c r="C70" s="3" t="s">
        <v>352</v>
      </c>
      <c r="D70" s="24" t="s">
        <v>348</v>
      </c>
    </row>
    <row r="71" spans="1:4" ht="24" x14ac:dyDescent="0.25">
      <c r="A71" s="38"/>
      <c r="B71" s="34">
        <v>4</v>
      </c>
      <c r="C71" s="3" t="s">
        <v>353</v>
      </c>
      <c r="D71" s="24" t="s">
        <v>349</v>
      </c>
    </row>
    <row r="72" spans="1:4" ht="8.1" customHeight="1" x14ac:dyDescent="0.25">
      <c r="A72" s="21"/>
      <c r="B72" s="21"/>
    </row>
    <row r="73" spans="1:4" ht="24" x14ac:dyDescent="0.25">
      <c r="A73" s="36" t="s">
        <v>360</v>
      </c>
      <c r="B73" s="34">
        <v>1</v>
      </c>
      <c r="C73" s="25" t="s">
        <v>361</v>
      </c>
      <c r="D73" s="24" t="s">
        <v>355</v>
      </c>
    </row>
    <row r="74" spans="1:4" ht="24" customHeight="1" x14ac:dyDescent="0.25">
      <c r="A74" s="37"/>
      <c r="B74" s="34">
        <v>2</v>
      </c>
      <c r="C74" s="3" t="s">
        <v>344</v>
      </c>
      <c r="D74" s="24" t="s">
        <v>356</v>
      </c>
    </row>
    <row r="75" spans="1:4" x14ac:dyDescent="0.25">
      <c r="A75" s="38"/>
      <c r="B75" s="34">
        <v>3</v>
      </c>
      <c r="C75" s="3" t="s">
        <v>352</v>
      </c>
      <c r="D75" s="24" t="s">
        <v>357</v>
      </c>
    </row>
    <row r="76" spans="1:4" ht="8.1" customHeight="1" x14ac:dyDescent="0.25"/>
    <row r="77" spans="1:4" ht="36" x14ac:dyDescent="0.25">
      <c r="A77" s="36" t="s">
        <v>490</v>
      </c>
      <c r="B77" s="34">
        <v>1</v>
      </c>
      <c r="C77" s="25" t="s">
        <v>488</v>
      </c>
      <c r="D77" s="24" t="s">
        <v>489</v>
      </c>
    </row>
    <row r="78" spans="1:4" ht="24" x14ac:dyDescent="0.25">
      <c r="A78" s="38"/>
      <c r="B78" s="34">
        <v>2</v>
      </c>
      <c r="C78" s="3" t="s">
        <v>344</v>
      </c>
      <c r="D78" s="24" t="s">
        <v>491</v>
      </c>
    </row>
    <row r="79" spans="1:4" x14ac:dyDescent="0.25"/>
    <row r="80" spans="1:4" ht="24" x14ac:dyDescent="0.25">
      <c r="A80" s="153" t="s">
        <v>542</v>
      </c>
      <c r="B80" s="34">
        <v>1</v>
      </c>
      <c r="C80" s="25" t="s">
        <v>541</v>
      </c>
      <c r="D80" s="24" t="s">
        <v>548</v>
      </c>
    </row>
    <row r="81" spans="1:4" x14ac:dyDescent="0.25">
      <c r="A81" s="155"/>
      <c r="B81" s="34">
        <v>2</v>
      </c>
      <c r="C81" s="3" t="s">
        <v>543</v>
      </c>
      <c r="D81" s="24" t="s">
        <v>549</v>
      </c>
    </row>
    <row r="82" spans="1:4" x14ac:dyDescent="0.25">
      <c r="A82" s="155"/>
      <c r="B82" s="34">
        <v>3</v>
      </c>
      <c r="C82" s="3" t="s">
        <v>544</v>
      </c>
      <c r="D82" s="24" t="s">
        <v>550</v>
      </c>
    </row>
    <row r="83" spans="1:4" x14ac:dyDescent="0.25">
      <c r="A83" s="154"/>
      <c r="B83" s="34">
        <v>4</v>
      </c>
      <c r="C83" s="3" t="s">
        <v>545</v>
      </c>
      <c r="D83" s="24" t="s">
        <v>551</v>
      </c>
    </row>
    <row r="84" spans="1:4" hidden="1" x14ac:dyDescent="0.25"/>
    <row r="85" spans="1:4" ht="8.1" customHeight="1" x14ac:dyDescent="0.25"/>
    <row r="86" spans="1:4" ht="24" x14ac:dyDescent="0.25">
      <c r="A86" s="153" t="s">
        <v>560</v>
      </c>
      <c r="B86" s="34">
        <v>1</v>
      </c>
      <c r="C86" s="25" t="s">
        <v>561</v>
      </c>
      <c r="D86" s="24" t="s">
        <v>548</v>
      </c>
    </row>
    <row r="87" spans="1:4" ht="36" x14ac:dyDescent="0.25">
      <c r="A87" s="155"/>
      <c r="B87" s="34">
        <v>2</v>
      </c>
      <c r="C87" s="3" t="s">
        <v>343</v>
      </c>
      <c r="D87" s="24" t="s">
        <v>339</v>
      </c>
    </row>
    <row r="88" spans="1:4" hidden="1" x14ac:dyDescent="0.25"/>
    <row r="89" spans="1:4" hidden="1" x14ac:dyDescent="0.25"/>
    <row r="90" spans="1:4" hidden="1" x14ac:dyDescent="0.25"/>
    <row r="91" spans="1:4" hidden="1" x14ac:dyDescent="0.25"/>
    <row r="92" spans="1:4" hidden="1" x14ac:dyDescent="0.25"/>
    <row r="93" spans="1:4" ht="8.1" customHeight="1" x14ac:dyDescent="0.25"/>
    <row r="94" spans="1:4" hidden="1" x14ac:dyDescent="0.25"/>
    <row r="95" spans="1:4" hidden="1" x14ac:dyDescent="0.25"/>
    <row r="96" spans="1:4" hidden="1" x14ac:dyDescent="0.25"/>
    <row r="97" spans="1:4" ht="16.5" x14ac:dyDescent="0.25">
      <c r="A97" s="152" t="s">
        <v>375</v>
      </c>
      <c r="B97" s="152"/>
      <c r="C97" s="152"/>
      <c r="D97" s="152"/>
    </row>
    <row r="98" spans="1:4" ht="24" x14ac:dyDescent="0.25">
      <c r="A98" s="156" t="s">
        <v>370</v>
      </c>
      <c r="B98" s="34">
        <v>1</v>
      </c>
      <c r="C98" s="25" t="s">
        <v>371</v>
      </c>
      <c r="D98" s="24" t="s">
        <v>366</v>
      </c>
    </row>
    <row r="99" spans="1:4" x14ac:dyDescent="0.25">
      <c r="A99" s="157"/>
      <c r="B99" s="34">
        <v>2</v>
      </c>
      <c r="C99" s="3" t="s">
        <v>372</v>
      </c>
      <c r="D99" s="24" t="s">
        <v>367</v>
      </c>
    </row>
    <row r="100" spans="1:4" ht="24" x14ac:dyDescent="0.25">
      <c r="A100" s="157"/>
      <c r="B100" s="34">
        <v>3</v>
      </c>
      <c r="C100" s="3" t="s">
        <v>373</v>
      </c>
      <c r="D100" s="24" t="s">
        <v>368</v>
      </c>
    </row>
    <row r="101" spans="1:4" x14ac:dyDescent="0.25">
      <c r="A101" s="157"/>
      <c r="B101" s="34">
        <v>4</v>
      </c>
      <c r="C101" s="3" t="s">
        <v>374</v>
      </c>
      <c r="D101" s="24" t="s">
        <v>369</v>
      </c>
    </row>
    <row r="102" spans="1:4" x14ac:dyDescent="0.25">
      <c r="A102" s="157"/>
      <c r="B102" s="34">
        <v>5</v>
      </c>
      <c r="C102" s="3" t="s">
        <v>531</v>
      </c>
      <c r="D102" s="24"/>
    </row>
    <row r="103" spans="1:4" ht="8.1" customHeight="1" x14ac:dyDescent="0.25"/>
    <row r="104" spans="1:4" ht="24" x14ac:dyDescent="0.25">
      <c r="A104" s="153" t="s">
        <v>379</v>
      </c>
      <c r="B104" s="34">
        <v>1</v>
      </c>
      <c r="C104" s="25" t="s">
        <v>378</v>
      </c>
      <c r="D104" s="24" t="s">
        <v>376</v>
      </c>
    </row>
    <row r="105" spans="1:4" x14ac:dyDescent="0.25">
      <c r="A105" s="154"/>
      <c r="B105" s="34">
        <v>2</v>
      </c>
      <c r="C105" s="3" t="s">
        <v>380</v>
      </c>
      <c r="D105" s="24" t="s">
        <v>377</v>
      </c>
    </row>
    <row r="106" spans="1:4" ht="8.1" customHeight="1" x14ac:dyDescent="0.25"/>
    <row r="107" spans="1:4" ht="24" x14ac:dyDescent="0.25">
      <c r="A107" s="36" t="s">
        <v>382</v>
      </c>
      <c r="B107" s="34">
        <v>1</v>
      </c>
      <c r="C107" s="25" t="s">
        <v>383</v>
      </c>
      <c r="D107" s="24" t="s">
        <v>384</v>
      </c>
    </row>
    <row r="108" spans="1:4" x14ac:dyDescent="0.25">
      <c r="A108" s="38"/>
      <c r="B108" s="34">
        <v>2</v>
      </c>
      <c r="C108" s="3" t="s">
        <v>385</v>
      </c>
      <c r="D108" s="24" t="s">
        <v>377</v>
      </c>
    </row>
    <row r="109" spans="1:4" ht="8.1" customHeight="1" x14ac:dyDescent="0.25"/>
    <row r="110" spans="1:4" ht="24" x14ac:dyDescent="0.25">
      <c r="A110" s="36" t="s">
        <v>386</v>
      </c>
      <c r="B110" s="34">
        <v>1</v>
      </c>
      <c r="C110" s="25" t="s">
        <v>387</v>
      </c>
      <c r="D110" s="24" t="s">
        <v>388</v>
      </c>
    </row>
    <row r="111" spans="1:4" x14ac:dyDescent="0.25">
      <c r="A111" s="38"/>
      <c r="B111" s="34">
        <v>2</v>
      </c>
      <c r="C111" s="3" t="s">
        <v>389</v>
      </c>
      <c r="D111" s="24" t="s">
        <v>377</v>
      </c>
    </row>
    <row r="112" spans="1:4" ht="8.1" customHeight="1" x14ac:dyDescent="0.25"/>
    <row r="113" spans="1:4" ht="24" x14ac:dyDescent="0.25">
      <c r="A113" s="153" t="s">
        <v>536</v>
      </c>
      <c r="B113" s="34">
        <v>1</v>
      </c>
      <c r="C113" s="25" t="s">
        <v>532</v>
      </c>
      <c r="D113" s="24" t="s">
        <v>546</v>
      </c>
    </row>
    <row r="114" spans="1:4" ht="24" x14ac:dyDescent="0.25">
      <c r="A114" s="154"/>
      <c r="B114" s="34">
        <v>2</v>
      </c>
      <c r="C114" s="3" t="s">
        <v>533</v>
      </c>
      <c r="D114" s="24" t="s">
        <v>555</v>
      </c>
    </row>
    <row r="115" spans="1:4" ht="8.1" customHeight="1" x14ac:dyDescent="0.25"/>
    <row r="116" spans="1:4" ht="24" x14ac:dyDescent="0.25">
      <c r="A116" s="35" t="s">
        <v>535</v>
      </c>
      <c r="B116" s="34">
        <v>1</v>
      </c>
      <c r="C116" s="25" t="s">
        <v>534</v>
      </c>
      <c r="D116" s="24" t="s">
        <v>547</v>
      </c>
    </row>
    <row r="117" spans="1:4" hidden="1" x14ac:dyDescent="0.25"/>
    <row r="118" spans="1:4" ht="8.1" customHeight="1" x14ac:dyDescent="0.25"/>
    <row r="119" spans="1:4" ht="24" x14ac:dyDescent="0.25">
      <c r="A119" s="153" t="s">
        <v>538</v>
      </c>
      <c r="B119" s="34">
        <v>1</v>
      </c>
      <c r="C119" s="25" t="s">
        <v>537</v>
      </c>
      <c r="D119" s="24" t="s">
        <v>552</v>
      </c>
    </row>
    <row r="120" spans="1:4" ht="24" x14ac:dyDescent="0.25">
      <c r="A120" s="154"/>
      <c r="B120" s="34">
        <v>2</v>
      </c>
      <c r="C120" s="3" t="s">
        <v>533</v>
      </c>
      <c r="D120" s="24" t="s">
        <v>554</v>
      </c>
    </row>
    <row r="121" spans="1:4" ht="8.1" customHeight="1" x14ac:dyDescent="0.25"/>
    <row r="122" spans="1:4" ht="24" x14ac:dyDescent="0.25">
      <c r="A122" s="35" t="s">
        <v>540</v>
      </c>
      <c r="B122" s="34">
        <v>1</v>
      </c>
      <c r="C122" s="25" t="s">
        <v>539</v>
      </c>
      <c r="D122" s="24" t="s">
        <v>553</v>
      </c>
    </row>
    <row r="123" spans="1:4" hidden="1" x14ac:dyDescent="0.25"/>
    <row r="124" spans="1:4" hidden="1" x14ac:dyDescent="0.25"/>
    <row r="125" spans="1:4" hidden="1" x14ac:dyDescent="0.25"/>
    <row r="126" spans="1:4" hidden="1" x14ac:dyDescent="0.25"/>
    <row r="127" spans="1:4" hidden="1" x14ac:dyDescent="0.25"/>
    <row r="128" spans="1:4"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t="8.1" customHeight="1" x14ac:dyDescent="0.25"/>
    <row r="140" hidden="1" x14ac:dyDescent="0.25"/>
    <row r="141" hidden="1" x14ac:dyDescent="0.25"/>
    <row r="142" hidden="1" x14ac:dyDescent="0.25"/>
    <row r="143" hidden="1" x14ac:dyDescent="0.25"/>
    <row r="144" hidden="1" x14ac:dyDescent="0.25"/>
    <row r="145" spans="1:4" hidden="1" x14ac:dyDescent="0.25"/>
    <row r="146" spans="1:4" hidden="1" x14ac:dyDescent="0.25"/>
    <row r="147" spans="1:4" hidden="1" x14ac:dyDescent="0.25"/>
    <row r="148" spans="1:4" hidden="1" x14ac:dyDescent="0.25"/>
    <row r="149" spans="1:4" hidden="1" x14ac:dyDescent="0.25"/>
    <row r="150" spans="1:4" hidden="1" x14ac:dyDescent="0.25"/>
    <row r="151" spans="1:4" hidden="1" x14ac:dyDescent="0.25"/>
    <row r="152" spans="1:4" hidden="1" x14ac:dyDescent="0.25"/>
    <row r="153" spans="1:4" hidden="1" x14ac:dyDescent="0.25"/>
    <row r="154" spans="1:4" hidden="1" x14ac:dyDescent="0.25"/>
    <row r="155" spans="1:4" ht="16.5" x14ac:dyDescent="0.25">
      <c r="A155" s="158" t="s">
        <v>456</v>
      </c>
      <c r="B155" s="159"/>
      <c r="C155" s="159"/>
      <c r="D155" s="160"/>
    </row>
    <row r="156" spans="1:4" ht="24" x14ac:dyDescent="0.25">
      <c r="A156" s="36" t="s">
        <v>405</v>
      </c>
      <c r="B156" s="34">
        <v>1</v>
      </c>
      <c r="C156" s="25" t="s">
        <v>406</v>
      </c>
      <c r="D156" s="24" t="s">
        <v>407</v>
      </c>
    </row>
    <row r="157" spans="1:4" x14ac:dyDescent="0.25">
      <c r="A157" s="37"/>
      <c r="B157" s="34">
        <v>2</v>
      </c>
      <c r="C157" s="3" t="s">
        <v>352</v>
      </c>
      <c r="D157" s="24" t="s">
        <v>409</v>
      </c>
    </row>
    <row r="158" spans="1:4" x14ac:dyDescent="0.25">
      <c r="A158" s="38"/>
      <c r="B158" s="34">
        <v>3</v>
      </c>
      <c r="C158" s="3" t="s">
        <v>408</v>
      </c>
      <c r="D158" s="24" t="s">
        <v>410</v>
      </c>
    </row>
    <row r="159" spans="1:4" ht="8.1" customHeight="1" x14ac:dyDescent="0.25"/>
    <row r="160" spans="1:4" ht="24" x14ac:dyDescent="0.25">
      <c r="A160" s="153" t="s">
        <v>459</v>
      </c>
      <c r="B160" s="34">
        <v>1</v>
      </c>
      <c r="C160" s="25" t="s">
        <v>457</v>
      </c>
      <c r="D160" s="24" t="s">
        <v>458</v>
      </c>
    </row>
    <row r="161" spans="1:4" x14ac:dyDescent="0.25">
      <c r="A161" s="154"/>
      <c r="B161" s="34">
        <v>2</v>
      </c>
      <c r="C161" s="3" t="s">
        <v>352</v>
      </c>
      <c r="D161" s="24" t="s">
        <v>463</v>
      </c>
    </row>
    <row r="162" spans="1:4" ht="8.1" customHeight="1" x14ac:dyDescent="0.25"/>
    <row r="163" spans="1:4" ht="24" x14ac:dyDescent="0.25">
      <c r="A163" s="153" t="s">
        <v>460</v>
      </c>
      <c r="B163" s="34">
        <v>1</v>
      </c>
      <c r="C163" s="25" t="s">
        <v>461</v>
      </c>
      <c r="D163" s="24" t="s">
        <v>458</v>
      </c>
    </row>
    <row r="164" spans="1:4" x14ac:dyDescent="0.25">
      <c r="A164" s="154"/>
      <c r="B164" s="34">
        <v>2</v>
      </c>
      <c r="C164" s="3" t="s">
        <v>352</v>
      </c>
      <c r="D164" s="24" t="s">
        <v>462</v>
      </c>
    </row>
    <row r="165" spans="1:4" ht="8.1" customHeight="1" x14ac:dyDescent="0.25"/>
    <row r="166" spans="1:4" ht="24" x14ac:dyDescent="0.25">
      <c r="A166" s="153" t="s">
        <v>467</v>
      </c>
      <c r="B166" s="34">
        <v>1</v>
      </c>
      <c r="C166" s="25" t="s">
        <v>464</v>
      </c>
      <c r="D166" s="24" t="s">
        <v>465</v>
      </c>
    </row>
    <row r="167" spans="1:4" x14ac:dyDescent="0.25">
      <c r="A167" s="154"/>
      <c r="B167" s="34">
        <v>2</v>
      </c>
      <c r="C167" s="3" t="s">
        <v>352</v>
      </c>
      <c r="D167" s="24" t="s">
        <v>466</v>
      </c>
    </row>
    <row r="168" spans="1:4" ht="8.1" customHeight="1" x14ac:dyDescent="0.25"/>
    <row r="169" spans="1:4" ht="24" x14ac:dyDescent="0.25">
      <c r="A169" s="153" t="s">
        <v>469</v>
      </c>
      <c r="B169" s="34">
        <v>1</v>
      </c>
      <c r="C169" s="25" t="s">
        <v>468</v>
      </c>
      <c r="D169" s="24" t="s">
        <v>470</v>
      </c>
    </row>
    <row r="170" spans="1:4" x14ac:dyDescent="0.25">
      <c r="A170" s="154"/>
      <c r="B170" s="34">
        <v>2</v>
      </c>
      <c r="C170" s="3" t="s">
        <v>352</v>
      </c>
      <c r="D170" s="24" t="s">
        <v>471</v>
      </c>
    </row>
    <row r="171" spans="1:4" ht="8.1" customHeight="1" x14ac:dyDescent="0.25"/>
    <row r="172" spans="1:4" ht="24" x14ac:dyDescent="0.25">
      <c r="A172" s="153" t="s">
        <v>472</v>
      </c>
      <c r="B172" s="34">
        <v>1</v>
      </c>
      <c r="C172" s="25" t="s">
        <v>480</v>
      </c>
      <c r="D172" s="24" t="s">
        <v>476</v>
      </c>
    </row>
    <row r="173" spans="1:4" x14ac:dyDescent="0.25">
      <c r="A173" s="154"/>
      <c r="B173" s="34">
        <v>2</v>
      </c>
      <c r="C173" s="3" t="s">
        <v>352</v>
      </c>
      <c r="D173" s="24" t="s">
        <v>475</v>
      </c>
    </row>
    <row r="174" spans="1:4" ht="8.1" customHeight="1" x14ac:dyDescent="0.25"/>
    <row r="175" spans="1:4" ht="24" x14ac:dyDescent="0.25">
      <c r="A175" s="153" t="s">
        <v>483</v>
      </c>
      <c r="B175" s="34">
        <v>1</v>
      </c>
      <c r="C175" s="25" t="s">
        <v>477</v>
      </c>
      <c r="D175" s="24" t="s">
        <v>473</v>
      </c>
    </row>
    <row r="176" spans="1:4" x14ac:dyDescent="0.25">
      <c r="A176" s="154"/>
      <c r="B176" s="34">
        <v>2</v>
      </c>
      <c r="C176" s="3" t="s">
        <v>352</v>
      </c>
      <c r="D176" s="24" t="s">
        <v>474</v>
      </c>
    </row>
    <row r="177" spans="1:4" ht="8.1" customHeight="1" x14ac:dyDescent="0.25"/>
    <row r="178" spans="1:4" ht="24" x14ac:dyDescent="0.25">
      <c r="A178" s="153" t="s">
        <v>478</v>
      </c>
      <c r="B178" s="34">
        <v>1</v>
      </c>
      <c r="C178" s="25" t="s">
        <v>479</v>
      </c>
      <c r="D178" s="24" t="s">
        <v>484</v>
      </c>
    </row>
    <row r="179" spans="1:4" x14ac:dyDescent="0.25">
      <c r="A179" s="154"/>
      <c r="B179" s="34">
        <v>2</v>
      </c>
      <c r="C179" s="3" t="s">
        <v>352</v>
      </c>
      <c r="D179" s="24" t="s">
        <v>485</v>
      </c>
    </row>
    <row r="180" spans="1:4" ht="8.1" customHeight="1" x14ac:dyDescent="0.25"/>
    <row r="181" spans="1:4" ht="24" x14ac:dyDescent="0.25">
      <c r="A181" s="153" t="s">
        <v>482</v>
      </c>
      <c r="B181" s="34">
        <v>1</v>
      </c>
      <c r="C181" s="25" t="s">
        <v>481</v>
      </c>
      <c r="D181" s="24" t="s">
        <v>486</v>
      </c>
    </row>
    <row r="182" spans="1:4" x14ac:dyDescent="0.25">
      <c r="A182" s="154"/>
      <c r="B182" s="34">
        <v>2</v>
      </c>
      <c r="C182" s="3" t="s">
        <v>352</v>
      </c>
      <c r="D182" s="24" t="s">
        <v>487</v>
      </c>
    </row>
    <row r="183" spans="1:4" ht="8.1" customHeight="1" x14ac:dyDescent="0.25"/>
    <row r="184" spans="1:4" hidden="1" x14ac:dyDescent="0.25"/>
    <row r="185" spans="1:4" hidden="1" x14ac:dyDescent="0.25"/>
    <row r="186" spans="1:4" hidden="1" x14ac:dyDescent="0.25"/>
    <row r="187" spans="1:4" hidden="1" x14ac:dyDescent="0.25"/>
    <row r="188" spans="1:4" hidden="1" x14ac:dyDescent="0.25"/>
    <row r="189" spans="1:4" hidden="1" x14ac:dyDescent="0.25"/>
    <row r="190" spans="1:4" hidden="1" x14ac:dyDescent="0.25"/>
    <row r="191" spans="1:4" ht="16.5" x14ac:dyDescent="0.25">
      <c r="A191" s="152" t="s">
        <v>404</v>
      </c>
      <c r="B191" s="152"/>
      <c r="C191" s="152"/>
      <c r="D191" s="152"/>
    </row>
    <row r="192" spans="1:4" x14ac:dyDescent="0.25">
      <c r="A192" s="35" t="s">
        <v>433</v>
      </c>
      <c r="B192" s="34">
        <v>1</v>
      </c>
      <c r="C192" s="25" t="s">
        <v>434</v>
      </c>
      <c r="D192" s="24" t="s">
        <v>435</v>
      </c>
    </row>
    <row r="193" spans="1:4" ht="8.1" customHeight="1" x14ac:dyDescent="0.25"/>
    <row r="194" spans="1:4" ht="24" x14ac:dyDescent="0.25">
      <c r="A194" s="35" t="s">
        <v>436</v>
      </c>
      <c r="B194" s="34">
        <v>1</v>
      </c>
      <c r="C194" s="25" t="s">
        <v>437</v>
      </c>
      <c r="D194" s="24" t="s">
        <v>438</v>
      </c>
    </row>
    <row r="195" spans="1:4" ht="8.1" customHeight="1" x14ac:dyDescent="0.25"/>
    <row r="196" spans="1:4" ht="24" x14ac:dyDescent="0.25">
      <c r="A196" s="36" t="s">
        <v>498</v>
      </c>
      <c r="B196" s="34">
        <v>1</v>
      </c>
      <c r="C196" s="25" t="s">
        <v>496</v>
      </c>
      <c r="D196" s="24" t="s">
        <v>504</v>
      </c>
    </row>
    <row r="197" spans="1:4" ht="24" x14ac:dyDescent="0.25">
      <c r="A197" s="37"/>
      <c r="B197" s="34">
        <v>2</v>
      </c>
      <c r="C197" s="3" t="s">
        <v>500</v>
      </c>
      <c r="D197" s="24" t="s">
        <v>501</v>
      </c>
    </row>
    <row r="198" spans="1:4" x14ac:dyDescent="0.25">
      <c r="A198" s="38"/>
      <c r="B198" s="34">
        <v>3</v>
      </c>
      <c r="C198" s="3" t="s">
        <v>352</v>
      </c>
      <c r="D198" s="24" t="s">
        <v>502</v>
      </c>
    </row>
    <row r="199" spans="1:4" ht="8.1" customHeight="1" x14ac:dyDescent="0.25"/>
    <row r="200" spans="1:4" ht="24" x14ac:dyDescent="0.25">
      <c r="A200" s="36" t="s">
        <v>499</v>
      </c>
      <c r="B200" s="34">
        <v>1</v>
      </c>
      <c r="C200" s="25" t="s">
        <v>497</v>
      </c>
      <c r="D200" s="24" t="s">
        <v>503</v>
      </c>
    </row>
    <row r="201" spans="1:4" ht="24" x14ac:dyDescent="0.25">
      <c r="A201" s="37"/>
      <c r="B201" s="34">
        <v>2</v>
      </c>
      <c r="C201" s="3" t="s">
        <v>500</v>
      </c>
      <c r="D201" s="24" t="s">
        <v>501</v>
      </c>
    </row>
    <row r="202" spans="1:4" x14ac:dyDescent="0.25">
      <c r="A202" s="38"/>
      <c r="B202" s="34">
        <v>3</v>
      </c>
      <c r="C202" s="3" t="s">
        <v>352</v>
      </c>
      <c r="D202" s="24" t="s">
        <v>502</v>
      </c>
    </row>
    <row r="203" spans="1:4" ht="8.1" customHeight="1" x14ac:dyDescent="0.25"/>
    <row r="204" spans="1:4" ht="24" x14ac:dyDescent="0.25">
      <c r="A204" s="153" t="s">
        <v>506</v>
      </c>
      <c r="B204" s="34">
        <v>1</v>
      </c>
      <c r="C204" s="25" t="s">
        <v>505</v>
      </c>
      <c r="D204" s="24" t="s">
        <v>507</v>
      </c>
    </row>
    <row r="205" spans="1:4" ht="24" x14ac:dyDescent="0.25">
      <c r="A205" s="155"/>
      <c r="B205" s="34">
        <v>2</v>
      </c>
      <c r="C205" s="3" t="s">
        <v>508</v>
      </c>
      <c r="D205" s="24" t="s">
        <v>511</v>
      </c>
    </row>
    <row r="206" spans="1:4" ht="24" x14ac:dyDescent="0.25">
      <c r="A206" s="155"/>
      <c r="B206" s="34">
        <v>3</v>
      </c>
      <c r="C206" s="3" t="s">
        <v>509</v>
      </c>
      <c r="D206" s="24" t="s">
        <v>514</v>
      </c>
    </row>
    <row r="207" spans="1:4" ht="24" x14ac:dyDescent="0.25">
      <c r="A207" s="155"/>
      <c r="B207" s="34">
        <v>4</v>
      </c>
      <c r="C207" s="3" t="s">
        <v>510</v>
      </c>
      <c r="D207" s="24" t="s">
        <v>515</v>
      </c>
    </row>
    <row r="208" spans="1:4" x14ac:dyDescent="0.25">
      <c r="A208" s="154"/>
      <c r="B208" s="34">
        <v>5</v>
      </c>
      <c r="C208" s="3" t="s">
        <v>512</v>
      </c>
      <c r="D208" s="24" t="s">
        <v>513</v>
      </c>
    </row>
    <row r="209" spans="1:4" ht="8.1" customHeight="1" x14ac:dyDescent="0.25"/>
    <row r="210" spans="1:4" x14ac:dyDescent="0.25">
      <c r="A210" s="151" t="s">
        <v>562</v>
      </c>
      <c r="B210" s="34">
        <v>1</v>
      </c>
      <c r="C210" s="25" t="s">
        <v>563</v>
      </c>
      <c r="D210" s="24" t="s">
        <v>564</v>
      </c>
    </row>
    <row r="211" spans="1:4" ht="24" x14ac:dyDescent="0.25">
      <c r="A211" s="151"/>
      <c r="B211" s="34">
        <v>2</v>
      </c>
      <c r="C211" s="3" t="s">
        <v>533</v>
      </c>
      <c r="D211" s="24" t="s">
        <v>565</v>
      </c>
    </row>
    <row r="212" spans="1:4" ht="8.1" customHeight="1" x14ac:dyDescent="0.25"/>
    <row r="213" spans="1:4" x14ac:dyDescent="0.25">
      <c r="A213" s="151" t="s">
        <v>566</v>
      </c>
      <c r="B213" s="34">
        <v>1</v>
      </c>
      <c r="C213" s="25" t="s">
        <v>567</v>
      </c>
      <c r="D213" s="24" t="s">
        <v>568</v>
      </c>
    </row>
    <row r="214" spans="1:4" ht="24" x14ac:dyDescent="0.25">
      <c r="A214" s="151"/>
      <c r="B214" s="34">
        <v>2</v>
      </c>
      <c r="C214" s="3" t="s">
        <v>569</v>
      </c>
      <c r="D214" s="24" t="s">
        <v>570</v>
      </c>
    </row>
    <row r="215" spans="1:4" ht="8.1" customHeight="1" x14ac:dyDescent="0.25"/>
    <row r="216" spans="1:4" ht="24" x14ac:dyDescent="0.25">
      <c r="A216" s="151" t="s">
        <v>571</v>
      </c>
      <c r="B216" s="34">
        <v>1</v>
      </c>
      <c r="C216" s="25" t="s">
        <v>572</v>
      </c>
      <c r="D216" s="24" t="s">
        <v>573</v>
      </c>
    </row>
    <row r="217" spans="1:4" x14ac:dyDescent="0.25">
      <c r="A217" s="151"/>
      <c r="B217" s="34">
        <v>2</v>
      </c>
      <c r="C217" s="3" t="s">
        <v>574</v>
      </c>
      <c r="D217" s="24" t="s">
        <v>575</v>
      </c>
    </row>
    <row r="218" spans="1:4" ht="24" x14ac:dyDescent="0.25">
      <c r="A218" s="151"/>
      <c r="B218" s="34">
        <v>3</v>
      </c>
      <c r="C218" s="3" t="s">
        <v>576</v>
      </c>
      <c r="D218" s="24" t="s">
        <v>577</v>
      </c>
    </row>
    <row r="219" spans="1:4" ht="8.1" customHeight="1" x14ac:dyDescent="0.25"/>
    <row r="220" spans="1:4" ht="24" x14ac:dyDescent="0.25">
      <c r="A220" s="35" t="s">
        <v>578</v>
      </c>
      <c r="B220" s="34">
        <v>1</v>
      </c>
      <c r="C220" s="25" t="s">
        <v>579</v>
      </c>
      <c r="D220" s="24" t="s">
        <v>580</v>
      </c>
    </row>
    <row r="221" spans="1:4" x14ac:dyDescent="0.25"/>
    <row r="222" spans="1:4" ht="72" x14ac:dyDescent="0.25">
      <c r="A222" s="35" t="s">
        <v>581</v>
      </c>
      <c r="B222" s="34">
        <v>1</v>
      </c>
      <c r="C222" s="25" t="s">
        <v>582</v>
      </c>
      <c r="D222" s="24" t="s">
        <v>583</v>
      </c>
    </row>
    <row r="223" spans="1:4" ht="8.1" customHeight="1" x14ac:dyDescent="0.25"/>
    <row r="224" spans="1:4" hidden="1" x14ac:dyDescent="0.25"/>
    <row r="225" spans="1:4" hidden="1" x14ac:dyDescent="0.25"/>
    <row r="226" spans="1:4" hidden="1" x14ac:dyDescent="0.25"/>
    <row r="227" spans="1:4" hidden="1" x14ac:dyDescent="0.25"/>
    <row r="228" spans="1:4" hidden="1" x14ac:dyDescent="0.25"/>
    <row r="229" spans="1:4" hidden="1" x14ac:dyDescent="0.25"/>
    <row r="230" spans="1:4" hidden="1" x14ac:dyDescent="0.25"/>
    <row r="231" spans="1:4" hidden="1" x14ac:dyDescent="0.25"/>
    <row r="232" spans="1:4" hidden="1" x14ac:dyDescent="0.25"/>
    <row r="233" spans="1:4" hidden="1" x14ac:dyDescent="0.25"/>
    <row r="234" spans="1:4" hidden="1" x14ac:dyDescent="0.25"/>
    <row r="235" spans="1:4" ht="16.5" x14ac:dyDescent="0.25">
      <c r="A235" s="152" t="s">
        <v>516</v>
      </c>
      <c r="B235" s="152"/>
      <c r="C235" s="152"/>
      <c r="D235" s="152"/>
    </row>
    <row r="236" spans="1:4" ht="24" x14ac:dyDescent="0.25">
      <c r="A236" s="35" t="s">
        <v>517</v>
      </c>
      <c r="B236" s="34">
        <v>1</v>
      </c>
      <c r="C236" s="25" t="s">
        <v>518</v>
      </c>
      <c r="D236" s="24" t="s">
        <v>519</v>
      </c>
    </row>
    <row r="237" spans="1:4" ht="8.1" customHeight="1" x14ac:dyDescent="0.25"/>
    <row r="238" spans="1:4" ht="24" x14ac:dyDescent="0.25">
      <c r="A238" s="35" t="s">
        <v>522</v>
      </c>
      <c r="B238" s="34">
        <v>1</v>
      </c>
      <c r="C238" s="25" t="s">
        <v>521</v>
      </c>
      <c r="D238" s="24" t="s">
        <v>520</v>
      </c>
    </row>
    <row r="239" spans="1:4" hidden="1" x14ac:dyDescent="0.25"/>
    <row r="240" spans="1:4"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x14ac:dyDescent="0.25"/>
    <row r="265" hidden="1" x14ac:dyDescent="0.25"/>
    <row r="266" hidden="1" x14ac:dyDescent="0.25"/>
    <row r="267" hidden="1" x14ac:dyDescent="0.25"/>
    <row r="268" hidden="1" x14ac:dyDescent="0.25"/>
    <row r="269" hidden="1" x14ac:dyDescent="0.25"/>
  </sheetData>
  <mergeCells count="38">
    <mergeCell ref="A20:A27"/>
    <mergeCell ref="A4:D4"/>
    <mergeCell ref="A5:D5"/>
    <mergeCell ref="A7:A8"/>
    <mergeCell ref="A10:A13"/>
    <mergeCell ref="A15:A18"/>
    <mergeCell ref="A86:A87"/>
    <mergeCell ref="A32:D32"/>
    <mergeCell ref="A33:A34"/>
    <mergeCell ref="A36:A37"/>
    <mergeCell ref="A39:A40"/>
    <mergeCell ref="A42:A43"/>
    <mergeCell ref="A45:A46"/>
    <mergeCell ref="A48:A49"/>
    <mergeCell ref="A58:A59"/>
    <mergeCell ref="A61:D61"/>
    <mergeCell ref="A62:A63"/>
    <mergeCell ref="A80:A83"/>
    <mergeCell ref="A175:A176"/>
    <mergeCell ref="A97:D97"/>
    <mergeCell ref="A98:A102"/>
    <mergeCell ref="A104:A105"/>
    <mergeCell ref="A113:A114"/>
    <mergeCell ref="A119:A120"/>
    <mergeCell ref="A155:D155"/>
    <mergeCell ref="A160:A161"/>
    <mergeCell ref="A163:A164"/>
    <mergeCell ref="A166:A167"/>
    <mergeCell ref="A169:A170"/>
    <mergeCell ref="A172:A173"/>
    <mergeCell ref="A216:A218"/>
    <mergeCell ref="A235:D235"/>
    <mergeCell ref="A178:A179"/>
    <mergeCell ref="A181:A182"/>
    <mergeCell ref="A191:D191"/>
    <mergeCell ref="A204:A208"/>
    <mergeCell ref="A210:A211"/>
    <mergeCell ref="A213:A214"/>
  </mergeCells>
  <pageMargins left="0.7" right="0.7" top="0.75" bottom="0.75" header="0.3" footer="0.3"/>
  <pageSetup orientation="portrait" horizontalDpi="4294967294"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EL7411:EL7416"/>
  <sheetViews>
    <sheetView workbookViewId="0"/>
  </sheetViews>
  <sheetFormatPr defaultRowHeight="15" x14ac:dyDescent="0.25"/>
  <sheetData>
    <row r="7411" spans="142:142" x14ac:dyDescent="0.25">
      <c r="EL7411" t="s">
        <v>315</v>
      </c>
    </row>
    <row r="7412" spans="142:142" x14ac:dyDescent="0.25">
      <c r="EL7412" t="s">
        <v>727</v>
      </c>
    </row>
    <row r="7413" spans="142:142" x14ac:dyDescent="0.25">
      <c r="EL7413" t="s">
        <v>728</v>
      </c>
    </row>
    <row r="7414" spans="142:142" x14ac:dyDescent="0.25">
      <c r="EL7414" t="s">
        <v>729</v>
      </c>
    </row>
    <row r="7415" spans="142:142" x14ac:dyDescent="0.25">
      <c r="EL7415" s="84" t="s">
        <v>730</v>
      </c>
    </row>
    <row r="7416" spans="142:142" x14ac:dyDescent="0.25">
      <c r="EL7416" t="s">
        <v>731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B4A9303D0B1C4090DB3B3FE3F875ED" ma:contentTypeVersion="0" ma:contentTypeDescription="Create a new document." ma:contentTypeScope="" ma:versionID="7a5e92ce6202c6c94fda6eae92ae616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E73B0-9F5C-4DF0-A809-5F8700AD40A2}">
  <ds:schemaRefs>
    <ds:schemaRef ds:uri="http://schemas.microsoft.com/sharepoint/v3/contenttype/forms"/>
  </ds:schemaRefs>
</ds:datastoreItem>
</file>

<file path=customXml/itemProps2.xml><?xml version="1.0" encoding="utf-8"?>
<ds:datastoreItem xmlns:ds="http://schemas.openxmlformats.org/officeDocument/2006/customXml" ds:itemID="{480346A9-7088-44A6-AD9B-B6AE83E8DC5C}">
  <ds:schemaRefs>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604EA91-9E0F-49B4-93C6-37B60BDE8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436</vt:i4>
      </vt:variant>
    </vt:vector>
  </HeadingPairs>
  <TitlesOfParts>
    <vt:vector size="437" baseType="lpstr">
      <vt:lpstr>LMS</vt:lpstr>
      <vt:lpstr>A_COUNT</vt:lpstr>
      <vt:lpstr>A_ROW_1</vt:lpstr>
      <vt:lpstr>A_ROW_10</vt:lpstr>
      <vt:lpstr>A_ROW_11</vt:lpstr>
      <vt:lpstr>A_ROW_12</vt:lpstr>
      <vt:lpstr>A_ROW_2</vt:lpstr>
      <vt:lpstr>A_ROW_3</vt:lpstr>
      <vt:lpstr>A_ROW_4</vt:lpstr>
      <vt:lpstr>A_ROW_5</vt:lpstr>
      <vt:lpstr>A_ROW_6</vt:lpstr>
      <vt:lpstr>A_ROW_7</vt:lpstr>
      <vt:lpstr>A_ROW_8</vt:lpstr>
      <vt:lpstr>A_ROW_9</vt:lpstr>
      <vt:lpstr>B_COUNT</vt:lpstr>
      <vt:lpstr>B_ROW_1</vt:lpstr>
      <vt:lpstr>B_ROW_10</vt:lpstr>
      <vt:lpstr>B_ROW_11</vt:lpstr>
      <vt:lpstr>B_ROW_12</vt:lpstr>
      <vt:lpstr>B_ROW_2</vt:lpstr>
      <vt:lpstr>B_ROW_3</vt:lpstr>
      <vt:lpstr>B_ROW_4</vt:lpstr>
      <vt:lpstr>B_ROW_5</vt:lpstr>
      <vt:lpstr>B_ROW_6</vt:lpstr>
      <vt:lpstr>B_ROW_7</vt:lpstr>
      <vt:lpstr>B_ROW_8</vt:lpstr>
      <vt:lpstr>B_ROW_9</vt:lpstr>
      <vt:lpstr>BARCODE_INSTRUMENT_TYPE</vt:lpstr>
      <vt:lpstr>BARCODE_LABEL_DATA</vt:lpstr>
      <vt:lpstr>BARCODE_LIST_NAME</vt:lpstr>
      <vt:lpstr>BARCODE_PRINTER_IPS</vt:lpstr>
      <vt:lpstr>BARCODE_PRINTER_NAMES</vt:lpstr>
      <vt:lpstr>BARCODE_PRINTERS</vt:lpstr>
      <vt:lpstr>BARCODE_TEMPLATE</vt:lpstr>
      <vt:lpstr>BUFFER_ACTIVE_MAN_CF_1</vt:lpstr>
      <vt:lpstr>BUFFER_ACTIVE_MAN_CF_2</vt:lpstr>
      <vt:lpstr>BUFFER_ACTIVE_MAN_CF_3</vt:lpstr>
      <vt:lpstr>BUFFER_ACTIVE_MAN_CF_4</vt:lpstr>
      <vt:lpstr>BUFFER_ACTIVE_MAN_CF_5</vt:lpstr>
      <vt:lpstr>BUFFER_ACTIVE_SDS_CF_1</vt:lpstr>
      <vt:lpstr>BUFFER_ACTIVE_SDS_CF_2</vt:lpstr>
      <vt:lpstr>BUFFER_ACTIVE_SDS_CF_3</vt:lpstr>
      <vt:lpstr>BUFFER_ACTIVE_SDS_CF_4</vt:lpstr>
      <vt:lpstr>BUFFER_ACTIVE_SDS_CF_5</vt:lpstr>
      <vt:lpstr>BUFFER_EXP_MAN_1</vt:lpstr>
      <vt:lpstr>BUFFER_EXP_MAN_2</vt:lpstr>
      <vt:lpstr>BUFFER_EXP_MAN_3</vt:lpstr>
      <vt:lpstr>BUFFER_EXP_MAN_4</vt:lpstr>
      <vt:lpstr>BUFFER_EXP_MAN_5</vt:lpstr>
      <vt:lpstr>BUFFER_EXP_MAN_CF_1</vt:lpstr>
      <vt:lpstr>BUFFER_EXP_MAN_CF_2</vt:lpstr>
      <vt:lpstr>BUFFER_EXP_MAN_CF_3</vt:lpstr>
      <vt:lpstr>BUFFER_EXP_MAN_CF_4</vt:lpstr>
      <vt:lpstr>BUFFER_EXP_MAN_CF_5</vt:lpstr>
      <vt:lpstr>BUFFER_EXP_SDS_1</vt:lpstr>
      <vt:lpstr>BUFFER_EXP_SDS_2</vt:lpstr>
      <vt:lpstr>BUFFER_EXP_SDS_3</vt:lpstr>
      <vt:lpstr>BUFFER_EXP_SDS_4</vt:lpstr>
      <vt:lpstr>BUFFER_EXP_SDS_5</vt:lpstr>
      <vt:lpstr>BUFFER_EXP_SDS_CF_1</vt:lpstr>
      <vt:lpstr>BUFFER_EXP_SDS_CF_2</vt:lpstr>
      <vt:lpstr>BUFFER_EXP_SDS_CF_3</vt:lpstr>
      <vt:lpstr>BUFFER_EXP_SDS_CF_4</vt:lpstr>
      <vt:lpstr>BUFFER_EXP_SDS_CF_5</vt:lpstr>
      <vt:lpstr>BUFFER_INT_LOT_MAN_1</vt:lpstr>
      <vt:lpstr>BUFFER_INT_LOT_MAN_2</vt:lpstr>
      <vt:lpstr>BUFFER_INT_LOT_MAN_3</vt:lpstr>
      <vt:lpstr>BUFFER_INT_LOT_MAN_4</vt:lpstr>
      <vt:lpstr>BUFFER_INT_LOT_MAN_5</vt:lpstr>
      <vt:lpstr>BUFFER_INT_LOT_SDS_1</vt:lpstr>
      <vt:lpstr>BUFFER_INT_LOT_SDS_2</vt:lpstr>
      <vt:lpstr>BUFFER_INT_LOT_SDS_3</vt:lpstr>
      <vt:lpstr>BUFFER_INT_LOT_SDS_4</vt:lpstr>
      <vt:lpstr>BUFFER_INT_LOT_SDS_5</vt:lpstr>
      <vt:lpstr>BUFFER_LOT_MAN_1</vt:lpstr>
      <vt:lpstr>BUFFER_LOT_MAN_2</vt:lpstr>
      <vt:lpstr>BUFFER_LOT_MAN_3</vt:lpstr>
      <vt:lpstr>BUFFER_LOT_MAN_4</vt:lpstr>
      <vt:lpstr>BUFFER_LOT_MAN_5</vt:lpstr>
      <vt:lpstr>BUFFER_LOT_SDS_1</vt:lpstr>
      <vt:lpstr>BUFFER_LOT_SDS_2</vt:lpstr>
      <vt:lpstr>BUFFER_LOT_SDS_3</vt:lpstr>
      <vt:lpstr>BUFFER_LOT_SDS_4</vt:lpstr>
      <vt:lpstr>BUFFER_LOT_SDS_5</vt:lpstr>
      <vt:lpstr>BUFFER_VENDOR_MAN_1</vt:lpstr>
      <vt:lpstr>BUFFER_VENDOR_MAN_2</vt:lpstr>
      <vt:lpstr>BUFFER_VENDOR_MAN_3</vt:lpstr>
      <vt:lpstr>BUFFER_VENDOR_MAN_4</vt:lpstr>
      <vt:lpstr>BUFFER_VENDOR_MAN_5</vt:lpstr>
      <vt:lpstr>BUFFER_VENDOR_SDS_1</vt:lpstr>
      <vt:lpstr>BUFFER_VENDOR_SDS_2</vt:lpstr>
      <vt:lpstr>BUFFER_VENDOR_SDS_3</vt:lpstr>
      <vt:lpstr>BUFFER_VENDOR_SDS_4</vt:lpstr>
      <vt:lpstr>BUFFER_VENDOR_SDS_5</vt:lpstr>
      <vt:lpstr>CAL_SDS_RO</vt:lpstr>
      <vt:lpstr>COMMENTS</vt:lpstr>
      <vt:lpstr>CURRENT_DEPARTMENT</vt:lpstr>
      <vt:lpstr>CURRENT_USER</vt:lpstr>
      <vt:lpstr>CURRENT_USER_NAME</vt:lpstr>
      <vt:lpstr>DELTA_HIGH</vt:lpstr>
      <vt:lpstr>DELTA_LOW</vt:lpstr>
      <vt:lpstr>DOCUMENT_ID</vt:lpstr>
      <vt:lpstr>ELECTRODE_DUE_DATE_CF</vt:lpstr>
      <vt:lpstr>ELECTRODE_EXPIRY_DATE</vt:lpstr>
      <vt:lpstr>ELECTRODE_ID</vt:lpstr>
      <vt:lpstr>FORM_CHEMICALS</vt:lpstr>
      <vt:lpstr>FORM_CHEMICALS_ERROR_R</vt:lpstr>
      <vt:lpstr>FORM_CHEMICALS_ERROR_W</vt:lpstr>
      <vt:lpstr>FORM_CHEMICALS_STATUS_R</vt:lpstr>
      <vt:lpstr>FORM_CHEMICALS_STATUS_W</vt:lpstr>
      <vt:lpstr>FORM_INSTRUMENTS</vt:lpstr>
      <vt:lpstr>FORM_INSTRUMENTS_ERROR_R</vt:lpstr>
      <vt:lpstr>FORM_INSTRUMENTS_ERROR_W</vt:lpstr>
      <vt:lpstr>FORM_INSTRUMENTS_STATUS_R</vt:lpstr>
      <vt:lpstr>FORM_INSTRUMENTS_STATUS_W</vt:lpstr>
      <vt:lpstr>FORM_LANG</vt:lpstr>
      <vt:lpstr>FORM_VALID</vt:lpstr>
      <vt:lpstr>FORM_VERSION</vt:lpstr>
      <vt:lpstr>INV_LOG_EVENT</vt:lpstr>
      <vt:lpstr>INV_LOG_INSTCOMMENTS</vt:lpstr>
      <vt:lpstr>INV_LOG_INSTID</vt:lpstr>
      <vt:lpstr>INV_LOG_QTY</vt:lpstr>
      <vt:lpstr>INV_LOG_SUBSTGUID</vt:lpstr>
      <vt:lpstr>INV_LOG_WITHDRAW</vt:lpstr>
      <vt:lpstr>LANG_LOOKUP</vt:lpstr>
      <vt:lpstr>LIST_LANG</vt:lpstr>
      <vt:lpstr>M_COUNT</vt:lpstr>
      <vt:lpstr>M_ROW_1</vt:lpstr>
      <vt:lpstr>M_ROW_2</vt:lpstr>
      <vt:lpstr>M_ROW_3</vt:lpstr>
      <vt:lpstr>M_ROW_4</vt:lpstr>
      <vt:lpstr>M_ROW_5</vt:lpstr>
      <vt:lpstr>MAN_BUFFER_HIGH</vt:lpstr>
      <vt:lpstr>MAN_BUFFER_LOW</vt:lpstr>
      <vt:lpstr>MAN_CAL_BTYPE</vt:lpstr>
      <vt:lpstr>MAN_CAL_DATE</vt:lpstr>
      <vt:lpstr>MAN_CAL_PASS_FAIL</vt:lpstr>
      <vt:lpstr>MAN_CAL_PH0</vt:lpstr>
      <vt:lpstr>MAN_CAL_TEMP</vt:lpstr>
      <vt:lpstr>MAN_OFFSET_1</vt:lpstr>
      <vt:lpstr>MAN_OFFSET_2</vt:lpstr>
      <vt:lpstr>MAN_OFFSET_3</vt:lpstr>
      <vt:lpstr>MAN_OFFSET_4</vt:lpstr>
      <vt:lpstr>MAN_SLOPE</vt:lpstr>
      <vt:lpstr>MANUAL_BUFFER_STAGE</vt:lpstr>
      <vt:lpstr>MEAS_ADJUST_MAN_SHELF_STAGE</vt:lpstr>
      <vt:lpstr>MEAS_ADJUST_MAN_STAGE</vt:lpstr>
      <vt:lpstr>MEAS_ADJUST_SDS_SHELF_STAGE</vt:lpstr>
      <vt:lpstr>MEAS_ADJUST_SDS_STAGE</vt:lpstr>
      <vt:lpstr>MEAS_MAN_DATE_1</vt:lpstr>
      <vt:lpstr>MEAS_MAN_DATE_10</vt:lpstr>
      <vt:lpstr>MEAS_MAN_DATE_11</vt:lpstr>
      <vt:lpstr>MEAS_MAN_DATE_12</vt:lpstr>
      <vt:lpstr>MEAS_MAN_DATE_2</vt:lpstr>
      <vt:lpstr>MEAS_MAN_DATE_3</vt:lpstr>
      <vt:lpstr>MEAS_MAN_DATE_4</vt:lpstr>
      <vt:lpstr>MEAS_MAN_DATE_5</vt:lpstr>
      <vt:lpstr>MEAS_MAN_DATE_6</vt:lpstr>
      <vt:lpstr>MEAS_MAN_DATE_7</vt:lpstr>
      <vt:lpstr>MEAS_MAN_DATE_8</vt:lpstr>
      <vt:lpstr>MEAS_MAN_DATE_9</vt:lpstr>
      <vt:lpstr>MEAS_MAN_PH_1</vt:lpstr>
      <vt:lpstr>MEAS_MAN_PH_10</vt:lpstr>
      <vt:lpstr>MEAS_MAN_PH_11</vt:lpstr>
      <vt:lpstr>MEAS_MAN_PH_12</vt:lpstr>
      <vt:lpstr>MEAS_MAN_PH_2</vt:lpstr>
      <vt:lpstr>MEAS_MAN_PH_3</vt:lpstr>
      <vt:lpstr>MEAS_MAN_PH_4</vt:lpstr>
      <vt:lpstr>MEAS_MAN_PH_5</vt:lpstr>
      <vt:lpstr>MEAS_MAN_PH_6</vt:lpstr>
      <vt:lpstr>MEAS_MAN_PH_7</vt:lpstr>
      <vt:lpstr>MEAS_MAN_PH_8</vt:lpstr>
      <vt:lpstr>MEAS_MAN_PH_9</vt:lpstr>
      <vt:lpstr>MEAS_MAN_SOLN</vt:lpstr>
      <vt:lpstr>MEAS_MAN_TEMP</vt:lpstr>
      <vt:lpstr>MEAS_PREP_MAN_SOLN</vt:lpstr>
      <vt:lpstr>MEAS_PREP_SDS_SOLN</vt:lpstr>
      <vt:lpstr>MEAS_SDS_DATE_1</vt:lpstr>
      <vt:lpstr>MEAS_SDS_DATE_10</vt:lpstr>
      <vt:lpstr>MEAS_SDS_DATE_11</vt:lpstr>
      <vt:lpstr>MEAS_SDS_DATE_12</vt:lpstr>
      <vt:lpstr>MEAS_SDS_DATE_2</vt:lpstr>
      <vt:lpstr>MEAS_SDS_DATE_3</vt:lpstr>
      <vt:lpstr>MEAS_SDS_DATE_4</vt:lpstr>
      <vt:lpstr>MEAS_SDS_DATE_5</vt:lpstr>
      <vt:lpstr>MEAS_SDS_DATE_6</vt:lpstr>
      <vt:lpstr>MEAS_SDS_DATE_7</vt:lpstr>
      <vt:lpstr>MEAS_SDS_DATE_8</vt:lpstr>
      <vt:lpstr>MEAS_SDS_DATE_9</vt:lpstr>
      <vt:lpstr>MEAS_SDS_PH_1</vt:lpstr>
      <vt:lpstr>MEAS_SDS_PH_10</vt:lpstr>
      <vt:lpstr>MEAS_SDS_PH_11</vt:lpstr>
      <vt:lpstr>MEAS_SDS_PH_12</vt:lpstr>
      <vt:lpstr>MEAS_SDS_PH_2</vt:lpstr>
      <vt:lpstr>MEAS_SDS_PH_3</vt:lpstr>
      <vt:lpstr>MEAS_SDS_PH_4</vt:lpstr>
      <vt:lpstr>MEAS_SDS_PH_5</vt:lpstr>
      <vt:lpstr>MEAS_SDS_PH_6</vt:lpstr>
      <vt:lpstr>MEAS_SDS_PH_7</vt:lpstr>
      <vt:lpstr>MEAS_SDS_PH_8</vt:lpstr>
      <vt:lpstr>MEAS_SDS_PH_9</vt:lpstr>
      <vt:lpstr>MEAS_SDS_SOLN_1</vt:lpstr>
      <vt:lpstr>MEAS_SDS_SOLN_10</vt:lpstr>
      <vt:lpstr>MEAS_SDS_SOLN_11</vt:lpstr>
      <vt:lpstr>MEAS_SDS_SOLN_12</vt:lpstr>
      <vt:lpstr>MEAS_SDS_SOLN_2</vt:lpstr>
      <vt:lpstr>MEAS_SDS_SOLN_3</vt:lpstr>
      <vt:lpstr>MEAS_SDS_SOLN_4</vt:lpstr>
      <vt:lpstr>MEAS_SDS_SOLN_5</vt:lpstr>
      <vt:lpstr>MEAS_SDS_SOLN_6</vt:lpstr>
      <vt:lpstr>MEAS_SDS_SOLN_7</vt:lpstr>
      <vt:lpstr>MEAS_SDS_SOLN_8</vt:lpstr>
      <vt:lpstr>MEAS_SDS_SOLN_9</vt:lpstr>
      <vt:lpstr>MEAS_SDS_TEMP_1</vt:lpstr>
      <vt:lpstr>MEAS_SDS_TEMP_10</vt:lpstr>
      <vt:lpstr>MEAS_SDS_TEMP_11</vt:lpstr>
      <vt:lpstr>MEAS_SDS_TEMP_12</vt:lpstr>
      <vt:lpstr>MEAS_SDS_TEMP_2</vt:lpstr>
      <vt:lpstr>MEAS_SDS_TEMP_3</vt:lpstr>
      <vt:lpstr>MEAS_SDS_TEMP_4</vt:lpstr>
      <vt:lpstr>MEAS_SDS_TEMP_5</vt:lpstr>
      <vt:lpstr>MEAS_SDS_TEMP_6</vt:lpstr>
      <vt:lpstr>MEAS_SDS_TEMP_7</vt:lpstr>
      <vt:lpstr>MEAS_SDS_TEMP_8</vt:lpstr>
      <vt:lpstr>MEAS_SDS_TEMP_9</vt:lpstr>
      <vt:lpstr>MEAS_SHELF_MAN_INT_LOT</vt:lpstr>
      <vt:lpstr>MEAS_SHELF_MAN_SOLN_REF</vt:lpstr>
      <vt:lpstr>MEAS_SHELF_MAN_VENDOR</vt:lpstr>
      <vt:lpstr>MEAS_SHELF_MAN_VENDOR_EXP</vt:lpstr>
      <vt:lpstr>MEAS_SHELF_MAN_VENDOR_LOT</vt:lpstr>
      <vt:lpstr>MEAS_SHELF_MAN_VENDOR_NAME</vt:lpstr>
      <vt:lpstr>MEAS_SHELF_SDS_INT_LOT</vt:lpstr>
      <vt:lpstr>MEAS_SHELF_SDS_SOLN_REF</vt:lpstr>
      <vt:lpstr>MEAS_SHELF_SDS_VENDOR</vt:lpstr>
      <vt:lpstr>MEAS_SHELF_SDS_VENDOR_EXP</vt:lpstr>
      <vt:lpstr>MEAS_SHELF_SDS_VENDOR_LOT</vt:lpstr>
      <vt:lpstr>MEAS_SHELF_SDS_VENDOR_NAME</vt:lpstr>
      <vt:lpstr>OFFSET_HIGH</vt:lpstr>
      <vt:lpstr>OFFSET_LOW</vt:lpstr>
      <vt:lpstr>PH_BUFFER_ACCURACY</vt:lpstr>
      <vt:lpstr>PH_BUFFER_ACCURACY_MAN</vt:lpstr>
      <vt:lpstr>PH_BUFFER_ACCURACY_SPEC</vt:lpstr>
      <vt:lpstr>PH_BUFFER_SIG</vt:lpstr>
      <vt:lpstr>PH_CAL_ID_LOG</vt:lpstr>
      <vt:lpstr>PH_ID</vt:lpstr>
      <vt:lpstr>PH_ID_MAN_1</vt:lpstr>
      <vt:lpstr>PH_ID_MAN_10</vt:lpstr>
      <vt:lpstr>PH_ID_MAN_11</vt:lpstr>
      <vt:lpstr>PH_ID_MAN_12</vt:lpstr>
      <vt:lpstr>PH_ID_MAN_2</vt:lpstr>
      <vt:lpstr>PH_ID_MAN_3</vt:lpstr>
      <vt:lpstr>PH_ID_MAN_4</vt:lpstr>
      <vt:lpstr>PH_ID_MAN_5</vt:lpstr>
      <vt:lpstr>PH_ID_MAN_6</vt:lpstr>
      <vt:lpstr>PH_ID_MAN_7</vt:lpstr>
      <vt:lpstr>PH_ID_MAN_8</vt:lpstr>
      <vt:lpstr>PH_ID_MAN_9</vt:lpstr>
      <vt:lpstr>PH_ID_NAME</vt:lpstr>
      <vt:lpstr>PH_MAN_ACTUAL_1</vt:lpstr>
      <vt:lpstr>PH_MAN_ACTUAL_2</vt:lpstr>
      <vt:lpstr>PH_MAN_ACTUAL_3</vt:lpstr>
      <vt:lpstr>PH_MAN_ACTUAL_4</vt:lpstr>
      <vt:lpstr>PH_MAN_ACTUAL_5</vt:lpstr>
      <vt:lpstr>PH_MAN_CERT_1</vt:lpstr>
      <vt:lpstr>PH_MAN_CERT_2</vt:lpstr>
      <vt:lpstr>PH_MAN_CERT_3</vt:lpstr>
      <vt:lpstr>PH_MAN_CERT_4</vt:lpstr>
      <vt:lpstr>PH_MAN_CERT_5</vt:lpstr>
      <vt:lpstr>PH_MAN_DELTA_1</vt:lpstr>
      <vt:lpstr>PH_MAN_DELTA_2</vt:lpstr>
      <vt:lpstr>PH_MAN_DELTA_3</vt:lpstr>
      <vt:lpstr>PH_MAN_DELTA_4</vt:lpstr>
      <vt:lpstr>PH_MAN_DELTA_5</vt:lpstr>
      <vt:lpstr>PH_MAN_RESPON_1</vt:lpstr>
      <vt:lpstr>PH_MAN_RESPON_2</vt:lpstr>
      <vt:lpstr>PH_MAN_RESPON_3</vt:lpstr>
      <vt:lpstr>PH_MAN_RESPON_4</vt:lpstr>
      <vt:lpstr>PH_MAN_RESPON_5</vt:lpstr>
      <vt:lpstr>PH_METER_ID</vt:lpstr>
      <vt:lpstr>PH_METER_ID_1</vt:lpstr>
      <vt:lpstr>PH_METER_ID_10</vt:lpstr>
      <vt:lpstr>PH_METER_ID_11</vt:lpstr>
      <vt:lpstr>PH_METER_ID_12</vt:lpstr>
      <vt:lpstr>PH_METER_ID_2</vt:lpstr>
      <vt:lpstr>PH_METER_ID_3</vt:lpstr>
      <vt:lpstr>PH_METER_ID_4</vt:lpstr>
      <vt:lpstr>PH_METER_ID_5</vt:lpstr>
      <vt:lpstr>PH_METER_ID_6</vt:lpstr>
      <vt:lpstr>PH_METER_ID_7</vt:lpstr>
      <vt:lpstr>PH_METER_ID_8</vt:lpstr>
      <vt:lpstr>PH_METER_ID_9</vt:lpstr>
      <vt:lpstr>PH_METER_ID_CAL_DATE</vt:lpstr>
      <vt:lpstr>PH_METER_LOCATION</vt:lpstr>
      <vt:lpstr>PH_METER_SERIAL</vt:lpstr>
      <vt:lpstr>PH_SDS_ACTUAL_1</vt:lpstr>
      <vt:lpstr>PH_SDS_ACTUAL_2</vt:lpstr>
      <vt:lpstr>PH_SDS_ACTUAL_3</vt:lpstr>
      <vt:lpstr>PH_SDS_ACTUAL_4</vt:lpstr>
      <vt:lpstr>PH_SDS_ACTUAL_5</vt:lpstr>
      <vt:lpstr>PH_SDS_CERT_1</vt:lpstr>
      <vt:lpstr>PH_SDS_CERT_2</vt:lpstr>
      <vt:lpstr>PH_SDS_CERT_3</vt:lpstr>
      <vt:lpstr>PH_SDS_CERT_4</vt:lpstr>
      <vt:lpstr>PH_SDS_CERT_5</vt:lpstr>
      <vt:lpstr>PH_SDS_DELTA_1</vt:lpstr>
      <vt:lpstr>PH_SDS_DELTA_2</vt:lpstr>
      <vt:lpstr>PH_SDS_DELTA_3</vt:lpstr>
      <vt:lpstr>PH_SDS_DELTA_4</vt:lpstr>
      <vt:lpstr>PH_SDS_DELTA_5</vt:lpstr>
      <vt:lpstr>PH_SDS_RESPON_1</vt:lpstr>
      <vt:lpstr>PH_SDS_RESPON_2</vt:lpstr>
      <vt:lpstr>PH_SDS_RESPON_3</vt:lpstr>
      <vt:lpstr>PH_SDS_RESPON_4</vt:lpstr>
      <vt:lpstr>PH_SDS_RESPON_5</vt:lpstr>
      <vt:lpstr>PH_STAGE</vt:lpstr>
      <vt:lpstr>PH_TEMP_ACCURACY</vt:lpstr>
      <vt:lpstr>PH_TEMP_ACCURACY_MAN</vt:lpstr>
      <vt:lpstr>PH_TEMP_ACCURACY_SPEC</vt:lpstr>
      <vt:lpstr>PH_TEMP_HIGH</vt:lpstr>
      <vt:lpstr>PH_TEMP_HIGH_MAN</vt:lpstr>
      <vt:lpstr>PH_TEMP_LOW</vt:lpstr>
      <vt:lpstr>PH_TEMP_LOW_MAN</vt:lpstr>
      <vt:lpstr>PH_TEMP_SIG</vt:lpstr>
      <vt:lpstr>PH_VER_DUE_MAN_1</vt:lpstr>
      <vt:lpstr>PH_VER_DUE_MAN_10</vt:lpstr>
      <vt:lpstr>PH_VER_DUE_MAN_11</vt:lpstr>
      <vt:lpstr>PH_VER_DUE_MAN_12</vt:lpstr>
      <vt:lpstr>PH_VER_DUE_MAN_2</vt:lpstr>
      <vt:lpstr>PH_VER_DUE_MAN_3</vt:lpstr>
      <vt:lpstr>PH_VER_DUE_MAN_4</vt:lpstr>
      <vt:lpstr>PH_VER_DUE_MAN_5</vt:lpstr>
      <vt:lpstr>PH_VER_DUE_MAN_6</vt:lpstr>
      <vt:lpstr>PH_VER_DUE_MAN_7</vt:lpstr>
      <vt:lpstr>PH_VER_DUE_MAN_8</vt:lpstr>
      <vt:lpstr>PH_VER_DUE_MAN_9</vt:lpstr>
      <vt:lpstr>PH_VERIFY_DUE_DATE_CF</vt:lpstr>
      <vt:lpstr>PH_VERIFY_DUE_DATE_LAST</vt:lpstr>
      <vt:lpstr>PH_VERIFY_DUE_DATE_LAST_1</vt:lpstr>
      <vt:lpstr>PH_VERIFY_DUE_DATE_LAST_10</vt:lpstr>
      <vt:lpstr>PH_VERIFY_DUE_DATE_LAST_11</vt:lpstr>
      <vt:lpstr>PH_VERIFY_DUE_DATE_LAST_12</vt:lpstr>
      <vt:lpstr>PH_VERIFY_DUE_DATE_LAST_2</vt:lpstr>
      <vt:lpstr>PH_VERIFY_DUE_DATE_LAST_3</vt:lpstr>
      <vt:lpstr>PH_VERIFY_DUE_DATE_LAST_4</vt:lpstr>
      <vt:lpstr>PH_VERIFY_DUE_DATE_LAST_5</vt:lpstr>
      <vt:lpstr>PH_VERIFY_DUE_DATE_LAST_6</vt:lpstr>
      <vt:lpstr>PH_VERIFY_DUE_DATE_LAST_7</vt:lpstr>
      <vt:lpstr>PH_VERIFY_DUE_DATE_LAST_8</vt:lpstr>
      <vt:lpstr>PH_VERIFY_DUE_DATE_LAST_9</vt:lpstr>
      <vt:lpstr>RETRIEVE_SDS_CAL</vt:lpstr>
      <vt:lpstr>RETRIEVE_SDS_CAL_DATE</vt:lpstr>
      <vt:lpstr>ROW_PH_BUFFER_MANUAL</vt:lpstr>
      <vt:lpstr>ROW_PH_BUFFER_SDS</vt:lpstr>
      <vt:lpstr>ROW_PH_CAL_MANUAL</vt:lpstr>
      <vt:lpstr>ROW_PH_CAL_SDS</vt:lpstr>
      <vt:lpstr>ROW_PH_COMMENT</vt:lpstr>
      <vt:lpstr>ROW_PH_HEADER</vt:lpstr>
      <vt:lpstr>ROW_PH_MEAS_ADJUST_MAN_REAGENT</vt:lpstr>
      <vt:lpstr>ROW_PH_MEAS_ADJUST_MANUAL</vt:lpstr>
      <vt:lpstr>ROW_PH_MEAS_ADJUST_PREP_MANUAL</vt:lpstr>
      <vt:lpstr>ROW_PH_MEAS_ADJUST_PREP_SDS</vt:lpstr>
      <vt:lpstr>ROW_PH_MEAS_ADJUST_SDS</vt:lpstr>
      <vt:lpstr>ROW_PH_MEAS_ADJUST_SDS_REAGENT</vt:lpstr>
      <vt:lpstr>ROW_PH_MEAS_ADJUST_SHELF_MANUAL</vt:lpstr>
      <vt:lpstr>ROW_PH_MEAS_ADJUST_SHELF_SDS</vt:lpstr>
      <vt:lpstr>ROW_PH_MEASUREMENT_MANUAL</vt:lpstr>
      <vt:lpstr>ROW_PH_MEASUREMENT_SDS</vt:lpstr>
      <vt:lpstr>S_COUNT</vt:lpstr>
      <vt:lpstr>S_ROW_1</vt:lpstr>
      <vt:lpstr>S_ROW_2</vt:lpstr>
      <vt:lpstr>S_ROW_3</vt:lpstr>
      <vt:lpstr>S_ROW_4</vt:lpstr>
      <vt:lpstr>S_ROW_5</vt:lpstr>
      <vt:lpstr>SDS_BUFFER_HIGH</vt:lpstr>
      <vt:lpstr>SDS_BUFFER_LOW</vt:lpstr>
      <vt:lpstr>SDS_BUFFER_STAGE</vt:lpstr>
      <vt:lpstr>SDS_CAL_BTYPE</vt:lpstr>
      <vt:lpstr>SDS_CAL_DATE</vt:lpstr>
      <vt:lpstr>SDS_CAL_DATE_PHMETER</vt:lpstr>
      <vt:lpstr>SDS_CAL_PASS_FAIL</vt:lpstr>
      <vt:lpstr>SDS_CAL_PH0</vt:lpstr>
      <vt:lpstr>SDS_CAL_TEMP</vt:lpstr>
      <vt:lpstr>SDS_OFFSET_1</vt:lpstr>
      <vt:lpstr>SDS_OFFSET_2</vt:lpstr>
      <vt:lpstr>SDS_OFFSET_3</vt:lpstr>
      <vt:lpstr>SDS_OFFSET_4</vt:lpstr>
      <vt:lpstr>SDS_SLOPE</vt:lpstr>
      <vt:lpstr>SDS_SLOPE_PARSED</vt:lpstr>
      <vt:lpstr>SET_INST_ID_CALSDS</vt:lpstr>
      <vt:lpstr>SET_INST_ID_MEAMAN</vt:lpstr>
      <vt:lpstr>SET_INST_ID_MEASDS</vt:lpstr>
      <vt:lpstr>SHOW_HIDE_PH_BUFFER_MANUAL</vt:lpstr>
      <vt:lpstr>SHOW_HIDE_PH_BUFFER_SDS</vt:lpstr>
      <vt:lpstr>SHOW_HIDE_PH_CAL_MANUAL</vt:lpstr>
      <vt:lpstr>SHOW_HIDE_PH_CAL_SDS</vt:lpstr>
      <vt:lpstr>SHOW_HIDE_PH_MEASUREMENT_MANUAL</vt:lpstr>
      <vt:lpstr>SHOW_HIDE_PH_MEASUREMENT_SDS</vt:lpstr>
      <vt:lpstr>SHOW_HIDE_ROW_PH_HEADER</vt:lpstr>
      <vt:lpstr>SHOW_HIDE_ROW_PH_MEAS_ADJUST_MAN_REAGENT</vt:lpstr>
      <vt:lpstr>SHOW_HIDE_ROW_PH_MEAS_ADJUST_MANUAL</vt:lpstr>
      <vt:lpstr>SHOW_HIDE_ROW_PH_MEAS_ADJUST_PREP_MANUAL</vt:lpstr>
      <vt:lpstr>SHOW_HIDE_ROW_PH_MEAS_ADJUST_PREP_SDS</vt:lpstr>
      <vt:lpstr>SHOW_HIDE_ROW_PH_MEAS_ADJUST_SDS</vt:lpstr>
      <vt:lpstr>SHOW_HIDE_ROW_PH_MEAS_ADJUST_SDS_REAGENT</vt:lpstr>
      <vt:lpstr>SHOW_HIDE_ROW_PH_MEAS_ADJUST_SHELF_MANUAL</vt:lpstr>
      <vt:lpstr>SHOW_HIDE_ROW_PH_MEAS_ADJUST_SHELF_SDS</vt:lpstr>
      <vt:lpstr>SITE_ID</vt:lpstr>
      <vt:lpstr>SLOPE_HIGH</vt:lpstr>
      <vt:lpstr>SLOPE_LOW</vt:lpstr>
      <vt:lpstr>TEMP_EXPIRY_DATE</vt:lpstr>
      <vt:lpstr>TEMP_PROBE_DUE_DATE_CF</vt:lpstr>
      <vt:lpstr>TEMP_PROBE_ID</vt:lpstr>
      <vt:lpstr>TEMPLATE_VERSION</vt:lpstr>
      <vt:lpstr>TODAY_DATE</vt:lpstr>
      <vt:lpstr>TODAY_NOW</vt:lpstr>
      <vt:lpstr>VALID_1</vt:lpstr>
      <vt:lpstr>VALID_2</vt:lpstr>
      <vt:lpstr>VERIFY_BUFFER_ACTIVE_MAN</vt:lpstr>
      <vt:lpstr>VERIFY_BUFFER_ACTIVE_SDS</vt:lpstr>
      <vt:lpstr>VERIFY_BUFFER_ACTUAL_PH_MAN</vt:lpstr>
      <vt:lpstr>VERIFY_BUFFER_ACTUAL_PH_SDS</vt:lpstr>
      <vt:lpstr>VERIFY_BUFFER_EXP_MAN</vt:lpstr>
      <vt:lpstr>VERIFY_BUFFER_EXP_MAN_CF</vt:lpstr>
      <vt:lpstr>VERIFY_BUFFER_EXP_SDS</vt:lpstr>
      <vt:lpstr>VERIFY_BUFFER_EXP_SDS_CF</vt:lpstr>
      <vt:lpstr>VERIFY_BUFFER_INT_LOT_MAN</vt:lpstr>
      <vt:lpstr>VERIFY_BUFFER_INT_LOT_SDS</vt:lpstr>
      <vt:lpstr>VERIFY_BUFFER_LOT_MAN</vt:lpstr>
      <vt:lpstr>VERIFY_BUFFER_LOT_SDS</vt:lpstr>
      <vt:lpstr>VERIFY_BUFFER_MEAS_PH_MAN</vt:lpstr>
      <vt:lpstr>VERIFY_BUFFER_MEAS_PH_SDS</vt:lpstr>
      <vt:lpstr>VERIFY_BUFFER_TEMP_MAN</vt:lpstr>
      <vt:lpstr>VERIFY_BUFFER_TEMP_SDS</vt:lpstr>
      <vt:lpstr>VERIFY_BUFFER_VENDOR_MAN</vt:lpstr>
      <vt:lpstr>VERIFY_BUFFER_VENDOR_SDS</vt:lpstr>
      <vt:lpstr>ZERO_PH_HIGH</vt:lpstr>
      <vt:lpstr>ZERO_PH_LOW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NuGenesis8</dc:creator>
  <cp:lastModifiedBy>admbtruong</cp:lastModifiedBy>
  <cp:lastPrinted>2017-02-14T20:17:59Z</cp:lastPrinted>
  <dcterms:created xsi:type="dcterms:W3CDTF">2013-07-24T19:35:04Z</dcterms:created>
  <dcterms:modified xsi:type="dcterms:W3CDTF">2018-01-10T09:19:48Z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0x010100CCB4A9303D0B1C4090DB3B3FE3F875ED</vt:lpwstr>
  </property>
</Properties>
</file>

<file path=userCustomization/customUI.xml><?xml version="1.0" encoding="utf-8"?>
<mso:customUI xmlns:doc="http://schemas.microsoft.com/office/2006/01/customui/currentDocument" xmlns:mso="http://schemas.microsoft.com/office/2006/01/customui">
  <mso:ribbon>
    <mso:qat>
      <mso:documentControls>
        <mso:control idQ="mso:PasteMenu" visible="true"/>
        <mso:separator idQ="doc:sep1" visible="true"/>
        <mso:control idQ="mso:CellStylesGallery" visible="true"/>
        <mso:control idQ="mso:MergeCenterMenu" visible="true"/>
        <mso:control idQ="mso:UnmergeCells" visible="true"/>
        <mso:separator idQ="doc:sep2" visible="true"/>
        <mso:control idQ="mso:DataValidation" visible="true"/>
        <mso:control idQ="mso:ConditionalFormattingMenu" visible="true"/>
        <mso:control idQ="mso:NameManager" visible="true"/>
        <mso:separator idQ="doc:sep3" visible="true"/>
        <mso:control idQ="mso:GridlinesExcel" visible="true"/>
        <mso:control idQ="mso:ViewHeadings" visible="true"/>
        <mso:control idQ="mso:ZoomCurrent100" visible="true"/>
        <mso:separator idQ="doc:sep4" visible="true"/>
        <mso:control idQ="mso:ClearMenu" visible="true"/>
        <mso:control idQ="mso:CalculateNow" visible="true"/>
        <mso:separator idQ="doc:sep5" visible="true"/>
        <mso:control idQ="mso:RowsHide" visible="true"/>
        <mso:control idQ="mso:RowsUnhide" visible="true"/>
        <mso:control idQ="mso:RowHeightAutoFit" visible="true"/>
        <mso:separator idQ="doc:sep6" visible="true"/>
        <mso:control idQ="mso:ColumnsHide" visible="true"/>
        <mso:control idQ="mso:ColumnsUnhide" visible="true"/>
        <mso:separator idQ="doc:sep7" visible="true"/>
        <mso:control idQ="mso:HideAndUnhideMenu" visible="true"/>
        <mso:separator idQ="doc:sep8" visible="true"/>
        <mso:control idQ="mso:RowHeight" visible="true"/>
        <mso:control idQ="mso:ColumnWidth" visible="true"/>
        <mso:separator idQ="doc:sep9" visible="true"/>
      </mso:documentControls>
    </mso:qat>
  </mso:ribbon>
</mso:customUI>
</file>