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2kRuns" sheetId="1" state="visible" r:id="rId2"/>
    <sheet name="Diameter" sheetId="2" state="visible" r:id="rId3"/>
    <sheet name="Bubbl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<sst xmlns="http://schemas.openxmlformats.org/spreadsheetml/2006/main" count="192" uniqueCount="50">
  <si>
    <t xml:space="preserve">sample_no</t>
  </si>
  <si>
    <t xml:space="preserve">date</t>
  </si>
  <si>
    <t xml:space="preserve">time</t>
  </si>
  <si>
    <t xml:space="preserve">Block</t>
  </si>
  <si>
    <t xml:space="preserve">run</t>
  </si>
  <si>
    <t xml:space="preserve">Frequency</t>
  </si>
  <si>
    <t xml:space="preserve">Roller_speed</t>
  </si>
  <si>
    <t xml:space="preserve">Roller_speed_cmps</t>
  </si>
  <si>
    <t xml:space="preserve">T1</t>
  </si>
  <si>
    <t xml:space="preserve">T2</t>
  </si>
  <si>
    <t xml:space="preserve">T3</t>
  </si>
  <si>
    <t xml:space="preserve">T4</t>
  </si>
  <si>
    <t xml:space="preserve">Bubbles_per_sample</t>
  </si>
  <si>
    <t xml:space="preserve">Sample_length_m</t>
  </si>
  <si>
    <t xml:space="preserve">Bubbles_per_m</t>
  </si>
  <si>
    <t xml:space="preserve">Ave_D</t>
  </si>
  <si>
    <t xml:space="preserve">D1</t>
  </si>
  <si>
    <t xml:space="preserve">D2</t>
  </si>
  <si>
    <t xml:space="preserve">D3</t>
  </si>
  <si>
    <t xml:space="preserve">D4</t>
  </si>
  <si>
    <t xml:space="preserve">Max_Mean_Deviation</t>
  </si>
  <si>
    <t xml:space="preserve">Abs_Tolerance</t>
  </si>
  <si>
    <t xml:space="preserve">Waves</t>
  </si>
  <si>
    <t xml:space="preserve">Q</t>
  </si>
  <si>
    <t xml:space="preserve">A</t>
  </si>
  <si>
    <t xml:space="preserve">B</t>
  </si>
  <si>
    <t xml:space="preserve">ANOVA - Two Factor</t>
  </si>
  <si>
    <t xml:space="preserve">Alpha</t>
  </si>
  <si>
    <t xml:space="preserve">Groups</t>
  </si>
  <si>
    <t xml:space="preserve">Count</t>
  </si>
  <si>
    <t xml:space="preserve">Sum</t>
  </si>
  <si>
    <t xml:space="preserve">Mean</t>
  </si>
  <si>
    <t xml:space="preserve">Variance</t>
  </si>
  <si>
    <t xml:space="preserve">Column 1</t>
  </si>
  <si>
    <t xml:space="preserve">Column 2</t>
  </si>
  <si>
    <t xml:space="preserve">Column 3</t>
  </si>
  <si>
    <t xml:space="preserve">Row 1</t>
  </si>
  <si>
    <t xml:space="preserve">Row 2</t>
  </si>
  <si>
    <t xml:space="preserve">Row 3</t>
  </si>
  <si>
    <t xml:space="preserve">Source of Variation</t>
  </si>
  <si>
    <t xml:space="preserve">SS</t>
  </si>
  <si>
    <t xml:space="preserve">df</t>
  </si>
  <si>
    <t xml:space="preserve">MS</t>
  </si>
  <si>
    <t xml:space="preserve">F</t>
  </si>
  <si>
    <t xml:space="preserve">P-value</t>
  </si>
  <si>
    <t xml:space="preserve">F critical</t>
  </si>
  <si>
    <t xml:space="preserve">Rows</t>
  </si>
  <si>
    <t xml:space="preserve">Columns</t>
  </si>
  <si>
    <t xml:space="preserve">Error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</si>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</sst>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/MM/DD"/>
    <numFmt numFmtId="166" formatCode="HH:MM:SS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name val="Courier New"/>
      <family val="3"/>
      <charset val="1"/>
    </font>
    <font>
      <b val="true"/>
      <sz val="10"/>
      <name val="Arial"/>
      <family val="2"/>
      <charset val="1"/>
    </font>
    <font>
      <i val="true"/>
      <sz val="9"/>
      <name val="Arial"/>
      <family val="2"/>
      <charset val="1"/>
    </font>
    <font>
      <i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3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 style="hair"/>
      <top style="hair"/>
      <bottom style="thin">
        <color rgb="FF000080"/>
      </bottom>
      <diagonal/>
    </border>
    <border diagonalUp="false" diagonalDown="false">
      <left style="hair"/>
      <right style="hair"/>
      <top style="hair"/>
      <bottom style="hair">
        <color rgb="FF000080"/>
      </bottom>
      <diagonal/>
    </border>
    <border diagonalUp="false" diagonalDown="false">
      <left style="hair"/>
      <right/>
      <top style="thin">
        <color rgb="FF000080"/>
      </top>
      <bottom style="thin">
        <color rgb="FF000080"/>
      </bottom>
      <diagonal/>
    </border>
    <border diagonalUp="false" diagonalDown="false">
      <left/>
      <right/>
      <top style="thin">
        <color rgb="FF000080"/>
      </top>
      <bottom style="thin">
        <color rgb="FF000080"/>
      </bottom>
      <diagonal/>
    </border>
    <border diagonalUp="false" diagonalDown="false">
      <left/>
      <right style="thin">
        <color rgb="FF000080"/>
      </right>
      <top style="thin">
        <color rgb="FF000080"/>
      </top>
      <bottom style="thin">
        <color rgb="FF000080"/>
      </bottom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hair">
        <color rgb="FF000080"/>
      </top>
      <bottom style="thin">
        <color rgb="FF000080"/>
      </bottom>
      <diagonal/>
    </border>
    <border diagonalUp="false" diagonalDown="false">
      <left/>
      <right/>
      <top style="hair">
        <color rgb="FF000080"/>
      </top>
      <bottom style="thin">
        <color rgb="FF000080"/>
      </bottom>
      <diagonal/>
    </border>
    <border diagonalUp="false" diagonalDown="false">
      <left/>
      <right style="hair">
        <color rgb="FF000080"/>
      </right>
      <top style="hair">
        <color rgb="FF000080"/>
      </top>
      <bottom style="thin">
        <color rgb="FF000080"/>
      </bottom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>
        <color rgb="FF000080"/>
      </right>
      <top/>
      <bottom/>
      <diagonal/>
    </border>
    <border diagonalUp="false" diagonalDown="false">
      <left/>
      <right style="hair">
        <color rgb="FF000080"/>
      </right>
      <top/>
      <bottom/>
      <diagonal/>
    </border>
    <border diagonalUp="false" diagonalDown="false">
      <left style="hair"/>
      <right/>
      <top/>
      <bottom style="thin">
        <color rgb="FF000080"/>
      </bottom>
      <diagonal/>
    </border>
    <border diagonalUp="false" diagonalDown="false">
      <left/>
      <right/>
      <top/>
      <bottom style="thin">
        <color rgb="FF000080"/>
      </bottom>
      <diagonal/>
    </border>
    <border diagonalUp="false" diagonalDown="false">
      <left/>
      <right style="thin">
        <color rgb="FF000080"/>
      </right>
      <top/>
      <bottom style="thin">
        <color rgb="FF000080"/>
      </bottom>
      <diagonal/>
    </border>
    <border diagonalUp="false" diagonalDown="false">
      <left style="hair"/>
      <right/>
      <top/>
      <bottom style="hair">
        <color rgb="FF000080"/>
      </bottom>
      <diagonal/>
    </border>
    <border diagonalUp="false" diagonalDown="false">
      <left/>
      <right/>
      <top/>
      <bottom style="hair">
        <color rgb="FF000080"/>
      </bottom>
      <diagonal/>
    </border>
    <border diagonalUp="false" diagonalDown="false">
      <left/>
      <right style="hair">
        <color rgb="FF000080"/>
      </right>
      <top/>
      <bottom style="hair">
        <color rgb="FF000080"/>
      </bottom>
      <diagonal/>
    </border>
    <border diagonalUp="false" diagonalDown="false">
      <left style="thin">
        <color rgb="FF000080"/>
      </left>
      <right style="thin">
        <color rgb="FF000080"/>
      </right>
      <top style="thin">
        <color rgb="FF000080"/>
      </top>
      <bottom style="thin">
        <color rgb="FF000080"/>
      </bottom>
      <diagonal/>
    </border>
    <border diagonalUp="false" diagonalDown="false">
      <left style="hair">
        <color rgb="FF000080"/>
      </left>
      <right style="hair">
        <color rgb="FF000080"/>
      </right>
      <top style="hair">
        <color rgb="FF000080"/>
      </top>
      <bottom style="hair">
        <color rgb="FF000080"/>
      </bottom>
      <diagonal/>
    </border>
    <border diagonalUp="false" diagonalDown="false">
      <left style="hair"/>
      <right style="thin">
        <color rgb="FF000080"/>
      </right>
      <top style="thin">
        <color rgb="FF000080"/>
      </top>
      <bottom style="thin">
        <color rgb="FF000080"/>
      </bottom>
      <diagonal/>
    </border>
    <border diagonalUp="false" diagonalDown="false">
      <left style="hair"/>
      <right style="hair">
        <color rgb="FF000080"/>
      </right>
      <top style="hair">
        <color rgb="FF000080"/>
      </top>
      <bottom style="hair">
        <color rgb="FF000080"/>
      </bottom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thin"/>
      <diagonal/>
    </border>
    <border diagonalUp="false" diagonalDown="false">
      <left/>
      <right/>
      <top style="hair"/>
      <bottom style="thin"/>
      <diagonal/>
    </border>
    <border diagonalUp="false" diagonalDown="false">
      <left/>
      <right style="hair"/>
      <top style="hair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center" vertical="center" textRotation="9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O2" activeCellId="0" sqref="O2"/>
    </sheetView>
  </sheetViews>
  <sheetFormatPr defaultRowHeight="12.75" zeroHeight="false" outlineLevelRow="0" outlineLevelCol="0"/>
  <cols>
    <col collapsed="false" customWidth="true" hidden="false" outlineLevel="0" max="1" min="1" style="0" width="13.01"/>
    <col collapsed="false" customWidth="true" hidden="false" outlineLevel="0" max="3" min="2" style="0" width="8.67"/>
    <col collapsed="false" customWidth="true" hidden="false" outlineLevel="0" max="4" min="4" style="0" width="7.15"/>
    <col collapsed="false" customWidth="true" hidden="false" outlineLevel="0" max="5" min="5" style="0" width="5.14"/>
    <col collapsed="false" customWidth="true" hidden="false" outlineLevel="0" max="6" min="6" style="0" width="12.57"/>
    <col collapsed="false" customWidth="true" hidden="false" outlineLevel="0" max="7" min="7" style="0" width="14.86"/>
    <col collapsed="false" customWidth="true" hidden="false" outlineLevel="0" max="8" min="8" style="0" width="21.71"/>
    <col collapsed="false" customWidth="true" hidden="false" outlineLevel="0" max="12" min="9" style="0" width="8.67"/>
    <col collapsed="false" customWidth="true" hidden="false" outlineLevel="0" max="13" min="13" style="0" width="23.42"/>
    <col collapsed="false" customWidth="true" hidden="false" outlineLevel="0" max="14" min="14" style="0" width="20.57"/>
    <col collapsed="false" customWidth="true" hidden="false" outlineLevel="0" max="15" min="15" style="0" width="17.86"/>
    <col collapsed="false" customWidth="true" hidden="false" outlineLevel="0" max="20" min="16" style="0" width="8.67"/>
    <col collapsed="false" customWidth="true" hidden="false" outlineLevel="0" max="21" min="21" style="0" width="23.86"/>
    <col collapsed="false" customWidth="true" hidden="false" outlineLevel="0" max="22" min="22" style="0" width="16.42"/>
    <col collapsed="false" customWidth="true" hidden="false" outlineLevel="0" max="1025" min="23" style="0" width="8.67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customFormat="false" ht="12.8" hidden="false" customHeight="false" outlineLevel="0" collapsed="false">
      <c r="A2" s="0" t="str">
        <f aca="false">_xlfn.CONCAT(E2,"-",F2,"-",G2)</f>
        <v>18-20-3000</v>
      </c>
      <c r="B2" s="3" t="n">
        <v>43211</v>
      </c>
      <c r="C2" s="4" t="n">
        <v>0.567895328517338</v>
      </c>
      <c r="D2" s="4" t="str">
        <f aca="false">IF(OR(F2=20,F2=22,F2=24),"B","A")</f>
        <v>B</v>
      </c>
      <c r="E2" s="5" t="n">
        <v>18</v>
      </c>
      <c r="F2" s="0" t="n">
        <v>20</v>
      </c>
      <c r="G2" s="0" t="n">
        <v>3000</v>
      </c>
      <c r="H2" s="0" t="n">
        <f aca="false">0.0029*G2+0.0391</f>
        <v>8.7391</v>
      </c>
      <c r="I2" s="0" t="n">
        <v>180</v>
      </c>
      <c r="J2" s="0" t="n">
        <v>200</v>
      </c>
      <c r="K2" s="0" t="n">
        <v>220</v>
      </c>
      <c r="L2" s="0" t="n">
        <v>230</v>
      </c>
      <c r="M2" s="0" t="n">
        <v>7</v>
      </c>
      <c r="N2" s="0" t="n">
        <v>1.754</v>
      </c>
      <c r="O2" s="0" t="n">
        <f aca="false">M2/N2</f>
        <v>3.99087799315849</v>
      </c>
      <c r="P2" s="0" t="n">
        <f aca="false">AVERAGE(Q2:T2)</f>
        <v>1.715</v>
      </c>
      <c r="Q2" s="0" t="n">
        <v>1.71</v>
      </c>
      <c r="R2" s="0" t="n">
        <v>1.73</v>
      </c>
      <c r="S2" s="0" t="n">
        <v>1.72</v>
      </c>
      <c r="T2" s="0" t="n">
        <v>1.7</v>
      </c>
      <c r="U2" s="0" t="n">
        <f aca="false">MAX(ABS(Q2-P2),ABS(R2-P2), ABS(S2-P2), ABS(T2-P2))</f>
        <v>0.0149999999999999</v>
      </c>
      <c r="V2" s="0" t="n">
        <f aca="false">MAX(ABS(R2-1.75),ABS(S2-1.75), ABS(T2-1.75), ABS(Q2-1.75))</f>
        <v>0.0499999999999998</v>
      </c>
      <c r="X2" s="0" t="n">
        <f aca="false">H2*PI()/4*(P2/10)^2</f>
        <v>0.201876068833901</v>
      </c>
    </row>
    <row r="3" customFormat="false" ht="12.8" hidden="false" customHeight="false" outlineLevel="0" collapsed="false">
      <c r="A3" s="0" t="str">
        <f aca="false">_xlfn.CONCAT(E3,"-",F3,"-",G3)</f>
        <v>8-20-3330</v>
      </c>
      <c r="B3" s="3" t="n">
        <v>43211</v>
      </c>
      <c r="C3" s="4" t="n">
        <v>0.438169159650301</v>
      </c>
      <c r="D3" s="4" t="str">
        <f aca="false">IF(OR(F3=20,F3=22,F3=24),"B","A")</f>
        <v>B</v>
      </c>
      <c r="E3" s="5" t="n">
        <v>8</v>
      </c>
      <c r="F3" s="0" t="n">
        <v>20</v>
      </c>
      <c r="G3" s="0" t="n">
        <v>3330</v>
      </c>
      <c r="H3" s="0" t="n">
        <f aca="false">0.0029*G3+0.0391</f>
        <v>9.6961</v>
      </c>
      <c r="I3" s="0" t="n">
        <v>180</v>
      </c>
      <c r="J3" s="0" t="n">
        <v>200</v>
      </c>
      <c r="K3" s="0" t="n">
        <v>220</v>
      </c>
      <c r="L3" s="0" t="n">
        <v>230</v>
      </c>
      <c r="M3" s="0" t="n">
        <v>7</v>
      </c>
      <c r="N3" s="0" t="n">
        <v>2.82</v>
      </c>
      <c r="O3" s="0" t="n">
        <f aca="false">M3/N3</f>
        <v>2.4822695035461</v>
      </c>
      <c r="P3" s="0" t="n">
        <f aca="false">AVERAGE(Q3:T3)</f>
        <v>1.595</v>
      </c>
      <c r="Q3" s="0" t="n">
        <v>1.59</v>
      </c>
      <c r="R3" s="0" t="n">
        <v>1.6</v>
      </c>
      <c r="S3" s="0" t="n">
        <v>1.59</v>
      </c>
      <c r="T3" s="0" t="n">
        <v>1.6</v>
      </c>
      <c r="U3" s="0" t="n">
        <f aca="false">MAX(ABS(Q3-P3),ABS(R3-P3), ABS(S3-P3), ABS(T3-P3))</f>
        <v>0.00500000000000012</v>
      </c>
      <c r="V3" s="0" t="n">
        <f aca="false">MAX(ABS(R3-1.75),ABS(S3-1.75), ABS(T3-1.75), ABS(Q3-1.75))</f>
        <v>0.16</v>
      </c>
      <c r="X3" s="0" t="n">
        <f aca="false">H3*PI()/4*(P3/10)^2</f>
        <v>0.193735113745865</v>
      </c>
    </row>
    <row r="4" customFormat="false" ht="12.8" hidden="false" customHeight="false" outlineLevel="0" collapsed="false">
      <c r="A4" s="0" t="str">
        <f aca="false">_xlfn.CONCAT(E4,"-",F4,"-",G4)</f>
        <v>10-20-3660</v>
      </c>
      <c r="B4" s="3" t="n">
        <v>43211</v>
      </c>
      <c r="C4" s="4" t="n">
        <v>0.465054331714051</v>
      </c>
      <c r="D4" s="4" t="str">
        <f aca="false">IF(OR(F4=20,F4=22,F4=24),"B","A")</f>
        <v>B</v>
      </c>
      <c r="E4" s="5" t="n">
        <v>10</v>
      </c>
      <c r="F4" s="0" t="n">
        <v>20</v>
      </c>
      <c r="G4" s="0" t="n">
        <v>3660</v>
      </c>
      <c r="H4" s="0" t="n">
        <f aca="false">0.0029*G4+0.0391</f>
        <v>10.6531</v>
      </c>
      <c r="I4" s="0" t="n">
        <v>180</v>
      </c>
      <c r="J4" s="0" t="n">
        <v>200</v>
      </c>
      <c r="K4" s="0" t="n">
        <v>220</v>
      </c>
      <c r="L4" s="0" t="n">
        <v>230</v>
      </c>
      <c r="M4" s="0" t="n">
        <v>6</v>
      </c>
      <c r="N4" s="0" t="n">
        <v>1.969</v>
      </c>
      <c r="O4" s="0" t="n">
        <f aca="false">M4/N4</f>
        <v>3.04723209751143</v>
      </c>
      <c r="P4" s="0" t="n">
        <f aca="false">AVERAGE(Q4:T4)</f>
        <v>1.485</v>
      </c>
      <c r="Q4" s="0" t="n">
        <v>1.48</v>
      </c>
      <c r="R4" s="0" t="n">
        <v>1.49</v>
      </c>
      <c r="S4" s="0" t="n">
        <v>1.48</v>
      </c>
      <c r="T4" s="0" t="n">
        <v>1.49</v>
      </c>
      <c r="U4" s="0" t="n">
        <f aca="false">MAX(ABS(Q4-P4),ABS(R4-P4), ABS(S4-P4), ABS(T4-P4))</f>
        <v>0.00500000000000012</v>
      </c>
      <c r="V4" s="0" t="n">
        <f aca="false">MAX(ABS(R4-1.75),ABS(S4-1.75), ABS(T4-1.75), ABS(Q4-1.75))</f>
        <v>0.27</v>
      </c>
      <c r="X4" s="0" t="n">
        <f aca="false">H4*PI()/4*(P4/10)^2</f>
        <v>0.184509525679133</v>
      </c>
    </row>
    <row r="5" customFormat="false" ht="12.8" hidden="false" customHeight="false" outlineLevel="0" collapsed="false">
      <c r="A5" s="0" t="str">
        <f aca="false">_xlfn.CONCAT(E5,"-",F5,"-",G5)</f>
        <v>24-22-3000</v>
      </c>
      <c r="B5" s="3" t="n">
        <v>43211</v>
      </c>
      <c r="C5" s="4" t="n">
        <v>0.620404607025301</v>
      </c>
      <c r="D5" s="4" t="str">
        <f aca="false">IF(OR(F5=20,F5=22,F5=24),"B","A")</f>
        <v>B</v>
      </c>
      <c r="E5" s="5" t="n">
        <v>24</v>
      </c>
      <c r="F5" s="0" t="n">
        <v>22</v>
      </c>
      <c r="G5" s="0" t="n">
        <v>3000</v>
      </c>
      <c r="H5" s="0" t="n">
        <f aca="false">0.0029*G5+0.0391</f>
        <v>8.7391</v>
      </c>
      <c r="I5" s="0" t="n">
        <v>180</v>
      </c>
      <c r="J5" s="0" t="n">
        <v>200</v>
      </c>
      <c r="K5" s="0" t="n">
        <v>220</v>
      </c>
      <c r="L5" s="0" t="n">
        <v>230</v>
      </c>
      <c r="M5" s="0" t="n">
        <v>4</v>
      </c>
      <c r="N5" s="0" t="n">
        <v>1.98</v>
      </c>
      <c r="O5" s="0" t="n">
        <f aca="false">M5/N5</f>
        <v>2.02020202020202</v>
      </c>
      <c r="P5" s="0" t="n">
        <f aca="false">AVERAGE(Q5:T5)</f>
        <v>1.7325</v>
      </c>
      <c r="Q5" s="0" t="n">
        <v>1.72</v>
      </c>
      <c r="R5" s="0" t="n">
        <v>1.74</v>
      </c>
      <c r="S5" s="0" t="n">
        <v>1.74</v>
      </c>
      <c r="T5" s="0" t="n">
        <v>1.73</v>
      </c>
      <c r="U5" s="0" t="n">
        <f aca="false">MAX(ABS(Q5-P5),ABS(R5-P5), ABS(S5-P5), ABS(T5-P5))</f>
        <v>0.0125</v>
      </c>
      <c r="V5" s="0" t="n">
        <f aca="false">MAX(ABS(R5-1.75),ABS(S5-1.75), ABS(T5-1.75), ABS(Q5-1.75))</f>
        <v>0.03</v>
      </c>
      <c r="X5" s="0" t="n">
        <f aca="false">H5*PI()/4*(P5/10)^2</f>
        <v>0.206017008604858</v>
      </c>
    </row>
    <row r="6" customFormat="false" ht="12.8" hidden="false" customHeight="false" outlineLevel="0" collapsed="false">
      <c r="A6" s="0" t="str">
        <f aca="false">_xlfn.CONCAT(E6,"-",F6,"-",G6)</f>
        <v>25-22-3330</v>
      </c>
      <c r="B6" s="3" t="n">
        <v>43211</v>
      </c>
      <c r="C6" s="4" t="n">
        <v>0.63210555524978</v>
      </c>
      <c r="D6" s="4" t="str">
        <f aca="false">IF(OR(F6=20,F6=22,F6=24),"B","A")</f>
        <v>B</v>
      </c>
      <c r="E6" s="5" t="n">
        <v>25</v>
      </c>
      <c r="F6" s="0" t="n">
        <v>22</v>
      </c>
      <c r="G6" s="0" t="n">
        <v>3330</v>
      </c>
      <c r="H6" s="0" t="n">
        <f aca="false">0.0029*G6+0.0391</f>
        <v>9.6961</v>
      </c>
      <c r="I6" s="0" t="n">
        <v>180</v>
      </c>
      <c r="J6" s="0" t="n">
        <v>200</v>
      </c>
      <c r="K6" s="0" t="n">
        <v>220</v>
      </c>
      <c r="L6" s="0" t="n">
        <v>230</v>
      </c>
      <c r="M6" s="0" t="n">
        <v>3</v>
      </c>
      <c r="N6" s="0" t="n">
        <v>1.8</v>
      </c>
      <c r="O6" s="0" t="n">
        <f aca="false">M6/N6</f>
        <v>1.66666666666667</v>
      </c>
      <c r="P6" s="0" t="n">
        <f aca="false">AVERAGE(Q6:T6)</f>
        <v>1.6875</v>
      </c>
      <c r="Q6" s="0" t="n">
        <v>1.7</v>
      </c>
      <c r="R6" s="0" t="n">
        <v>1.7</v>
      </c>
      <c r="S6" s="0" t="n">
        <v>1.69</v>
      </c>
      <c r="T6" s="0" t="n">
        <v>1.66</v>
      </c>
      <c r="U6" s="0" t="n">
        <f aca="false">MAX(ABS(Q6-P6),ABS(R6-P6), ABS(S6-P6), ABS(T6-P6))</f>
        <v>0.0275000000000001</v>
      </c>
      <c r="V6" s="0" t="n">
        <f aca="false">MAX(ABS(R6-1.75),ABS(S6-1.75), ABS(T6-1.75), ABS(Q6-1.75))</f>
        <v>0.0899999999999999</v>
      </c>
      <c r="X6" s="0" t="n">
        <f aca="false">H6*PI()/4*(P6/10)^2</f>
        <v>0.216857541691954</v>
      </c>
    </row>
    <row r="7" customFormat="false" ht="12.8" hidden="false" customHeight="false" outlineLevel="0" collapsed="false">
      <c r="A7" s="0" t="str">
        <f aca="false">_xlfn.CONCAT(E7,"-",F7,"-",G7)</f>
        <v>11-22-3660</v>
      </c>
      <c r="B7" s="3" t="n">
        <v>43211</v>
      </c>
      <c r="C7" s="4" t="n">
        <v>0.477213886433993</v>
      </c>
      <c r="D7" s="4" t="str">
        <f aca="false">IF(OR(F7=20,F7=22,F7=24),"B","A")</f>
        <v>B</v>
      </c>
      <c r="E7" s="5" t="n">
        <v>11</v>
      </c>
      <c r="F7" s="0" t="n">
        <v>22</v>
      </c>
      <c r="G7" s="0" t="n">
        <v>3660</v>
      </c>
      <c r="H7" s="0" t="n">
        <f aca="false">0.0029*G7+0.0391</f>
        <v>10.6531</v>
      </c>
      <c r="I7" s="0" t="n">
        <v>180</v>
      </c>
      <c r="J7" s="0" t="n">
        <v>200</v>
      </c>
      <c r="K7" s="0" t="n">
        <v>220</v>
      </c>
      <c r="L7" s="0" t="n">
        <v>230</v>
      </c>
      <c r="M7" s="0" t="n">
        <v>14</v>
      </c>
      <c r="N7" s="0" t="n">
        <v>1.653</v>
      </c>
      <c r="O7" s="0" t="n">
        <f aca="false">M7/N7</f>
        <v>8.46944948578342</v>
      </c>
      <c r="P7" s="0" t="n">
        <f aca="false">AVERAGE(Q7:T7)</f>
        <v>1.7275</v>
      </c>
      <c r="Q7" s="0" t="n">
        <v>1.7</v>
      </c>
      <c r="R7" s="0" t="n">
        <v>1.74</v>
      </c>
      <c r="S7" s="0" t="n">
        <v>1.73</v>
      </c>
      <c r="T7" s="0" t="n">
        <v>1.74</v>
      </c>
      <c r="U7" s="0" t="n">
        <f aca="false">MAX(ABS(Q7-P7),ABS(R7-P7), ABS(S7-P7), ABS(T7-P7))</f>
        <v>0.0274999999999999</v>
      </c>
      <c r="V7" s="0" t="n">
        <f aca="false">MAX(ABS(R7-1.75),ABS(S7-1.75), ABS(T7-1.75), ABS(Q7-1.75))</f>
        <v>0.0499999999999998</v>
      </c>
      <c r="X7" s="0" t="n">
        <f aca="false">H7*PI()/4*(P7/10)^2</f>
        <v>0.249690487452522</v>
      </c>
    </row>
    <row r="8" customFormat="false" ht="12.8" hidden="false" customHeight="false" outlineLevel="0" collapsed="false">
      <c r="A8" s="0" t="str">
        <f aca="false">_xlfn.CONCAT(E8,"-",F8,"-",G8)</f>
        <v>17-24-3000</v>
      </c>
      <c r="B8" s="3" t="n">
        <v>43211</v>
      </c>
      <c r="C8" s="4" t="n">
        <v>0.560284283709201</v>
      </c>
      <c r="D8" s="4" t="str">
        <f aca="false">IF(OR(F8=20,F8=22,F8=24),"B","A")</f>
        <v>B</v>
      </c>
      <c r="E8" s="5" t="n">
        <v>17</v>
      </c>
      <c r="F8" s="0" t="n">
        <v>24</v>
      </c>
      <c r="G8" s="0" t="n">
        <v>3000</v>
      </c>
      <c r="H8" s="0" t="n">
        <f aca="false">0.0029*G8+0.0391</f>
        <v>8.7391</v>
      </c>
      <c r="I8" s="0" t="n">
        <v>180</v>
      </c>
      <c r="J8" s="0" t="n">
        <v>200</v>
      </c>
      <c r="K8" s="0" t="n">
        <v>220</v>
      </c>
      <c r="L8" s="0" t="n">
        <v>230</v>
      </c>
      <c r="M8" s="0" t="n">
        <v>2</v>
      </c>
      <c r="N8" s="0" t="n">
        <v>1.753</v>
      </c>
      <c r="O8" s="0" t="n">
        <f aca="false">M8/N8</f>
        <v>1.14090131203651</v>
      </c>
      <c r="P8" s="0" t="n">
        <f aca="false">AVERAGE(Q8:T8)</f>
        <v>1.8075</v>
      </c>
      <c r="Q8" s="0" t="n">
        <v>1.81</v>
      </c>
      <c r="R8" s="0" t="n">
        <v>1.8</v>
      </c>
      <c r="S8" s="0" t="n">
        <v>1.82</v>
      </c>
      <c r="T8" s="0" t="n">
        <v>1.8</v>
      </c>
      <c r="U8" s="0" t="n">
        <f aca="false">MAX(ABS(Q8-P8),ABS(R8-P8), ABS(S8-P8), ABS(T8-P8))</f>
        <v>0.0125</v>
      </c>
      <c r="V8" s="0" t="n">
        <f aca="false">MAX(ABS(R8-1.75),ABS(S8-1.75), ABS(T8-1.75), ABS(Q8-1.75))</f>
        <v>0.0700000000000001</v>
      </c>
      <c r="X8" s="0" t="n">
        <f aca="false">H8*PI()/4*(P8/10)^2</f>
        <v>0.224240060658136</v>
      </c>
    </row>
    <row r="9" customFormat="false" ht="12.8" hidden="false" customHeight="false" outlineLevel="0" collapsed="false">
      <c r="A9" s="0" t="str">
        <f aca="false">_xlfn.CONCAT(E9,"-",F9,"-",G9)</f>
        <v>19-24-3330</v>
      </c>
      <c r="B9" s="3" t="n">
        <v>43211</v>
      </c>
      <c r="C9" s="4" t="n">
        <v>0.5755625752189</v>
      </c>
      <c r="D9" s="4" t="str">
        <f aca="false">IF(OR(F9=20,F9=22,F9=24),"B","A")</f>
        <v>B</v>
      </c>
      <c r="E9" s="5" t="n">
        <v>19</v>
      </c>
      <c r="F9" s="0" t="n">
        <v>24</v>
      </c>
      <c r="G9" s="0" t="n">
        <v>3330</v>
      </c>
      <c r="H9" s="0" t="n">
        <f aca="false">0.0029*G9+0.0391</f>
        <v>9.6961</v>
      </c>
      <c r="I9" s="0" t="n">
        <v>180</v>
      </c>
      <c r="J9" s="0" t="n">
        <v>200</v>
      </c>
      <c r="K9" s="0" t="n">
        <v>220</v>
      </c>
      <c r="L9" s="0" t="n">
        <v>230</v>
      </c>
      <c r="M9" s="0" t="n">
        <v>16</v>
      </c>
      <c r="N9" s="0" t="n">
        <v>1.66</v>
      </c>
      <c r="O9" s="0" t="n">
        <f aca="false">M9/N9</f>
        <v>9.63855421686747</v>
      </c>
      <c r="P9" s="0" t="n">
        <f aca="false">AVERAGE(Q9:T9)</f>
        <v>1.6075</v>
      </c>
      <c r="Q9" s="0" t="n">
        <v>1.62</v>
      </c>
      <c r="R9" s="0" t="n">
        <v>1.61</v>
      </c>
      <c r="S9" s="0" t="n">
        <v>1.6</v>
      </c>
      <c r="T9" s="0" t="n">
        <v>1.6</v>
      </c>
      <c r="U9" s="0" t="n">
        <f aca="false">MAX(ABS(Q9-P9),ABS(R9-P9), ABS(S9-P9), ABS(T9-P9))</f>
        <v>0.0125</v>
      </c>
      <c r="V9" s="0" t="n">
        <f aca="false">MAX(ABS(R9-1.75),ABS(S9-1.75), ABS(T9-1.75), ABS(Q9-1.75))</f>
        <v>0.15</v>
      </c>
      <c r="X9" s="0" t="n">
        <f aca="false">H9*PI()/4*(P9/10)^2</f>
        <v>0.196783613179691</v>
      </c>
    </row>
    <row r="10" customFormat="false" ht="12.8" hidden="false" customHeight="false" outlineLevel="0" collapsed="false">
      <c r="A10" s="0" t="str">
        <f aca="false">_xlfn.CONCAT(E10,"-",F10,"-",G10)</f>
        <v>20-24-3660</v>
      </c>
      <c r="B10" s="3" t="n">
        <v>43211</v>
      </c>
      <c r="C10" s="4" t="n">
        <v>0.584724995982627</v>
      </c>
      <c r="D10" s="4" t="str">
        <f aca="false">IF(OR(F10=20,F10=22,F10=24),"B","A")</f>
        <v>B</v>
      </c>
      <c r="E10" s="5" t="n">
        <v>20</v>
      </c>
      <c r="F10" s="0" t="n">
        <v>24</v>
      </c>
      <c r="G10" s="0" t="n">
        <v>3660</v>
      </c>
      <c r="H10" s="0" t="n">
        <f aca="false">0.0029*G10+0.0391</f>
        <v>10.6531</v>
      </c>
      <c r="I10" s="0" t="n">
        <v>180</v>
      </c>
      <c r="J10" s="0" t="n">
        <v>200</v>
      </c>
      <c r="K10" s="0" t="n">
        <v>220</v>
      </c>
      <c r="L10" s="0" t="n">
        <v>230</v>
      </c>
      <c r="M10" s="0" t="n">
        <v>5</v>
      </c>
      <c r="N10" s="0" t="n">
        <v>1.75</v>
      </c>
      <c r="O10" s="0" t="n">
        <f aca="false">M10/N10</f>
        <v>2.85714285714286</v>
      </c>
      <c r="P10" s="0" t="n">
        <f aca="false">AVERAGE(Q10:T10)</f>
        <v>1.6275</v>
      </c>
      <c r="Q10" s="0" t="n">
        <v>1.61</v>
      </c>
      <c r="R10" s="0" t="n">
        <v>1.63</v>
      </c>
      <c r="S10" s="0" t="n">
        <v>1.64</v>
      </c>
      <c r="T10" s="0" t="n">
        <v>1.63</v>
      </c>
      <c r="U10" s="0" t="n">
        <f aca="false">MAX(ABS(Q10-P10),ABS(R10-P10), ABS(S10-P10), ABS(T10-P10))</f>
        <v>0.0175000000000001</v>
      </c>
      <c r="V10" s="0" t="n">
        <f aca="false">MAX(ABS(R10-1.75),ABS(S10-1.75), ABS(T10-1.75), ABS(Q10-1.75))</f>
        <v>0.14</v>
      </c>
      <c r="X10" s="0" t="n">
        <f aca="false">H10*PI()/4*(P10/10)^2</f>
        <v>0.22161945349211</v>
      </c>
    </row>
    <row r="11" customFormat="false" ht="12.8" hidden="false" customHeight="false" outlineLevel="0" collapsed="false">
      <c r="A11" s="0" t="str">
        <f aca="false">_xlfn.CONCAT(E11,"-",F11,"-",G11)</f>
        <v>9-27-3800</v>
      </c>
      <c r="B11" s="3" t="n">
        <v>43211</v>
      </c>
      <c r="C11" s="4" t="n">
        <v>0.452052150826944</v>
      </c>
      <c r="D11" s="4" t="str">
        <f aca="false">IF(OR(F11=20,F11=22,F11=24),"B","A")</f>
        <v>A</v>
      </c>
      <c r="E11" s="5" t="n">
        <v>9</v>
      </c>
      <c r="F11" s="6" t="n">
        <v>27</v>
      </c>
      <c r="G11" s="0" t="n">
        <v>3800</v>
      </c>
      <c r="H11" s="0" t="n">
        <f aca="false">0.0029*G11+0.0391</f>
        <v>11.0591</v>
      </c>
      <c r="I11" s="0" t="n">
        <v>180</v>
      </c>
      <c r="J11" s="0" t="n">
        <v>200</v>
      </c>
      <c r="K11" s="0" t="n">
        <v>220</v>
      </c>
      <c r="L11" s="0" t="n">
        <v>230</v>
      </c>
      <c r="M11" s="0" t="n">
        <v>6</v>
      </c>
      <c r="N11" s="0" t="n">
        <v>1.678</v>
      </c>
      <c r="O11" s="0" t="n">
        <f aca="false">M11/N11</f>
        <v>3.57568533969011</v>
      </c>
      <c r="P11" s="0" t="n">
        <f aca="false">AVERAGE(Q11:T11)</f>
        <v>1.7275</v>
      </c>
      <c r="Q11" s="0" t="n">
        <v>1.73</v>
      </c>
      <c r="R11" s="0" t="n">
        <v>1.7</v>
      </c>
      <c r="S11" s="0" t="n">
        <v>1.74</v>
      </c>
      <c r="T11" s="0" t="n">
        <v>1.74</v>
      </c>
      <c r="U11" s="0" t="n">
        <f aca="false">MAX(ABS(Q11-P11),ABS(R11-P11), ABS(S11-P11), ABS(T11-P11))</f>
        <v>0.0274999999999999</v>
      </c>
      <c r="V11" s="0" t="n">
        <f aca="false">MAX(ABS(R11-1.75),ABS(S11-1.75), ABS(T11-1.75), ABS(Q11-1.75))</f>
        <v>0.0499999999999998</v>
      </c>
      <c r="X11" s="0" t="n">
        <f aca="false">H11*PI()/4*(P11/10)^2</f>
        <v>0.259206434726623</v>
      </c>
    </row>
    <row r="12" customFormat="false" ht="12.8" hidden="false" customHeight="false" outlineLevel="0" collapsed="false">
      <c r="A12" s="0" t="str">
        <f aca="false">_xlfn.CONCAT(E12,"-",F12,"-",G12)</f>
        <v>16-27-4200</v>
      </c>
      <c r="B12" s="3" t="n">
        <v>43211</v>
      </c>
      <c r="C12" s="4" t="n">
        <v>0.54905900818059</v>
      </c>
      <c r="D12" s="4" t="str">
        <f aca="false">IF(OR(F12=20,F12=22,F12=24),"B","A")</f>
        <v>A</v>
      </c>
      <c r="E12" s="5" t="n">
        <v>16</v>
      </c>
      <c r="F12" s="0" t="n">
        <v>27</v>
      </c>
      <c r="G12" s="0" t="n">
        <v>4200</v>
      </c>
      <c r="H12" s="0" t="n">
        <f aca="false">0.0029*G12+0.0391</f>
        <v>12.2191</v>
      </c>
      <c r="I12" s="0" t="n">
        <v>180</v>
      </c>
      <c r="J12" s="0" t="n">
        <v>200</v>
      </c>
      <c r="K12" s="0" t="n">
        <v>220</v>
      </c>
      <c r="L12" s="0" t="n">
        <v>230</v>
      </c>
      <c r="M12" s="0" t="n">
        <v>3</v>
      </c>
      <c r="N12" s="0" t="n">
        <v>1.778</v>
      </c>
      <c r="O12" s="0" t="n">
        <f aca="false">M12/N12</f>
        <v>1.68728908886389</v>
      </c>
      <c r="P12" s="0" t="n">
        <f aca="false">AVERAGE(Q12:T12)</f>
        <v>1.6125</v>
      </c>
      <c r="Q12" s="0" t="n">
        <v>1.6</v>
      </c>
      <c r="R12" s="0" t="n">
        <v>1.62</v>
      </c>
      <c r="S12" s="0" t="n">
        <v>1.61</v>
      </c>
      <c r="T12" s="0" t="n">
        <v>1.62</v>
      </c>
      <c r="U12" s="0" t="n">
        <f aca="false">MAX(ABS(Q12-P12),ABS(R12-P12), ABS(S12-P12), ABS(T12-P12))</f>
        <v>0.0124999999999997</v>
      </c>
      <c r="V12" s="0" t="n">
        <f aca="false">MAX(ABS(R12-1.75),ABS(S12-1.75), ABS(T12-1.75), ABS(Q12-1.75))</f>
        <v>0.15</v>
      </c>
      <c r="X12" s="0" t="n">
        <f aca="false">H12*PI()/4*(P12/10)^2</f>
        <v>0.24953332124933</v>
      </c>
    </row>
    <row r="13" customFormat="false" ht="12.8" hidden="false" customHeight="false" outlineLevel="0" collapsed="false">
      <c r="A13" s="0" t="str">
        <f aca="false">_xlfn.CONCAT(E13,"-",F13,"-",G13)</f>
        <v>22-27-4600</v>
      </c>
      <c r="B13" s="3" t="n">
        <v>43211</v>
      </c>
      <c r="C13" s="4" t="n">
        <v>0.602889617685764</v>
      </c>
      <c r="D13" s="4" t="str">
        <f aca="false">IF(OR(F13=20,F13=22,F13=24),"B","A")</f>
        <v>A</v>
      </c>
      <c r="E13" s="5" t="n">
        <v>22</v>
      </c>
      <c r="F13" s="6" t="n">
        <v>27</v>
      </c>
      <c r="G13" s="0" t="n">
        <v>4600</v>
      </c>
      <c r="H13" s="0" t="n">
        <f aca="false">0.0029*G13+0.0391</f>
        <v>13.3791</v>
      </c>
      <c r="I13" s="0" t="n">
        <v>180</v>
      </c>
      <c r="J13" s="0" t="n">
        <v>200</v>
      </c>
      <c r="K13" s="0" t="n">
        <v>220</v>
      </c>
      <c r="L13" s="0" t="n">
        <v>230</v>
      </c>
      <c r="M13" s="0" t="n">
        <v>3</v>
      </c>
      <c r="N13" s="0" t="n">
        <v>1.967</v>
      </c>
      <c r="O13" s="0" t="n">
        <f aca="false">M13/N13</f>
        <v>1.52516522623284</v>
      </c>
      <c r="P13" s="0" t="n">
        <f aca="false">AVERAGE(Q13:T13)</f>
        <v>1.5475</v>
      </c>
      <c r="Q13" s="0" t="n">
        <v>1.55</v>
      </c>
      <c r="R13" s="0" t="n">
        <v>1.54</v>
      </c>
      <c r="S13" s="0" t="n">
        <v>1.54</v>
      </c>
      <c r="T13" s="0" t="n">
        <v>1.56</v>
      </c>
      <c r="U13" s="0" t="n">
        <f aca="false">MAX(ABS(Q13-P13),ABS(R13-P13), ABS(S13-P13), ABS(T13-P13))</f>
        <v>0.0125</v>
      </c>
      <c r="V13" s="0" t="n">
        <f aca="false">MAX(ABS(R13-1.75),ABS(S13-1.75), ABS(T13-1.75), ABS(Q13-1.75))</f>
        <v>0.21</v>
      </c>
      <c r="X13" s="0" t="n">
        <f aca="false">H13*PI()/4*(P13/10)^2</f>
        <v>0.251639084545079</v>
      </c>
    </row>
    <row r="14" customFormat="false" ht="12.8" hidden="false" customHeight="false" outlineLevel="0" collapsed="false">
      <c r="A14" s="0" t="str">
        <f aca="false">_xlfn.CONCAT(E14,"-",F14,"-",G14)</f>
        <v>21-29-3800</v>
      </c>
      <c r="B14" s="3" t="n">
        <v>43211</v>
      </c>
      <c r="C14" s="4" t="n">
        <v>0.594307621997118</v>
      </c>
      <c r="D14" s="4" t="str">
        <f aca="false">IF(OR(F14=20,F14=22,F14=24),"B","A")</f>
        <v>A</v>
      </c>
      <c r="E14" s="5" t="n">
        <v>21</v>
      </c>
      <c r="F14" s="0" t="n">
        <v>29</v>
      </c>
      <c r="G14" s="0" t="n">
        <v>3800</v>
      </c>
      <c r="H14" s="0" t="n">
        <f aca="false">0.0029*G14+0.0391</f>
        <v>11.0591</v>
      </c>
      <c r="I14" s="0" t="n">
        <v>180</v>
      </c>
      <c r="J14" s="0" t="n">
        <v>200</v>
      </c>
      <c r="K14" s="0" t="n">
        <v>220</v>
      </c>
      <c r="L14" s="0" t="n">
        <v>230</v>
      </c>
      <c r="M14" s="0" t="n">
        <v>8</v>
      </c>
      <c r="N14" s="0" t="n">
        <v>1.89</v>
      </c>
      <c r="O14" s="0" t="n">
        <f aca="false">M14/N14</f>
        <v>4.23280423280423</v>
      </c>
      <c r="P14" s="0" t="n">
        <f aca="false">AVERAGE(Q14:T14)</f>
        <v>1.7875</v>
      </c>
      <c r="Q14" s="0" t="n">
        <v>1.78</v>
      </c>
      <c r="R14" s="0" t="n">
        <v>1.8</v>
      </c>
      <c r="S14" s="0" t="n">
        <v>1.81</v>
      </c>
      <c r="T14" s="0" t="n">
        <v>1.76</v>
      </c>
      <c r="U14" s="0" t="n">
        <f aca="false">MAX(ABS(Q14-P14),ABS(R14-P14), ABS(S14-P14), ABS(T14-P14))</f>
        <v>0.0275000000000001</v>
      </c>
      <c r="V14" s="0" t="n">
        <f aca="false">MAX(ABS(R14-1.75),ABS(S14-1.75), ABS(T14-1.75), ABS(Q14-1.75))</f>
        <v>0.0600000000000001</v>
      </c>
      <c r="X14" s="0" t="n">
        <f aca="false">H14*PI()/4*(P14/10)^2</f>
        <v>0.277524780238623</v>
      </c>
    </row>
    <row r="15" customFormat="false" ht="12.8" hidden="false" customHeight="false" outlineLevel="0" collapsed="false">
      <c r="A15" s="0" t="str">
        <f aca="false">_xlfn.CONCAT(E15,"-",F15,"-",G15)</f>
        <v>13-29-4200</v>
      </c>
      <c r="B15" s="3" t="n">
        <v>43211</v>
      </c>
      <c r="C15" s="4" t="n">
        <v>0.511047142578264</v>
      </c>
      <c r="D15" s="4" t="str">
        <f aca="false">IF(OR(F15=20,F15=22,F15=24),"B","A")</f>
        <v>A</v>
      </c>
      <c r="E15" s="5" t="n">
        <v>13</v>
      </c>
      <c r="F15" s="0" t="n">
        <v>29</v>
      </c>
      <c r="G15" s="0" t="n">
        <v>4200</v>
      </c>
      <c r="H15" s="0" t="n">
        <f aca="false">0.0029*G15+0.0391</f>
        <v>12.2191</v>
      </c>
      <c r="I15" s="0" t="n">
        <v>180</v>
      </c>
      <c r="J15" s="0" t="n">
        <v>200</v>
      </c>
      <c r="K15" s="0" t="n">
        <v>220</v>
      </c>
      <c r="L15" s="0" t="n">
        <v>230</v>
      </c>
      <c r="M15" s="0" t="n">
        <v>14</v>
      </c>
      <c r="N15" s="0" t="n">
        <v>1.713</v>
      </c>
      <c r="O15" s="0" t="n">
        <f aca="false">M15/N15</f>
        <v>8.17279626386456</v>
      </c>
      <c r="P15" s="0" t="n">
        <f aca="false">AVERAGE(Q15:T15)</f>
        <v>1.6775</v>
      </c>
      <c r="Q15" s="0" t="n">
        <v>1.68</v>
      </c>
      <c r="R15" s="0" t="n">
        <v>1.69</v>
      </c>
      <c r="S15" s="0" t="n">
        <v>1.67</v>
      </c>
      <c r="T15" s="0" t="n">
        <v>1.67</v>
      </c>
      <c r="U15" s="0" t="n">
        <f aca="false">MAX(ABS(Q15-P15),ABS(R15-P15), ABS(S15-P15), ABS(T15-P15))</f>
        <v>0.0125000000000002</v>
      </c>
      <c r="V15" s="0" t="n">
        <f aca="false">MAX(ABS(R15-1.75),ABS(S15-1.75), ABS(T15-1.75), ABS(Q15-1.75))</f>
        <v>0.0800000000000001</v>
      </c>
      <c r="X15" s="0" t="n">
        <f aca="false">H15*PI()/4*(P15/10)^2</f>
        <v>0.270056203575794</v>
      </c>
    </row>
    <row r="16" customFormat="false" ht="12.8" hidden="false" customHeight="false" outlineLevel="0" collapsed="false">
      <c r="A16" s="0" t="str">
        <f aca="false">_xlfn.CONCAT(E16,"-",F16,"-",G16)</f>
        <v>14-29-4600</v>
      </c>
      <c r="B16" s="3" t="n">
        <v>43211</v>
      </c>
      <c r="C16" s="4" t="n">
        <v>0.516779987453796</v>
      </c>
      <c r="D16" s="4" t="str">
        <f aca="false">IF(OR(F16=20,F16=22,F16=24),"B","A")</f>
        <v>A</v>
      </c>
      <c r="E16" s="5" t="n">
        <v>14</v>
      </c>
      <c r="F16" s="0" t="n">
        <v>29</v>
      </c>
      <c r="G16" s="0" t="n">
        <v>4600</v>
      </c>
      <c r="H16" s="0" t="n">
        <f aca="false">0.0029*G16+0.0391</f>
        <v>13.3791</v>
      </c>
      <c r="I16" s="0" t="n">
        <v>180</v>
      </c>
      <c r="J16" s="0" t="n">
        <v>200</v>
      </c>
      <c r="K16" s="0" t="n">
        <v>220</v>
      </c>
      <c r="L16" s="0" t="n">
        <v>230</v>
      </c>
      <c r="M16" s="0" t="n">
        <v>2</v>
      </c>
      <c r="N16" s="0" t="n">
        <v>1.935</v>
      </c>
      <c r="O16" s="0" t="n">
        <f aca="false">M16/N16</f>
        <v>1.03359173126615</v>
      </c>
      <c r="P16" s="0" t="n">
        <f aca="false">AVERAGE(Q16:T16)</f>
        <v>1.6125</v>
      </c>
      <c r="Q16" s="0" t="n">
        <v>1.61</v>
      </c>
      <c r="R16" s="0" t="n">
        <v>1.62</v>
      </c>
      <c r="S16" s="0" t="n">
        <v>1.62</v>
      </c>
      <c r="T16" s="0" t="n">
        <v>1.6</v>
      </c>
      <c r="U16" s="0" t="n">
        <f aca="false">MAX(ABS(Q16-P16),ABS(R16-P16), ABS(S16-P16), ABS(T16-P16))</f>
        <v>0.0124999999999997</v>
      </c>
      <c r="V16" s="0" t="n">
        <f aca="false">MAX(ABS(R16-1.75),ABS(S16-1.75), ABS(T16-1.75), ABS(Q16-1.75))</f>
        <v>0.15</v>
      </c>
      <c r="X16" s="0" t="n">
        <f aca="false">H16*PI()/4*(P16/10)^2</f>
        <v>0.273222353391568</v>
      </c>
    </row>
    <row r="17" customFormat="false" ht="12.8" hidden="false" customHeight="false" outlineLevel="0" collapsed="false">
      <c r="A17" s="0" t="str">
        <f aca="false">_xlfn.CONCAT(E17,"-",F17,"-",G17)</f>
        <v>15-31-3800</v>
      </c>
      <c r="B17" s="3" t="n">
        <v>43211</v>
      </c>
      <c r="C17" s="4" t="n">
        <v>0.536206743059294</v>
      </c>
      <c r="D17" s="4" t="str">
        <f aca="false">IF(OR(F17=20,F17=22,F17=24),"B","A")</f>
        <v>A</v>
      </c>
      <c r="E17" s="5" t="n">
        <v>15</v>
      </c>
      <c r="F17" s="0" t="n">
        <v>31</v>
      </c>
      <c r="G17" s="0" t="n">
        <v>3800</v>
      </c>
      <c r="H17" s="0" t="n">
        <f aca="false">0.0029*G17+0.0391</f>
        <v>11.0591</v>
      </c>
      <c r="I17" s="0" t="n">
        <v>180</v>
      </c>
      <c r="J17" s="0" t="n">
        <v>200</v>
      </c>
      <c r="K17" s="0" t="n">
        <v>220</v>
      </c>
      <c r="L17" s="0" t="n">
        <v>230</v>
      </c>
      <c r="M17" s="0" t="n">
        <v>6</v>
      </c>
      <c r="N17" s="0" t="n">
        <v>1.84</v>
      </c>
      <c r="O17" s="0" t="n">
        <f aca="false">M17/N17</f>
        <v>3.26086956521739</v>
      </c>
      <c r="P17" s="0" t="n">
        <f aca="false">AVERAGE(Q17:T17)</f>
        <v>1.805</v>
      </c>
      <c r="Q17" s="0" t="n">
        <v>1.8</v>
      </c>
      <c r="R17" s="0" t="n">
        <v>1.79</v>
      </c>
      <c r="S17" s="0" t="n">
        <v>1.83</v>
      </c>
      <c r="T17" s="0" t="n">
        <v>1.8</v>
      </c>
      <c r="U17" s="0" t="n">
        <f aca="false">MAX(ABS(Q17-P17),ABS(R17-P17), ABS(S17-P17), ABS(T17-P17))</f>
        <v>0.0250000000000001</v>
      </c>
      <c r="V17" s="0" t="n">
        <f aca="false">MAX(ABS(R17-1.75),ABS(S17-1.75), ABS(T17-1.75), ABS(Q17-1.75))</f>
        <v>0.0800000000000001</v>
      </c>
      <c r="X17" s="0" t="n">
        <f aca="false">H17*PI()/4*(P17/10)^2</f>
        <v>0.282985432132447</v>
      </c>
    </row>
    <row r="18" customFormat="false" ht="12.8" hidden="false" customHeight="false" outlineLevel="0" collapsed="false">
      <c r="A18" s="0" t="str">
        <f aca="false">_xlfn.CONCAT(E18,"-",F18,"-",G18)</f>
        <v>23-31-4200</v>
      </c>
      <c r="B18" s="3" t="n">
        <v>43211</v>
      </c>
      <c r="C18" s="4" t="n">
        <v>0.612109788548391</v>
      </c>
      <c r="D18" s="4" t="str">
        <f aca="false">IF(OR(F18=20,F18=22,F18=24),"B","A")</f>
        <v>A</v>
      </c>
      <c r="E18" s="5" t="n">
        <v>23</v>
      </c>
      <c r="F18" s="0" t="n">
        <v>31</v>
      </c>
      <c r="G18" s="0" t="n">
        <v>4200</v>
      </c>
      <c r="H18" s="0" t="n">
        <f aca="false">0.0029*G18+0.0391</f>
        <v>12.2191</v>
      </c>
      <c r="I18" s="0" t="n">
        <v>180</v>
      </c>
      <c r="J18" s="0" t="n">
        <v>200</v>
      </c>
      <c r="K18" s="0" t="n">
        <v>220</v>
      </c>
      <c r="L18" s="0" t="n">
        <v>230</v>
      </c>
      <c r="M18" s="0" t="n">
        <v>5</v>
      </c>
      <c r="N18" s="0" t="n">
        <v>1.94</v>
      </c>
      <c r="O18" s="0" t="n">
        <f aca="false">M18/N18</f>
        <v>2.57731958762887</v>
      </c>
      <c r="P18" s="0" t="n">
        <f aca="false">AVERAGE(Q18:T18)</f>
        <v>1.75</v>
      </c>
      <c r="Q18" s="0" t="n">
        <v>1.75</v>
      </c>
      <c r="R18" s="0" t="n">
        <v>1.74</v>
      </c>
      <c r="S18" s="0" t="n">
        <v>1.76</v>
      </c>
      <c r="T18" s="0" t="n">
        <v>1.75</v>
      </c>
      <c r="U18" s="0" t="n">
        <f aca="false">MAX(ABS(Q18-P18),ABS(R18-P18), ABS(S18-P18), ABS(T18-P18))</f>
        <v>0.01</v>
      </c>
      <c r="V18" s="0" t="n">
        <f aca="false">MAX(ABS(R18-1.75),ABS(S18-1.75), ABS(T18-1.75), ABS(Q18-1.75))</f>
        <v>0.01</v>
      </c>
      <c r="X18" s="0" t="n">
        <f aca="false">H18*PI()/4*(P18/10)^2</f>
        <v>0.293903797637574</v>
      </c>
    </row>
    <row r="19" customFormat="false" ht="12.8" hidden="false" customHeight="false" outlineLevel="0" collapsed="false">
      <c r="A19" s="0" t="str">
        <f aca="false">_xlfn.CONCAT(E19,"-",F19,"-",G19)</f>
        <v>12-31-4600</v>
      </c>
      <c r="B19" s="3" t="n">
        <v>43211</v>
      </c>
      <c r="C19" s="4" t="n">
        <v>0.49897116953809</v>
      </c>
      <c r="D19" s="4" t="str">
        <f aca="false">IF(OR(F19=20,F19=22,F19=24),"B","A")</f>
        <v>A</v>
      </c>
      <c r="E19" s="5" t="n">
        <v>12</v>
      </c>
      <c r="F19" s="0" t="n">
        <v>31</v>
      </c>
      <c r="G19" s="0" t="n">
        <v>4600</v>
      </c>
      <c r="H19" s="0" t="n">
        <f aca="false">0.0029*G19+0.0391</f>
        <v>13.3791</v>
      </c>
      <c r="I19" s="0" t="n">
        <v>180</v>
      </c>
      <c r="J19" s="0" t="n">
        <v>200</v>
      </c>
      <c r="K19" s="0" t="n">
        <v>220</v>
      </c>
      <c r="L19" s="0" t="n">
        <v>230</v>
      </c>
      <c r="M19" s="0" t="n">
        <v>3</v>
      </c>
      <c r="N19" s="0" t="n">
        <v>1.92</v>
      </c>
      <c r="O19" s="0" t="n">
        <f aca="false">M19/N19</f>
        <v>1.5625</v>
      </c>
      <c r="P19" s="0" t="n">
        <f aca="false">AVERAGE(Q19:T19)</f>
        <v>1.64</v>
      </c>
      <c r="Q19" s="0" t="n">
        <v>1.64</v>
      </c>
      <c r="R19" s="0" t="n">
        <v>1.62</v>
      </c>
      <c r="S19" s="0" t="n">
        <v>1.64</v>
      </c>
      <c r="T19" s="0" t="n">
        <v>1.66</v>
      </c>
      <c r="U19" s="0" t="n">
        <f aca="false">MAX(ABS(Q19-P19),ABS(R19-P19), ABS(S19-P19), ABS(T19-P19))</f>
        <v>0.02</v>
      </c>
      <c r="V19" s="0" t="n">
        <f aca="false">MAX(ABS(R19-1.75),ABS(S19-1.75), ABS(T19-1.75), ABS(Q19-1.75))</f>
        <v>0.13</v>
      </c>
      <c r="X19" s="0" t="n">
        <f aca="false">H19*PI()/4*(P19/10)^2</f>
        <v>0.282621031594529</v>
      </c>
    </row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G67" colorId="64" zoomScale="100" zoomScaleNormal="100" zoomScalePageLayoutView="100" workbookViewId="0">
      <selection pane="topLeft" activeCell="K71" activeCellId="0" sqref="K71"/>
    </sheetView>
  </sheetViews>
  <sheetFormatPr defaultRowHeight="12.75" zeroHeight="false" outlineLevelRow="0" outlineLevelCol="0"/>
  <cols>
    <col collapsed="false" customWidth="true" hidden="false" outlineLevel="0" max="1" min="1" style="0" width="19.08"/>
    <col collapsed="false" customWidth="true" hidden="false" outlineLevel="0" max="2" min="2" style="0" width="16.76"/>
    <col collapsed="false" customWidth="true" hidden="false" outlineLevel="0" max="3" min="3" style="0" width="19.08"/>
    <col collapsed="false" customWidth="true" hidden="false" outlineLevel="0" max="6" min="4" style="0" width="16.76"/>
    <col collapsed="false" customWidth="true" hidden="false" outlineLevel="0" max="7" min="7" style="0" width="15.83"/>
    <col collapsed="false" customWidth="true" hidden="false" outlineLevel="0" max="8" min="8" style="0" width="19.08"/>
    <col collapsed="false" customWidth="true" hidden="false" outlineLevel="0" max="9" min="9" style="0" width="16.76"/>
    <col collapsed="false" customWidth="true" hidden="false" outlineLevel="0" max="10" min="10" style="0" width="19.08"/>
    <col collapsed="false" customWidth="true" hidden="false" outlineLevel="0" max="13" min="11" style="0" width="16.76"/>
    <col collapsed="false" customWidth="true" hidden="false" outlineLevel="0" max="14" min="14" style="0" width="15.83"/>
    <col collapsed="false" customWidth="false" hidden="false" outlineLevel="0" max="1025" min="15" style="0" width="11.52"/>
  </cols>
  <sheetData>
    <row r="1" customFormat="false" ht="13.8" hidden="false" customHeight="false" outlineLevel="0" collapsed="false">
      <c r="A1" s="7" t="s">
        <v>24</v>
      </c>
      <c r="B1" s="7"/>
      <c r="C1" s="7"/>
      <c r="D1" s="7"/>
      <c r="E1" s="7"/>
      <c r="F1" s="7"/>
      <c r="G1" s="7"/>
      <c r="H1" s="8" t="s">
        <v>25</v>
      </c>
      <c r="I1" s="8"/>
      <c r="J1" s="8"/>
      <c r="K1" s="8"/>
      <c r="L1" s="8"/>
      <c r="M1" s="8"/>
      <c r="N1" s="8"/>
    </row>
    <row r="2" customFormat="false" ht="13.8" hidden="false" customHeight="false" outlineLevel="0" collapsed="false">
      <c r="A2" s="9" t="s">
        <v>5</v>
      </c>
      <c r="B2" s="10" t="s">
        <v>6</v>
      </c>
      <c r="C2" s="10" t="s">
        <v>12</v>
      </c>
      <c r="D2" s="11" t="s">
        <v>15</v>
      </c>
      <c r="G2" s="12"/>
      <c r="H2" s="13" t="s">
        <v>5</v>
      </c>
      <c r="I2" s="14" t="s">
        <v>6</v>
      </c>
      <c r="J2" s="14" t="s">
        <v>12</v>
      </c>
      <c r="K2" s="15" t="s">
        <v>15</v>
      </c>
      <c r="N2" s="12"/>
    </row>
    <row r="3" customFormat="false" ht="12.8" hidden="false" customHeight="false" outlineLevel="0" collapsed="false">
      <c r="A3" s="16" t="n">
        <v>27</v>
      </c>
      <c r="B3" s="0" t="n">
        <v>3800</v>
      </c>
      <c r="C3" s="0" t="n">
        <v>6</v>
      </c>
      <c r="D3" s="17" t="n">
        <v>1.7275</v>
      </c>
      <c r="G3" s="12"/>
      <c r="H3" s="18" t="n">
        <v>20</v>
      </c>
      <c r="I3" s="0" t="n">
        <v>3000</v>
      </c>
      <c r="J3" s="0" t="n">
        <v>7</v>
      </c>
      <c r="K3" s="19" t="n">
        <v>1.715</v>
      </c>
      <c r="N3" s="12"/>
    </row>
    <row r="4" customFormat="false" ht="12.8" hidden="false" customHeight="false" outlineLevel="0" collapsed="false">
      <c r="A4" s="18" t="n">
        <v>27</v>
      </c>
      <c r="B4" s="0" t="n">
        <v>4200</v>
      </c>
      <c r="C4" s="0" t="n">
        <v>3</v>
      </c>
      <c r="D4" s="17" t="n">
        <v>1.6125</v>
      </c>
      <c r="G4" s="12"/>
      <c r="H4" s="18" t="n">
        <v>20</v>
      </c>
      <c r="I4" s="0" t="n">
        <v>3330</v>
      </c>
      <c r="J4" s="0" t="n">
        <v>7</v>
      </c>
      <c r="K4" s="19" t="n">
        <v>1.595</v>
      </c>
      <c r="N4" s="12"/>
    </row>
    <row r="5" customFormat="false" ht="12.8" hidden="false" customHeight="false" outlineLevel="0" collapsed="false">
      <c r="A5" s="16" t="n">
        <v>27</v>
      </c>
      <c r="B5" s="0" t="n">
        <v>4600</v>
      </c>
      <c r="C5" s="0" t="n">
        <v>3</v>
      </c>
      <c r="D5" s="17" t="n">
        <v>1.5475</v>
      </c>
      <c r="G5" s="12"/>
      <c r="H5" s="18" t="n">
        <v>20</v>
      </c>
      <c r="I5" s="0" t="n">
        <v>3660</v>
      </c>
      <c r="J5" s="0" t="n">
        <v>6</v>
      </c>
      <c r="K5" s="19" t="n">
        <v>1.485</v>
      </c>
      <c r="N5" s="12"/>
    </row>
    <row r="6" customFormat="false" ht="12.8" hidden="false" customHeight="false" outlineLevel="0" collapsed="false">
      <c r="A6" s="18" t="n">
        <v>29</v>
      </c>
      <c r="B6" s="0" t="n">
        <v>3800</v>
      </c>
      <c r="C6" s="0" t="n">
        <v>8</v>
      </c>
      <c r="D6" s="17" t="n">
        <v>1.7875</v>
      </c>
      <c r="G6" s="12"/>
      <c r="H6" s="18" t="n">
        <v>22</v>
      </c>
      <c r="I6" s="0" t="n">
        <v>3000</v>
      </c>
      <c r="J6" s="0" t="n">
        <v>4</v>
      </c>
      <c r="K6" s="19" t="n">
        <v>1.7325</v>
      </c>
      <c r="N6" s="12"/>
    </row>
    <row r="7" customFormat="false" ht="12.8" hidden="false" customHeight="false" outlineLevel="0" collapsed="false">
      <c r="A7" s="18" t="n">
        <v>29</v>
      </c>
      <c r="B7" s="0" t="n">
        <v>4200</v>
      </c>
      <c r="C7" s="0" t="n">
        <v>14</v>
      </c>
      <c r="D7" s="17" t="n">
        <v>1.6775</v>
      </c>
      <c r="G7" s="12"/>
      <c r="H7" s="18" t="n">
        <v>22</v>
      </c>
      <c r="I7" s="20" t="n">
        <v>3330</v>
      </c>
      <c r="J7" s="20" t="n">
        <v>3</v>
      </c>
      <c r="K7" s="19" t="n">
        <v>1.6875</v>
      </c>
      <c r="N7" s="12"/>
    </row>
    <row r="8" customFormat="false" ht="12.8" hidden="false" customHeight="false" outlineLevel="0" collapsed="false">
      <c r="A8" s="18" t="n">
        <v>29</v>
      </c>
      <c r="B8" s="0" t="n">
        <v>4600</v>
      </c>
      <c r="C8" s="0" t="n">
        <v>2</v>
      </c>
      <c r="D8" s="17" t="n">
        <v>1.6125</v>
      </c>
      <c r="G8" s="12"/>
      <c r="H8" s="18" t="n">
        <v>22</v>
      </c>
      <c r="I8" s="0" t="n">
        <v>3660</v>
      </c>
      <c r="J8" s="0" t="n">
        <v>14</v>
      </c>
      <c r="K8" s="19" t="n">
        <v>1.7275</v>
      </c>
      <c r="N8" s="12"/>
    </row>
    <row r="9" customFormat="false" ht="12.8" hidden="false" customHeight="false" outlineLevel="0" collapsed="false">
      <c r="A9" s="18" t="n">
        <v>31</v>
      </c>
      <c r="B9" s="0" t="n">
        <v>3800</v>
      </c>
      <c r="C9" s="0" t="n">
        <v>6</v>
      </c>
      <c r="D9" s="17" t="n">
        <v>1.805</v>
      </c>
      <c r="G9" s="12"/>
      <c r="H9" s="18" t="n">
        <v>24</v>
      </c>
      <c r="I9" s="0" t="n">
        <v>3000</v>
      </c>
      <c r="J9" s="0" t="n">
        <v>2</v>
      </c>
      <c r="K9" s="19" t="n">
        <v>1.8075</v>
      </c>
      <c r="N9" s="12"/>
    </row>
    <row r="10" customFormat="false" ht="12.8" hidden="false" customHeight="false" outlineLevel="0" collapsed="false">
      <c r="A10" s="18" t="n">
        <v>31</v>
      </c>
      <c r="B10" s="20" t="n">
        <v>4200</v>
      </c>
      <c r="C10" s="20" t="n">
        <v>5</v>
      </c>
      <c r="D10" s="17" t="n">
        <v>1.75</v>
      </c>
      <c r="G10" s="12"/>
      <c r="H10" s="18" t="n">
        <v>24</v>
      </c>
      <c r="I10" s="0" t="n">
        <v>3330</v>
      </c>
      <c r="J10" s="0" t="n">
        <v>16</v>
      </c>
      <c r="K10" s="19" t="n">
        <v>1.6075</v>
      </c>
      <c r="N10" s="12"/>
    </row>
    <row r="11" customFormat="false" ht="12.8" hidden="false" customHeight="false" outlineLevel="0" collapsed="false">
      <c r="A11" s="21" t="n">
        <v>31</v>
      </c>
      <c r="B11" s="22" t="n">
        <v>4600</v>
      </c>
      <c r="C11" s="22" t="n">
        <v>3</v>
      </c>
      <c r="D11" s="23" t="n">
        <v>1.64</v>
      </c>
      <c r="G11" s="12"/>
      <c r="H11" s="24" t="n">
        <v>24</v>
      </c>
      <c r="I11" s="25" t="n">
        <v>3660</v>
      </c>
      <c r="J11" s="25" t="n">
        <v>5</v>
      </c>
      <c r="K11" s="26" t="n">
        <v>1.6275</v>
      </c>
      <c r="N11" s="12"/>
    </row>
    <row r="12" customFormat="false" ht="12.8" hidden="false" customHeight="false" outlineLevel="0" collapsed="false">
      <c r="A12" s="18"/>
      <c r="G12" s="12"/>
      <c r="H12" s="18"/>
      <c r="N12" s="12"/>
    </row>
    <row r="13" customFormat="false" ht="12.8" hidden="false" customHeight="false" outlineLevel="0" collapsed="false">
      <c r="A13" s="18"/>
      <c r="C13" s="27" t="s">
        <v>6</v>
      </c>
      <c r="D13" s="27"/>
      <c r="E13" s="27"/>
      <c r="G13" s="12"/>
      <c r="H13" s="18"/>
      <c r="J13" s="28" t="s">
        <v>6</v>
      </c>
      <c r="K13" s="28"/>
      <c r="L13" s="28"/>
      <c r="N13" s="12"/>
    </row>
    <row r="14" customFormat="false" ht="12.8" hidden="false" customHeight="false" outlineLevel="0" collapsed="false">
      <c r="A14" s="18"/>
      <c r="C14" s="29" t="n">
        <f aca="false">B3</f>
        <v>3800</v>
      </c>
      <c r="D14" s="29" t="n">
        <f aca="false">B4</f>
        <v>4200</v>
      </c>
      <c r="E14" s="29" t="n">
        <f aca="false">B5</f>
        <v>4600</v>
      </c>
      <c r="G14" s="12"/>
      <c r="H14" s="18"/>
      <c r="J14" s="30" t="n">
        <f aca="false">I3</f>
        <v>3000</v>
      </c>
      <c r="K14" s="30" t="n">
        <f aca="false">I4</f>
        <v>3330</v>
      </c>
      <c r="L14" s="30" t="n">
        <f aca="false">I5</f>
        <v>3660</v>
      </c>
      <c r="N14" s="12"/>
    </row>
    <row r="15" customFormat="false" ht="29.25" hidden="false" customHeight="true" outlineLevel="0" collapsed="false">
      <c r="A15" s="31" t="s">
        <v>5</v>
      </c>
      <c r="B15" s="29" t="n">
        <f aca="false">A3</f>
        <v>27</v>
      </c>
      <c r="C15" s="29" t="n">
        <f aca="false">D3</f>
        <v>1.7275</v>
      </c>
      <c r="D15" s="29" t="n">
        <f aca="false">D4</f>
        <v>1.6125</v>
      </c>
      <c r="E15" s="29" t="n">
        <f aca="false">D5</f>
        <v>1.5475</v>
      </c>
      <c r="G15" s="12"/>
      <c r="H15" s="32" t="s">
        <v>5</v>
      </c>
      <c r="I15" s="30" t="n">
        <f aca="false">H3</f>
        <v>20</v>
      </c>
      <c r="J15" s="30" t="n">
        <f aca="false">K3</f>
        <v>1.715</v>
      </c>
      <c r="K15" s="30" t="n">
        <f aca="false">K4</f>
        <v>1.595</v>
      </c>
      <c r="L15" s="30" t="n">
        <f aca="false">K5</f>
        <v>1.485</v>
      </c>
      <c r="N15" s="12"/>
    </row>
    <row r="16" customFormat="false" ht="29.25" hidden="false" customHeight="true" outlineLevel="0" collapsed="false">
      <c r="A16" s="31"/>
      <c r="B16" s="29" t="n">
        <f aca="false">A6</f>
        <v>29</v>
      </c>
      <c r="C16" s="29" t="n">
        <f aca="false">D6</f>
        <v>1.7875</v>
      </c>
      <c r="D16" s="29" t="n">
        <f aca="false">D7</f>
        <v>1.6775</v>
      </c>
      <c r="E16" s="29" t="n">
        <f aca="false">D8</f>
        <v>1.6125</v>
      </c>
      <c r="G16" s="12"/>
      <c r="H16" s="32"/>
      <c r="I16" s="30" t="n">
        <f aca="false">H6</f>
        <v>22</v>
      </c>
      <c r="J16" s="30" t="n">
        <f aca="false">K6</f>
        <v>1.7325</v>
      </c>
      <c r="K16" s="30" t="n">
        <f aca="false">K7</f>
        <v>1.6875</v>
      </c>
      <c r="L16" s="30" t="n">
        <f aca="false">K8</f>
        <v>1.7275</v>
      </c>
      <c r="N16" s="12"/>
    </row>
    <row r="17" customFormat="false" ht="29.25" hidden="false" customHeight="true" outlineLevel="0" collapsed="false">
      <c r="A17" s="31"/>
      <c r="B17" s="29" t="n">
        <f aca="false">A9</f>
        <v>31</v>
      </c>
      <c r="C17" s="29" t="n">
        <f aca="false">D9</f>
        <v>1.805</v>
      </c>
      <c r="D17" s="29" t="n">
        <f aca="false">D10</f>
        <v>1.75</v>
      </c>
      <c r="E17" s="29" t="n">
        <f aca="false">D11</f>
        <v>1.64</v>
      </c>
      <c r="G17" s="12"/>
      <c r="H17" s="32"/>
      <c r="I17" s="30" t="n">
        <f aca="false">H9</f>
        <v>24</v>
      </c>
      <c r="J17" s="30" t="n">
        <f aca="false">K9</f>
        <v>1.8075</v>
      </c>
      <c r="K17" s="30" t="n">
        <f aca="false">K10</f>
        <v>1.6075</v>
      </c>
      <c r="L17" s="30" t="n">
        <f aca="false">K11</f>
        <v>1.6275</v>
      </c>
      <c r="N17" s="12"/>
    </row>
    <row r="18" customFormat="false" ht="12.8" hidden="false" customHeight="false" outlineLevel="0" collapsed="false">
      <c r="A18" s="18"/>
      <c r="G18" s="12"/>
      <c r="H18" s="18"/>
      <c r="N18" s="12"/>
    </row>
    <row r="19" customFormat="false" ht="12.8" hidden="false" customHeight="false" outlineLevel="0" collapsed="false">
      <c r="A19" s="33" t="s">
        <v>26</v>
      </c>
      <c r="G19" s="12"/>
      <c r="H19" s="33" t="s">
        <v>26</v>
      </c>
      <c r="N19" s="12"/>
    </row>
    <row r="20" customFormat="false" ht="12.8" hidden="false" customHeight="false" outlineLevel="0" collapsed="false">
      <c r="A20" s="18" t="s">
        <v>27</v>
      </c>
      <c r="B20" s="0" t="n">
        <v>0.05</v>
      </c>
      <c r="G20" s="12"/>
      <c r="H20" s="18" t="s">
        <v>27</v>
      </c>
      <c r="I20" s="0" t="n">
        <v>0.05</v>
      </c>
      <c r="N20" s="12"/>
    </row>
    <row r="21" customFormat="false" ht="12.8" hidden="false" customHeight="false" outlineLevel="0" collapsed="false">
      <c r="A21" s="18"/>
      <c r="G21" s="12"/>
      <c r="H21" s="18"/>
      <c r="N21" s="12"/>
    </row>
    <row r="22" customFormat="false" ht="12.8" hidden="false" customHeight="false" outlineLevel="0" collapsed="false">
      <c r="A22" s="18" t="s">
        <v>28</v>
      </c>
      <c r="B22" s="0" t="s">
        <v>29</v>
      </c>
      <c r="C22" s="0" t="s">
        <v>30</v>
      </c>
      <c r="D22" s="0" t="s">
        <v>31</v>
      </c>
      <c r="E22" s="0" t="s">
        <v>32</v>
      </c>
      <c r="G22" s="12"/>
      <c r="H22" s="18" t="s">
        <v>28</v>
      </c>
      <c r="I22" s="0" t="s">
        <v>29</v>
      </c>
      <c r="J22" s="0" t="s">
        <v>30</v>
      </c>
      <c r="K22" s="0" t="s">
        <v>31</v>
      </c>
      <c r="L22" s="0" t="s">
        <v>32</v>
      </c>
      <c r="N22" s="12"/>
    </row>
    <row r="23" customFormat="false" ht="12.8" hidden="false" customHeight="false" outlineLevel="0" collapsed="false">
      <c r="A23" s="18" t="s">
        <v>33</v>
      </c>
      <c r="B23" s="0" t="n">
        <f aca="false">COUNT(Diameter!$C$15:$C$17)</f>
        <v>3</v>
      </c>
      <c r="C23" s="0" t="n">
        <f aca="false">SUM(Diameter!$C$15:$C$17)</f>
        <v>5.32</v>
      </c>
      <c r="D23" s="0" t="n">
        <f aca="false">AVERAGE(Diameter!$C$15:$C$17)</f>
        <v>1.77333333333333</v>
      </c>
      <c r="E23" s="0" t="n">
        <f aca="false">VAR(Diameter!$C$15:$C$17)</f>
        <v>0.00165208333333333</v>
      </c>
      <c r="G23" s="12"/>
      <c r="H23" s="18" t="s">
        <v>33</v>
      </c>
      <c r="I23" s="0" t="n">
        <f aca="false">COUNT(Diameter!$J$15:$J$17)</f>
        <v>3</v>
      </c>
      <c r="J23" s="0" t="n">
        <f aca="false">SUM(Diameter!$J$15:$J$17)</f>
        <v>5.255</v>
      </c>
      <c r="K23" s="0" t="n">
        <f aca="false">AVERAGE(Diameter!$J$15:$J$17)</f>
        <v>1.75166666666667</v>
      </c>
      <c r="L23" s="0" t="n">
        <f aca="false">VAR(Diameter!$J$15:$J$17)</f>
        <v>0.00241458333333334</v>
      </c>
      <c r="N23" s="12"/>
    </row>
    <row r="24" customFormat="false" ht="12.8" hidden="false" customHeight="false" outlineLevel="0" collapsed="false">
      <c r="A24" s="18" t="s">
        <v>34</v>
      </c>
      <c r="B24" s="0" t="n">
        <f aca="false">COUNT(Diameter!$D$15:$D$17)</f>
        <v>3</v>
      </c>
      <c r="C24" s="0" t="n">
        <f aca="false">SUM(Diameter!$D$15:$D$17)</f>
        <v>5.04</v>
      </c>
      <c r="D24" s="0" t="n">
        <f aca="false">AVERAGE(Diameter!$D$15:$D$17)</f>
        <v>1.68</v>
      </c>
      <c r="E24" s="0" t="n">
        <f aca="false">VAR(Diameter!$D$15:$D$17)</f>
        <v>0.00473125</v>
      </c>
      <c r="G24" s="12"/>
      <c r="H24" s="18" t="s">
        <v>34</v>
      </c>
      <c r="I24" s="0" t="n">
        <f aca="false">COUNT(Diameter!$K$15:$K$17)</f>
        <v>3</v>
      </c>
      <c r="J24" s="0" t="n">
        <f aca="false">SUM(Diameter!$K$15:$K$17)</f>
        <v>4.89</v>
      </c>
      <c r="K24" s="0" t="n">
        <f aca="false">AVERAGE(Diameter!$K$15:$K$17)</f>
        <v>1.63</v>
      </c>
      <c r="L24" s="0" t="n">
        <f aca="false">VAR(Diameter!$K$15:$K$17)</f>
        <v>0.00251875</v>
      </c>
      <c r="N24" s="12"/>
    </row>
    <row r="25" customFormat="false" ht="12.8" hidden="false" customHeight="false" outlineLevel="0" collapsed="false">
      <c r="A25" s="18" t="s">
        <v>35</v>
      </c>
      <c r="B25" s="0" t="n">
        <f aca="false">COUNT(Diameter!$E$15:$E$17)</f>
        <v>3</v>
      </c>
      <c r="C25" s="0" t="n">
        <f aca="false">SUM(Diameter!$E$15:$E$17)</f>
        <v>4.8</v>
      </c>
      <c r="D25" s="0" t="n">
        <f aca="false">AVERAGE(Diameter!$E$15:$E$17)</f>
        <v>1.6</v>
      </c>
      <c r="E25" s="0" t="n">
        <f aca="false">VAR(Diameter!$E$15:$E$17)</f>
        <v>0.00225624999999999</v>
      </c>
      <c r="G25" s="12"/>
      <c r="H25" s="18" t="s">
        <v>35</v>
      </c>
      <c r="I25" s="0" t="n">
        <f aca="false">COUNT(Diameter!$L$15:$L$17)</f>
        <v>3</v>
      </c>
      <c r="J25" s="0" t="n">
        <f aca="false">SUM(Diameter!$L$15:$L$17)</f>
        <v>4.84</v>
      </c>
      <c r="K25" s="0" t="n">
        <f aca="false">AVERAGE(Diameter!$L$15:$L$17)</f>
        <v>1.61333333333333</v>
      </c>
      <c r="L25" s="0" t="n">
        <f aca="false">VAR(Diameter!$L$15:$L$17)</f>
        <v>0.0148520833333333</v>
      </c>
      <c r="N25" s="12"/>
    </row>
    <row r="26" customFormat="false" ht="12.8" hidden="false" customHeight="false" outlineLevel="0" collapsed="false">
      <c r="A26" s="18"/>
      <c r="G26" s="12"/>
      <c r="H26" s="18"/>
      <c r="N26" s="12"/>
    </row>
    <row r="27" customFormat="false" ht="12.8" hidden="false" customHeight="false" outlineLevel="0" collapsed="false">
      <c r="A27" s="18" t="s">
        <v>36</v>
      </c>
      <c r="B27" s="0" t="n">
        <f aca="false">COUNT(Diameter!$C$15:$E$15)</f>
        <v>3</v>
      </c>
      <c r="C27" s="0" t="n">
        <f aca="false">SUM(Diameter!$C$15:$E$15)</f>
        <v>4.8875</v>
      </c>
      <c r="D27" s="0" t="n">
        <f aca="false">AVERAGE(Diameter!$C$15:$E$15)</f>
        <v>1.62916666666667</v>
      </c>
      <c r="E27" s="0" t="n">
        <f aca="false">VAR(Diameter!$C$15:$E$15)</f>
        <v>0.00830833333333333</v>
      </c>
      <c r="G27" s="12"/>
      <c r="H27" s="18" t="s">
        <v>36</v>
      </c>
      <c r="I27" s="0" t="n">
        <f aca="false">COUNT(Diameter!$J$15:$L$15)</f>
        <v>3</v>
      </c>
      <c r="J27" s="0" t="n">
        <f aca="false">SUM(Diameter!$J$15:$L$15)</f>
        <v>4.795</v>
      </c>
      <c r="K27" s="0" t="n">
        <f aca="false">AVERAGE(Diameter!$J$15:$L$15)</f>
        <v>1.59833333333333</v>
      </c>
      <c r="L27" s="0" t="n">
        <f aca="false">VAR(Diameter!$J$15:$L$15)</f>
        <v>0.0132333333333333</v>
      </c>
      <c r="N27" s="12"/>
    </row>
    <row r="28" customFormat="false" ht="12.8" hidden="false" customHeight="false" outlineLevel="0" collapsed="false">
      <c r="A28" s="18" t="s">
        <v>37</v>
      </c>
      <c r="B28" s="0" t="n">
        <f aca="false">COUNT(Diameter!$C$16:$E$16)</f>
        <v>3</v>
      </c>
      <c r="C28" s="0" t="n">
        <f aca="false">SUM(Diameter!$C$16:$E$16)</f>
        <v>5.0775</v>
      </c>
      <c r="D28" s="0" t="n">
        <f aca="false">AVERAGE(Diameter!$C$16:$E$16)</f>
        <v>1.6925</v>
      </c>
      <c r="E28" s="0" t="n">
        <f aca="false">VAR(Diameter!$C$16:$E$16)</f>
        <v>0.00782500000000001</v>
      </c>
      <c r="G28" s="12"/>
      <c r="H28" s="18" t="s">
        <v>37</v>
      </c>
      <c r="I28" s="0" t="n">
        <f aca="false">COUNT(Diameter!$J$16:$L$16)</f>
        <v>3</v>
      </c>
      <c r="J28" s="0" t="n">
        <f aca="false">SUM(Diameter!$J$16:$L$16)</f>
        <v>5.1475</v>
      </c>
      <c r="K28" s="0" t="n">
        <f aca="false">AVERAGE(Diameter!$J$16:$L$16)</f>
        <v>1.71583333333333</v>
      </c>
      <c r="L28" s="0" t="n">
        <f aca="false">VAR(Diameter!$J$16:$L$16)</f>
        <v>0.000608333333333333</v>
      </c>
      <c r="N28" s="12"/>
    </row>
    <row r="29" customFormat="false" ht="12.8" hidden="false" customHeight="false" outlineLevel="0" collapsed="false">
      <c r="A29" s="18" t="s">
        <v>38</v>
      </c>
      <c r="B29" s="0" t="n">
        <f aca="false">COUNT(Diameter!$C$17:$E$17)</f>
        <v>3</v>
      </c>
      <c r="C29" s="0" t="n">
        <f aca="false">SUM(Diameter!$C$17:$E$17)</f>
        <v>5.195</v>
      </c>
      <c r="D29" s="0" t="n">
        <f aca="false">AVERAGE(Diameter!$C$17:$E$17)</f>
        <v>1.73166666666667</v>
      </c>
      <c r="E29" s="0" t="n">
        <f aca="false">VAR(Diameter!$C$17:$E$17)</f>
        <v>0.00705833333333334</v>
      </c>
      <c r="G29" s="12"/>
      <c r="H29" s="18" t="s">
        <v>38</v>
      </c>
      <c r="I29" s="0" t="n">
        <f aca="false">COUNT(Diameter!$J$17:$L$17)</f>
        <v>3</v>
      </c>
      <c r="J29" s="0" t="n">
        <f aca="false">SUM(Diameter!$J$17:$L$17)</f>
        <v>5.0425</v>
      </c>
      <c r="K29" s="0" t="n">
        <f aca="false">AVERAGE(Diameter!$J$17:$L$17)</f>
        <v>1.68083333333333</v>
      </c>
      <c r="L29" s="0" t="n">
        <f aca="false">VAR(Diameter!$J$17:$L$17)</f>
        <v>0.0121333333333334</v>
      </c>
      <c r="N29" s="12"/>
    </row>
    <row r="30" customFormat="false" ht="12.8" hidden="false" customHeight="false" outlineLevel="0" collapsed="false">
      <c r="A30" s="18"/>
      <c r="G30" s="12"/>
      <c r="H30" s="18"/>
      <c r="N30" s="12"/>
    </row>
    <row r="31" customFormat="false" ht="12.8" hidden="false" customHeight="false" outlineLevel="0" collapsed="false">
      <c r="A31" s="18" t="s">
        <v>39</v>
      </c>
      <c r="B31" s="0" t="s">
        <v>40</v>
      </c>
      <c r="C31" s="0" t="s">
        <v>41</v>
      </c>
      <c r="D31" s="0" t="s">
        <v>42</v>
      </c>
      <c r="E31" s="0" t="s">
        <v>43</v>
      </c>
      <c r="F31" s="0" t="s">
        <v>44</v>
      </c>
      <c r="G31" s="12" t="s">
        <v>45</v>
      </c>
      <c r="H31" s="18" t="s">
        <v>39</v>
      </c>
      <c r="I31" s="0" t="s">
        <v>40</v>
      </c>
      <c r="J31" s="0" t="s">
        <v>41</v>
      </c>
      <c r="K31" s="0" t="s">
        <v>42</v>
      </c>
      <c r="L31" s="0" t="s">
        <v>43</v>
      </c>
      <c r="M31" s="0" t="s">
        <v>44</v>
      </c>
      <c r="N31" s="12" t="s">
        <v>45</v>
      </c>
    </row>
    <row r="32" customFormat="false" ht="12.8" hidden="false" customHeight="false" outlineLevel="0" collapsed="false">
      <c r="A32" s="18" t="s">
        <v>46</v>
      </c>
      <c r="B32" s="0" t="n">
        <f aca="false">SUMPRODUCT(Diameter!$C$27:$C$29,Diameter!$D$27:$D$29) - SUM(Diameter!$C$15:$E$17)^2 / COUNT(Diameter!$C$15:$E$17)</f>
        <v>0.0160513888888794</v>
      </c>
      <c r="C32" s="0" t="n">
        <f aca="false">MAX(Diameter!$B$23:$B$25) - 1</f>
        <v>2</v>
      </c>
      <c r="D32" s="0" t="n">
        <f aca="false">Diameter!$B$32 / Diameter!$C$32</f>
        <v>0.00802569444443968</v>
      </c>
      <c r="E32" s="5" t="n">
        <f aca="false">Diameter!$D$32 / Diameter!$D$34</f>
        <v>26.1470588233521</v>
      </c>
      <c r="F32" s="5" t="n">
        <f aca="false">FDIST(Diameter!$E$32, Diameter!$C$32, Diameter!$C$34)</f>
        <v>0.00504886722599279</v>
      </c>
      <c r="G32" s="12" t="n">
        <f aca="false">FINV(Diameter!$B$20, Diameter!$C$32, Diameter!$C$34)</f>
        <v>6.94427190999916</v>
      </c>
      <c r="H32" s="18" t="s">
        <v>46</v>
      </c>
      <c r="I32" s="0" t="n">
        <f aca="false">SUMPRODUCT(Diameter!$J$27:$J$29,Diameter!$K$27:$K$29) - SUM(Diameter!$J$15:$L$17)^2 / COUNT(Diameter!$J$15:$L$17)</f>
        <v>0.0218375000000037</v>
      </c>
      <c r="J32" s="0" t="n">
        <f aca="false">MAX(Diameter!$I$23:$I$25) - 1</f>
        <v>2</v>
      </c>
      <c r="K32" s="0" t="n">
        <f aca="false">Diameter!$I$32 / Diameter!$J$32</f>
        <v>0.0109187500000019</v>
      </c>
      <c r="L32" s="5" t="n">
        <f aca="false">Diameter!$K$32 / Diameter!$K$34</f>
        <v>2.46287593985019</v>
      </c>
      <c r="M32" s="5" t="n">
        <f aca="false">FDIST(Diameter!$L$32, Diameter!$J$32, Diameter!$J$34)</f>
        <v>0.200830820490703</v>
      </c>
      <c r="N32" s="12" t="n">
        <f aca="false">FINV(Diameter!$I$20, Diameter!$J$32, Diameter!$J$34)</f>
        <v>6.94427190999916</v>
      </c>
    </row>
    <row r="33" customFormat="false" ht="12.8" hidden="false" customHeight="false" outlineLevel="0" collapsed="false">
      <c r="A33" s="18" t="s">
        <v>47</v>
      </c>
      <c r="B33" s="0" t="n">
        <f aca="false">SUMPRODUCT(Diameter!$C$23:$C$25,Diameter!$D$23:$D$25) - SUM(Diameter!$C$15:$E$17)^2 / COUNT(Diameter!$C$15:$E$17)</f>
        <v>0.0451555555555494</v>
      </c>
      <c r="C33" s="0" t="n">
        <f aca="false">MAX(Diameter!$B$27:$B$29) - 1</f>
        <v>2</v>
      </c>
      <c r="D33" s="0" t="n">
        <f aca="false">Diameter!$B$33 / Diameter!$C$33</f>
        <v>0.0225777777777747</v>
      </c>
      <c r="E33" s="5" t="n">
        <f aca="false">Diameter!$D$33 / Diameter!$D$34</f>
        <v>73.5565610855075</v>
      </c>
      <c r="F33" s="5" t="n">
        <f aca="false">FDIST(Diameter!$E$33, Diameter!$C$33, Diameter!$C$34)</f>
        <v>0.000700673391596226</v>
      </c>
      <c r="G33" s="12" t="n">
        <f aca="false">FINV(Diameter!$B$20, Diameter!$C$33, Diameter!$C$34)</f>
        <v>6.94427190999916</v>
      </c>
      <c r="H33" s="18" t="s">
        <v>47</v>
      </c>
      <c r="I33" s="0" t="n">
        <f aca="false">SUMPRODUCT(Diameter!$J$23:$J$25,Diameter!$K$23:$K$25) - SUM(Diameter!$J$15:$L$17)^2 / COUNT(Diameter!$J$15:$L$17)</f>
        <v>0.0342166666666692</v>
      </c>
      <c r="J33" s="0" t="n">
        <f aca="false">MAX(Diameter!$I$27:$I$29) - 1</f>
        <v>2</v>
      </c>
      <c r="K33" s="0" t="n">
        <f aca="false">Diameter!$I$33 / Diameter!$J$33</f>
        <v>0.0171083333333346</v>
      </c>
      <c r="L33" s="5" t="n">
        <f aca="false">Diameter!$K$33 / Diameter!$K$34</f>
        <v>3.8590225563915</v>
      </c>
      <c r="M33" s="5" t="n">
        <f aca="false">FDIST(Diameter!$L$33, Diameter!$J$33, Diameter!$J$34)</f>
        <v>0.116522461762599</v>
      </c>
      <c r="N33" s="12" t="n">
        <f aca="false">FINV(Diameter!$I$20, Diameter!$J$33, Diameter!$J$34)</f>
        <v>6.94427190999916</v>
      </c>
    </row>
    <row r="34" customFormat="false" ht="12.8" hidden="false" customHeight="false" outlineLevel="0" collapsed="false">
      <c r="A34" s="18" t="s">
        <v>48</v>
      </c>
      <c r="B34" s="0" t="n">
        <f aca="false">SUMSQ(Diameter!$C$15:$E$17)+SUM(Diameter!$C$15:$E$17)^2/COUNT(Diameter!$C$15:$E$17) - (SUMPRODUCT(Diameter!$C$27:$C$29,Diameter!$D$27:$D$29) + SUMPRODUCT(Diameter!$C$23:$C$25,Diameter!$D$23:$D$25))</f>
        <v>0.00122777777778538</v>
      </c>
      <c r="C34" s="0" t="n">
        <f aca="false">Diameter!$C$35 - Diameter!$C$32 - Diameter!$C$33</f>
        <v>4</v>
      </c>
      <c r="D34" s="0" t="n">
        <f aca="false">Diameter!$B$34 / Diameter!$C$34</f>
        <v>0.000306944444446344</v>
      </c>
      <c r="G34" s="12"/>
      <c r="H34" s="18" t="s">
        <v>48</v>
      </c>
      <c r="I34" s="0" t="n">
        <f aca="false">SUMSQ(Diameter!$J$15:$L$17)+SUM(Diameter!$J$15:$L$17)^2/COUNT(Diameter!$J$15:$L$17) - (SUMPRODUCT(Diameter!$J$27:$J$29,Diameter!$K$27:$K$29) + SUMPRODUCT(Diameter!$J$23:$J$25,Diameter!$K$23:$K$25))</f>
        <v>0.0177333333333323</v>
      </c>
      <c r="J34" s="0" t="n">
        <f aca="false">Diameter!$J$35 - Diameter!$J$32 - Diameter!$J$33</f>
        <v>4</v>
      </c>
      <c r="K34" s="0" t="n">
        <f aca="false">Diameter!$I$34 / Diameter!$J$34</f>
        <v>0.00443333333333307</v>
      </c>
      <c r="N34" s="12"/>
    </row>
    <row r="35" customFormat="false" ht="12.8" hidden="false" customHeight="false" outlineLevel="0" collapsed="false">
      <c r="A35" s="34" t="s">
        <v>49</v>
      </c>
      <c r="B35" s="35" t="n">
        <f aca="false">SUM(Diameter!$B$32,Diameter!$B$33,Diameter!$B$34)</f>
        <v>0.0624347222222141</v>
      </c>
      <c r="C35" s="35" t="n">
        <f aca="false">COUNT(Diameter!$C$15:$E$17)-1</f>
        <v>8</v>
      </c>
      <c r="D35" s="35"/>
      <c r="E35" s="35"/>
      <c r="F35" s="35"/>
      <c r="G35" s="36"/>
      <c r="H35" s="34" t="s">
        <v>49</v>
      </c>
      <c r="I35" s="35" t="n">
        <f aca="false">SUM(Diameter!$I$32,Diameter!$I$33,Diameter!$I$34)</f>
        <v>0.0737875000000052</v>
      </c>
      <c r="J35" s="35" t="n">
        <f aca="false">COUNT(Diameter!$J$15:$L$17)-1</f>
        <v>8</v>
      </c>
      <c r="K35" s="35"/>
      <c r="L35" s="35"/>
      <c r="M35" s="35"/>
      <c r="N35" s="36"/>
    </row>
    <row r="39" customFormat="false" ht="12.8" hidden="false" customHeight="false" outlineLevel="0" collapsed="false">
      <c r="H39" s="30" t="n">
        <v>1.6875</v>
      </c>
      <c r="I39" s="30" t="n">
        <v>1.7275</v>
      </c>
    </row>
    <row r="40" customFormat="false" ht="12.8" hidden="false" customHeight="false" outlineLevel="0" collapsed="false">
      <c r="H40" s="30" t="n">
        <v>1.6075</v>
      </c>
      <c r="I40" s="30" t="n">
        <v>1.6275</v>
      </c>
    </row>
    <row r="42" customFormat="false" ht="12.8" hidden="false" customHeight="false" outlineLevel="0" collapsed="false">
      <c r="H42" s="37" t="s">
        <v>26</v>
      </c>
    </row>
    <row r="43" customFormat="false" ht="12.8" hidden="false" customHeight="false" outlineLevel="0" collapsed="false">
      <c r="H43" s="0" t="s">
        <v>27</v>
      </c>
      <c r="I43" s="0" t="n">
        <v>0.05</v>
      </c>
    </row>
    <row r="45" customFormat="false" ht="12.8" hidden="false" customHeight="false" outlineLevel="0" collapsed="false">
      <c r="H45" s="0" t="s">
        <v>28</v>
      </c>
      <c r="I45" s="0" t="s">
        <v>29</v>
      </c>
      <c r="J45" s="0" t="s">
        <v>30</v>
      </c>
      <c r="K45" s="0" t="s">
        <v>31</v>
      </c>
      <c r="L45" s="0" t="s">
        <v>32</v>
      </c>
    </row>
    <row r="46" customFormat="false" ht="12.8" hidden="false" customHeight="false" outlineLevel="0" collapsed="false">
      <c r="H46" s="0" t="s">
        <v>33</v>
      </c>
      <c r="I46" s="0" t="n">
        <f aca="false">COUNT(Diameter!$H$39:$H$40)</f>
        <v>2</v>
      </c>
      <c r="J46" s="0" t="n">
        <f aca="false">SUM(Diameter!$H$39:$H$40)</f>
        <v>3.295</v>
      </c>
      <c r="K46" s="0" t="n">
        <f aca="false">AVERAGE(Diameter!$H$39:$H$40)</f>
        <v>1.6475</v>
      </c>
      <c r="L46" s="0" t="n">
        <f aca="false">VAR(Diameter!$H$39:$H$40)</f>
        <v>0.00320000000000001</v>
      </c>
    </row>
    <row r="47" customFormat="false" ht="12.8" hidden="false" customHeight="false" outlineLevel="0" collapsed="false">
      <c r="H47" s="0" t="s">
        <v>34</v>
      </c>
      <c r="I47" s="0" t="n">
        <f aca="false">COUNT(Diameter!$I$39:$I$40)</f>
        <v>2</v>
      </c>
      <c r="J47" s="0" t="n">
        <f aca="false">SUM(Diameter!$I$39:$I$40)</f>
        <v>3.355</v>
      </c>
      <c r="K47" s="0" t="n">
        <f aca="false">AVERAGE(Diameter!$I$39:$I$40)</f>
        <v>1.6775</v>
      </c>
      <c r="L47" s="0" t="n">
        <f aca="false">VAR(Diameter!$I$39:$I$40)</f>
        <v>0.00500000000000001</v>
      </c>
    </row>
    <row r="49" customFormat="false" ht="12.8" hidden="false" customHeight="false" outlineLevel="0" collapsed="false">
      <c r="H49" s="0" t="s">
        <v>36</v>
      </c>
      <c r="I49" s="0" t="n">
        <f aca="false">COUNT(Diameter!$H$39:$I$39)</f>
        <v>2</v>
      </c>
      <c r="J49" s="0" t="n">
        <f aca="false">SUM(Diameter!$H$39:$I$39)</f>
        <v>3.415</v>
      </c>
      <c r="K49" s="0" t="n">
        <f aca="false">AVERAGE(Diameter!$H$39:$I$39)</f>
        <v>1.7075</v>
      </c>
      <c r="L49" s="0" t="n">
        <f aca="false">VAR(Diameter!$H$39:$I$39)</f>
        <v>0.000800000000000001</v>
      </c>
    </row>
    <row r="50" customFormat="false" ht="12.8" hidden="false" customHeight="false" outlineLevel="0" collapsed="false">
      <c r="H50" s="0" t="s">
        <v>37</v>
      </c>
      <c r="I50" s="0" t="n">
        <f aca="false">COUNT(Diameter!$H$40:$I$40)</f>
        <v>2</v>
      </c>
      <c r="J50" s="0" t="n">
        <f aca="false">SUM(Diameter!$H$40:$I$40)</f>
        <v>3.235</v>
      </c>
      <c r="K50" s="0" t="n">
        <f aca="false">AVERAGE(Diameter!$H$40:$I$40)</f>
        <v>1.6175</v>
      </c>
      <c r="L50" s="0" t="n">
        <f aca="false">VAR(Diameter!$H$40:$I$40)</f>
        <v>0.0002</v>
      </c>
    </row>
    <row r="52" customFormat="false" ht="12.8" hidden="false" customHeight="false" outlineLevel="0" collapsed="false">
      <c r="H52" s="0" t="s">
        <v>39</v>
      </c>
      <c r="I52" s="0" t="s">
        <v>40</v>
      </c>
      <c r="J52" s="0" t="s">
        <v>41</v>
      </c>
      <c r="K52" s="0" t="s">
        <v>42</v>
      </c>
      <c r="L52" s="0" t="s">
        <v>43</v>
      </c>
      <c r="M52" s="0" t="s">
        <v>44</v>
      </c>
      <c r="N52" s="0" t="s">
        <v>45</v>
      </c>
    </row>
    <row r="53" customFormat="false" ht="12.8" hidden="false" customHeight="false" outlineLevel="0" collapsed="false">
      <c r="H53" s="0" t="s">
        <v>46</v>
      </c>
      <c r="I53" s="0" t="n">
        <f aca="false">SUMPRODUCT(Diameter!$J$49:$J$50,Diameter!$K$49:$K$50) - SUM(Diameter!$H$39:$I$40)^2 / COUNT(Diameter!$H$39:$I$40)</f>
        <v>0.00809999999999711</v>
      </c>
      <c r="J53" s="0" t="n">
        <f aca="false">MAX(Diameter!$I$46:$I$47) - 1</f>
        <v>1</v>
      </c>
      <c r="K53" s="0" t="n">
        <f aca="false">Diameter!$I$53 / Diameter!$J$53</f>
        <v>0.00809999999999711</v>
      </c>
      <c r="L53" s="0" t="n">
        <f aca="false">Diameter!$K$53 / Diameter!$K$55</f>
        <v>80.9999999972822</v>
      </c>
      <c r="M53" s="0" t="n">
        <f aca="false">FDIST(Diameter!$L$53, Diameter!$J$53, Diameter!$J$55)</f>
        <v>0.0704465749557267</v>
      </c>
      <c r="N53" s="0" t="n">
        <f aca="false">FINV(Diameter!$I$43, Diameter!$J$53, Diameter!$J$55)</f>
        <v>161.447638797588</v>
      </c>
    </row>
    <row r="54" customFormat="false" ht="12.8" hidden="false" customHeight="false" outlineLevel="0" collapsed="false">
      <c r="H54" s="0" t="s">
        <v>47</v>
      </c>
      <c r="I54" s="0" t="n">
        <f aca="false">SUMPRODUCT(Diameter!$J$46:$J$47,Diameter!$K$46:$K$47) - SUM(Diameter!$H$39:$I$40)^2 / COUNT(Diameter!$H$39:$I$40)</f>
        <v>0.000899999999999679</v>
      </c>
      <c r="J54" s="0" t="n">
        <f aca="false">MAX(Diameter!$I$49:$I$50) - 1</f>
        <v>1</v>
      </c>
      <c r="K54" s="0" t="n">
        <f aca="false">Diameter!$I$54 / Diameter!$J$54</f>
        <v>0.000899999999999679</v>
      </c>
      <c r="L54" s="0" t="n">
        <f aca="false">Diameter!$K$54 / Diameter!$K$55</f>
        <v>8.99999999969802</v>
      </c>
      <c r="M54" s="0" t="n">
        <f aca="false">FDIST(Diameter!$L$54, Diameter!$J$54, Diameter!$J$55)</f>
        <v>0.204832764702337</v>
      </c>
      <c r="N54" s="0" t="n">
        <f aca="false">FINV(Diameter!$I$43, Diameter!$J$54, Diameter!$J$55)</f>
        <v>161.447638797588</v>
      </c>
    </row>
    <row r="55" customFormat="false" ht="12.8" hidden="false" customHeight="false" outlineLevel="0" collapsed="false">
      <c r="H55" s="0" t="s">
        <v>48</v>
      </c>
      <c r="I55" s="0" t="n">
        <f aca="false">SUMSQ(Diameter!$H$39:$I$40)+SUM(Diameter!$H$39:$I$40)^2/COUNT(Diameter!$H$39:$I$40) - (SUMPRODUCT(Diameter!$J$49:$J$50,Diameter!$K$49:$K$50) + SUMPRODUCT(Diameter!$J$46:$J$47,Diameter!$K$46:$K$47))</f>
        <v>0.00010000000000332</v>
      </c>
      <c r="J55" s="0" t="n">
        <f aca="false">Diameter!$J$56 - Diameter!$J$53 - Diameter!$J$54</f>
        <v>1</v>
      </c>
      <c r="K55" s="0" t="n">
        <f aca="false">Diameter!$I$55 / Diameter!$J$55</f>
        <v>0.00010000000000332</v>
      </c>
    </row>
    <row r="56" customFormat="false" ht="12.8" hidden="false" customHeight="false" outlineLevel="0" collapsed="false">
      <c r="H56" s="0" t="s">
        <v>49</v>
      </c>
      <c r="I56" s="0" t="n">
        <f aca="false">SUM(Diameter!$I$53,Diameter!$I$54,Diameter!$I$55)</f>
        <v>0.00910000000000011</v>
      </c>
      <c r="J56" s="0" t="n">
        <f aca="false">COUNT(Diameter!$H$39:$I$40)-1</f>
        <v>3</v>
      </c>
    </row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>
      <c r="J69" s="0" t="n">
        <v>10</v>
      </c>
      <c r="K69" s="0" t="n">
        <v>20</v>
      </c>
    </row>
    <row r="70" customFormat="false" ht="12.8" hidden="false" customHeight="false" outlineLevel="0" collapsed="false">
      <c r="J70" s="0" t="n">
        <v>30</v>
      </c>
      <c r="K70" s="0" t="n">
        <v>41</v>
      </c>
    </row>
    <row r="72" customFormat="false" ht="12.8" hidden="false" customHeight="false" outlineLevel="0" collapsed="false">
      <c r="J72" s="37" t="s">
        <v>26</v>
      </c>
    </row>
    <row r="73" customFormat="false" ht="12.8" hidden="false" customHeight="false" outlineLevel="0" collapsed="false">
      <c r="J73" s="0" t="s">
        <v>27</v>
      </c>
      <c r="K73" s="0" t="n">
        <v>0.05</v>
      </c>
    </row>
    <row r="75" customFormat="false" ht="12.8" hidden="false" customHeight="false" outlineLevel="0" collapsed="false">
      <c r="J75" s="0" t="s">
        <v>28</v>
      </c>
      <c r="K75" s="0" t="s">
        <v>29</v>
      </c>
      <c r="L75" s="0" t="s">
        <v>30</v>
      </c>
      <c r="M75" s="0" t="s">
        <v>31</v>
      </c>
      <c r="N75" s="0" t="s">
        <v>32</v>
      </c>
    </row>
    <row r="76" customFormat="false" ht="12.8" hidden="false" customHeight="false" outlineLevel="0" collapsed="false">
      <c r="J76" s="0" t="s">
        <v>33</v>
      </c>
      <c r="K76" s="0" t="n">
        <f aca="false">COUNT(Diameter!$J$69:$J$70)</f>
        <v>2</v>
      </c>
      <c r="L76" s="0" t="n">
        <f aca="false">SUM(Diameter!$J$69:$J$70)</f>
        <v>40</v>
      </c>
      <c r="M76" s="0" t="n">
        <f aca="false">AVERAGE(Diameter!$J$69:$J$70)</f>
        <v>20</v>
      </c>
      <c r="N76" s="0" t="n">
        <f aca="false">VAR(Diameter!$J$69:$J$70)</f>
        <v>200</v>
      </c>
    </row>
    <row r="77" customFormat="false" ht="12.8" hidden="false" customHeight="false" outlineLevel="0" collapsed="false">
      <c r="J77" s="0" t="s">
        <v>34</v>
      </c>
      <c r="K77" s="0" t="n">
        <f aca="false">COUNT(Diameter!$K$69:$K$70)</f>
        <v>2</v>
      </c>
      <c r="L77" s="0" t="n">
        <f aca="false">SUM(Diameter!$K$69:$K$70)</f>
        <v>61</v>
      </c>
      <c r="M77" s="0" t="n">
        <f aca="false">AVERAGE(Diameter!$K$69:$K$70)</f>
        <v>30.5</v>
      </c>
      <c r="N77" s="0" t="n">
        <f aca="false">VAR(Diameter!$K$69:$K$70)</f>
        <v>220.5</v>
      </c>
    </row>
    <row r="79" customFormat="false" ht="12.8" hidden="false" customHeight="false" outlineLevel="0" collapsed="false">
      <c r="J79" s="0" t="s">
        <v>36</v>
      </c>
      <c r="K79" s="0" t="n">
        <f aca="false">COUNT(Diameter!$J$69:$K$69)</f>
        <v>2</v>
      </c>
      <c r="L79" s="0" t="n">
        <f aca="false">SUM(Diameter!$J$69:$K$69)</f>
        <v>30</v>
      </c>
      <c r="M79" s="0" t="n">
        <f aca="false">AVERAGE(Diameter!$J$69:$K$69)</f>
        <v>15</v>
      </c>
      <c r="N79" s="0" t="n">
        <f aca="false">VAR(Diameter!$J$69:$K$69)</f>
        <v>50</v>
      </c>
    </row>
    <row r="80" customFormat="false" ht="12.8" hidden="false" customHeight="false" outlineLevel="0" collapsed="false">
      <c r="J80" s="0" t="s">
        <v>37</v>
      </c>
      <c r="K80" s="0" t="n">
        <f aca="false">COUNT(Diameter!$J$70:$K$70)</f>
        <v>2</v>
      </c>
      <c r="L80" s="0" t="n">
        <f aca="false">SUM(Diameter!$J$70:$K$70)</f>
        <v>71</v>
      </c>
      <c r="M80" s="0" t="n">
        <f aca="false">AVERAGE(Diameter!$J$70:$K$70)</f>
        <v>35.5</v>
      </c>
      <c r="N80" s="0" t="n">
        <f aca="false">VAR(Diameter!$J$70:$K$70)</f>
        <v>60.5</v>
      </c>
    </row>
    <row r="82" customFormat="false" ht="12.8" hidden="false" customHeight="false" outlineLevel="0" collapsed="false">
      <c r="J82" s="0" t="s">
        <v>39</v>
      </c>
      <c r="K82" s="0" t="s">
        <v>40</v>
      </c>
      <c r="L82" s="0" t="s">
        <v>41</v>
      </c>
      <c r="M82" s="0" t="s">
        <v>42</v>
      </c>
      <c r="N82" s="0" t="s">
        <v>43</v>
      </c>
      <c r="O82" s="0" t="s">
        <v>44</v>
      </c>
      <c r="P82" s="0" t="s">
        <v>45</v>
      </c>
    </row>
    <row r="83" customFormat="false" ht="12.8" hidden="false" customHeight="false" outlineLevel="0" collapsed="false">
      <c r="J83" s="0" t="s">
        <v>46</v>
      </c>
      <c r="K83" s="0" t="n">
        <f aca="false">SUMPRODUCT(Diameter!$L$79:$L$80,Diameter!$M$79:$M$80) - SUM(Diameter!$J$69:$K$70)^2 / COUNT(Diameter!$J$69:$K$70)</f>
        <v>420.25</v>
      </c>
      <c r="L83" s="0" t="n">
        <f aca="false">MAX(Diameter!$K$76:$K$77) - 1</f>
        <v>1</v>
      </c>
      <c r="M83" s="0" t="n">
        <f aca="false">Diameter!$K$83 / Diameter!$L$83</f>
        <v>420.25</v>
      </c>
      <c r="N83" s="0" t="n">
        <f aca="false">Diameter!$M$83 / Diameter!$M$85</f>
        <v>1681</v>
      </c>
      <c r="O83" s="0" t="n">
        <f aca="false">FDIST(Diameter!$N$83, Diameter!$L$83, Diameter!$L$85)</f>
        <v>0.0155242336366264</v>
      </c>
      <c r="P83" s="0" t="n">
        <f aca="false">FINV(Diameter!$K$73, Diameter!$L$83, Diameter!$L$85)</f>
        <v>161.447638797588</v>
      </c>
    </row>
    <row r="84" customFormat="false" ht="12.8" hidden="false" customHeight="false" outlineLevel="0" collapsed="false">
      <c r="J84" s="0" t="s">
        <v>47</v>
      </c>
      <c r="K84" s="0" t="n">
        <f aca="false">SUMPRODUCT(Diameter!$L$76:$L$77,Diameter!$M$76:$M$77) - SUM(Diameter!$J$69:$K$70)^2 / COUNT(Diameter!$J$69:$K$70)</f>
        <v>110.25</v>
      </c>
      <c r="L84" s="0" t="n">
        <f aca="false">MAX(Diameter!$K$79:$K$80) - 1</f>
        <v>1</v>
      </c>
      <c r="M84" s="0" t="n">
        <f aca="false">Diameter!$K$84 / Diameter!$L$84</f>
        <v>110.25</v>
      </c>
      <c r="N84" s="0" t="n">
        <f aca="false">Diameter!$M$84 / Diameter!$M$85</f>
        <v>441</v>
      </c>
      <c r="O84" s="0" t="n">
        <f aca="false">FDIST(Diameter!$N$84, Diameter!$L$84, Diameter!$L$85)</f>
        <v>0.0302923443767363</v>
      </c>
      <c r="P84" s="0" t="n">
        <f aca="false">FINV(Diameter!$K$73, Diameter!$L$84, Diameter!$L$85)</f>
        <v>161.447638797588</v>
      </c>
    </row>
    <row r="85" customFormat="false" ht="12.8" hidden="false" customHeight="false" outlineLevel="0" collapsed="false">
      <c r="J85" s="0" t="s">
        <v>48</v>
      </c>
      <c r="K85" s="0" t="n">
        <f aca="false">SUMSQ(Diameter!$J$69:$K$70)+SUM(Diameter!$J$69:$K$70)^2/COUNT(Diameter!$J$69:$K$70) - (SUMPRODUCT(Diameter!$L$79:$L$80,Diameter!$M$79:$M$80) + SUMPRODUCT(Diameter!$L$76:$L$77,Diameter!$M$76:$M$77))</f>
        <v>0.25</v>
      </c>
      <c r="L85" s="0" t="n">
        <f aca="false">Diameter!$L$86 - Diameter!$L$83 - Diameter!$L$84</f>
        <v>1</v>
      </c>
      <c r="M85" s="0" t="n">
        <f aca="false">Diameter!$K$85 / Diameter!$L$85</f>
        <v>0.25</v>
      </c>
    </row>
    <row r="86" customFormat="false" ht="12.8" hidden="false" customHeight="false" outlineLevel="0" collapsed="false">
      <c r="J86" s="0" t="s">
        <v>49</v>
      </c>
      <c r="K86" s="0" t="n">
        <f aca="false">SUM(Diameter!$K$83,Diameter!$K$84,Diameter!$K$85)</f>
        <v>530.75</v>
      </c>
      <c r="L86" s="0" t="n">
        <f aca="false">COUNT(Diameter!$J$69:$K$70)-1</f>
        <v>3</v>
      </c>
    </row>
    <row r="99" customFormat="false" ht="12.8" hidden="false" customHeight="false" outlineLevel="0" collapsed="false">
      <c r="H99" s="38"/>
    </row>
    <row r="100" customFormat="false" ht="12.8" hidden="false" customHeight="false" outlineLevel="0" collapsed="false">
      <c r="H100" s="39"/>
    </row>
    <row r="101" customFormat="false" ht="12.8" hidden="false" customHeight="false" outlineLevel="0" collapsed="false">
      <c r="H101" s="38"/>
    </row>
    <row r="102" customFormat="false" ht="12.8" hidden="false" customHeight="false" outlineLevel="0" collapsed="false">
      <c r="H102" s="38"/>
    </row>
    <row r="103" customFormat="false" ht="12.8" hidden="false" customHeight="false" outlineLevel="0" collapsed="false">
      <c r="H103" s="38"/>
    </row>
    <row r="104" customFormat="false" ht="12.8" hidden="false" customHeight="false" outlineLevel="0" collapsed="false">
      <c r="H104" s="38"/>
    </row>
    <row r="105" customFormat="false" ht="12.8" hidden="false" customHeight="false" outlineLevel="0" collapsed="false">
      <c r="H105" s="38"/>
    </row>
    <row r="106" customFormat="false" ht="12.8" hidden="false" customHeight="false" outlineLevel="0" collapsed="false">
      <c r="H106" s="39"/>
    </row>
    <row r="107" customFormat="false" ht="12.8" hidden="false" customHeight="false" outlineLevel="0" collapsed="false">
      <c r="H107" s="38"/>
    </row>
    <row r="108" customFormat="false" ht="12.8" hidden="false" customHeight="false" outlineLevel="0" collapsed="false">
      <c r="H108" s="38"/>
    </row>
    <row r="109" customFormat="false" ht="12.8" hidden="false" customHeight="false" outlineLevel="0" collapsed="false">
      <c r="H109" s="38"/>
    </row>
    <row r="110" customFormat="false" ht="12.8" hidden="false" customHeight="false" outlineLevel="0" collapsed="false">
      <c r="H110" s="38"/>
    </row>
    <row r="111" customFormat="false" ht="12.8" hidden="false" customHeight="false" outlineLevel="0" collapsed="false">
      <c r="H111" s="38"/>
    </row>
    <row r="112" customFormat="false" ht="13.5" hidden="false" customHeight="false" outlineLevel="0" collapsed="false">
      <c r="E112" s="39"/>
      <c r="F112" s="39"/>
      <c r="G112" s="39"/>
      <c r="H112" s="39"/>
    </row>
    <row r="113" customFormat="false" ht="12.75" hidden="false" customHeight="false" outlineLevel="0" collapsed="false">
      <c r="E113" s="38"/>
      <c r="F113" s="38"/>
      <c r="G113" s="38"/>
      <c r="H113" s="38"/>
    </row>
    <row r="114" customFormat="false" ht="12.75" hidden="false" customHeight="false" outlineLevel="0" collapsed="false">
      <c r="E114" s="38"/>
      <c r="F114" s="38"/>
      <c r="G114" s="38"/>
      <c r="H114" s="38"/>
    </row>
    <row r="115" customFormat="false" ht="12.75" hidden="false" customHeight="false" outlineLevel="0" collapsed="false">
      <c r="E115" s="38"/>
      <c r="F115" s="38"/>
      <c r="G115" s="38"/>
      <c r="H115" s="38"/>
    </row>
    <row r="116" customFormat="false" ht="12.75" hidden="false" customHeight="false" outlineLevel="0" collapsed="false">
      <c r="E116" s="38"/>
      <c r="F116" s="38"/>
      <c r="G116" s="38"/>
      <c r="H116" s="38"/>
    </row>
    <row r="117" customFormat="false" ht="12.75" hidden="false" customHeight="false" outlineLevel="0" collapsed="false">
      <c r="E117" s="38"/>
      <c r="F117" s="38"/>
      <c r="G117" s="38"/>
      <c r="H117" s="38"/>
    </row>
    <row r="118" customFormat="false" ht="13.5" hidden="false" customHeight="false" outlineLevel="0" collapsed="false">
      <c r="E118" s="39"/>
      <c r="F118" s="39"/>
      <c r="G118" s="39"/>
      <c r="H118" s="39"/>
    </row>
    <row r="119" customFormat="false" ht="12.75" hidden="false" customHeight="false" outlineLevel="0" collapsed="false">
      <c r="E119" s="38"/>
      <c r="F119" s="38"/>
      <c r="G119" s="38"/>
      <c r="H119" s="38"/>
    </row>
    <row r="120" customFormat="false" ht="12.75" hidden="false" customHeight="false" outlineLevel="0" collapsed="false">
      <c r="E120" s="38"/>
      <c r="F120" s="38"/>
      <c r="G120" s="38"/>
      <c r="H120" s="38"/>
    </row>
    <row r="121" customFormat="false" ht="12.75" hidden="false" customHeight="false" outlineLevel="0" collapsed="false">
      <c r="E121" s="38"/>
      <c r="F121" s="38"/>
      <c r="G121" s="38"/>
      <c r="H121" s="38"/>
    </row>
    <row r="122" customFormat="false" ht="12.75" hidden="false" customHeight="false" outlineLevel="0" collapsed="false">
      <c r="E122" s="38"/>
      <c r="F122" s="38"/>
      <c r="G122" s="38"/>
      <c r="H122" s="38"/>
    </row>
    <row r="123" customFormat="false" ht="12.75" hidden="false" customHeight="false" outlineLevel="0" collapsed="false">
      <c r="E123" s="38"/>
      <c r="F123" s="38"/>
      <c r="G123" s="38"/>
      <c r="H123" s="38"/>
    </row>
    <row r="124" customFormat="false" ht="13.5" hidden="false" customHeight="false" outlineLevel="0" collapsed="false">
      <c r="E124" s="39"/>
      <c r="F124" s="39"/>
      <c r="G124" s="39"/>
      <c r="H124" s="39"/>
    </row>
    <row r="125" customFormat="false" ht="12.75" hidden="false" customHeight="false" outlineLevel="0" collapsed="false">
      <c r="E125" s="38"/>
      <c r="F125" s="38"/>
      <c r="G125" s="38"/>
      <c r="H125" s="38"/>
    </row>
    <row r="126" customFormat="false" ht="12.75" hidden="false" customHeight="false" outlineLevel="0" collapsed="false">
      <c r="E126" s="38"/>
      <c r="F126" s="38"/>
      <c r="G126" s="38"/>
      <c r="H126" s="38"/>
    </row>
    <row r="127" customFormat="false" ht="12.75" hidden="false" customHeight="false" outlineLevel="0" collapsed="false">
      <c r="E127" s="38"/>
      <c r="F127" s="38"/>
      <c r="G127" s="38"/>
      <c r="H127" s="38"/>
    </row>
    <row r="128" customFormat="false" ht="12.75" hidden="false" customHeight="false" outlineLevel="0" collapsed="false">
      <c r="E128" s="38"/>
      <c r="F128" s="38"/>
      <c r="G128" s="38"/>
      <c r="H128" s="38"/>
    </row>
    <row r="129" customFormat="false" ht="12.75" hidden="false" customHeight="false" outlineLevel="0" collapsed="false">
      <c r="E129" s="38"/>
      <c r="F129" s="38"/>
      <c r="G129" s="38"/>
      <c r="H129" s="38"/>
    </row>
    <row r="130" customFormat="false" ht="13.5" hidden="false" customHeight="false" outlineLevel="0" collapsed="false">
      <c r="E130" s="39"/>
      <c r="F130" s="39"/>
      <c r="G130" s="39"/>
      <c r="H130" s="39"/>
    </row>
    <row r="131" customFormat="false" ht="12.75" hidden="false" customHeight="false" outlineLevel="0" collapsed="false">
      <c r="E131" s="38"/>
      <c r="F131" s="38"/>
      <c r="G131" s="38"/>
      <c r="H131" s="38"/>
    </row>
    <row r="132" customFormat="false" ht="12.75" hidden="false" customHeight="false" outlineLevel="0" collapsed="false">
      <c r="E132" s="38"/>
      <c r="F132" s="38"/>
      <c r="G132" s="38"/>
      <c r="H132" s="38"/>
    </row>
    <row r="133" customFormat="false" ht="12.75" hidden="false" customHeight="false" outlineLevel="0" collapsed="false">
      <c r="E133" s="38"/>
      <c r="F133" s="38"/>
      <c r="G133" s="38"/>
      <c r="H133" s="38"/>
    </row>
    <row r="134" customFormat="false" ht="12.75" hidden="false" customHeight="false" outlineLevel="0" collapsed="false">
      <c r="E134" s="38"/>
      <c r="F134" s="38"/>
      <c r="G134" s="38"/>
      <c r="H134" s="38"/>
    </row>
    <row r="135" customFormat="false" ht="12.75" hidden="false" customHeight="false" outlineLevel="0" collapsed="false">
      <c r="E135" s="38"/>
      <c r="F135" s="38"/>
      <c r="G135" s="38"/>
      <c r="H135" s="38"/>
    </row>
    <row r="136" customFormat="false" ht="13.5" hidden="false" customHeight="false" outlineLevel="0" collapsed="false">
      <c r="E136" s="39"/>
      <c r="F136" s="39"/>
      <c r="G136" s="39"/>
      <c r="H136" s="39"/>
      <c r="I136" s="39"/>
      <c r="J136" s="39"/>
      <c r="K136" s="39"/>
      <c r="L136" s="39"/>
      <c r="M136" s="39"/>
      <c r="N136" s="39"/>
    </row>
    <row r="137" customFormat="false" ht="12.75" hidden="false" customHeight="false" outlineLevel="0" collapsed="false">
      <c r="E137" s="38"/>
      <c r="F137" s="38"/>
      <c r="G137" s="38"/>
      <c r="H137" s="38"/>
      <c r="I137" s="38"/>
      <c r="J137" s="38"/>
      <c r="K137" s="38"/>
      <c r="L137" s="38"/>
      <c r="M137" s="38"/>
      <c r="N137" s="38"/>
    </row>
    <row r="138" customFormat="false" ht="12.75" hidden="false" customHeight="false" outlineLevel="0" collapsed="false">
      <c r="E138" s="38"/>
      <c r="F138" s="38"/>
      <c r="G138" s="38"/>
      <c r="H138" s="38"/>
      <c r="I138" s="38"/>
      <c r="J138" s="38"/>
      <c r="K138" s="38"/>
      <c r="L138" s="38"/>
      <c r="M138" s="38"/>
      <c r="N138" s="38"/>
    </row>
    <row r="139" customFormat="false" ht="12.75" hidden="false" customHeight="false" outlineLevel="0" collapsed="false">
      <c r="E139" s="38"/>
      <c r="F139" s="38"/>
      <c r="G139" s="38"/>
      <c r="H139" s="38"/>
      <c r="I139" s="38"/>
      <c r="J139" s="38"/>
      <c r="K139" s="38"/>
      <c r="L139" s="38"/>
      <c r="M139" s="38"/>
      <c r="N139" s="38"/>
    </row>
    <row r="140" customFormat="false" ht="12.75" hidden="false" customHeight="false" outlineLevel="0" collapsed="false">
      <c r="E140" s="38"/>
      <c r="F140" s="38"/>
      <c r="G140" s="38"/>
      <c r="H140" s="38"/>
      <c r="I140" s="38"/>
      <c r="J140" s="38"/>
      <c r="K140" s="38"/>
      <c r="L140" s="38"/>
      <c r="M140" s="38"/>
      <c r="N140" s="38"/>
    </row>
    <row r="141" customFormat="false" ht="12.75" hidden="false" customHeight="false" outlineLevel="0" collapsed="false">
      <c r="E141" s="38"/>
      <c r="F141" s="38"/>
      <c r="G141" s="38"/>
      <c r="H141" s="38"/>
      <c r="I141" s="38"/>
      <c r="J141" s="38"/>
      <c r="K141" s="38"/>
      <c r="L141" s="38"/>
      <c r="M141" s="38"/>
      <c r="N141" s="38"/>
    </row>
    <row r="143" customFormat="false" ht="13.5" hidden="false" customHeight="false" outlineLevel="0" collapsed="false"/>
    <row r="144" customFormat="false" ht="12.75" hidden="false" customHeight="false" outlineLevel="0" collapsed="false">
      <c r="E144" s="40"/>
      <c r="F144" s="40"/>
      <c r="G144" s="40"/>
      <c r="H144" s="40"/>
      <c r="I144" s="40"/>
      <c r="J144" s="40"/>
      <c r="K144" s="40"/>
    </row>
    <row r="145" customFormat="false" ht="12.75" hidden="false" customHeight="false" outlineLevel="0" collapsed="false">
      <c r="E145" s="38"/>
      <c r="F145" s="38"/>
      <c r="G145" s="38"/>
      <c r="H145" s="38"/>
      <c r="I145" s="38"/>
      <c r="J145" s="38"/>
      <c r="K145" s="38"/>
    </row>
    <row r="146" customFormat="false" ht="12.75" hidden="false" customHeight="false" outlineLevel="0" collapsed="false">
      <c r="E146" s="38"/>
      <c r="F146" s="38"/>
      <c r="G146" s="38"/>
      <c r="H146" s="38"/>
      <c r="I146" s="38"/>
      <c r="J146" s="38"/>
      <c r="K146" s="38"/>
    </row>
    <row r="147" customFormat="false" ht="12.75" hidden="false" customHeight="false" outlineLevel="0" collapsed="false">
      <c r="E147" s="38"/>
      <c r="F147" s="38"/>
      <c r="G147" s="38"/>
      <c r="H147" s="38"/>
      <c r="I147" s="38"/>
      <c r="J147" s="38"/>
      <c r="K147" s="38"/>
    </row>
    <row r="148" customFormat="false" ht="12.75" hidden="false" customHeight="false" outlineLevel="0" collapsed="false">
      <c r="E148" s="38"/>
      <c r="F148" s="38"/>
      <c r="G148" s="38"/>
      <c r="H148" s="38"/>
      <c r="I148" s="38"/>
      <c r="J148" s="38"/>
      <c r="K148" s="38"/>
    </row>
    <row r="149" customFormat="false" ht="12.75" hidden="false" customHeight="false" outlineLevel="0" collapsed="false">
      <c r="E149" s="38"/>
      <c r="F149" s="38"/>
      <c r="G149" s="38"/>
      <c r="H149" s="38"/>
      <c r="I149" s="38"/>
      <c r="J149" s="38"/>
      <c r="K149" s="38"/>
    </row>
    <row r="150" customFormat="false" ht="13.5" hidden="false" customHeight="false" outlineLevel="0" collapsed="false">
      <c r="E150" s="41"/>
      <c r="F150" s="41"/>
      <c r="G150" s="41"/>
      <c r="H150" s="41"/>
      <c r="I150" s="41"/>
      <c r="J150" s="41"/>
      <c r="K150" s="41"/>
    </row>
    <row r="1048576" customFormat="false" ht="12.8" hidden="false" customHeight="false" outlineLevel="0" collapsed="false"/>
  </sheetData>
  <mergeCells count="6">
    <mergeCell ref="A1:G1"/>
    <mergeCell ref="H1:N1"/>
    <mergeCell ref="C13:E13"/>
    <mergeCell ref="J13:L13"/>
    <mergeCell ref="A15:A17"/>
    <mergeCell ref="H15:H1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G32" activeCellId="0" sqref="G32"/>
    </sheetView>
  </sheetViews>
  <sheetFormatPr defaultRowHeight="12.75" zeroHeight="false" outlineLevelRow="0" outlineLevelCol="0"/>
  <cols>
    <col collapsed="false" customWidth="true" hidden="false" outlineLevel="0" max="1" min="1" style="0" width="19.14"/>
    <col collapsed="false" customWidth="true" hidden="false" outlineLevel="0" max="2" min="2" style="0" width="14.86"/>
    <col collapsed="false" customWidth="true" hidden="false" outlineLevel="0" max="3" min="3" style="0" width="23.42"/>
    <col collapsed="false" customWidth="true" hidden="false" outlineLevel="0" max="4" min="4" style="0" width="8.14"/>
    <col collapsed="false" customWidth="true" hidden="false" outlineLevel="0" max="8" min="5" style="0" width="12.57"/>
    <col collapsed="false" customWidth="true" hidden="false" outlineLevel="0" max="9" min="9" style="0" width="19.14"/>
    <col collapsed="false" customWidth="true" hidden="false" outlineLevel="0" max="10" min="10" style="0" width="14.86"/>
    <col collapsed="false" customWidth="true" hidden="false" outlineLevel="0" max="11" min="11" style="0" width="23.42"/>
    <col collapsed="false" customWidth="true" hidden="false" outlineLevel="0" max="12" min="12" style="0" width="8.14"/>
    <col collapsed="false" customWidth="true" hidden="false" outlineLevel="0" max="1025" min="13" style="0" width="8.71"/>
  </cols>
  <sheetData>
    <row r="1" customFormat="false" ht="13.8" hidden="false" customHeight="false" outlineLevel="0" collapsed="false">
      <c r="A1" s="42" t="s">
        <v>24</v>
      </c>
      <c r="B1" s="42"/>
      <c r="C1" s="42"/>
      <c r="D1" s="42"/>
      <c r="E1" s="42"/>
      <c r="F1" s="42"/>
      <c r="G1" s="42"/>
      <c r="H1" s="43" t="s">
        <v>25</v>
      </c>
      <c r="I1" s="43"/>
      <c r="J1" s="43"/>
      <c r="K1" s="43"/>
      <c r="L1" s="43"/>
      <c r="M1" s="43"/>
      <c r="N1" s="43"/>
    </row>
    <row r="2" customFormat="false" ht="13.8" hidden="false" customHeight="false" outlineLevel="0" collapsed="false">
      <c r="A2" s="44" t="s">
        <v>5</v>
      </c>
      <c r="B2" s="45" t="s">
        <v>6</v>
      </c>
      <c r="C2" s="45" t="s">
        <v>12</v>
      </c>
      <c r="D2" s="46" t="s">
        <v>15</v>
      </c>
      <c r="G2" s="12"/>
      <c r="H2" s="44" t="s">
        <v>5</v>
      </c>
      <c r="I2" s="45" t="s">
        <v>6</v>
      </c>
      <c r="J2" s="45" t="s">
        <v>12</v>
      </c>
      <c r="K2" s="46" t="s">
        <v>15</v>
      </c>
      <c r="N2" s="12"/>
    </row>
    <row r="3" customFormat="false" ht="12.8" hidden="false" customHeight="false" outlineLevel="0" collapsed="false">
      <c r="A3" s="16" t="n">
        <v>27</v>
      </c>
      <c r="B3" s="0" t="n">
        <v>3800</v>
      </c>
      <c r="C3" s="0" t="n">
        <v>3.57568533969011</v>
      </c>
      <c r="D3" s="12" t="n">
        <v>1.7275</v>
      </c>
      <c r="G3" s="12"/>
      <c r="H3" s="18" t="n">
        <v>20</v>
      </c>
      <c r="I3" s="0" t="n">
        <v>3000</v>
      </c>
      <c r="J3" s="0" t="n">
        <v>3.99087799315849</v>
      </c>
      <c r="K3" s="12" t="n">
        <v>1.715</v>
      </c>
      <c r="N3" s="12"/>
    </row>
    <row r="4" customFormat="false" ht="12.8" hidden="false" customHeight="false" outlineLevel="0" collapsed="false">
      <c r="A4" s="18" t="n">
        <v>27</v>
      </c>
      <c r="B4" s="0" t="n">
        <v>4200</v>
      </c>
      <c r="C4" s="0" t="n">
        <v>1.68728908886389</v>
      </c>
      <c r="D4" s="12" t="n">
        <v>1.6125</v>
      </c>
      <c r="G4" s="12"/>
      <c r="H4" s="18" t="n">
        <v>20</v>
      </c>
      <c r="I4" s="0" t="n">
        <v>3330</v>
      </c>
      <c r="J4" s="0" t="n">
        <v>2.4822695035461</v>
      </c>
      <c r="K4" s="12" t="n">
        <v>1.595</v>
      </c>
      <c r="N4" s="12"/>
    </row>
    <row r="5" customFormat="false" ht="12.8" hidden="false" customHeight="false" outlineLevel="0" collapsed="false">
      <c r="A5" s="16" t="n">
        <v>27</v>
      </c>
      <c r="B5" s="0" t="n">
        <v>4600</v>
      </c>
      <c r="C5" s="0" t="n">
        <v>1.52516522623284</v>
      </c>
      <c r="D5" s="12" t="n">
        <v>1.5475</v>
      </c>
      <c r="G5" s="12"/>
      <c r="H5" s="18" t="n">
        <v>20</v>
      </c>
      <c r="I5" s="0" t="n">
        <v>3660</v>
      </c>
      <c r="J5" s="0" t="n">
        <v>3.04723209751143</v>
      </c>
      <c r="K5" s="12" t="n">
        <v>1.485</v>
      </c>
      <c r="N5" s="12"/>
    </row>
    <row r="6" customFormat="false" ht="12.8" hidden="false" customHeight="false" outlineLevel="0" collapsed="false">
      <c r="A6" s="18" t="n">
        <v>29</v>
      </c>
      <c r="B6" s="0" t="n">
        <v>3800</v>
      </c>
      <c r="C6" s="0" t="n">
        <v>4.23280423280423</v>
      </c>
      <c r="D6" s="12" t="n">
        <v>1.7875</v>
      </c>
      <c r="G6" s="12"/>
      <c r="H6" s="18" t="n">
        <v>22</v>
      </c>
      <c r="I6" s="0" t="n">
        <v>3000</v>
      </c>
      <c r="J6" s="0" t="n">
        <v>2.02020202020202</v>
      </c>
      <c r="K6" s="12" t="n">
        <v>1.7325</v>
      </c>
      <c r="N6" s="12"/>
    </row>
    <row r="7" customFormat="false" ht="12.8" hidden="false" customHeight="false" outlineLevel="0" collapsed="false">
      <c r="A7" s="18" t="n">
        <v>29</v>
      </c>
      <c r="B7" s="0" t="n">
        <v>4200</v>
      </c>
      <c r="C7" s="0" t="n">
        <v>8.17279626386456</v>
      </c>
      <c r="D7" s="12" t="n">
        <v>1.6775</v>
      </c>
      <c r="G7" s="12"/>
      <c r="H7" s="18" t="n">
        <v>22</v>
      </c>
      <c r="I7" s="20" t="n">
        <v>3330</v>
      </c>
      <c r="J7" s="0" t="n">
        <v>1.66666666666667</v>
      </c>
      <c r="K7" s="12" t="n">
        <v>1.6875</v>
      </c>
      <c r="N7" s="12"/>
    </row>
    <row r="8" customFormat="false" ht="12.8" hidden="false" customHeight="false" outlineLevel="0" collapsed="false">
      <c r="A8" s="18" t="n">
        <v>29</v>
      </c>
      <c r="B8" s="0" t="n">
        <v>4600</v>
      </c>
      <c r="C8" s="0" t="n">
        <v>1.03359173126615</v>
      </c>
      <c r="D8" s="12" t="n">
        <v>1.6125</v>
      </c>
      <c r="G8" s="12"/>
      <c r="H8" s="18" t="n">
        <v>22</v>
      </c>
      <c r="I8" s="0" t="n">
        <v>3660</v>
      </c>
      <c r="J8" s="0" t="n">
        <v>8.46944948578342</v>
      </c>
      <c r="K8" s="12" t="n">
        <v>1.7275</v>
      </c>
      <c r="N8" s="12"/>
    </row>
    <row r="9" customFormat="false" ht="12.8" hidden="false" customHeight="false" outlineLevel="0" collapsed="false">
      <c r="A9" s="18" t="n">
        <v>31</v>
      </c>
      <c r="B9" s="0" t="n">
        <v>3800</v>
      </c>
      <c r="C9" s="0" t="n">
        <v>3.26086956521739</v>
      </c>
      <c r="D9" s="12" t="n">
        <v>1.805</v>
      </c>
      <c r="G9" s="12"/>
      <c r="H9" s="18" t="n">
        <v>24</v>
      </c>
      <c r="I9" s="0" t="n">
        <v>3000</v>
      </c>
      <c r="J9" s="0" t="n">
        <v>1.14090131203651</v>
      </c>
      <c r="K9" s="12" t="n">
        <v>1.8075</v>
      </c>
      <c r="N9" s="12"/>
    </row>
    <row r="10" customFormat="false" ht="12.8" hidden="false" customHeight="false" outlineLevel="0" collapsed="false">
      <c r="A10" s="18" t="n">
        <v>31</v>
      </c>
      <c r="B10" s="20" t="n">
        <v>4200</v>
      </c>
      <c r="C10" s="20" t="n">
        <v>2.57731958762887</v>
      </c>
      <c r="D10" s="12" t="n">
        <v>1.75</v>
      </c>
      <c r="G10" s="12"/>
      <c r="H10" s="18" t="n">
        <v>24</v>
      </c>
      <c r="I10" s="0" t="n">
        <v>3330</v>
      </c>
      <c r="J10" s="0" t="n">
        <v>9.63855421686747</v>
      </c>
      <c r="K10" s="12" t="n">
        <v>1.6075</v>
      </c>
      <c r="N10" s="12"/>
    </row>
    <row r="11" customFormat="false" ht="12.8" hidden="false" customHeight="false" outlineLevel="0" collapsed="false">
      <c r="A11" s="47" t="n">
        <v>31</v>
      </c>
      <c r="B11" s="35" t="n">
        <v>4600</v>
      </c>
      <c r="C11" s="35" t="n">
        <v>1.5625</v>
      </c>
      <c r="D11" s="36" t="n">
        <v>1.64</v>
      </c>
      <c r="G11" s="12"/>
      <c r="H11" s="47" t="n">
        <v>24</v>
      </c>
      <c r="I11" s="35" t="n">
        <v>3660</v>
      </c>
      <c r="J11" s="0" t="n">
        <v>2.85714285714286</v>
      </c>
      <c r="K11" s="36" t="n">
        <v>1.6275</v>
      </c>
      <c r="N11" s="12"/>
    </row>
    <row r="12" customFormat="false" ht="12.8" hidden="false" customHeight="false" outlineLevel="0" collapsed="false">
      <c r="A12" s="18"/>
      <c r="G12" s="12"/>
      <c r="H12" s="18"/>
      <c r="N12" s="12"/>
    </row>
    <row r="13" customFormat="false" ht="12.8" hidden="false" customHeight="false" outlineLevel="0" collapsed="false">
      <c r="A13" s="18"/>
      <c r="C13" s="43" t="s">
        <v>6</v>
      </c>
      <c r="D13" s="43"/>
      <c r="E13" s="43"/>
      <c r="G13" s="12"/>
      <c r="H13" s="18"/>
      <c r="J13" s="43" t="s">
        <v>6</v>
      </c>
      <c r="K13" s="43"/>
      <c r="L13" s="43"/>
      <c r="N13" s="12"/>
    </row>
    <row r="14" customFormat="false" ht="12.8" hidden="false" customHeight="false" outlineLevel="0" collapsed="false">
      <c r="A14" s="18"/>
      <c r="C14" s="48" t="n">
        <f aca="false">B3</f>
        <v>3800</v>
      </c>
      <c r="D14" s="48" t="n">
        <f aca="false">B4</f>
        <v>4200</v>
      </c>
      <c r="E14" s="48" t="n">
        <f aca="false">B5</f>
        <v>4600</v>
      </c>
      <c r="G14" s="12"/>
      <c r="H14" s="18"/>
      <c r="J14" s="48" t="n">
        <f aca="false">I3</f>
        <v>3000</v>
      </c>
      <c r="K14" s="48" t="n">
        <f aca="false">I4</f>
        <v>3330</v>
      </c>
      <c r="L14" s="48" t="n">
        <f aca="false">I5</f>
        <v>3660</v>
      </c>
      <c r="N14" s="12"/>
    </row>
    <row r="15" customFormat="false" ht="29.25" hidden="false" customHeight="true" outlineLevel="0" collapsed="false">
      <c r="A15" s="49" t="s">
        <v>5</v>
      </c>
      <c r="B15" s="48" t="n">
        <f aca="false">A3</f>
        <v>27</v>
      </c>
      <c r="C15" s="48" t="n">
        <f aca="false">C3</f>
        <v>3.57568533969011</v>
      </c>
      <c r="D15" s="48" t="n">
        <f aca="false">C4</f>
        <v>1.68728908886389</v>
      </c>
      <c r="E15" s="48" t="n">
        <f aca="false">C5</f>
        <v>1.52516522623284</v>
      </c>
      <c r="G15" s="12"/>
      <c r="H15" s="49" t="s">
        <v>5</v>
      </c>
      <c r="I15" s="48" t="n">
        <f aca="false">H3</f>
        <v>20</v>
      </c>
      <c r="J15" s="48" t="n">
        <f aca="false">J3</f>
        <v>3.99087799315849</v>
      </c>
      <c r="K15" s="48" t="n">
        <f aca="false">J4</f>
        <v>2.4822695035461</v>
      </c>
      <c r="L15" s="48" t="n">
        <f aca="false">J5</f>
        <v>3.04723209751143</v>
      </c>
      <c r="N15" s="12"/>
    </row>
    <row r="16" customFormat="false" ht="29.25" hidden="false" customHeight="true" outlineLevel="0" collapsed="false">
      <c r="A16" s="49"/>
      <c r="B16" s="48" t="n">
        <f aca="false">A6</f>
        <v>29</v>
      </c>
      <c r="C16" s="48" t="n">
        <f aca="false">C6</f>
        <v>4.23280423280423</v>
      </c>
      <c r="D16" s="48" t="n">
        <f aca="false">C7</f>
        <v>8.17279626386456</v>
      </c>
      <c r="E16" s="48" t="n">
        <f aca="false">C8</f>
        <v>1.03359173126615</v>
      </c>
      <c r="G16" s="12"/>
      <c r="H16" s="49"/>
      <c r="I16" s="48" t="n">
        <f aca="false">H6</f>
        <v>22</v>
      </c>
      <c r="J16" s="48" t="n">
        <f aca="false">J6</f>
        <v>2.02020202020202</v>
      </c>
      <c r="K16" s="48" t="n">
        <f aca="false">J7</f>
        <v>1.66666666666667</v>
      </c>
      <c r="L16" s="48" t="n">
        <f aca="false">J8</f>
        <v>8.46944948578342</v>
      </c>
      <c r="N16" s="12"/>
    </row>
    <row r="17" customFormat="false" ht="29.25" hidden="false" customHeight="true" outlineLevel="0" collapsed="false">
      <c r="A17" s="49"/>
      <c r="B17" s="48" t="n">
        <f aca="false">A9</f>
        <v>31</v>
      </c>
      <c r="C17" s="48" t="n">
        <f aca="false">C9</f>
        <v>3.26086956521739</v>
      </c>
      <c r="D17" s="48" t="n">
        <f aca="false">C10</f>
        <v>2.57731958762887</v>
      </c>
      <c r="E17" s="48" t="n">
        <f aca="false">C11</f>
        <v>1.5625</v>
      </c>
      <c r="G17" s="12"/>
      <c r="H17" s="49"/>
      <c r="I17" s="48" t="n">
        <f aca="false">H9</f>
        <v>24</v>
      </c>
      <c r="J17" s="48" t="n">
        <f aca="false">J9</f>
        <v>1.14090131203651</v>
      </c>
      <c r="K17" s="48" t="n">
        <f aca="false">J10</f>
        <v>9.63855421686747</v>
      </c>
      <c r="L17" s="48" t="n">
        <f aca="false">J11</f>
        <v>2.85714285714286</v>
      </c>
      <c r="N17" s="12"/>
    </row>
    <row r="18" customFormat="false" ht="12.8" hidden="false" customHeight="false" outlineLevel="0" collapsed="false">
      <c r="A18" s="18"/>
      <c r="G18" s="12"/>
      <c r="H18" s="18"/>
      <c r="N18" s="12"/>
    </row>
    <row r="19" customFormat="false" ht="12.8" hidden="false" customHeight="false" outlineLevel="0" collapsed="false">
      <c r="A19" s="33" t="s">
        <v>26</v>
      </c>
      <c r="G19" s="12"/>
      <c r="H19" s="33" t="s">
        <v>26</v>
      </c>
      <c r="N19" s="12"/>
    </row>
    <row r="20" customFormat="false" ht="12.8" hidden="false" customHeight="false" outlineLevel="0" collapsed="false">
      <c r="A20" s="18" t="s">
        <v>27</v>
      </c>
      <c r="B20" s="0" t="n">
        <v>0.05</v>
      </c>
      <c r="G20" s="12"/>
      <c r="H20" s="18" t="s">
        <v>27</v>
      </c>
      <c r="I20" s="0" t="n">
        <v>0.05</v>
      </c>
      <c r="N20" s="12"/>
    </row>
    <row r="21" customFormat="false" ht="12.8" hidden="false" customHeight="false" outlineLevel="0" collapsed="false">
      <c r="A21" s="18"/>
      <c r="G21" s="12"/>
      <c r="H21" s="18"/>
      <c r="N21" s="12"/>
    </row>
    <row r="22" customFormat="false" ht="12.8" hidden="false" customHeight="false" outlineLevel="0" collapsed="false">
      <c r="A22" s="18" t="s">
        <v>28</v>
      </c>
      <c r="B22" s="0" t="s">
        <v>29</v>
      </c>
      <c r="C22" s="0" t="s">
        <v>30</v>
      </c>
      <c r="D22" s="0" t="s">
        <v>31</v>
      </c>
      <c r="E22" s="0" t="s">
        <v>32</v>
      </c>
      <c r="G22" s="12"/>
      <c r="H22" s="18" t="s">
        <v>28</v>
      </c>
      <c r="I22" s="0" t="s">
        <v>29</v>
      </c>
      <c r="J22" s="0" t="s">
        <v>30</v>
      </c>
      <c r="K22" s="0" t="s">
        <v>31</v>
      </c>
      <c r="L22" s="0" t="s">
        <v>32</v>
      </c>
      <c r="N22" s="12"/>
    </row>
    <row r="23" customFormat="false" ht="12.8" hidden="false" customHeight="false" outlineLevel="0" collapsed="false">
      <c r="A23" s="18" t="s">
        <v>33</v>
      </c>
      <c r="B23" s="0" t="n">
        <f aca="false">COUNT(Bubbles!$C$15:$C$17)</f>
        <v>3</v>
      </c>
      <c r="C23" s="0" t="n">
        <f aca="false">SUM(Bubbles!$C$15:$C$17)</f>
        <v>11.0693591377117</v>
      </c>
      <c r="D23" s="0" t="n">
        <f aca="false">AVERAGE(Bubbles!$C$15:$C$17)</f>
        <v>3.68978637923724</v>
      </c>
      <c r="E23" s="0" t="n">
        <f aca="false">VAR(Bubbles!$C$15:$C$17)</f>
        <v>0.245928534933589</v>
      </c>
      <c r="G23" s="12"/>
      <c r="H23" s="18" t="s">
        <v>33</v>
      </c>
      <c r="I23" s="0" t="n">
        <f aca="false">COUNT(Bubbles!$J$15:$J$17)</f>
        <v>3</v>
      </c>
      <c r="J23" s="0" t="n">
        <f aca="false">SUM(Bubbles!$J$15:$J$17)</f>
        <v>7.15198132539702</v>
      </c>
      <c r="K23" s="0" t="n">
        <f aca="false">AVERAGE(Bubbles!$J$15:$J$17)</f>
        <v>2.38399377513234</v>
      </c>
      <c r="L23" s="0" t="n">
        <f aca="false">VAR(Bubbles!$J$15:$J$17)</f>
        <v>2.12985010145123</v>
      </c>
      <c r="N23" s="12"/>
    </row>
    <row r="24" customFormat="false" ht="12.8" hidden="false" customHeight="false" outlineLevel="0" collapsed="false">
      <c r="A24" s="18" t="s">
        <v>34</v>
      </c>
      <c r="B24" s="0" t="n">
        <f aca="false">COUNT(Bubbles!$D$15:$D$17)</f>
        <v>3</v>
      </c>
      <c r="C24" s="0" t="n">
        <f aca="false">SUM(Bubbles!$D$15:$D$17)</f>
        <v>12.4374049403573</v>
      </c>
      <c r="D24" s="0" t="n">
        <f aca="false">AVERAGE(Bubbles!$D$15:$D$17)</f>
        <v>4.14580164678577</v>
      </c>
      <c r="E24" s="0" t="n">
        <f aca="false">VAR(Bubbles!$D$15:$D$17)</f>
        <v>12.3605528066691</v>
      </c>
      <c r="G24" s="12"/>
      <c r="H24" s="18" t="s">
        <v>34</v>
      </c>
      <c r="I24" s="0" t="n">
        <f aca="false">COUNT(Bubbles!$K$15:$K$17)</f>
        <v>3</v>
      </c>
      <c r="J24" s="0" t="n">
        <f aca="false">SUM(Bubbles!$K$15:$K$17)</f>
        <v>13.7874903870802</v>
      </c>
      <c r="K24" s="0" t="n">
        <f aca="false">AVERAGE(Bubbles!$K$15:$K$17)</f>
        <v>4.59583012902675</v>
      </c>
      <c r="L24" s="0" t="n">
        <f aca="false">VAR(Bubbles!$K$15:$K$17)</f>
        <v>19.2381016664482</v>
      </c>
      <c r="N24" s="12"/>
    </row>
    <row r="25" customFormat="false" ht="12.8" hidden="false" customHeight="false" outlineLevel="0" collapsed="false">
      <c r="A25" s="18" t="s">
        <v>35</v>
      </c>
      <c r="B25" s="0" t="n">
        <f aca="false">COUNT(Bubbles!$E$15:$E$17)</f>
        <v>3</v>
      </c>
      <c r="C25" s="0" t="n">
        <f aca="false">SUM(Bubbles!$E$15:$E$17)</f>
        <v>4.12125695749899</v>
      </c>
      <c r="D25" s="0" t="n">
        <f aca="false">AVERAGE(Bubbles!$E$15:$E$17)</f>
        <v>1.37375231916633</v>
      </c>
      <c r="E25" s="0" t="n">
        <f aca="false">VAR(Bubbles!$E$15:$E$17)</f>
        <v>0.0871303905035087</v>
      </c>
      <c r="G25" s="12"/>
      <c r="H25" s="18" t="s">
        <v>35</v>
      </c>
      <c r="I25" s="0" t="n">
        <f aca="false">COUNT(Bubbles!$L$15:$L$17)</f>
        <v>3</v>
      </c>
      <c r="J25" s="0" t="n">
        <f aca="false">SUM(Bubbles!$L$15:$L$17)</f>
        <v>14.3738244404377</v>
      </c>
      <c r="K25" s="0" t="n">
        <f aca="false">AVERAGE(Bubbles!$L$15:$L$17)</f>
        <v>4.79127481347924</v>
      </c>
      <c r="L25" s="0" t="n">
        <f aca="false">VAR(Bubbles!$L$15:$L$17)</f>
        <v>10.155760169811</v>
      </c>
      <c r="N25" s="12"/>
    </row>
    <row r="26" customFormat="false" ht="12.8" hidden="false" customHeight="false" outlineLevel="0" collapsed="false">
      <c r="A26" s="18"/>
      <c r="G26" s="12"/>
      <c r="H26" s="18"/>
      <c r="N26" s="12"/>
    </row>
    <row r="27" customFormat="false" ht="12.8" hidden="false" customHeight="false" outlineLevel="0" collapsed="false">
      <c r="A27" s="18" t="s">
        <v>36</v>
      </c>
      <c r="B27" s="0" t="n">
        <f aca="false">COUNT(Bubbles!$C$15:$E$15)</f>
        <v>3</v>
      </c>
      <c r="C27" s="0" t="n">
        <f aca="false">SUM(Bubbles!$C$15:$E$15)</f>
        <v>6.78813965478684</v>
      </c>
      <c r="D27" s="0" t="n">
        <f aca="false">AVERAGE(Bubbles!$C$15:$E$15)</f>
        <v>2.26271321826228</v>
      </c>
      <c r="E27" s="0" t="n">
        <f aca="false">VAR(Bubbles!$C$15:$E$15)</f>
        <v>1.29949288044362</v>
      </c>
      <c r="G27" s="12"/>
      <c r="H27" s="18" t="s">
        <v>36</v>
      </c>
      <c r="I27" s="0" t="n">
        <f aca="false">COUNT(Bubbles!$J$15:$L$15)</f>
        <v>3</v>
      </c>
      <c r="J27" s="0" t="n">
        <f aca="false">SUM(Bubbles!$J$15:$L$15)</f>
        <v>9.52037959421602</v>
      </c>
      <c r="K27" s="0" t="n">
        <f aca="false">AVERAGE(Bubbles!$J$15:$L$15)</f>
        <v>3.17345986473867</v>
      </c>
      <c r="L27" s="0" t="n">
        <f aca="false">VAR(Bubbles!$J$15:$L$15)</f>
        <v>0.58092498064703</v>
      </c>
      <c r="N27" s="12"/>
    </row>
    <row r="28" customFormat="false" ht="12.8" hidden="false" customHeight="false" outlineLevel="0" collapsed="false">
      <c r="A28" s="18" t="s">
        <v>37</v>
      </c>
      <c r="B28" s="0" t="n">
        <f aca="false">COUNT(Bubbles!$C$16:$E$16)</f>
        <v>3</v>
      </c>
      <c r="C28" s="0" t="n">
        <f aca="false">SUM(Bubbles!$C$16:$E$16)</f>
        <v>13.4391922279349</v>
      </c>
      <c r="D28" s="0" t="n">
        <f aca="false">AVERAGE(Bubbles!$C$16:$E$16)</f>
        <v>4.47973074264498</v>
      </c>
      <c r="E28" s="0" t="n">
        <f aca="false">VAR(Bubbles!$C$16:$E$16)</f>
        <v>12.787789865515</v>
      </c>
      <c r="G28" s="12"/>
      <c r="H28" s="18" t="s">
        <v>37</v>
      </c>
      <c r="I28" s="0" t="n">
        <f aca="false">COUNT(Bubbles!$J$16:$L$16)</f>
        <v>3</v>
      </c>
      <c r="J28" s="0" t="n">
        <f aca="false">SUM(Bubbles!$J$16:$L$16)</f>
        <v>12.1563181726521</v>
      </c>
      <c r="K28" s="0" t="n">
        <f aca="false">AVERAGE(Bubbles!$J$16:$L$16)</f>
        <v>4.0521060575507</v>
      </c>
      <c r="L28" s="0" t="n">
        <f aca="false">VAR(Bubbles!$J$16:$L$16)</f>
        <v>14.6659390337629</v>
      </c>
      <c r="N28" s="12"/>
    </row>
    <row r="29" customFormat="false" ht="12.8" hidden="false" customHeight="false" outlineLevel="0" collapsed="false">
      <c r="A29" s="18" t="s">
        <v>38</v>
      </c>
      <c r="B29" s="0" t="n">
        <f aca="false">COUNT(Bubbles!$C$17:$E$17)</f>
        <v>3</v>
      </c>
      <c r="C29" s="0" t="n">
        <f aca="false">SUM(Bubbles!$C$17:$E$17)</f>
        <v>7.40068915284626</v>
      </c>
      <c r="D29" s="0" t="n">
        <f aca="false">AVERAGE(Bubbles!$C$17:$E$17)</f>
        <v>2.46689638428209</v>
      </c>
      <c r="E29" s="0" t="n">
        <f aca="false">VAR(Bubbles!$C$17:$E$17)</f>
        <v>0.730259757892201</v>
      </c>
      <c r="G29" s="12"/>
      <c r="H29" s="18" t="s">
        <v>38</v>
      </c>
      <c r="I29" s="0" t="n">
        <f aca="false">COUNT(Bubbles!$J$17:$L$17)</f>
        <v>3</v>
      </c>
      <c r="J29" s="0" t="n">
        <f aca="false">SUM(Bubbles!$J$17:$L$17)</f>
        <v>13.6365983860468</v>
      </c>
      <c r="K29" s="0" t="n">
        <f aca="false">AVERAGE(Bubbles!$J$17:$L$17)</f>
        <v>4.54553279534894</v>
      </c>
      <c r="L29" s="0" t="n">
        <f aca="false">VAR(Bubbles!$J$17:$L$17)</f>
        <v>20.1905216603222</v>
      </c>
      <c r="N29" s="12"/>
    </row>
    <row r="30" customFormat="false" ht="12.8" hidden="false" customHeight="false" outlineLevel="0" collapsed="false">
      <c r="A30" s="18"/>
      <c r="G30" s="12"/>
      <c r="H30" s="18"/>
      <c r="N30" s="12"/>
    </row>
    <row r="31" customFormat="false" ht="12.8" hidden="false" customHeight="false" outlineLevel="0" collapsed="false">
      <c r="A31" s="18" t="s">
        <v>39</v>
      </c>
      <c r="B31" s="0" t="s">
        <v>40</v>
      </c>
      <c r="C31" s="0" t="s">
        <v>41</v>
      </c>
      <c r="D31" s="0" t="s">
        <v>42</v>
      </c>
      <c r="E31" s="0" t="s">
        <v>43</v>
      </c>
      <c r="F31" s="0" t="s">
        <v>44</v>
      </c>
      <c r="G31" s="12" t="s">
        <v>45</v>
      </c>
      <c r="H31" s="18" t="s">
        <v>39</v>
      </c>
      <c r="I31" s="0" t="s">
        <v>40</v>
      </c>
      <c r="J31" s="0" t="s">
        <v>41</v>
      </c>
      <c r="K31" s="0" t="s">
        <v>42</v>
      </c>
      <c r="L31" s="0" t="s">
        <v>43</v>
      </c>
      <c r="M31" s="0" t="s">
        <v>44</v>
      </c>
      <c r="N31" s="12" t="s">
        <v>45</v>
      </c>
    </row>
    <row r="32" customFormat="false" ht="12.8" hidden="false" customHeight="false" outlineLevel="0" collapsed="false">
      <c r="A32" s="18" t="s">
        <v>46</v>
      </c>
      <c r="B32" s="0" t="n">
        <f aca="false">SUMPRODUCT(Bubbles!$C$27:$C$29,Bubbles!$D$27:$D$29) - SUM(Bubbles!$C$15:$E$17)^2 / COUNT(Bubbles!$C$15:$E$17)</f>
        <v>9.00835962291202</v>
      </c>
      <c r="C32" s="0" t="n">
        <f aca="false">MAX(Bubbles!$B$23:$B$25) - 1</f>
        <v>2</v>
      </c>
      <c r="D32" s="0" t="n">
        <f aca="false">Bubbles!$B$32 / Bubbles!$C$32</f>
        <v>4.50417981145601</v>
      </c>
      <c r="E32" s="5" t="n">
        <f aca="false">Bubbles!$D$32 / Bubbles!$D$34</f>
        <v>1.09999810856194</v>
      </c>
      <c r="F32" s="5" t="n">
        <f aca="false">FDIST(Bubbles!$E$32, Bubbles!$C$32, Bubbles!$C$34)</f>
        <v>0.416233598453167</v>
      </c>
      <c r="G32" s="12" t="n">
        <f aca="false">FINV(Bubbles!$B$20, Bubbles!$C$32, Bubbles!$C$34)</f>
        <v>6.94427190999916</v>
      </c>
      <c r="H32" s="18" t="s">
        <v>46</v>
      </c>
      <c r="I32" s="0" t="n">
        <f aca="false">SUMPRODUCT(Bubbles!$J$27:$J$29,Bubbles!$K$27:$K$29) - SUM(Bubbles!$J$15:$L$17)^2 / COUNT(Bubbles!$J$15:$L$17)</f>
        <v>2.89807320463075</v>
      </c>
      <c r="J32" s="0" t="n">
        <f aca="false">MAX(Bubbles!$I$23:$I$25) - 1</f>
        <v>2</v>
      </c>
      <c r="K32" s="0" t="n">
        <f aca="false">Bubbles!$I$32 / Bubbles!$J$32</f>
        <v>1.44903660231537</v>
      </c>
      <c r="L32" s="5" t="n">
        <f aca="false">Bubbles!$K$32 / Bubbles!$K$34</f>
        <v>0.0963625765635444</v>
      </c>
      <c r="M32" s="5" t="n">
        <f aca="false">FDIST(Bubbles!$L$32, Bubbles!$J$32, Bubbles!$J$34)</f>
        <v>0.910179804268535</v>
      </c>
      <c r="N32" s="12" t="n">
        <f aca="false">FINV(Bubbles!$I$20, Bubbles!$J$32, Bubbles!$J$34)</f>
        <v>6.94427190999916</v>
      </c>
    </row>
    <row r="33" customFormat="false" ht="12.8" hidden="false" customHeight="false" outlineLevel="0" collapsed="false">
      <c r="A33" s="18" t="s">
        <v>47</v>
      </c>
      <c r="B33" s="0" t="n">
        <f aca="false">SUMPRODUCT(Bubbles!$C$23:$C$25,Bubbles!$D$23:$D$25) - SUM(Bubbles!$C$15:$E$17)^2 / COUNT(Bubbles!$C$15:$E$17)</f>
        <v>13.2562211664013</v>
      </c>
      <c r="C33" s="0" t="n">
        <f aca="false">MAX(Bubbles!$B$27:$B$29) - 1</f>
        <v>2</v>
      </c>
      <c r="D33" s="0" t="n">
        <f aca="false">Bubbles!$B$33 / Bubbles!$C$33</f>
        <v>6.62811058320066</v>
      </c>
      <c r="E33" s="5" t="n">
        <f aca="false">Bubbles!$D$33 / Bubbles!$D$34</f>
        <v>1.61869850007237</v>
      </c>
      <c r="F33" s="5" t="n">
        <f aca="false">FDIST(Bubbles!$E$33, Bubbles!$C$33, Bubbles!$C$34)</f>
        <v>0.305460592993415</v>
      </c>
      <c r="G33" s="12" t="n">
        <f aca="false">FINV(Bubbles!$B$20, Bubbles!$C$33, Bubbles!$C$34)</f>
        <v>6.94427190999916</v>
      </c>
      <c r="H33" s="18" t="s">
        <v>47</v>
      </c>
      <c r="I33" s="0" t="n">
        <f aca="false">SUMPRODUCT(Bubbles!$J$23:$J$25,Bubbles!$K$23:$K$25) - SUM(Bubbles!$J$15:$L$17)^2 / COUNT(Bubbles!$J$15:$L$17)</f>
        <v>10.7254206786741</v>
      </c>
      <c r="J33" s="0" t="n">
        <f aca="false">MAX(Bubbles!$I$27:$I$29) - 1</f>
        <v>2</v>
      </c>
      <c r="K33" s="0" t="n">
        <f aca="false">Bubbles!$I$33 / Bubbles!$J$33</f>
        <v>5.36271033933707</v>
      </c>
      <c r="L33" s="5" t="n">
        <f aca="false">Bubbles!$K$33 / Bubbles!$K$34</f>
        <v>0.356626316296466</v>
      </c>
      <c r="M33" s="5" t="n">
        <f aca="false">FDIST(Bubbles!$L$33, Bubbles!$J$33, Bubbles!$J$34)</f>
        <v>0.72024216915718</v>
      </c>
      <c r="N33" s="12" t="n">
        <f aca="false">FINV(Bubbles!$I$20, Bubbles!$J$33, Bubbles!$J$34)</f>
        <v>6.94427190999916</v>
      </c>
    </row>
    <row r="34" customFormat="false" ht="12.8" hidden="false" customHeight="false" outlineLevel="0" collapsed="false">
      <c r="A34" s="18" t="s">
        <v>48</v>
      </c>
      <c r="B34" s="0" t="n">
        <f aca="false">SUMSQ(Bubbles!$C$15:$E$17)+SUM(Bubbles!$C$15:$E$17)^2/COUNT(Bubbles!$C$15:$E$17) - (SUMPRODUCT(Bubbles!$C$27:$C$29,Bubbles!$D$27:$D$29) + SUMPRODUCT(Bubbles!$C$23:$C$25,Bubbles!$D$23:$D$25))</f>
        <v>16.3788638413004</v>
      </c>
      <c r="C34" s="0" t="n">
        <f aca="false">Bubbles!$C$35 - Bubbles!$C$32 - Bubbles!$C$33</f>
        <v>4</v>
      </c>
      <c r="D34" s="0" t="n">
        <f aca="false">Bubbles!$B$34 / Bubbles!$C$34</f>
        <v>4.0947159603251</v>
      </c>
      <c r="G34" s="12"/>
      <c r="H34" s="18" t="s">
        <v>48</v>
      </c>
      <c r="I34" s="0" t="n">
        <f aca="false">SUMSQ(Bubbles!$J$15:$L$17)+SUM(Bubbles!$J$15:$L$17)^2/COUNT(Bubbles!$J$15:$L$17) - (SUMPRODUCT(Bubbles!$J$27:$J$29,Bubbles!$K$27:$K$29) + SUMPRODUCT(Bubbles!$J$23:$J$25,Bubbles!$K$23:$K$25))</f>
        <v>60.1493506707902</v>
      </c>
      <c r="J34" s="0" t="n">
        <f aca="false">Bubbles!$J$35 - Bubbles!$J$32 - Bubbles!$J$33</f>
        <v>4</v>
      </c>
      <c r="K34" s="0" t="n">
        <f aca="false">Bubbles!$I$34 / Bubbles!$J$34</f>
        <v>15.0373376676975</v>
      </c>
      <c r="N34" s="12"/>
    </row>
    <row r="35" customFormat="false" ht="12.8" hidden="false" customHeight="false" outlineLevel="0" collapsed="false">
      <c r="A35" s="34" t="s">
        <v>49</v>
      </c>
      <c r="B35" s="35" t="n">
        <f aca="false">SUM(Bubbles!$B$32,Bubbles!$B$33,Bubbles!$B$34)</f>
        <v>38.6434446306138</v>
      </c>
      <c r="C35" s="35" t="n">
        <f aca="false">COUNT(Bubbles!$C$15:$E$17)-1</f>
        <v>8</v>
      </c>
      <c r="D35" s="35"/>
      <c r="E35" s="35"/>
      <c r="F35" s="35"/>
      <c r="G35" s="36"/>
      <c r="H35" s="34" t="s">
        <v>49</v>
      </c>
      <c r="I35" s="35" t="n">
        <f aca="false">SUM(Bubbles!$I$32,Bubbles!$I$33,Bubbles!$I$34)</f>
        <v>73.7728445540951</v>
      </c>
      <c r="J35" s="35" t="n">
        <f aca="false">COUNT(Bubbles!$J$15:$L$17)-1</f>
        <v>8</v>
      </c>
      <c r="K35" s="35"/>
      <c r="L35" s="35"/>
      <c r="M35" s="35"/>
      <c r="N35" s="36"/>
    </row>
    <row r="36" customFormat="false" ht="12.8" hidden="false" customHeight="false" outlineLevel="0" collapsed="false"/>
    <row r="37" customFormat="false" ht="12.8" hidden="false" customHeight="false" outlineLevel="0" collapsed="false"/>
  </sheetData>
  <mergeCells count="6">
    <mergeCell ref="A1:G1"/>
    <mergeCell ref="H1:N1"/>
    <mergeCell ref="C13:E13"/>
    <mergeCell ref="J13:L13"/>
    <mergeCell ref="A15:A17"/>
    <mergeCell ref="H15:H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418</TotalTime>
  <Application>LibreOffice/6.0.1.1$Windows_X86_64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2018-04-21T09:27:26Z</dcterms:created>
  <dc:creator>Brandon van Veenhuyzen</dc:creator>
  <dc:description/>
  <dc:language>en-ZA</dc:language>
  <cp:lastModifiedBy/>
  <dcterms:modified xsi:type="dcterms:W3CDTF">2018-05-24T17:56:56Z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