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nZitron\Documents\SFU\BUS312\Web\Assign\"/>
    </mc:Choice>
  </mc:AlternateContent>
  <bookViews>
    <workbookView xWindow="480" yWindow="96" windowWidth="12120" windowHeight="4188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</workbook>
</file>

<file path=xl/calcChain.xml><?xml version="1.0" encoding="utf-8"?>
<calcChain xmlns="http://schemas.openxmlformats.org/spreadsheetml/2006/main">
  <c r="C66" i="1" l="1"/>
  <c r="D66" i="1"/>
  <c r="B66" i="1"/>
  <c r="C65" i="1"/>
  <c r="D65" i="1"/>
  <c r="B65" i="1"/>
  <c r="B47" i="1"/>
  <c r="C59" i="1"/>
  <c r="D59" i="1"/>
  <c r="B59" i="1"/>
  <c r="C55" i="1"/>
  <c r="D55" i="1"/>
  <c r="B55" i="1"/>
  <c r="C54" i="1"/>
  <c r="D54" i="1"/>
  <c r="B54" i="1"/>
  <c r="C51" i="1"/>
  <c r="B49" i="1"/>
  <c r="D47" i="1"/>
  <c r="C47" i="1"/>
  <c r="C29" i="1"/>
  <c r="E30" i="1"/>
  <c r="B63" i="1" s="1"/>
  <c r="E29" i="1"/>
  <c r="B62" i="1" s="1"/>
  <c r="E28" i="1"/>
  <c r="B61" i="1" s="1"/>
  <c r="E27" i="1"/>
  <c r="B60" i="1" s="1"/>
  <c r="H26" i="1"/>
  <c r="C18" i="1"/>
  <c r="H18" i="1"/>
  <c r="H16" i="1"/>
  <c r="E18" i="1"/>
  <c r="B51" i="1" s="1"/>
  <c r="E19" i="1"/>
  <c r="B52" i="1" s="1"/>
  <c r="E17" i="1"/>
  <c r="C50" i="1" s="1"/>
  <c r="C7" i="1"/>
  <c r="C6" i="1"/>
  <c r="C8" i="1"/>
  <c r="G8" i="1"/>
  <c r="G6" i="1"/>
  <c r="G9" i="1" s="1"/>
  <c r="B9" i="1" s="1"/>
  <c r="D79" i="1"/>
  <c r="D81" i="1"/>
  <c r="C72" i="1"/>
  <c r="D72" i="1"/>
  <c r="B72" i="1"/>
  <c r="B84" i="1"/>
  <c r="D85" i="1" s="1"/>
  <c r="D86" i="1" s="1"/>
  <c r="D88" i="1" s="1"/>
  <c r="G12" i="1"/>
  <c r="D63" i="1" l="1"/>
  <c r="C62" i="1"/>
  <c r="H29" i="1"/>
  <c r="C61" i="1"/>
  <c r="D60" i="1"/>
  <c r="C60" i="1"/>
  <c r="H27" i="1"/>
  <c r="D52" i="1"/>
  <c r="H17" i="1"/>
  <c r="B50" i="1"/>
  <c r="B53" i="1" s="1"/>
  <c r="B56" i="1" s="1"/>
  <c r="B64" i="1"/>
  <c r="B67" i="1" s="1"/>
  <c r="C9" i="1"/>
  <c r="C10" i="1" s="1"/>
  <c r="B35" i="1"/>
  <c r="D64" i="1"/>
  <c r="D67" i="1" s="1"/>
  <c r="C52" i="1"/>
  <c r="D49" i="1"/>
  <c r="D61" i="1"/>
  <c r="C63" i="1"/>
  <c r="C49" i="1"/>
  <c r="C53" i="1" s="1"/>
  <c r="C56" i="1" s="1"/>
  <c r="D50" i="1"/>
  <c r="D62" i="1"/>
  <c r="H28" i="1"/>
  <c r="D51" i="1"/>
  <c r="C64" i="1" l="1"/>
  <c r="C67" i="1" s="1"/>
  <c r="C70" i="1" s="1"/>
  <c r="C73" i="1" s="1"/>
  <c r="B70" i="1"/>
  <c r="B73" i="1" s="1"/>
  <c r="C24" i="1"/>
  <c r="C27" i="1"/>
  <c r="C23" i="1"/>
  <c r="C25" i="1"/>
  <c r="C14" i="1"/>
  <c r="C16" i="1"/>
  <c r="C26" i="1"/>
  <c r="C15" i="1"/>
  <c r="C13" i="1"/>
  <c r="D53" i="1"/>
  <c r="D56" i="1" s="1"/>
  <c r="D70" i="1" s="1"/>
  <c r="D73" i="1" s="1"/>
  <c r="C17" i="1" l="1"/>
  <c r="C20" i="1" s="1"/>
  <c r="C28" i="1"/>
  <c r="C31" i="1" s="1"/>
  <c r="C33" i="1" l="1"/>
  <c r="B36" i="1" s="1"/>
  <c r="B37" i="1" s="1"/>
  <c r="B39" i="1" s="1"/>
</calcChain>
</file>

<file path=xl/sharedStrings.xml><?xml version="1.0" encoding="utf-8"?>
<sst xmlns="http://schemas.openxmlformats.org/spreadsheetml/2006/main" count="91" uniqueCount="53">
  <si>
    <t>Question #1</t>
  </si>
  <si>
    <t>Income</t>
  </si>
  <si>
    <t>Taxable Inc</t>
  </si>
  <si>
    <t>Purchase price</t>
  </si>
  <si>
    <t>Non Can divs</t>
  </si>
  <si>
    <t>Commission</t>
  </si>
  <si>
    <t>Can divs</t>
  </si>
  <si>
    <t>Selling price</t>
  </si>
  <si>
    <t>Interest</t>
  </si>
  <si>
    <t>Capital gain</t>
  </si>
  <si>
    <t>Taxable income</t>
  </si>
  <si>
    <t>Federal tax</t>
  </si>
  <si>
    <t>Total investment</t>
  </si>
  <si>
    <t>1st part</t>
  </si>
  <si>
    <t>2nd part</t>
  </si>
  <si>
    <t>3rd part</t>
  </si>
  <si>
    <t>Total</t>
  </si>
  <si>
    <t>Div tax credit</t>
  </si>
  <si>
    <t>Basic tax credit</t>
  </si>
  <si>
    <t>Provincial tax</t>
  </si>
  <si>
    <t>Total tax</t>
  </si>
  <si>
    <t>Total cash return</t>
  </si>
  <si>
    <t>less tax</t>
  </si>
  <si>
    <t>Net return</t>
  </si>
  <si>
    <t>ROR</t>
  </si>
  <si>
    <t>Question #2</t>
  </si>
  <si>
    <t>Dividends</t>
  </si>
  <si>
    <t>Cap gain</t>
  </si>
  <si>
    <t>Employment inc</t>
  </si>
  <si>
    <t>Pre tax cash income</t>
  </si>
  <si>
    <t>After tax cash inc</t>
  </si>
  <si>
    <t>Question #3</t>
  </si>
  <si>
    <t>EBITDA</t>
  </si>
  <si>
    <t>Y : Capital gain</t>
  </si>
  <si>
    <t>X : CCA recaptured</t>
  </si>
  <si>
    <t>Y : Terminal loss</t>
  </si>
  <si>
    <t>Z : Net additions</t>
  </si>
  <si>
    <t>Z : CCA</t>
  </si>
  <si>
    <t>EBIT</t>
  </si>
  <si>
    <t>4th part</t>
  </si>
  <si>
    <t>Net Federal tax</t>
  </si>
  <si>
    <t>5th part</t>
  </si>
  <si>
    <t>Net Provincial tax</t>
  </si>
  <si>
    <t>Total Tax</t>
  </si>
  <si>
    <t>Net Federal Tax</t>
  </si>
  <si>
    <t>Fed tax rates</t>
  </si>
  <si>
    <t>From</t>
  </si>
  <si>
    <t>To</t>
  </si>
  <si>
    <t>Rate</t>
  </si>
  <si>
    <t>Base</t>
  </si>
  <si>
    <t>Provincial tax rates</t>
  </si>
  <si>
    <t>BUS312 Assignment #4</t>
  </si>
  <si>
    <t>Note: Regulations change regularly so the rates change as well.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</si>
</sst>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4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0" fontId="0" fillId="0" borderId="0" xfId="1" applyNumberFormat="1" applyFont="1"/>
    <xf numFmtId="2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2" fontId="1" fillId="0" borderId="0" xfId="0" applyNumberFormat="1" applyFont="1"/>
    <xf numFmtId="2" fontId="5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tabSelected="1" workbookViewId="0"/>
  </sheetViews>
  <sheetFormatPr defaultRowHeight="13.2" x14ac:dyDescent="0.25"/>
  <cols>
    <col min="1" max="1" width="18" customWidth="1"/>
    <col min="2" max="2" width="10.6640625" customWidth="1"/>
  </cols>
  <sheetData>
    <row r="1" spans="1:8" ht="17.399999999999999" x14ac:dyDescent="0.3">
      <c r="A1" s="5" t="s">
        <v>51</v>
      </c>
    </row>
    <row r="3" spans="1:8" x14ac:dyDescent="0.25">
      <c r="A3" s="4" t="s">
        <v>0</v>
      </c>
    </row>
    <row r="5" spans="1:8" x14ac:dyDescent="0.25">
      <c r="B5" t="s">
        <v>1</v>
      </c>
      <c r="C5" t="s">
        <v>2</v>
      </c>
      <c r="E5" t="s">
        <v>3</v>
      </c>
      <c r="G5">
        <v>500000</v>
      </c>
    </row>
    <row r="6" spans="1:8" x14ac:dyDescent="0.25">
      <c r="A6" t="s">
        <v>4</v>
      </c>
      <c r="B6" s="2">
        <v>5000</v>
      </c>
      <c r="C6" s="2">
        <f>B6</f>
        <v>5000</v>
      </c>
      <c r="E6" t="s">
        <v>5</v>
      </c>
      <c r="G6">
        <f>0.01*G5</f>
        <v>5000</v>
      </c>
    </row>
    <row r="7" spans="1:8" x14ac:dyDescent="0.25">
      <c r="A7" t="s">
        <v>6</v>
      </c>
      <c r="B7" s="2">
        <v>3750</v>
      </c>
      <c r="C7" s="2">
        <f>1.45*B7</f>
        <v>5437.5</v>
      </c>
      <c r="E7" t="s">
        <v>7</v>
      </c>
      <c r="G7">
        <v>625000</v>
      </c>
    </row>
    <row r="8" spans="1:8" x14ac:dyDescent="0.25">
      <c r="A8" t="s">
        <v>8</v>
      </c>
      <c r="B8" s="2">
        <v>1125</v>
      </c>
      <c r="C8" s="2">
        <f>B8</f>
        <v>1125</v>
      </c>
      <c r="E8" t="s">
        <v>5</v>
      </c>
      <c r="G8">
        <f>0.01*G7</f>
        <v>6250</v>
      </c>
    </row>
    <row r="9" spans="1:8" x14ac:dyDescent="0.25">
      <c r="A9" t="s">
        <v>9</v>
      </c>
      <c r="B9" s="2">
        <f>G9</f>
        <v>113750</v>
      </c>
      <c r="C9" s="2">
        <f>0.5*B9</f>
        <v>56875</v>
      </c>
      <c r="E9" t="s">
        <v>9</v>
      </c>
      <c r="G9">
        <f>G7-G5-G8-G6</f>
        <v>113750</v>
      </c>
    </row>
    <row r="10" spans="1:8" x14ac:dyDescent="0.25">
      <c r="A10" t="s">
        <v>10</v>
      </c>
      <c r="B10" s="2"/>
      <c r="C10" s="2">
        <f>SUM(C6:C9)</f>
        <v>68437.5</v>
      </c>
    </row>
    <row r="11" spans="1:8" x14ac:dyDescent="0.25">
      <c r="B11" s="2"/>
      <c r="C11" s="2"/>
    </row>
    <row r="12" spans="1:8" x14ac:dyDescent="0.25">
      <c r="A12" t="s">
        <v>11</v>
      </c>
      <c r="B12" s="2"/>
      <c r="C12" s="2"/>
      <c r="E12" t="s">
        <v>12</v>
      </c>
      <c r="G12">
        <f>G5+G6</f>
        <v>505000</v>
      </c>
    </row>
    <row r="13" spans="1:8" x14ac:dyDescent="0.25">
      <c r="A13" t="s">
        <v>13</v>
      </c>
      <c r="B13" s="2"/>
      <c r="C13" s="2">
        <f>IF($C$10&gt;E16,MIN(G16*(F16-E16),G16*($C$10-E16)),0)</f>
        <v>6200</v>
      </c>
    </row>
    <row r="14" spans="1:8" x14ac:dyDescent="0.25">
      <c r="A14" t="s">
        <v>14</v>
      </c>
      <c r="B14" s="2"/>
      <c r="C14" s="2">
        <f>IF($C$10&gt;E17,MIN(G17*(F17-E17),G17*($C$10-E17)),0)</f>
        <v>6256.25</v>
      </c>
      <c r="E14" s="6" t="s">
        <v>45</v>
      </c>
    </row>
    <row r="15" spans="1:8" x14ac:dyDescent="0.25">
      <c r="A15" t="s">
        <v>15</v>
      </c>
      <c r="B15" s="2"/>
      <c r="C15" s="2">
        <f>IF($C$10&gt;E18,MIN(G18*(F18-E18),G18*($C$10-E18)),0)</f>
        <v>0</v>
      </c>
      <c r="E15" s="6" t="s">
        <v>46</v>
      </c>
      <c r="F15" s="6" t="s">
        <v>47</v>
      </c>
      <c r="G15" s="6" t="s">
        <v>48</v>
      </c>
      <c r="H15" s="6" t="s">
        <v>49</v>
      </c>
    </row>
    <row r="16" spans="1:8" x14ac:dyDescent="0.25">
      <c r="A16" t="s">
        <v>39</v>
      </c>
      <c r="B16" s="2"/>
      <c r="C16" s="2">
        <f>MAX(0,$G$19*(C10-$E$19))</f>
        <v>0</v>
      </c>
      <c r="E16">
        <v>0</v>
      </c>
      <c r="F16">
        <v>40000</v>
      </c>
      <c r="G16">
        <v>0.155</v>
      </c>
      <c r="H16">
        <f>G16*(F16-E16)</f>
        <v>6200</v>
      </c>
    </row>
    <row r="17" spans="1:8" x14ac:dyDescent="0.25">
      <c r="B17" s="2" t="s">
        <v>16</v>
      </c>
      <c r="C17" s="2">
        <f>SUM(C13:C16)</f>
        <v>12456.25</v>
      </c>
      <c r="E17">
        <f>F16</f>
        <v>40000</v>
      </c>
      <c r="F17">
        <v>80000</v>
      </c>
      <c r="G17">
        <v>0.22</v>
      </c>
      <c r="H17">
        <f>G17*(F17-E17)</f>
        <v>8800</v>
      </c>
    </row>
    <row r="18" spans="1:8" x14ac:dyDescent="0.25">
      <c r="A18" t="s">
        <v>17</v>
      </c>
      <c r="B18" s="2"/>
      <c r="C18" s="2">
        <f>0.275*B7</f>
        <v>1031.25</v>
      </c>
      <c r="E18">
        <f>F17</f>
        <v>80000</v>
      </c>
      <c r="F18">
        <v>125000</v>
      </c>
      <c r="G18">
        <v>0.26</v>
      </c>
      <c r="H18">
        <f>G18*(F18-E18)</f>
        <v>11700</v>
      </c>
    </row>
    <row r="19" spans="1:8" x14ac:dyDescent="0.25">
      <c r="A19" t="s">
        <v>18</v>
      </c>
      <c r="B19" s="2"/>
      <c r="C19" s="2">
        <v>1600</v>
      </c>
      <c r="E19">
        <f>F18</f>
        <v>125000</v>
      </c>
      <c r="G19">
        <v>0.28999999999999998</v>
      </c>
    </row>
    <row r="20" spans="1:8" x14ac:dyDescent="0.25">
      <c r="A20" t="s">
        <v>40</v>
      </c>
      <c r="B20" s="2"/>
      <c r="C20" s="2">
        <f>C17-C18-C19</f>
        <v>9825</v>
      </c>
    </row>
    <row r="21" spans="1:8" x14ac:dyDescent="0.25">
      <c r="B21" s="2"/>
      <c r="C21" s="2"/>
    </row>
    <row r="22" spans="1:8" x14ac:dyDescent="0.25">
      <c r="A22" t="s">
        <v>19</v>
      </c>
      <c r="B22" s="2"/>
      <c r="C22" s="2"/>
    </row>
    <row r="23" spans="1:8" x14ac:dyDescent="0.25">
      <c r="A23" t="s">
        <v>13</v>
      </c>
      <c r="B23" s="2"/>
      <c r="C23" s="2">
        <f>IF($C$10&gt;E26,MIN(G26*(F26-E26),G26*($C$10-E26)),0)</f>
        <v>2117.5</v>
      </c>
    </row>
    <row r="24" spans="1:8" x14ac:dyDescent="0.25">
      <c r="A24" t="s">
        <v>14</v>
      </c>
      <c r="B24" s="2"/>
      <c r="C24" s="2">
        <f>IF($C$10&gt;E27,MIN(G27*(F27-E27),G27*($C$10-E27)),0)</f>
        <v>3059.53125</v>
      </c>
      <c r="E24" s="6" t="s">
        <v>50</v>
      </c>
    </row>
    <row r="25" spans="1:8" x14ac:dyDescent="0.25">
      <c r="A25" t="s">
        <v>15</v>
      </c>
      <c r="B25" s="2"/>
      <c r="C25" s="2">
        <f>IF($C$10&gt;E28,MIN(G28*(F28-E28),G28*($C$10-E28)),0)</f>
        <v>0</v>
      </c>
      <c r="E25" s="6" t="s">
        <v>46</v>
      </c>
      <c r="F25" s="6" t="s">
        <v>47</v>
      </c>
      <c r="G25" s="6" t="s">
        <v>48</v>
      </c>
      <c r="H25" s="6" t="s">
        <v>49</v>
      </c>
    </row>
    <row r="26" spans="1:8" x14ac:dyDescent="0.25">
      <c r="A26" t="s">
        <v>39</v>
      </c>
      <c r="B26" s="2"/>
      <c r="C26" s="2">
        <f>IF($C$10&gt;E29,MIN(G29*(F29-E29),G29*($C$10-E29)),0)</f>
        <v>0</v>
      </c>
      <c r="E26">
        <v>0</v>
      </c>
      <c r="F26">
        <v>35000</v>
      </c>
      <c r="G26">
        <v>6.0499999999999998E-2</v>
      </c>
      <c r="H26">
        <f>G26*(F26-E26)</f>
        <v>2117.5</v>
      </c>
    </row>
    <row r="27" spans="1:8" x14ac:dyDescent="0.25">
      <c r="A27" t="s">
        <v>41</v>
      </c>
      <c r="B27" s="2"/>
      <c r="C27" s="2">
        <f>MAX(0,G30*(C10-E30))</f>
        <v>0</v>
      </c>
      <c r="E27">
        <f>F26</f>
        <v>35000</v>
      </c>
      <c r="F27">
        <v>70000</v>
      </c>
      <c r="G27">
        <v>9.1499999999999998E-2</v>
      </c>
      <c r="H27">
        <f>G27*(F27-E27)</f>
        <v>3202.5</v>
      </c>
    </row>
    <row r="28" spans="1:8" x14ac:dyDescent="0.25">
      <c r="B28" s="2" t="s">
        <v>16</v>
      </c>
      <c r="C28" s="2">
        <f>SUM(C23:C27)</f>
        <v>5177.03125</v>
      </c>
      <c r="E28">
        <f>F27</f>
        <v>70000</v>
      </c>
      <c r="F28">
        <v>80000</v>
      </c>
      <c r="G28">
        <v>0.11700000000000001</v>
      </c>
      <c r="H28">
        <f>G28*(F28-E28)</f>
        <v>1170</v>
      </c>
    </row>
    <row r="29" spans="1:8" x14ac:dyDescent="0.25">
      <c r="A29" t="s">
        <v>17</v>
      </c>
      <c r="B29" s="2"/>
      <c r="C29" s="2">
        <f>0.174*B7</f>
        <v>652.5</v>
      </c>
      <c r="E29">
        <f>F28</f>
        <v>80000</v>
      </c>
      <c r="F29">
        <v>100000</v>
      </c>
      <c r="G29">
        <v>0.13700000000000001</v>
      </c>
      <c r="H29">
        <f>G29*(F29-E29)</f>
        <v>2740</v>
      </c>
    </row>
    <row r="30" spans="1:8" x14ac:dyDescent="0.25">
      <c r="A30" t="s">
        <v>18</v>
      </c>
      <c r="B30" s="2"/>
      <c r="C30" s="2">
        <v>650</v>
      </c>
      <c r="E30">
        <f>F29</f>
        <v>100000</v>
      </c>
      <c r="G30">
        <v>0.14699999999999999</v>
      </c>
    </row>
    <row r="31" spans="1:8" x14ac:dyDescent="0.25">
      <c r="A31" t="s">
        <v>42</v>
      </c>
      <c r="B31" s="2"/>
      <c r="C31" s="2">
        <f>C28-C29-C30</f>
        <v>3874.53125</v>
      </c>
    </row>
    <row r="32" spans="1:8" x14ac:dyDescent="0.25">
      <c r="B32" s="2"/>
      <c r="C32" s="2"/>
    </row>
    <row r="33" spans="1:4" x14ac:dyDescent="0.25">
      <c r="A33" t="s">
        <v>43</v>
      </c>
      <c r="B33" s="2"/>
      <c r="C33" s="2">
        <f>C20+C31</f>
        <v>13699.53125</v>
      </c>
    </row>
    <row r="34" spans="1:4" x14ac:dyDescent="0.25">
      <c r="B34" s="2"/>
      <c r="C34" s="2"/>
    </row>
    <row r="35" spans="1:4" x14ac:dyDescent="0.25">
      <c r="A35" t="s">
        <v>21</v>
      </c>
      <c r="B35" s="2">
        <f>SUM(B6:B9)</f>
        <v>123625</v>
      </c>
      <c r="C35" s="2"/>
    </row>
    <row r="36" spans="1:4" x14ac:dyDescent="0.25">
      <c r="A36" t="s">
        <v>22</v>
      </c>
      <c r="B36" s="2">
        <f>C33</f>
        <v>13699.53125</v>
      </c>
      <c r="C36" s="2"/>
    </row>
    <row r="37" spans="1:4" x14ac:dyDescent="0.25">
      <c r="A37" t="s">
        <v>23</v>
      </c>
      <c r="B37" s="2">
        <f>B35-B36</f>
        <v>109925.46875</v>
      </c>
      <c r="C37" s="2"/>
    </row>
    <row r="39" spans="1:4" x14ac:dyDescent="0.25">
      <c r="A39" t="s">
        <v>24</v>
      </c>
      <c r="B39" s="1">
        <f>B37/G12</f>
        <v>0.21767419554455444</v>
      </c>
    </row>
    <row r="41" spans="1:4" x14ac:dyDescent="0.25">
      <c r="A41" s="3" t="s">
        <v>25</v>
      </c>
    </row>
    <row r="42" spans="1:4" x14ac:dyDescent="0.25">
      <c r="B42" t="s">
        <v>8</v>
      </c>
      <c r="C42" t="s">
        <v>26</v>
      </c>
      <c r="D42" t="s">
        <v>27</v>
      </c>
    </row>
    <row r="43" spans="1:4" x14ac:dyDescent="0.25">
      <c r="A43" t="s">
        <v>28</v>
      </c>
      <c r="B43" s="2">
        <v>60000</v>
      </c>
      <c r="C43" s="2">
        <v>60000</v>
      </c>
      <c r="D43" s="2">
        <v>60000</v>
      </c>
    </row>
    <row r="44" spans="1:4" x14ac:dyDescent="0.25">
      <c r="A44" t="s">
        <v>8</v>
      </c>
      <c r="B44" s="2">
        <v>14500</v>
      </c>
      <c r="C44" s="2"/>
      <c r="D44" s="2"/>
    </row>
    <row r="45" spans="1:4" x14ac:dyDescent="0.25">
      <c r="A45" t="s">
        <v>6</v>
      </c>
      <c r="B45" s="2"/>
      <c r="C45" s="2">
        <v>9500</v>
      </c>
      <c r="D45" s="2"/>
    </row>
    <row r="46" spans="1:4" x14ac:dyDescent="0.25">
      <c r="A46" t="s">
        <v>27</v>
      </c>
      <c r="B46" s="2"/>
      <c r="C46" s="2"/>
      <c r="D46" s="2">
        <v>12000</v>
      </c>
    </row>
    <row r="47" spans="1:4" x14ac:dyDescent="0.25">
      <c r="A47" t="s">
        <v>10</v>
      </c>
      <c r="B47" s="2">
        <f>B43+B44+1.45*B45+0.5*B46</f>
        <v>74500</v>
      </c>
      <c r="C47" s="2">
        <f>C43+C44+1.45*C45+0.5*C46</f>
        <v>73775</v>
      </c>
      <c r="D47" s="2">
        <f>D43+D44+1.45*D45+0.5*D46</f>
        <v>66000</v>
      </c>
    </row>
    <row r="48" spans="1:4" x14ac:dyDescent="0.25">
      <c r="A48" t="s">
        <v>11</v>
      </c>
      <c r="B48" s="2"/>
      <c r="C48" s="2"/>
      <c r="D48" s="2"/>
    </row>
    <row r="49" spans="1:4" x14ac:dyDescent="0.25">
      <c r="A49" t="s">
        <v>13</v>
      </c>
      <c r="B49" s="2">
        <f t="shared" ref="B49:D51" si="0">IF(B$47&gt;$E16,MIN($G16*($F16-$E16),$G16*(B$47-$E16)),0)</f>
        <v>6200</v>
      </c>
      <c r="C49" s="2">
        <f t="shared" si="0"/>
        <v>6200</v>
      </c>
      <c r="D49" s="2">
        <f t="shared" si="0"/>
        <v>6200</v>
      </c>
    </row>
    <row r="50" spans="1:4" x14ac:dyDescent="0.25">
      <c r="A50" t="s">
        <v>14</v>
      </c>
      <c r="B50" s="2">
        <f t="shared" si="0"/>
        <v>7590</v>
      </c>
      <c r="C50" s="2">
        <f t="shared" si="0"/>
        <v>7430.5</v>
      </c>
      <c r="D50" s="2">
        <f t="shared" si="0"/>
        <v>5720</v>
      </c>
    </row>
    <row r="51" spans="1:4" x14ac:dyDescent="0.25">
      <c r="A51" t="s">
        <v>15</v>
      </c>
      <c r="B51" s="2">
        <f t="shared" si="0"/>
        <v>0</v>
      </c>
      <c r="C51" s="2">
        <f t="shared" si="0"/>
        <v>0</v>
      </c>
      <c r="D51" s="2">
        <f t="shared" si="0"/>
        <v>0</v>
      </c>
    </row>
    <row r="52" spans="1:4" x14ac:dyDescent="0.25">
      <c r="A52" t="s">
        <v>39</v>
      </c>
      <c r="B52" s="2">
        <f>MAX(0,$G$19*(B$47-$E$19))</f>
        <v>0</v>
      </c>
      <c r="C52" s="2">
        <f>MAX(0,$G$19*(C$47-$E$19))</f>
        <v>0</v>
      </c>
      <c r="D52" s="2">
        <f>MAX(0,$G$19*(D$47-$E$19))</f>
        <v>0</v>
      </c>
    </row>
    <row r="53" spans="1:4" x14ac:dyDescent="0.25">
      <c r="A53" t="s">
        <v>11</v>
      </c>
      <c r="B53" s="2">
        <f>B49+B50+B51+B52</f>
        <v>13790</v>
      </c>
      <c r="C53" s="2">
        <f>C49+C50+C51+C52</f>
        <v>13630.5</v>
      </c>
      <c r="D53" s="2">
        <f>D49+D50+D51+D52</f>
        <v>11920</v>
      </c>
    </row>
    <row r="54" spans="1:4" x14ac:dyDescent="0.25">
      <c r="A54" t="s">
        <v>17</v>
      </c>
      <c r="B54" s="7">
        <f>0.275*B45</f>
        <v>0</v>
      </c>
      <c r="C54" s="7">
        <f>0.275*C45</f>
        <v>2612.5</v>
      </c>
      <c r="D54" s="7">
        <f>0.275*D45</f>
        <v>0</v>
      </c>
    </row>
    <row r="55" spans="1:4" x14ac:dyDescent="0.25">
      <c r="A55" t="s">
        <v>18</v>
      </c>
      <c r="B55" s="2">
        <f>$C$19</f>
        <v>1600</v>
      </c>
      <c r="C55" s="2">
        <f>$C$19</f>
        <v>1600</v>
      </c>
      <c r="D55" s="2">
        <f>$C$19</f>
        <v>1600</v>
      </c>
    </row>
    <row r="56" spans="1:4" x14ac:dyDescent="0.25">
      <c r="A56" t="s">
        <v>44</v>
      </c>
      <c r="B56" s="2">
        <f>B53-B54-B55</f>
        <v>12190</v>
      </c>
      <c r="C56" s="2">
        <f>C53-C54-C55</f>
        <v>9418</v>
      </c>
      <c r="D56" s="2">
        <f>D53-D54-D55</f>
        <v>10320</v>
      </c>
    </row>
    <row r="57" spans="1:4" x14ac:dyDescent="0.25">
      <c r="B57" s="2"/>
      <c r="C57" s="2"/>
      <c r="D57" s="2"/>
    </row>
    <row r="58" spans="1:4" x14ac:dyDescent="0.25">
      <c r="A58" t="s">
        <v>19</v>
      </c>
      <c r="B58" s="2"/>
      <c r="C58" s="2"/>
      <c r="D58" s="2"/>
    </row>
    <row r="59" spans="1:4" x14ac:dyDescent="0.25">
      <c r="A59" t="s">
        <v>13</v>
      </c>
      <c r="B59" s="2">
        <f t="shared" ref="B59:D62" si="1">IF(B$47&gt;$E26,MIN($G26*($F26-$E26),$G26*(B$47-$E26)),0)</f>
        <v>2117.5</v>
      </c>
      <c r="C59" s="2">
        <f t="shared" si="1"/>
        <v>2117.5</v>
      </c>
      <c r="D59" s="2">
        <f t="shared" si="1"/>
        <v>2117.5</v>
      </c>
    </row>
    <row r="60" spans="1:4" x14ac:dyDescent="0.25">
      <c r="A60" t="s">
        <v>14</v>
      </c>
      <c r="B60" s="2">
        <f t="shared" si="1"/>
        <v>3202.5</v>
      </c>
      <c r="C60" s="2">
        <f t="shared" si="1"/>
        <v>3202.5</v>
      </c>
      <c r="D60" s="2">
        <f t="shared" si="1"/>
        <v>2836.5</v>
      </c>
    </row>
    <row r="61" spans="1:4" x14ac:dyDescent="0.25">
      <c r="A61" t="s">
        <v>15</v>
      </c>
      <c r="B61" s="2">
        <f t="shared" si="1"/>
        <v>526.5</v>
      </c>
      <c r="C61" s="2">
        <f t="shared" si="1"/>
        <v>441.67500000000001</v>
      </c>
      <c r="D61" s="2">
        <f t="shared" si="1"/>
        <v>0</v>
      </c>
    </row>
    <row r="62" spans="1:4" x14ac:dyDescent="0.25">
      <c r="A62" t="s">
        <v>39</v>
      </c>
      <c r="B62" s="2">
        <f t="shared" si="1"/>
        <v>0</v>
      </c>
      <c r="C62" s="2">
        <f t="shared" si="1"/>
        <v>0</v>
      </c>
      <c r="D62" s="2">
        <f t="shared" si="1"/>
        <v>0</v>
      </c>
    </row>
    <row r="63" spans="1:4" x14ac:dyDescent="0.25">
      <c r="A63" t="s">
        <v>41</v>
      </c>
      <c r="B63" s="2">
        <f>MAX(0,$G$30*(B$47-$E$30))</f>
        <v>0</v>
      </c>
      <c r="C63" s="2">
        <f>MAX(0,$G$30*(C$47-$E$30))</f>
        <v>0</v>
      </c>
      <c r="D63" s="2">
        <f>MAX(0,$G$30*(D$47-$E$30))</f>
        <v>0</v>
      </c>
    </row>
    <row r="64" spans="1:4" x14ac:dyDescent="0.25">
      <c r="A64" t="s">
        <v>19</v>
      </c>
      <c r="B64" s="2">
        <f>SUM(B59:B63)</f>
        <v>5846.5</v>
      </c>
      <c r="C64" s="2">
        <f>SUM(C59:C63)</f>
        <v>5761.6750000000002</v>
      </c>
      <c r="D64" s="2">
        <f>SUM(D59:D63)</f>
        <v>4954</v>
      </c>
    </row>
    <row r="65" spans="1:6" x14ac:dyDescent="0.25">
      <c r="A65" t="s">
        <v>17</v>
      </c>
      <c r="B65" s="7">
        <f>0.174*B45</f>
        <v>0</v>
      </c>
      <c r="C65" s="7">
        <f>0.174*C45</f>
        <v>1652.9999999999998</v>
      </c>
      <c r="D65" s="7">
        <f>0.174*D45</f>
        <v>0</v>
      </c>
    </row>
    <row r="66" spans="1:6" x14ac:dyDescent="0.25">
      <c r="A66" t="s">
        <v>18</v>
      </c>
      <c r="B66" s="2">
        <f>$C$30</f>
        <v>650</v>
      </c>
      <c r="C66" s="2">
        <f t="shared" ref="C66:D66" si="2">$C$30</f>
        <v>650</v>
      </c>
      <c r="D66" s="2">
        <f t="shared" si="2"/>
        <v>650</v>
      </c>
    </row>
    <row r="67" spans="1:6" x14ac:dyDescent="0.25">
      <c r="A67" t="s">
        <v>42</v>
      </c>
      <c r="B67" s="2">
        <f>B64-B65-B66</f>
        <v>5196.5</v>
      </c>
      <c r="C67" s="2">
        <f>C64-C65-C66</f>
        <v>3458.6750000000002</v>
      </c>
      <c r="D67" s="2">
        <f>D64-D65-D66</f>
        <v>4304</v>
      </c>
    </row>
    <row r="68" spans="1:6" x14ac:dyDescent="0.25">
      <c r="B68" s="2"/>
      <c r="C68" s="2"/>
      <c r="D68" s="2"/>
    </row>
    <row r="69" spans="1:6" x14ac:dyDescent="0.25">
      <c r="B69" s="2"/>
      <c r="C69" s="2"/>
      <c r="D69" s="2"/>
    </row>
    <row r="70" spans="1:6" x14ac:dyDescent="0.25">
      <c r="A70" t="s">
        <v>20</v>
      </c>
      <c r="B70" s="2">
        <f>B56+B67</f>
        <v>17386.5</v>
      </c>
      <c r="C70" s="2">
        <f>C56+C67</f>
        <v>12876.674999999999</v>
      </c>
      <c r="D70" s="2">
        <f>D56+D67</f>
        <v>14624</v>
      </c>
      <c r="F70" t="s">
        <v>52</v>
      </c>
    </row>
    <row r="71" spans="1:6" x14ac:dyDescent="0.25">
      <c r="B71" s="2"/>
      <c r="C71" s="2"/>
      <c r="D71" s="2"/>
    </row>
    <row r="72" spans="1:6" x14ac:dyDescent="0.25">
      <c r="A72" t="s">
        <v>29</v>
      </c>
      <c r="B72" s="2">
        <f>SUM(B43:B46)</f>
        <v>74500</v>
      </c>
      <c r="C72" s="2">
        <f>SUM(C43:C46)</f>
        <v>69500</v>
      </c>
      <c r="D72" s="2">
        <f>SUM(D43:D46)</f>
        <v>72000</v>
      </c>
    </row>
    <row r="73" spans="1:6" x14ac:dyDescent="0.25">
      <c r="A73" t="s">
        <v>30</v>
      </c>
      <c r="B73" s="2">
        <f>B72-B70</f>
        <v>57113.5</v>
      </c>
      <c r="C73" s="2">
        <f>C72-C70</f>
        <v>56623.324999999997</v>
      </c>
      <c r="D73" s="8">
        <f>D72-D70</f>
        <v>57376</v>
      </c>
    </row>
    <row r="76" spans="1:6" x14ac:dyDescent="0.25">
      <c r="A76" s="3" t="s">
        <v>31</v>
      </c>
    </row>
    <row r="78" spans="1:6" x14ac:dyDescent="0.25">
      <c r="A78" t="s">
        <v>32</v>
      </c>
      <c r="D78">
        <v>1200000</v>
      </c>
    </row>
    <row r="79" spans="1:6" x14ac:dyDescent="0.25">
      <c r="A79" t="s">
        <v>33</v>
      </c>
      <c r="B79">
        <v>30000</v>
      </c>
      <c r="D79">
        <f>0.5*B79</f>
        <v>15000</v>
      </c>
    </row>
    <row r="80" spans="1:6" x14ac:dyDescent="0.25">
      <c r="A80" t="s">
        <v>34</v>
      </c>
      <c r="D80">
        <v>13000</v>
      </c>
    </row>
    <row r="81" spans="1:4" x14ac:dyDescent="0.25">
      <c r="D81">
        <f>D78+D79+D80</f>
        <v>1228000</v>
      </c>
    </row>
    <row r="83" spans="1:4" x14ac:dyDescent="0.25">
      <c r="A83" t="s">
        <v>35</v>
      </c>
      <c r="D83">
        <v>47000</v>
      </c>
    </row>
    <row r="84" spans="1:4" x14ac:dyDescent="0.25">
      <c r="A84" t="s">
        <v>36</v>
      </c>
      <c r="B84">
        <f>80000-35000</f>
        <v>45000</v>
      </c>
    </row>
    <row r="85" spans="1:4" x14ac:dyDescent="0.25">
      <c r="A85" t="s">
        <v>37</v>
      </c>
      <c r="D85">
        <f>0.4*(150000+B84/2)</f>
        <v>69000</v>
      </c>
    </row>
    <row r="86" spans="1:4" x14ac:dyDescent="0.25">
      <c r="A86" t="s">
        <v>38</v>
      </c>
      <c r="D86">
        <f>D81-D83-D85</f>
        <v>1112000</v>
      </c>
    </row>
    <row r="87" spans="1:4" x14ac:dyDescent="0.25">
      <c r="A87" t="s">
        <v>8</v>
      </c>
      <c r="D87">
        <v>120000</v>
      </c>
    </row>
    <row r="88" spans="1:4" x14ac:dyDescent="0.25">
      <c r="A88" t="s">
        <v>10</v>
      </c>
      <c r="D88">
        <f>D86-D87</f>
        <v>992000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Simon Fraser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Business Administration</dc:creator>
  <cp:lastModifiedBy>RonZitron</cp:lastModifiedBy>
  <dcterms:created xsi:type="dcterms:W3CDTF">1998-06-04T21:53:19Z</dcterms:created>
  <dcterms:modified xsi:type="dcterms:W3CDTF">2014-06-04T23:56:02Z</dcterms:modified>
</cp:coreProperties>
</file>