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nZitron\Documents\SFU\BUS312\Web\Assign\"/>
    </mc:Choice>
  </mc:AlternateContent>
  <bookViews>
    <workbookView xWindow="360" yWindow="216" windowWidth="14880" windowHeight="8328"/>
  </bookViews>
  <sheets>
    <sheet name="Question #1" sheetId="1" r:id="rId1"/>
    <sheet name="Question #2&amp;3" sheetId="2" r:id="rId2"/>
    <sheet name="Question #4" sheetId="3" r:id="rId3"/>
    <sheet name="Question #5" sheetId="4" r:id="rId4"/>
    <sheet name="Sheet5" sheetId="5" r:id="rId5"/>
  </sheets>
  <calcPr calcId="152511"/>
</workbook>
</file>

<file path=xl/calcChain.xml><?xml version="1.0" encoding="utf-8"?>
<calcChain xmlns="http://schemas.openxmlformats.org/spreadsheetml/2006/main">
  <c r="B16" i="1" l="1"/>
  <c r="B22" i="1"/>
  <c r="C22" i="1"/>
  <c r="C25" i="1" s="1"/>
  <c r="D22" i="1"/>
  <c r="B24" i="1"/>
  <c r="D24" i="1"/>
  <c r="D40" i="1" s="1"/>
  <c r="B25" i="1"/>
  <c r="D25" i="1"/>
  <c r="B28" i="1"/>
  <c r="B31" i="1" s="1"/>
  <c r="C28" i="1"/>
  <c r="D28" i="1"/>
  <c r="D30" i="1" s="1"/>
  <c r="D46" i="1" s="1"/>
  <c r="C30" i="1"/>
  <c r="C46" i="1" s="1"/>
  <c r="C31" i="1"/>
  <c r="D31" i="1"/>
  <c r="B33" i="1"/>
  <c r="B35" i="1"/>
  <c r="B36" i="1"/>
  <c r="B38" i="1"/>
  <c r="B41" i="1" s="1"/>
  <c r="D38" i="1"/>
  <c r="B40" i="1"/>
  <c r="D41" i="1"/>
  <c r="C44" i="1"/>
  <c r="D44" i="1"/>
  <c r="C47" i="1"/>
  <c r="D47" i="1"/>
  <c r="B18" i="2"/>
  <c r="C18" i="2"/>
  <c r="B19" i="2"/>
  <c r="B20" i="2" s="1"/>
  <c r="B22" i="2" s="1"/>
  <c r="B24" i="2" s="1"/>
  <c r="B26" i="2" s="1"/>
  <c r="C19" i="2"/>
  <c r="C20" i="2"/>
  <c r="B21" i="2"/>
  <c r="C21" i="2"/>
  <c r="C22" i="2"/>
  <c r="B23" i="2"/>
  <c r="C23" i="2"/>
  <c r="C24" i="2"/>
  <c r="B25" i="2"/>
  <c r="C25" i="2"/>
  <c r="C26" i="2"/>
  <c r="C27" i="2" s="1"/>
  <c r="C28" i="2" s="1"/>
  <c r="C30" i="2" s="1"/>
  <c r="B29" i="2"/>
  <c r="C29" i="2"/>
  <c r="B33" i="2"/>
  <c r="B38" i="2" s="1"/>
  <c r="B45" i="2" s="1"/>
  <c r="B44" i="2" s="1"/>
  <c r="B53" i="2" s="1"/>
  <c r="C33" i="2"/>
  <c r="B34" i="2"/>
  <c r="C34" i="2"/>
  <c r="B35" i="2"/>
  <c r="C35" i="2"/>
  <c r="B37" i="2"/>
  <c r="C37" i="2"/>
  <c r="C38" i="2"/>
  <c r="C45" i="2" s="1"/>
  <c r="C44" i="2" s="1"/>
  <c r="C53" i="2" s="1"/>
  <c r="C54" i="2" s="1"/>
  <c r="B40" i="2"/>
  <c r="C40" i="2"/>
  <c r="B41" i="2"/>
  <c r="B52" i="2" s="1"/>
  <c r="C41" i="2"/>
  <c r="B43" i="2"/>
  <c r="C43" i="2"/>
  <c r="B48" i="2"/>
  <c r="C63" i="2" s="1"/>
  <c r="C66" i="2" s="1"/>
  <c r="C48" i="2"/>
  <c r="B49" i="2"/>
  <c r="C49" i="2"/>
  <c r="C50" i="2"/>
  <c r="C52" i="2"/>
  <c r="C62" i="2"/>
  <c r="C64" i="2"/>
  <c r="B7" i="3"/>
  <c r="B9" i="3"/>
  <c r="B10" i="3" s="1"/>
  <c r="B7" i="4"/>
  <c r="B8" i="4" s="1"/>
  <c r="B27" i="2" l="1"/>
  <c r="B28" i="2" s="1"/>
  <c r="B30" i="2" s="1"/>
  <c r="C70" i="2"/>
  <c r="C73" i="2" s="1"/>
  <c r="B12" i="3"/>
  <c r="B54" i="2"/>
  <c r="C56" i="2" s="1"/>
  <c r="C71" i="2"/>
  <c r="B44" i="1"/>
  <c r="B47" i="1" s="1"/>
  <c r="C38" i="1"/>
  <c r="C41" i="1" s="1"/>
  <c r="B50" i="2"/>
  <c r="B30" i="1"/>
  <c r="B46" i="1" s="1"/>
  <c r="C24" i="1"/>
  <c r="C40" i="1" s="1"/>
</calcChain>
</file>

<file path=xl/sharedStrings.xml><?xml version="1.0" encoding="utf-8"?>
<sst xmlns="http://schemas.openxmlformats.org/spreadsheetml/2006/main" count="123" uniqueCount="80">
  <si>
    <t>Assumed Facts:</t>
  </si>
  <si>
    <t>tax-rate</t>
  </si>
  <si>
    <t>interest rate on L.T.Debt</t>
  </si>
  <si>
    <t>Fixed Expenses</t>
  </si>
  <si>
    <t>Current Assets</t>
  </si>
  <si>
    <t>Net Fixed Assets</t>
  </si>
  <si>
    <t>Accounts Payable</t>
  </si>
  <si>
    <t>L.T.Debt</t>
  </si>
  <si>
    <t>Equity</t>
  </si>
  <si>
    <t>Invested Capital</t>
  </si>
  <si>
    <t>Pessimistic</t>
  </si>
  <si>
    <t>Most-likely</t>
  </si>
  <si>
    <t>Optimistic</t>
  </si>
  <si>
    <t>(a) Contribution Margin</t>
  </si>
  <si>
    <t>EBITDA</t>
  </si>
  <si>
    <t>Most Likely</t>
  </si>
  <si>
    <t>ROIC (after-tax)</t>
  </si>
  <si>
    <t>ROE</t>
  </si>
  <si>
    <t>(b) Contribution Margin</t>
  </si>
  <si>
    <t>(c) Contribution Margin</t>
  </si>
  <si>
    <t>Contribution Margin</t>
  </si>
  <si>
    <t xml:space="preserve">Notice in both cases that the Range of ROIC is unaffected by </t>
  </si>
  <si>
    <t xml:space="preserve">the financial structure change.  ROIC is an measure of </t>
  </si>
  <si>
    <t xml:space="preserve">operating return before payments to suppliers of capital, </t>
  </si>
  <si>
    <t xml:space="preserve">and therefore, it is independent of debt use by a firm.  </t>
  </si>
  <si>
    <t xml:space="preserve">The range of ROE decreases when the firm uses lesser </t>
  </si>
  <si>
    <t>debt in its financial structure.  Additional equity reduces the</t>
  </si>
  <si>
    <t>risk for all shareholders in the firm (i.e., risk is shared by</t>
  </si>
  <si>
    <t xml:space="preserve">more individuals), and therefore, the range of ROE decreases.  </t>
  </si>
  <si>
    <t>Question #2</t>
  </si>
  <si>
    <t>Tax rate</t>
  </si>
  <si>
    <t>Sales</t>
  </si>
  <si>
    <t>Dep</t>
  </si>
  <si>
    <t>COGS</t>
  </si>
  <si>
    <t>Other expenses</t>
  </si>
  <si>
    <t>Interest</t>
  </si>
  <si>
    <t>Cash</t>
  </si>
  <si>
    <t>Receivables</t>
  </si>
  <si>
    <t>STD</t>
  </si>
  <si>
    <t>LTD</t>
  </si>
  <si>
    <t>NFA</t>
  </si>
  <si>
    <t>AP</t>
  </si>
  <si>
    <t>Inventory</t>
  </si>
  <si>
    <t>Dividends</t>
  </si>
  <si>
    <t>Income statement</t>
  </si>
  <si>
    <t>EBIT</t>
  </si>
  <si>
    <t>EBT</t>
  </si>
  <si>
    <t>Tax</t>
  </si>
  <si>
    <t>NI</t>
  </si>
  <si>
    <t>To retained earnings</t>
  </si>
  <si>
    <t>Balance Sheet</t>
  </si>
  <si>
    <t>AR</t>
  </si>
  <si>
    <t>Total</t>
  </si>
  <si>
    <t>ICBS</t>
  </si>
  <si>
    <t>Trade capital</t>
  </si>
  <si>
    <t>Debt</t>
  </si>
  <si>
    <t>ROIC after tax &amp; dep</t>
  </si>
  <si>
    <t>Question #3</t>
  </si>
  <si>
    <t>Operational definition</t>
  </si>
  <si>
    <t>CFO</t>
  </si>
  <si>
    <t>Investment in TC</t>
  </si>
  <si>
    <t>Investment in FA</t>
  </si>
  <si>
    <t>FCF</t>
  </si>
  <si>
    <t>Financial definition</t>
  </si>
  <si>
    <t>CF to shareholders</t>
  </si>
  <si>
    <t>a.t. CF to debtholders</t>
  </si>
  <si>
    <t>Question #4</t>
  </si>
  <si>
    <t>Profit margin</t>
  </si>
  <si>
    <t>Asset turnover</t>
  </si>
  <si>
    <t>Debt:Asset</t>
  </si>
  <si>
    <t>ROA</t>
  </si>
  <si>
    <t>Equity:Asset</t>
  </si>
  <si>
    <t>Asset:equity</t>
  </si>
  <si>
    <t>Question #5</t>
  </si>
  <si>
    <t xml:space="preserve">Current ratio </t>
  </si>
  <si>
    <t>Current liabilities</t>
  </si>
  <si>
    <t>Current assets</t>
  </si>
  <si>
    <t>Quick ratio</t>
  </si>
  <si>
    <t>BUS312 Assignment#2</t>
  </si>
  <si>
    <t>Question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</si>
</sst>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_(&quot;$&quot;* #,##0.00_);_(&quot;$&quot;* \(#,##0.00\);_(&quot;$&quot;* &quot;-&quot;??_);_(@_)"/>
    <numFmt numFmtId="173" formatCode="0.000"/>
  </numFmts>
  <fonts count="6" x14ac:knownFonts="1">
    <font>
      <sz val="10"/>
      <name val="Arial"/>
    </font>
    <font>
      <sz val="10"/>
      <name val="Arial"/>
    </font>
    <font>
      <b/>
      <sz val="10"/>
      <name val="MS Sans Serif"/>
    </font>
    <font>
      <b/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9" fontId="0" fillId="0" borderId="0" xfId="0" applyNumberFormat="1"/>
    <xf numFmtId="9" fontId="0" fillId="0" borderId="0" xfId="2" applyFont="1"/>
    <xf numFmtId="10" fontId="0" fillId="0" borderId="0" xfId="2" applyNumberFormat="1" applyFont="1"/>
    <xf numFmtId="0" fontId="0" fillId="0" borderId="1" xfId="0" applyBorder="1"/>
    <xf numFmtId="3" fontId="0" fillId="0" borderId="0" xfId="0" applyNumberFormat="1"/>
    <xf numFmtId="3" fontId="2" fillId="0" borderId="1" xfId="0" applyNumberFormat="1" applyFont="1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Continuous"/>
    </xf>
    <xf numFmtId="0" fontId="0" fillId="0" borderId="1" xfId="0" applyBorder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2" applyNumberFormat="1" applyFont="1"/>
    <xf numFmtId="0" fontId="4" fillId="0" borderId="0" xfId="0" applyFont="1"/>
    <xf numFmtId="170" fontId="0" fillId="0" borderId="0" xfId="1" applyFont="1"/>
    <xf numFmtId="170" fontId="2" fillId="0" borderId="0" xfId="1" applyFont="1" applyBorder="1" applyAlignment="1">
      <alignment horizontal="center"/>
    </xf>
    <xf numFmtId="170" fontId="0" fillId="0" borderId="0" xfId="1" applyFont="1" applyAlignment="1">
      <alignment horizontal="center"/>
    </xf>
    <xf numFmtId="0" fontId="5" fillId="0" borderId="0" xfId="0" applyFont="1"/>
    <xf numFmtId="0" fontId="3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workbookViewId="0"/>
  </sheetViews>
  <sheetFormatPr defaultRowHeight="13.2" x14ac:dyDescent="0.25"/>
  <cols>
    <col min="1" max="1" width="29" customWidth="1"/>
    <col min="2" max="4" width="19.33203125" customWidth="1"/>
  </cols>
  <sheetData>
    <row r="1" spans="1:2" ht="17.399999999999999" x14ac:dyDescent="0.3">
      <c r="A1" s="15" t="s">
        <v>78</v>
      </c>
    </row>
    <row r="3" spans="1:2" x14ac:dyDescent="0.25">
      <c r="A3" s="19" t="s">
        <v>79</v>
      </c>
    </row>
    <row r="4" spans="1:2" x14ac:dyDescent="0.25">
      <c r="A4" s="4" t="s">
        <v>0</v>
      </c>
    </row>
    <row r="5" spans="1:2" x14ac:dyDescent="0.25">
      <c r="A5" t="s">
        <v>1</v>
      </c>
      <c r="B5">
        <v>0.4</v>
      </c>
    </row>
    <row r="6" spans="1:2" x14ac:dyDescent="0.25">
      <c r="A6" t="s">
        <v>2</v>
      </c>
      <c r="B6">
        <v>0.1</v>
      </c>
    </row>
    <row r="7" spans="1:2" x14ac:dyDescent="0.25">
      <c r="A7" t="s">
        <v>3</v>
      </c>
      <c r="B7" s="16">
        <v>450000</v>
      </c>
    </row>
    <row r="10" spans="1:2" x14ac:dyDescent="0.25">
      <c r="A10" t="s">
        <v>4</v>
      </c>
      <c r="B10" s="16">
        <v>500000</v>
      </c>
    </row>
    <row r="11" spans="1:2" x14ac:dyDescent="0.25">
      <c r="A11" t="s">
        <v>5</v>
      </c>
      <c r="B11" s="16">
        <v>1500000</v>
      </c>
    </row>
    <row r="12" spans="1:2" x14ac:dyDescent="0.25">
      <c r="A12" t="s">
        <v>6</v>
      </c>
      <c r="B12" s="16">
        <v>300000</v>
      </c>
    </row>
    <row r="13" spans="1:2" x14ac:dyDescent="0.25">
      <c r="A13" t="s">
        <v>7</v>
      </c>
      <c r="B13" s="16">
        <v>800000</v>
      </c>
    </row>
    <row r="14" spans="1:2" x14ac:dyDescent="0.25">
      <c r="A14" t="s">
        <v>8</v>
      </c>
      <c r="B14" s="16">
        <v>900000</v>
      </c>
    </row>
    <row r="15" spans="1:2" x14ac:dyDescent="0.25">
      <c r="B15" s="5"/>
    </row>
    <row r="16" spans="1:2" x14ac:dyDescent="0.25">
      <c r="A16" t="s">
        <v>9</v>
      </c>
      <c r="B16" s="16">
        <f>B13+B14</f>
        <v>1700000</v>
      </c>
    </row>
    <row r="17" spans="1:4" x14ac:dyDescent="0.25">
      <c r="B17" s="5"/>
    </row>
    <row r="18" spans="1:4" x14ac:dyDescent="0.25">
      <c r="B18" s="6" t="s">
        <v>10</v>
      </c>
      <c r="C18" s="7" t="s">
        <v>11</v>
      </c>
      <c r="D18" s="7" t="s">
        <v>12</v>
      </c>
    </row>
    <row r="19" spans="1:4" x14ac:dyDescent="0.25">
      <c r="B19" s="17">
        <v>3100000</v>
      </c>
      <c r="C19" s="17">
        <v>3650000</v>
      </c>
      <c r="D19" s="17">
        <v>4600000</v>
      </c>
    </row>
    <row r="20" spans="1:4" x14ac:dyDescent="0.25">
      <c r="B20" s="5"/>
    </row>
    <row r="21" spans="1:4" x14ac:dyDescent="0.25">
      <c r="A21" t="s">
        <v>13</v>
      </c>
      <c r="B21" s="8">
        <v>0.17</v>
      </c>
      <c r="C21" s="9"/>
      <c r="D21" s="10"/>
    </row>
    <row r="22" spans="1:4" x14ac:dyDescent="0.25">
      <c r="A22" t="s">
        <v>14</v>
      </c>
      <c r="B22" s="18">
        <f>$B21*B$19-$B$7</f>
        <v>77000</v>
      </c>
      <c r="C22" s="18">
        <f>$B21*C$19-$B$7</f>
        <v>170500</v>
      </c>
      <c r="D22" s="18">
        <f>$B21*D$19-$B$7</f>
        <v>332000</v>
      </c>
    </row>
    <row r="23" spans="1:4" x14ac:dyDescent="0.25">
      <c r="B23" s="11" t="s">
        <v>10</v>
      </c>
      <c r="C23" s="11" t="s">
        <v>15</v>
      </c>
      <c r="D23" s="11" t="s">
        <v>12</v>
      </c>
    </row>
    <row r="24" spans="1:4" x14ac:dyDescent="0.25">
      <c r="A24" t="s">
        <v>16</v>
      </c>
      <c r="B24" s="12">
        <f>(1-$B$5)*B22/$B$16</f>
        <v>2.7176470588235295E-2</v>
      </c>
      <c r="C24" s="12">
        <f>(1-$B$5)*C22/$B$16</f>
        <v>6.0176470588235297E-2</v>
      </c>
      <c r="D24" s="12">
        <f>(1-$B$5)*D22/$B$16</f>
        <v>0.1171764705882353</v>
      </c>
    </row>
    <row r="25" spans="1:4" x14ac:dyDescent="0.25">
      <c r="A25" t="s">
        <v>17</v>
      </c>
      <c r="B25" s="12">
        <f>(B22-$B$6*$B$13)*(1-$B$5)/$B$14</f>
        <v>-2E-3</v>
      </c>
      <c r="C25" s="12">
        <f>(C22-$B$6*$B$13)*(1-$B$5)/$B$14</f>
        <v>6.0333333333333336E-2</v>
      </c>
      <c r="D25" s="12">
        <f>(D22-$B$6*$B$13)*(1-$B$5)/$B$14</f>
        <v>0.16800000000000001</v>
      </c>
    </row>
    <row r="27" spans="1:4" x14ac:dyDescent="0.25">
      <c r="A27" t="s">
        <v>18</v>
      </c>
      <c r="B27" s="8">
        <v>0.2</v>
      </c>
      <c r="C27" s="9"/>
      <c r="D27" s="10"/>
    </row>
    <row r="28" spans="1:4" x14ac:dyDescent="0.25">
      <c r="A28" t="s">
        <v>14</v>
      </c>
      <c r="B28" s="18">
        <f>$B27*B$19-$B$7</f>
        <v>170000</v>
      </c>
      <c r="C28" s="18">
        <f>$B27*C$19-$B$7</f>
        <v>280000</v>
      </c>
      <c r="D28" s="18">
        <f>$B27*D$19-$B$7</f>
        <v>470000</v>
      </c>
    </row>
    <row r="29" spans="1:4" x14ac:dyDescent="0.25">
      <c r="B29" s="11" t="s">
        <v>10</v>
      </c>
      <c r="C29" s="11" t="s">
        <v>15</v>
      </c>
      <c r="D29" s="11" t="s">
        <v>12</v>
      </c>
    </row>
    <row r="30" spans="1:4" x14ac:dyDescent="0.25">
      <c r="A30" t="s">
        <v>16</v>
      </c>
      <c r="B30" s="12">
        <f>(1-$B$5)*B28/$B$16</f>
        <v>0.06</v>
      </c>
      <c r="C30" s="12">
        <f>(1-$B$5)*C28/$B$16</f>
        <v>9.8823529411764699E-2</v>
      </c>
      <c r="D30" s="12">
        <f>(1-$B$5)*D28/$B$16</f>
        <v>0.16588235294117648</v>
      </c>
    </row>
    <row r="31" spans="1:4" x14ac:dyDescent="0.25">
      <c r="A31" t="s">
        <v>17</v>
      </c>
      <c r="B31" s="12">
        <f>(B28-$B$6*$B$13)*(1-$B$5)/$B$14</f>
        <v>0.06</v>
      </c>
      <c r="C31" s="12">
        <f>(C28-$B$6*$B$13)*(1-$B$5)/$B$14</f>
        <v>0.13333333333333333</v>
      </c>
      <c r="D31" s="12">
        <f>(D28-$B$6*$B$13)*(1-$B$5)/$B$14</f>
        <v>0.26</v>
      </c>
    </row>
    <row r="33" spans="1:4" x14ac:dyDescent="0.25">
      <c r="A33" t="s">
        <v>19</v>
      </c>
      <c r="B33" s="8">
        <f>B21</f>
        <v>0.17</v>
      </c>
      <c r="C33" s="9"/>
      <c r="D33" s="10"/>
    </row>
    <row r="34" spans="1:4" x14ac:dyDescent="0.25">
      <c r="B34" s="8"/>
      <c r="C34" s="9"/>
      <c r="D34" s="10"/>
    </row>
    <row r="35" spans="1:4" x14ac:dyDescent="0.25">
      <c r="A35" t="s">
        <v>7</v>
      </c>
      <c r="B35" s="16">
        <f>B13-500000</f>
        <v>300000</v>
      </c>
      <c r="C35" s="9"/>
      <c r="D35" s="10"/>
    </row>
    <row r="36" spans="1:4" x14ac:dyDescent="0.25">
      <c r="A36" t="s">
        <v>8</v>
      </c>
      <c r="B36" s="16">
        <f>B14+500000</f>
        <v>1400000</v>
      </c>
      <c r="C36" s="9"/>
      <c r="D36" s="10"/>
    </row>
    <row r="37" spans="1:4" x14ac:dyDescent="0.25">
      <c r="B37" s="5"/>
      <c r="C37" s="9"/>
      <c r="D37" s="10"/>
    </row>
    <row r="38" spans="1:4" x14ac:dyDescent="0.25">
      <c r="A38" t="s">
        <v>14</v>
      </c>
      <c r="B38" s="18">
        <f>B22</f>
        <v>77000</v>
      </c>
      <c r="C38" s="18">
        <f>C22</f>
        <v>170500</v>
      </c>
      <c r="D38" s="18">
        <f>D22</f>
        <v>332000</v>
      </c>
    </row>
    <row r="39" spans="1:4" x14ac:dyDescent="0.25">
      <c r="B39" s="11" t="s">
        <v>10</v>
      </c>
      <c r="C39" s="11" t="s">
        <v>15</v>
      </c>
      <c r="D39" s="11" t="s">
        <v>12</v>
      </c>
    </row>
    <row r="40" spans="1:4" x14ac:dyDescent="0.25">
      <c r="A40" t="s">
        <v>16</v>
      </c>
      <c r="B40" s="12">
        <f>B24</f>
        <v>2.7176470588235295E-2</v>
      </c>
      <c r="C40" s="12">
        <f>C24</f>
        <v>6.0176470588235297E-2</v>
      </c>
      <c r="D40" s="12">
        <f>D24</f>
        <v>0.1171764705882353</v>
      </c>
    </row>
    <row r="41" spans="1:4" x14ac:dyDescent="0.25">
      <c r="A41" t="s">
        <v>17</v>
      </c>
      <c r="B41" s="12">
        <f>(B38-$B$6*$B$35)*(1-$B$5)/$B$36</f>
        <v>2.0142857142857143E-2</v>
      </c>
      <c r="C41" s="12">
        <f>(C38-$B$6*$B$35)*(1-$B$5)/$B$36</f>
        <v>6.0214285714285713E-2</v>
      </c>
      <c r="D41" s="12">
        <f>(D38-$B$6*$B$35)*(1-$B$5)/$B$36</f>
        <v>0.12942857142857142</v>
      </c>
    </row>
    <row r="43" spans="1:4" x14ac:dyDescent="0.25">
      <c r="A43" t="s">
        <v>20</v>
      </c>
      <c r="B43" s="8">
        <v>0.2</v>
      </c>
    </row>
    <row r="44" spans="1:4" x14ac:dyDescent="0.25">
      <c r="B44" s="18">
        <f>B28</f>
        <v>170000</v>
      </c>
      <c r="C44" s="18">
        <f>C28</f>
        <v>280000</v>
      </c>
      <c r="D44" s="18">
        <f>D28</f>
        <v>470000</v>
      </c>
    </row>
    <row r="45" spans="1:4" x14ac:dyDescent="0.25">
      <c r="B45" s="11" t="s">
        <v>10</v>
      </c>
      <c r="C45" s="11" t="s">
        <v>15</v>
      </c>
      <c r="D45" s="11" t="s">
        <v>12</v>
      </c>
    </row>
    <row r="46" spans="1:4" x14ac:dyDescent="0.25">
      <c r="A46" t="s">
        <v>16</v>
      </c>
      <c r="B46" s="12">
        <f>B30</f>
        <v>0.06</v>
      </c>
      <c r="C46" s="12">
        <f>C30</f>
        <v>9.8823529411764699E-2</v>
      </c>
      <c r="D46" s="12">
        <f>D30</f>
        <v>0.16588235294117648</v>
      </c>
    </row>
    <row r="47" spans="1:4" x14ac:dyDescent="0.25">
      <c r="A47" t="s">
        <v>17</v>
      </c>
      <c r="B47" s="12">
        <f>(B44-$B$6*$B$35)*(1-$B$5)/$B$36</f>
        <v>0.06</v>
      </c>
      <c r="C47" s="12">
        <f>(C44-$B$6*$B$35)*(1-$B$5)/$B$36</f>
        <v>0.10714285714285714</v>
      </c>
      <c r="D47" s="12">
        <f>(D44-$B$6*$B$35)*(1-$B$5)/$B$36</f>
        <v>0.18857142857142858</v>
      </c>
    </row>
    <row r="49" spans="1:4" x14ac:dyDescent="0.25">
      <c r="A49" s="10" t="s">
        <v>21</v>
      </c>
      <c r="B49" s="10"/>
      <c r="C49" s="10"/>
      <c r="D49" s="10"/>
    </row>
    <row r="50" spans="1:4" x14ac:dyDescent="0.25">
      <c r="A50" t="s">
        <v>22</v>
      </c>
    </row>
    <row r="51" spans="1:4" x14ac:dyDescent="0.25">
      <c r="A51" t="s">
        <v>23</v>
      </c>
    </row>
    <row r="52" spans="1:4" x14ac:dyDescent="0.25">
      <c r="A52" t="s">
        <v>24</v>
      </c>
    </row>
    <row r="54" spans="1:4" x14ac:dyDescent="0.25">
      <c r="A54" t="s">
        <v>25</v>
      </c>
    </row>
    <row r="55" spans="1:4" x14ac:dyDescent="0.25">
      <c r="A55" t="s">
        <v>26</v>
      </c>
    </row>
    <row r="56" spans="1:4" x14ac:dyDescent="0.25">
      <c r="A56" t="s">
        <v>27</v>
      </c>
    </row>
    <row r="57" spans="1:4" x14ac:dyDescent="0.25">
      <c r="A57" t="s">
        <v>28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/>
  </sheetViews>
  <sheetFormatPr defaultRowHeight="13.2" x14ac:dyDescent="0.25"/>
  <cols>
    <col min="1" max="1" width="23.33203125" customWidth="1"/>
    <col min="2" max="3" width="14.6640625" customWidth="1"/>
  </cols>
  <sheetData>
    <row r="1" spans="1:6" x14ac:dyDescent="0.25">
      <c r="A1" s="19" t="s">
        <v>29</v>
      </c>
      <c r="B1" s="13"/>
      <c r="C1" s="13"/>
      <c r="D1" s="13"/>
      <c r="E1" s="13"/>
      <c r="F1" s="13"/>
    </row>
    <row r="2" spans="1:6" x14ac:dyDescent="0.25">
      <c r="B2" s="20">
        <v>2006</v>
      </c>
      <c r="C2" s="20">
        <v>2007</v>
      </c>
      <c r="D2" s="13"/>
      <c r="E2" s="13" t="s">
        <v>30</v>
      </c>
      <c r="F2" s="1">
        <v>0.36</v>
      </c>
    </row>
    <row r="3" spans="1:6" x14ac:dyDescent="0.25">
      <c r="A3" t="s">
        <v>31</v>
      </c>
      <c r="B3" s="16">
        <v>1785</v>
      </c>
      <c r="C3" s="16">
        <v>1877</v>
      </c>
      <c r="D3" s="13"/>
      <c r="E3" s="13"/>
      <c r="F3" s="13"/>
    </row>
    <row r="4" spans="1:6" x14ac:dyDescent="0.25">
      <c r="A4" t="s">
        <v>32</v>
      </c>
      <c r="B4" s="16">
        <v>194</v>
      </c>
      <c r="C4" s="16">
        <v>194</v>
      </c>
      <c r="D4" s="13"/>
      <c r="E4" s="13"/>
      <c r="F4" s="13"/>
    </row>
    <row r="5" spans="1:6" x14ac:dyDescent="0.25">
      <c r="A5" t="s">
        <v>33</v>
      </c>
      <c r="B5" s="16">
        <v>690</v>
      </c>
      <c r="C5" s="16">
        <v>770</v>
      </c>
      <c r="D5" s="13"/>
      <c r="E5" s="13"/>
      <c r="F5" s="13"/>
    </row>
    <row r="6" spans="1:6" x14ac:dyDescent="0.25">
      <c r="A6" t="s">
        <v>34</v>
      </c>
      <c r="B6" s="16">
        <v>165</v>
      </c>
      <c r="C6" s="16">
        <v>150</v>
      </c>
      <c r="D6" s="13"/>
      <c r="E6" s="13"/>
      <c r="F6" s="13"/>
    </row>
    <row r="7" spans="1:6" x14ac:dyDescent="0.25">
      <c r="A7" t="s">
        <v>35</v>
      </c>
      <c r="B7" s="16">
        <v>122</v>
      </c>
      <c r="C7" s="16">
        <v>148</v>
      </c>
      <c r="D7" s="13"/>
      <c r="E7" s="13"/>
      <c r="F7" s="13"/>
    </row>
    <row r="8" spans="1:6" x14ac:dyDescent="0.25">
      <c r="A8" t="s">
        <v>36</v>
      </c>
      <c r="B8" s="16">
        <v>955</v>
      </c>
      <c r="C8" s="16">
        <v>1190</v>
      </c>
      <c r="D8" s="13"/>
      <c r="E8" s="13"/>
      <c r="F8" s="13"/>
    </row>
    <row r="9" spans="1:6" x14ac:dyDescent="0.25">
      <c r="A9" t="s">
        <v>37</v>
      </c>
      <c r="B9" s="16">
        <v>1444</v>
      </c>
      <c r="C9" s="16">
        <v>1555</v>
      </c>
      <c r="D9" s="14"/>
      <c r="E9" s="14"/>
      <c r="F9" s="13"/>
    </row>
    <row r="10" spans="1:6" x14ac:dyDescent="0.25">
      <c r="A10" t="s">
        <v>38</v>
      </c>
      <c r="B10" s="16">
        <v>179</v>
      </c>
      <c r="C10" s="16">
        <v>149</v>
      </c>
      <c r="D10" s="14"/>
      <c r="E10" s="14"/>
      <c r="F10" s="13"/>
    </row>
    <row r="11" spans="1:6" x14ac:dyDescent="0.25">
      <c r="A11" t="s">
        <v>39</v>
      </c>
      <c r="B11" s="16">
        <v>3475</v>
      </c>
      <c r="C11" s="16">
        <v>4300</v>
      </c>
      <c r="D11" s="14"/>
      <c r="E11" s="14"/>
      <c r="F11" s="13"/>
    </row>
    <row r="12" spans="1:6" x14ac:dyDescent="0.25">
      <c r="A12" t="s">
        <v>40</v>
      </c>
      <c r="B12" s="16">
        <v>8106</v>
      </c>
      <c r="C12" s="16">
        <v>8315</v>
      </c>
      <c r="D12" s="14"/>
      <c r="E12" s="14"/>
      <c r="F12" s="13"/>
    </row>
    <row r="13" spans="1:6" x14ac:dyDescent="0.25">
      <c r="A13" t="s">
        <v>41</v>
      </c>
      <c r="B13" s="16">
        <v>1050</v>
      </c>
      <c r="C13" s="16">
        <v>1000</v>
      </c>
      <c r="D13" s="14"/>
      <c r="E13" s="14"/>
      <c r="F13" s="13"/>
    </row>
    <row r="14" spans="1:6" x14ac:dyDescent="0.25">
      <c r="A14" t="s">
        <v>42</v>
      </c>
      <c r="B14" s="16">
        <v>2188</v>
      </c>
      <c r="C14" s="16">
        <v>2275</v>
      </c>
      <c r="D14" s="14"/>
      <c r="E14" s="14"/>
      <c r="F14" s="13"/>
    </row>
    <row r="15" spans="1:6" x14ac:dyDescent="0.25">
      <c r="A15" t="s">
        <v>43</v>
      </c>
      <c r="B15" s="16">
        <v>150</v>
      </c>
      <c r="C15" s="16">
        <v>165</v>
      </c>
      <c r="D15" s="13"/>
      <c r="E15" s="13"/>
      <c r="F15" s="13"/>
    </row>
    <row r="16" spans="1:6" x14ac:dyDescent="0.25">
      <c r="B16" s="13"/>
      <c r="C16" s="13"/>
      <c r="D16" s="13"/>
      <c r="E16" s="13"/>
      <c r="F16" s="13"/>
    </row>
    <row r="17" spans="1:6" x14ac:dyDescent="0.25">
      <c r="A17" t="s">
        <v>44</v>
      </c>
      <c r="B17" s="13"/>
      <c r="C17" s="13"/>
      <c r="D17" s="13"/>
      <c r="E17" s="13"/>
      <c r="F17" s="13"/>
    </row>
    <row r="18" spans="1:6" x14ac:dyDescent="0.25">
      <c r="A18" t="s">
        <v>31</v>
      </c>
      <c r="B18" s="16">
        <f>B3</f>
        <v>1785</v>
      </c>
      <c r="C18" s="16">
        <f>C3</f>
        <v>1877</v>
      </c>
      <c r="D18" s="13"/>
      <c r="E18" s="13"/>
      <c r="F18" s="13"/>
    </row>
    <row r="19" spans="1:6" x14ac:dyDescent="0.25">
      <c r="A19" t="s">
        <v>33</v>
      </c>
      <c r="B19" s="16">
        <f>B5</f>
        <v>690</v>
      </c>
      <c r="C19" s="16">
        <f>C5</f>
        <v>770</v>
      </c>
      <c r="D19" s="13"/>
      <c r="E19" s="13"/>
      <c r="F19" s="13"/>
    </row>
    <row r="20" spans="1:6" x14ac:dyDescent="0.25">
      <c r="B20" s="16">
        <f>B18-B19</f>
        <v>1095</v>
      </c>
      <c r="C20" s="16">
        <f>C18-C19</f>
        <v>1107</v>
      </c>
      <c r="D20" s="13"/>
      <c r="E20" s="13"/>
      <c r="F20" s="13"/>
    </row>
    <row r="21" spans="1:6" x14ac:dyDescent="0.25">
      <c r="A21" t="s">
        <v>34</v>
      </c>
      <c r="B21" s="16">
        <f>B6</f>
        <v>165</v>
      </c>
      <c r="C21" s="16">
        <f>C6</f>
        <v>150</v>
      </c>
      <c r="D21" s="13"/>
      <c r="E21" s="13"/>
      <c r="F21" s="13"/>
    </row>
    <row r="22" spans="1:6" x14ac:dyDescent="0.25">
      <c r="A22" t="s">
        <v>14</v>
      </c>
      <c r="B22" s="16">
        <f>B20-B21</f>
        <v>930</v>
      </c>
      <c r="C22" s="16">
        <f>C20-C21</f>
        <v>957</v>
      </c>
      <c r="D22" s="13"/>
      <c r="E22" s="13"/>
      <c r="F22" s="13"/>
    </row>
    <row r="23" spans="1:6" x14ac:dyDescent="0.25">
      <c r="A23" t="s">
        <v>32</v>
      </c>
      <c r="B23" s="16">
        <f>B4</f>
        <v>194</v>
      </c>
      <c r="C23" s="16">
        <f>C4</f>
        <v>194</v>
      </c>
      <c r="D23" s="13"/>
      <c r="E23" s="13"/>
      <c r="F23" s="13"/>
    </row>
    <row r="24" spans="1:6" x14ac:dyDescent="0.25">
      <c r="A24" t="s">
        <v>45</v>
      </c>
      <c r="B24" s="16">
        <f>B22-B23</f>
        <v>736</v>
      </c>
      <c r="C24" s="16">
        <f>C22-C23</f>
        <v>763</v>
      </c>
      <c r="D24" s="13"/>
      <c r="E24" s="13"/>
      <c r="F24" s="13"/>
    </row>
    <row r="25" spans="1:6" x14ac:dyDescent="0.25">
      <c r="A25" t="s">
        <v>35</v>
      </c>
      <c r="B25" s="16">
        <f>B7</f>
        <v>122</v>
      </c>
      <c r="C25" s="16">
        <f>C7</f>
        <v>148</v>
      </c>
      <c r="D25" s="13"/>
      <c r="E25" s="13"/>
      <c r="F25" s="13"/>
    </row>
    <row r="26" spans="1:6" x14ac:dyDescent="0.25">
      <c r="A26" t="s">
        <v>46</v>
      </c>
      <c r="B26" s="16">
        <f>B24-B25</f>
        <v>614</v>
      </c>
      <c r="C26" s="16">
        <f>C24-C25</f>
        <v>615</v>
      </c>
      <c r="D26" s="13"/>
      <c r="E26" s="13"/>
      <c r="F26" s="13"/>
    </row>
    <row r="27" spans="1:6" x14ac:dyDescent="0.25">
      <c r="A27" t="s">
        <v>47</v>
      </c>
      <c r="B27" s="16">
        <f>$F$2*B26</f>
        <v>221.04</v>
      </c>
      <c r="C27" s="16">
        <f>$F$2*C26</f>
        <v>221.4</v>
      </c>
      <c r="D27" s="13"/>
      <c r="E27" s="13"/>
      <c r="F27" s="13"/>
    </row>
    <row r="28" spans="1:6" x14ac:dyDescent="0.25">
      <c r="A28" t="s">
        <v>48</v>
      </c>
      <c r="B28" s="16">
        <f>B26-B27</f>
        <v>392.96000000000004</v>
      </c>
      <c r="C28" s="16">
        <f>C26-C27</f>
        <v>393.6</v>
      </c>
      <c r="D28" s="13"/>
      <c r="E28" s="13"/>
      <c r="F28" s="13"/>
    </row>
    <row r="29" spans="1:6" x14ac:dyDescent="0.25">
      <c r="A29" t="s">
        <v>43</v>
      </c>
      <c r="B29" s="16">
        <f>B15</f>
        <v>150</v>
      </c>
      <c r="C29" s="16">
        <f>C15</f>
        <v>165</v>
      </c>
      <c r="D29" s="14"/>
      <c r="E29" s="14"/>
      <c r="F29" s="13"/>
    </row>
    <row r="30" spans="1:6" x14ac:dyDescent="0.25">
      <c r="A30" t="s">
        <v>49</v>
      </c>
      <c r="B30" s="16">
        <f>B28-B29</f>
        <v>242.96000000000004</v>
      </c>
      <c r="C30" s="16">
        <f>C28-C29</f>
        <v>228.60000000000002</v>
      </c>
      <c r="D30" s="13"/>
      <c r="E30" s="13"/>
      <c r="F30" s="13"/>
    </row>
    <row r="31" spans="1:6" x14ac:dyDescent="0.25">
      <c r="B31" s="13"/>
      <c r="C31" s="13"/>
      <c r="D31" s="13"/>
      <c r="E31" s="13"/>
      <c r="F31" s="13"/>
    </row>
    <row r="32" spans="1:6" x14ac:dyDescent="0.25">
      <c r="A32" t="s">
        <v>50</v>
      </c>
      <c r="B32" s="13"/>
      <c r="C32" s="13"/>
      <c r="D32" s="13"/>
      <c r="E32" s="13"/>
      <c r="F32" s="13"/>
    </row>
    <row r="33" spans="1:6" x14ac:dyDescent="0.25">
      <c r="A33" t="s">
        <v>36</v>
      </c>
      <c r="B33" s="16">
        <f>B8</f>
        <v>955</v>
      </c>
      <c r="C33" s="16">
        <f>C8</f>
        <v>1190</v>
      </c>
      <c r="D33" s="13"/>
      <c r="E33" s="13"/>
      <c r="F33" s="13"/>
    </row>
    <row r="34" spans="1:6" x14ac:dyDescent="0.25">
      <c r="A34" t="s">
        <v>51</v>
      </c>
      <c r="B34" s="16">
        <f>B9</f>
        <v>1444</v>
      </c>
      <c r="C34" s="16">
        <f>C9</f>
        <v>1555</v>
      </c>
      <c r="D34" s="13"/>
      <c r="E34" s="13"/>
      <c r="F34" s="13"/>
    </row>
    <row r="35" spans="1:6" x14ac:dyDescent="0.25">
      <c r="A35" t="s">
        <v>42</v>
      </c>
      <c r="B35" s="16">
        <f>B14</f>
        <v>2188</v>
      </c>
      <c r="C35" s="16">
        <f>C14</f>
        <v>2275</v>
      </c>
      <c r="D35" s="13"/>
      <c r="E35" s="13"/>
      <c r="F35" s="13"/>
    </row>
    <row r="36" spans="1:6" x14ac:dyDescent="0.25">
      <c r="B36" s="13"/>
      <c r="C36" s="13"/>
      <c r="D36" s="13"/>
      <c r="E36" s="13"/>
      <c r="F36" s="13"/>
    </row>
    <row r="37" spans="1:6" x14ac:dyDescent="0.25">
      <c r="A37" t="s">
        <v>40</v>
      </c>
      <c r="B37" s="16">
        <f>B12</f>
        <v>8106</v>
      </c>
      <c r="C37" s="16">
        <f>C12</f>
        <v>8315</v>
      </c>
      <c r="D37" s="13"/>
      <c r="E37" s="13"/>
      <c r="F37" s="13"/>
    </row>
    <row r="38" spans="1:6" x14ac:dyDescent="0.25">
      <c r="A38" t="s">
        <v>52</v>
      </c>
      <c r="B38" s="16">
        <f>B33+B34+B35+B37</f>
        <v>12693</v>
      </c>
      <c r="C38" s="16">
        <f>C33+C34+C35+C37</f>
        <v>13335</v>
      </c>
      <c r="D38" s="13"/>
      <c r="E38" s="13"/>
      <c r="F38" s="13"/>
    </row>
    <row r="39" spans="1:6" x14ac:dyDescent="0.25">
      <c r="B39" s="13"/>
      <c r="C39" s="13"/>
      <c r="D39" s="13"/>
      <c r="E39" s="13"/>
      <c r="F39" s="13"/>
    </row>
    <row r="40" spans="1:6" x14ac:dyDescent="0.25">
      <c r="A40" t="s">
        <v>41</v>
      </c>
      <c r="B40" s="16">
        <f>B13</f>
        <v>1050</v>
      </c>
      <c r="C40" s="16">
        <f>C13</f>
        <v>1000</v>
      </c>
      <c r="D40" s="13"/>
      <c r="E40" s="13"/>
      <c r="F40" s="13"/>
    </row>
    <row r="41" spans="1:6" x14ac:dyDescent="0.25">
      <c r="A41" t="s">
        <v>38</v>
      </c>
      <c r="B41" s="16">
        <f>B10</f>
        <v>179</v>
      </c>
      <c r="C41" s="16">
        <f>C10</f>
        <v>149</v>
      </c>
      <c r="D41" s="13"/>
      <c r="E41" s="13"/>
      <c r="F41" s="13"/>
    </row>
    <row r="42" spans="1:6" x14ac:dyDescent="0.25">
      <c r="B42" s="13"/>
      <c r="C42" s="13"/>
      <c r="D42" s="13"/>
      <c r="E42" s="13"/>
      <c r="F42" s="13"/>
    </row>
    <row r="43" spans="1:6" x14ac:dyDescent="0.25">
      <c r="A43" t="s">
        <v>39</v>
      </c>
      <c r="B43" s="16">
        <f>B11</f>
        <v>3475</v>
      </c>
      <c r="C43" s="16">
        <f>C11</f>
        <v>4300</v>
      </c>
      <c r="D43" s="13"/>
      <c r="E43" s="13"/>
      <c r="F43" s="13"/>
    </row>
    <row r="44" spans="1:6" x14ac:dyDescent="0.25">
      <c r="A44" t="s">
        <v>8</v>
      </c>
      <c r="B44" s="16">
        <f>B45-B43-B41-B40</f>
        <v>7989</v>
      </c>
      <c r="C44" s="16">
        <f>C45-C43-C41-C40</f>
        <v>7886</v>
      </c>
      <c r="D44" s="13"/>
      <c r="E44" s="13"/>
      <c r="F44" s="13"/>
    </row>
    <row r="45" spans="1:6" x14ac:dyDescent="0.25">
      <c r="A45" t="s">
        <v>52</v>
      </c>
      <c r="B45" s="16">
        <f>B38</f>
        <v>12693</v>
      </c>
      <c r="C45" s="16">
        <f>C38</f>
        <v>13335</v>
      </c>
      <c r="D45" s="13"/>
      <c r="E45" s="13"/>
      <c r="F45" s="13"/>
    </row>
    <row r="46" spans="1:6" x14ac:dyDescent="0.25">
      <c r="B46" s="13"/>
      <c r="C46" s="13"/>
      <c r="D46" s="13"/>
      <c r="E46" s="13"/>
      <c r="F46" s="13"/>
    </row>
    <row r="47" spans="1:6" x14ac:dyDescent="0.25">
      <c r="A47" t="s">
        <v>53</v>
      </c>
      <c r="B47" s="13"/>
      <c r="C47" s="13"/>
      <c r="D47" s="13"/>
      <c r="E47" s="13"/>
      <c r="F47" s="13"/>
    </row>
    <row r="48" spans="1:6" x14ac:dyDescent="0.25">
      <c r="A48" t="s">
        <v>54</v>
      </c>
      <c r="B48" s="16">
        <f>B33+B34+B35-B40</f>
        <v>3537</v>
      </c>
      <c r="C48" s="16">
        <f>C33+C34+C35-C40</f>
        <v>4020</v>
      </c>
      <c r="D48" s="13"/>
      <c r="E48" s="13"/>
      <c r="F48" s="13"/>
    </row>
    <row r="49" spans="1:6" x14ac:dyDescent="0.25">
      <c r="A49" t="s">
        <v>40</v>
      </c>
      <c r="B49" s="16">
        <f>B37</f>
        <v>8106</v>
      </c>
      <c r="C49" s="16">
        <f>C37</f>
        <v>8315</v>
      </c>
      <c r="D49" s="13"/>
      <c r="E49" s="13"/>
      <c r="F49" s="13"/>
    </row>
    <row r="50" spans="1:6" x14ac:dyDescent="0.25">
      <c r="A50" t="s">
        <v>52</v>
      </c>
      <c r="B50" s="16">
        <f>B48+B49</f>
        <v>11643</v>
      </c>
      <c r="C50" s="16">
        <f>C48+C49</f>
        <v>12335</v>
      </c>
      <c r="D50" s="13"/>
      <c r="E50" s="13"/>
      <c r="F50" s="13"/>
    </row>
    <row r="51" spans="1:6" x14ac:dyDescent="0.25">
      <c r="B51" s="13"/>
      <c r="C51" s="13"/>
      <c r="D51" s="13"/>
      <c r="E51" s="13"/>
      <c r="F51" s="13"/>
    </row>
    <row r="52" spans="1:6" x14ac:dyDescent="0.25">
      <c r="A52" t="s">
        <v>55</v>
      </c>
      <c r="B52" s="16">
        <f>B41+B43</f>
        <v>3654</v>
      </c>
      <c r="C52" s="16">
        <f>C41+C43</f>
        <v>4449</v>
      </c>
      <c r="D52" s="13"/>
      <c r="E52" s="13"/>
      <c r="F52" s="13"/>
    </row>
    <row r="53" spans="1:6" x14ac:dyDescent="0.25">
      <c r="A53" t="s">
        <v>8</v>
      </c>
      <c r="B53" s="16">
        <f>B44</f>
        <v>7989</v>
      </c>
      <c r="C53" s="16">
        <f>C44</f>
        <v>7886</v>
      </c>
      <c r="D53" s="13"/>
      <c r="E53" s="13"/>
      <c r="F53" s="13"/>
    </row>
    <row r="54" spans="1:6" x14ac:dyDescent="0.25">
      <c r="A54" t="s">
        <v>52</v>
      </c>
      <c r="B54" s="16">
        <f>B52+B53</f>
        <v>11643</v>
      </c>
      <c r="C54" s="16">
        <f>C52+C53</f>
        <v>12335</v>
      </c>
      <c r="D54" s="13"/>
      <c r="E54" s="13"/>
      <c r="F54" s="13"/>
    </row>
    <row r="55" spans="1:6" x14ac:dyDescent="0.25">
      <c r="B55" s="13"/>
      <c r="C55" s="13"/>
      <c r="D55" s="13"/>
      <c r="E55" s="13"/>
      <c r="F55" s="13"/>
    </row>
    <row r="56" spans="1:6" x14ac:dyDescent="0.25">
      <c r="A56" t="s">
        <v>56</v>
      </c>
      <c r="B56" s="13"/>
      <c r="C56" s="3">
        <f>(C22-C23)*(1-F2)/B54</f>
        <v>4.1941080477540152E-2</v>
      </c>
      <c r="D56" s="13"/>
      <c r="E56" s="13"/>
      <c r="F56" s="13"/>
    </row>
    <row r="58" spans="1:6" x14ac:dyDescent="0.25">
      <c r="A58" t="s">
        <v>57</v>
      </c>
    </row>
    <row r="60" spans="1:6" x14ac:dyDescent="0.25">
      <c r="A60" t="s">
        <v>58</v>
      </c>
    </row>
    <row r="62" spans="1:6" x14ac:dyDescent="0.25">
      <c r="A62" t="s">
        <v>59</v>
      </c>
      <c r="C62" s="16">
        <f>(C22-C23)*(1-F2)+C23</f>
        <v>682.31999999999994</v>
      </c>
    </row>
    <row r="63" spans="1:6" x14ac:dyDescent="0.25">
      <c r="A63" t="s">
        <v>60</v>
      </c>
      <c r="C63" s="16">
        <f>C48-B48</f>
        <v>483</v>
      </c>
    </row>
    <row r="64" spans="1:6" x14ac:dyDescent="0.25">
      <c r="A64" t="s">
        <v>61</v>
      </c>
      <c r="C64" s="16">
        <f>C49-(B49-C23)</f>
        <v>403</v>
      </c>
    </row>
    <row r="66" spans="1:3" x14ac:dyDescent="0.25">
      <c r="A66" t="s">
        <v>62</v>
      </c>
      <c r="C66" s="16">
        <f>C62-C63-C64</f>
        <v>-203.68000000000006</v>
      </c>
    </row>
    <row r="68" spans="1:3" x14ac:dyDescent="0.25">
      <c r="A68" t="s">
        <v>63</v>
      </c>
    </row>
    <row r="70" spans="1:3" x14ac:dyDescent="0.25">
      <c r="A70" t="s">
        <v>64</v>
      </c>
      <c r="C70" s="16">
        <f>B53+C30-C53+C29</f>
        <v>496.60000000000036</v>
      </c>
    </row>
    <row r="71" spans="1:3" x14ac:dyDescent="0.25">
      <c r="A71" t="s">
        <v>65</v>
      </c>
      <c r="C71" s="16">
        <f>B52-C52+C25*(1-F2)</f>
        <v>-700.28</v>
      </c>
    </row>
    <row r="73" spans="1:3" x14ac:dyDescent="0.25">
      <c r="A73" t="s">
        <v>62</v>
      </c>
      <c r="C73" s="16">
        <f>C70+C71</f>
        <v>-203.67999999999961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3.2" x14ac:dyDescent="0.25"/>
  <cols>
    <col min="1" max="1" width="16" customWidth="1"/>
  </cols>
  <sheetData>
    <row r="1" spans="1:2" x14ac:dyDescent="0.25">
      <c r="A1" s="19" t="s">
        <v>66</v>
      </c>
    </row>
    <row r="3" spans="1:2" x14ac:dyDescent="0.25">
      <c r="A3" t="s">
        <v>67</v>
      </c>
      <c r="B3" s="1">
        <v>0.08</v>
      </c>
    </row>
    <row r="4" spans="1:2" x14ac:dyDescent="0.25">
      <c r="A4" t="s">
        <v>68</v>
      </c>
      <c r="B4">
        <v>2</v>
      </c>
    </row>
    <row r="5" spans="1:2" x14ac:dyDescent="0.25">
      <c r="A5" t="s">
        <v>69</v>
      </c>
      <c r="B5">
        <v>0.4</v>
      </c>
    </row>
    <row r="7" spans="1:2" x14ac:dyDescent="0.25">
      <c r="A7" t="s">
        <v>70</v>
      </c>
      <c r="B7" s="2">
        <f>B3*B4</f>
        <v>0.16</v>
      </c>
    </row>
    <row r="9" spans="1:2" x14ac:dyDescent="0.25">
      <c r="A9" t="s">
        <v>71</v>
      </c>
      <c r="B9">
        <f>1-B5</f>
        <v>0.6</v>
      </c>
    </row>
    <row r="10" spans="1:2" x14ac:dyDescent="0.25">
      <c r="A10" t="s">
        <v>72</v>
      </c>
      <c r="B10">
        <f>1/B9</f>
        <v>1.6666666666666667</v>
      </c>
    </row>
    <row r="12" spans="1:2" x14ac:dyDescent="0.25">
      <c r="A12" t="s">
        <v>17</v>
      </c>
      <c r="B12" s="2">
        <f>B7*B10</f>
        <v>0.26666666666666666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activeCellId="1" sqref="B4:B5 B7"/>
    </sheetView>
  </sheetViews>
  <sheetFormatPr defaultRowHeight="13.2" x14ac:dyDescent="0.25"/>
  <cols>
    <col min="1" max="1" width="17.88671875" customWidth="1"/>
    <col min="2" max="2" width="13.6640625" customWidth="1"/>
  </cols>
  <sheetData>
    <row r="1" spans="1:2" x14ac:dyDescent="0.25">
      <c r="A1" s="19" t="s">
        <v>73</v>
      </c>
    </row>
    <row r="3" spans="1:2" x14ac:dyDescent="0.25">
      <c r="A3" t="s">
        <v>74</v>
      </c>
      <c r="B3">
        <v>2</v>
      </c>
    </row>
    <row r="4" spans="1:2" x14ac:dyDescent="0.25">
      <c r="A4" t="s">
        <v>42</v>
      </c>
      <c r="B4" s="16">
        <v>15000</v>
      </c>
    </row>
    <row r="5" spans="1:2" x14ac:dyDescent="0.25">
      <c r="A5" t="s">
        <v>75</v>
      </c>
      <c r="B5" s="16">
        <v>30000</v>
      </c>
    </row>
    <row r="7" spans="1:2" x14ac:dyDescent="0.25">
      <c r="A7" t="s">
        <v>76</v>
      </c>
      <c r="B7" s="16">
        <f>B5*B3</f>
        <v>60000</v>
      </c>
    </row>
    <row r="8" spans="1:2" x14ac:dyDescent="0.25">
      <c r="A8" t="s">
        <v>77</v>
      </c>
      <c r="B8">
        <f>(B7-B4)/B5</f>
        <v>1.5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#1</vt:lpstr>
      <vt:lpstr>Question #2&amp;3</vt:lpstr>
      <vt:lpstr>Question #4</vt:lpstr>
      <vt:lpstr>Question #5</vt:lpstr>
      <vt:lpstr>Sheet5</vt:lpstr>
    </vt:vector>
  </TitlesOfParts>
  <Company>Simon Fraser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Business Administration</dc:creator>
  <cp:lastModifiedBy>RonZitron</cp:lastModifiedBy>
  <dcterms:created xsi:type="dcterms:W3CDTF">1998-05-20T21:30:25Z</dcterms:created>
  <dcterms:modified xsi:type="dcterms:W3CDTF">2014-05-26T22:20:48Z</dcterms:modified>
</cp:coreProperties>
</file>