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120" yWindow="120" windowWidth="18972" windowHeight="889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9" i="1" l="1"/>
  <c r="C80" i="1"/>
  <c r="C74" i="1"/>
  <c r="C93" i="1"/>
  <c r="D72" i="1"/>
  <c r="C70" i="1"/>
  <c r="C71" i="1"/>
  <c r="C73" i="1"/>
  <c r="D69" i="1"/>
  <c r="F66" i="1"/>
  <c r="C66" i="1"/>
  <c r="D58" i="1"/>
  <c r="D56" i="1"/>
  <c r="D55" i="1"/>
  <c r="D54" i="1"/>
  <c r="D53" i="1"/>
  <c r="D52" i="1"/>
  <c r="D51" i="1"/>
  <c r="D49" i="1"/>
  <c r="D50" i="1"/>
  <c r="D48" i="1"/>
  <c r="D47" i="1"/>
  <c r="D46" i="1"/>
  <c r="D45" i="1"/>
  <c r="D44" i="1"/>
  <c r="D42" i="1"/>
  <c r="D41" i="1"/>
  <c r="H41" i="1"/>
  <c r="D38" i="1"/>
  <c r="C12" i="1"/>
  <c r="C10" i="1"/>
  <c r="C8" i="1"/>
  <c r="D74" i="1"/>
  <c r="C107" i="1"/>
  <c r="C85" i="1"/>
  <c r="C90" i="1" s="1"/>
  <c r="C81" i="1"/>
  <c r="C75" i="1"/>
  <c r="C76" i="1" s="1"/>
  <c r="C82" i="1"/>
  <c r="D70" i="1"/>
  <c r="D71" i="1"/>
  <c r="D73" i="1"/>
  <c r="C99" i="1" s="1"/>
  <c r="C104" i="1" s="1"/>
  <c r="C112" i="1"/>
  <c r="D75" i="1"/>
  <c r="D77" i="1" l="1"/>
  <c r="C108" i="1" s="1"/>
  <c r="C110" i="1" s="1"/>
  <c r="C77" i="1"/>
  <c r="C94" i="1" s="1"/>
  <c r="C96" i="1" s="1"/>
  <c r="D76" i="1"/>
  <c r="C113" i="1"/>
  <c r="C13" i="1"/>
  <c r="H43" i="1" s="1"/>
  <c r="D43" i="1" s="1"/>
  <c r="C14" i="1" l="1"/>
  <c r="D40" i="1" l="1"/>
  <c r="D57" i="1"/>
  <c r="D39" i="1"/>
  <c r="D59" i="1" s="1"/>
</calcChain>
</file>

<file path=xl/sharedStrings.xml><?xml version="1.0" encoding="utf-8"?>
<sst xmlns="http://schemas.openxmlformats.org/spreadsheetml/2006/main" count="98" uniqueCount="77">
  <si>
    <t>BUS312 Assignment #1</t>
  </si>
  <si>
    <t>Question #1</t>
  </si>
  <si>
    <r>
      <t>Income Statement for the year ending Dec 31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>, 2009</t>
    </r>
  </si>
  <si>
    <t>Revenue</t>
  </si>
  <si>
    <t>COGS</t>
  </si>
  <si>
    <t>Other expenses</t>
  </si>
  <si>
    <t>EBITDA</t>
  </si>
  <si>
    <t>Depreciation</t>
  </si>
  <si>
    <t>EBIT</t>
  </si>
  <si>
    <t>Interest</t>
  </si>
  <si>
    <t>Earnings before tax</t>
  </si>
  <si>
    <t>Tax</t>
  </si>
  <si>
    <t>Net Income</t>
  </si>
  <si>
    <r>
      <t>Balance Sheets for the years ending December 31</t>
    </r>
    <r>
      <rPr>
        <vertAlign val="superscript"/>
        <sz val="11"/>
        <color indexed="8"/>
        <rFont val="Calibri"/>
        <family val="2"/>
      </rPr>
      <t>st</t>
    </r>
  </si>
  <si>
    <t>Cash</t>
  </si>
  <si>
    <t>Accounts Receivable</t>
  </si>
  <si>
    <t>Inventory</t>
  </si>
  <si>
    <t>Net Fixed Assets</t>
  </si>
  <si>
    <t>Total</t>
  </si>
  <si>
    <t>Accounts Payable</t>
  </si>
  <si>
    <t>Income Taxes Payable</t>
  </si>
  <si>
    <t>Long Term Debt</t>
  </si>
  <si>
    <t>Share Capital</t>
  </si>
  <si>
    <t>Retained Earnings</t>
  </si>
  <si>
    <r>
      <t>a.</t>
    </r>
    <r>
      <rPr>
        <sz val="7"/>
        <color indexed="8"/>
        <rFont val="Times New Roman"/>
        <family val="1"/>
      </rPr>
      <t xml:space="preserve">       </t>
    </r>
    <r>
      <rPr>
        <sz val="10"/>
        <color indexed="8"/>
        <rFont val="Arial"/>
        <family val="2"/>
      </rPr>
      <t>EBITDA Margin</t>
    </r>
  </si>
  <si>
    <r>
      <t>b.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Profit Margin</t>
    </r>
  </si>
  <si>
    <r>
      <t>c.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Return on Assets</t>
    </r>
    <r>
      <rPr>
        <vertAlign val="subscript"/>
        <sz val="9"/>
        <color indexed="8"/>
        <rFont val="Arial"/>
        <family val="2"/>
      </rPr>
      <t>bop</t>
    </r>
  </si>
  <si>
    <r>
      <t>d.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Return on Invested Capital</t>
    </r>
    <r>
      <rPr>
        <vertAlign val="subscript"/>
        <sz val="9"/>
        <color indexed="8"/>
        <rFont val="Arial"/>
        <family val="2"/>
      </rPr>
      <t>bop</t>
    </r>
  </si>
  <si>
    <r>
      <t>f.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ROIC</t>
    </r>
    <r>
      <rPr>
        <vertAlign val="subscript"/>
        <sz val="9"/>
        <color indexed="8"/>
        <rFont val="Arial"/>
        <family val="2"/>
      </rPr>
      <t>bop</t>
    </r>
    <r>
      <rPr>
        <sz val="10"/>
        <color indexed="8"/>
        <rFont val="Arial"/>
        <family val="2"/>
      </rPr>
      <t xml:space="preserve"> after depreciation and taxes</t>
    </r>
  </si>
  <si>
    <r>
      <t>g.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Asset Turnover (sales/assets)</t>
    </r>
  </si>
  <si>
    <r>
      <t>h.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Inventory Turnover</t>
    </r>
  </si>
  <si>
    <r>
      <t>i.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Arial"/>
        <family val="2"/>
      </rPr>
      <t>Accs. Rec. Turnover</t>
    </r>
  </si>
  <si>
    <r>
      <t>j.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Arial"/>
        <family val="2"/>
      </rPr>
      <t>Accs. Payble Turnover</t>
    </r>
  </si>
  <si>
    <r>
      <t>k.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Inventory Conversion Period</t>
    </r>
  </si>
  <si>
    <r>
      <t>l.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Arial"/>
        <family val="2"/>
      </rPr>
      <t>Accs. Rec. Conversion Period</t>
    </r>
  </si>
  <si>
    <r>
      <t>m.</t>
    </r>
    <r>
      <rPr>
        <sz val="7"/>
        <color indexed="8"/>
        <rFont val="Times New Roman"/>
        <family val="1"/>
      </rPr>
      <t xml:space="preserve">   </t>
    </r>
    <r>
      <rPr>
        <sz val="10"/>
        <color indexed="8"/>
        <rFont val="Arial"/>
        <family val="2"/>
      </rPr>
      <t>Accs. Payable Deferral Period</t>
    </r>
  </si>
  <si>
    <r>
      <t>n.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Cash Conversion Cycle</t>
    </r>
  </si>
  <si>
    <r>
      <t>o.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Current Ratio</t>
    </r>
  </si>
  <si>
    <r>
      <t>p.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Acid Test</t>
    </r>
  </si>
  <si>
    <r>
      <t>q.</t>
    </r>
    <r>
      <rPr>
        <sz val="7"/>
        <color indexed="8"/>
        <rFont val="Times New Roman"/>
        <family val="1"/>
      </rPr>
      <t xml:space="preserve">    </t>
    </r>
    <r>
      <rPr>
        <sz val="10"/>
        <color indexed="8"/>
        <rFont val="Arial"/>
        <family val="2"/>
      </rPr>
      <t>Times Interest Earned</t>
    </r>
  </si>
  <si>
    <r>
      <t>r.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Arial"/>
        <family val="2"/>
      </rPr>
      <t>Debt to Equity (include all cur. liab. in "debt")</t>
    </r>
  </si>
  <si>
    <r>
      <t>s.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Debt to Assets (include all cur. liab. in "debt")</t>
    </r>
  </si>
  <si>
    <r>
      <t>t.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Arial"/>
        <family val="2"/>
      </rPr>
      <t>Return on Equity (not BOP)</t>
    </r>
  </si>
  <si>
    <r>
      <t>u.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Assets-to-equity</t>
    </r>
  </si>
  <si>
    <r>
      <t>v.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Return on Equity (not BOP) – use the Du Pont Identity</t>
    </r>
  </si>
  <si>
    <t>Invested Capital</t>
  </si>
  <si>
    <r>
      <t>e.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Arial"/>
        <family val="2"/>
      </rPr>
      <t>ROIC</t>
    </r>
    <r>
      <rPr>
        <vertAlign val="subscript"/>
        <sz val="9"/>
        <color indexed="8"/>
        <rFont val="Arial"/>
        <family val="2"/>
      </rPr>
      <t>bop</t>
    </r>
    <r>
      <rPr>
        <sz val="10"/>
        <color indexed="8"/>
        <rFont val="Arial"/>
        <family val="2"/>
      </rPr>
      <t xml:space="preserve"> after depreciation</t>
    </r>
  </si>
  <si>
    <t>Tax rate</t>
  </si>
  <si>
    <t>Question #2</t>
  </si>
  <si>
    <t>Balance sheet</t>
  </si>
  <si>
    <t>Current assets</t>
  </si>
  <si>
    <t>Acc payable</t>
  </si>
  <si>
    <t>Net fixed assets</t>
  </si>
  <si>
    <t>STD</t>
  </si>
  <si>
    <t>Equity</t>
  </si>
  <si>
    <t>Income statement</t>
  </si>
  <si>
    <t>expanded</t>
  </si>
  <si>
    <t>of sales</t>
  </si>
  <si>
    <t>Gross margin</t>
  </si>
  <si>
    <t>rate</t>
  </si>
  <si>
    <t>tax rate</t>
  </si>
  <si>
    <t>a.</t>
  </si>
  <si>
    <t>IC</t>
  </si>
  <si>
    <t>IC turnover</t>
  </si>
  <si>
    <t>EBITDA margin</t>
  </si>
  <si>
    <t>ROIC</t>
  </si>
  <si>
    <t>b.</t>
  </si>
  <si>
    <t>Operating definition</t>
  </si>
  <si>
    <t>Cash flow operations</t>
  </si>
  <si>
    <t>Incremental investment</t>
  </si>
  <si>
    <t>in invested capital</t>
  </si>
  <si>
    <t>FCF</t>
  </si>
  <si>
    <t>Financial definition</t>
  </si>
  <si>
    <t>To debt holders</t>
  </si>
  <si>
    <t>To equity holders</t>
  </si>
  <si>
    <t>c.</t>
  </si>
  <si>
    <t>ROIC on inc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</si>
</sst>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9" formatCode="0.0%"/>
    <numFmt numFmtId="172" formatCode="0.000"/>
    <numFmt numFmtId="173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7"/>
      <color indexed="8"/>
      <name val="Times New Roman"/>
      <family val="1"/>
    </font>
    <font>
      <sz val="10"/>
      <color indexed="8"/>
      <name val="Arial"/>
      <family val="2"/>
    </font>
    <font>
      <vertAlign val="subscript"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0" borderId="2" xfId="0" applyNumberFormat="1" applyFont="1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11" fillId="0" borderId="0" xfId="0" applyFont="1"/>
    <xf numFmtId="0" fontId="0" fillId="0" borderId="0" xfId="0" applyAlignment="1"/>
    <xf numFmtId="0" fontId="11" fillId="0" borderId="0" xfId="0" applyFont="1" applyAlignment="1"/>
    <xf numFmtId="9" fontId="7" fillId="0" borderId="0" xfId="2" applyFont="1"/>
    <xf numFmtId="169" fontId="7" fillId="0" borderId="0" xfId="2" applyNumberFormat="1" applyFont="1"/>
    <xf numFmtId="10" fontId="7" fillId="0" borderId="0" xfId="2" applyNumberFormat="1" applyFont="1"/>
    <xf numFmtId="172" fontId="0" fillId="0" borderId="0" xfId="0" applyNumberFormat="1"/>
    <xf numFmtId="2" fontId="0" fillId="0" borderId="0" xfId="0" applyNumberFormat="1"/>
    <xf numFmtId="173" fontId="0" fillId="0" borderId="0" xfId="0" applyNumberFormat="1"/>
    <xf numFmtId="9" fontId="0" fillId="0" borderId="0" xfId="0" applyNumberFormat="1"/>
    <xf numFmtId="44" fontId="7" fillId="0" borderId="0" xfId="1" applyFont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defaultRowHeight="14.4" x14ac:dyDescent="0.3"/>
  <cols>
    <col min="1" max="1" width="3.109375" customWidth="1"/>
    <col min="2" max="2" width="34.88671875" customWidth="1"/>
    <col min="3" max="3" width="14.88671875" customWidth="1"/>
  </cols>
  <sheetData>
    <row r="1" spans="1:3" ht="18" x14ac:dyDescent="0.35">
      <c r="A1" s="1" t="s">
        <v>0</v>
      </c>
    </row>
    <row r="3" spans="1:3" ht="15" thickBot="1" x14ac:dyDescent="0.35">
      <c r="A3" s="2" t="s">
        <v>1</v>
      </c>
    </row>
    <row r="4" spans="1:3" ht="32.25" customHeight="1" thickBot="1" x14ac:dyDescent="0.35">
      <c r="B4" s="20" t="s">
        <v>2</v>
      </c>
      <c r="C4" s="21"/>
    </row>
    <row r="5" spans="1:3" ht="15" thickBot="1" x14ac:dyDescent="0.35">
      <c r="B5" s="3" t="s">
        <v>3</v>
      </c>
      <c r="C5" s="5">
        <v>3450</v>
      </c>
    </row>
    <row r="6" spans="1:3" ht="15" thickBot="1" x14ac:dyDescent="0.35">
      <c r="B6" s="3" t="s">
        <v>4</v>
      </c>
      <c r="C6" s="5">
        <v>2900</v>
      </c>
    </row>
    <row r="7" spans="1:3" ht="15" thickBot="1" x14ac:dyDescent="0.35">
      <c r="B7" s="3" t="s">
        <v>5</v>
      </c>
      <c r="C7" s="6">
        <v>315</v>
      </c>
    </row>
    <row r="8" spans="1:3" ht="15" thickBot="1" x14ac:dyDescent="0.35">
      <c r="B8" s="3" t="s">
        <v>6</v>
      </c>
      <c r="C8" s="5">
        <f>C5-C6-C7</f>
        <v>235</v>
      </c>
    </row>
    <row r="9" spans="1:3" ht="15" thickBot="1" x14ac:dyDescent="0.35">
      <c r="B9" s="3" t="s">
        <v>7</v>
      </c>
      <c r="C9" s="6">
        <v>9</v>
      </c>
    </row>
    <row r="10" spans="1:3" ht="15" thickBot="1" x14ac:dyDescent="0.35">
      <c r="B10" s="3" t="s">
        <v>8</v>
      </c>
      <c r="C10" s="5">
        <f>C8-C9</f>
        <v>226</v>
      </c>
    </row>
    <row r="11" spans="1:3" ht="15" thickBot="1" x14ac:dyDescent="0.35">
      <c r="B11" s="3" t="s">
        <v>9</v>
      </c>
      <c r="C11" s="6">
        <v>8</v>
      </c>
    </row>
    <row r="12" spans="1:3" ht="15" thickBot="1" x14ac:dyDescent="0.35">
      <c r="B12" s="3" t="s">
        <v>10</v>
      </c>
      <c r="C12" s="5">
        <f>C10-C11</f>
        <v>218</v>
      </c>
    </row>
    <row r="13" spans="1:3" ht="15" thickBot="1" x14ac:dyDescent="0.35">
      <c r="B13" s="3" t="s">
        <v>11</v>
      </c>
      <c r="C13" s="6">
        <f>0.4*C12</f>
        <v>87.2</v>
      </c>
    </row>
    <row r="14" spans="1:3" ht="15" thickBot="1" x14ac:dyDescent="0.35">
      <c r="B14" s="3" t="s">
        <v>12</v>
      </c>
      <c r="C14" s="5">
        <f>C12-C13</f>
        <v>130.80000000000001</v>
      </c>
    </row>
    <row r="18" spans="2:4" ht="15" thickBot="1" x14ac:dyDescent="0.35"/>
    <row r="19" spans="2:4" ht="17.25" customHeight="1" thickBot="1" x14ac:dyDescent="0.35">
      <c r="B19" s="22" t="s">
        <v>13</v>
      </c>
      <c r="C19" s="23"/>
      <c r="D19" s="24"/>
    </row>
    <row r="20" spans="2:4" ht="15" thickBot="1" x14ac:dyDescent="0.35">
      <c r="B20" s="3"/>
      <c r="C20" s="4">
        <v>2008</v>
      </c>
      <c r="D20" s="4">
        <v>2009</v>
      </c>
    </row>
    <row r="21" spans="2:4" ht="15" thickBot="1" x14ac:dyDescent="0.35">
      <c r="B21" s="3" t="s">
        <v>14</v>
      </c>
      <c r="C21" s="7">
        <v>119</v>
      </c>
      <c r="D21" s="7">
        <v>112</v>
      </c>
    </row>
    <row r="22" spans="2:4" ht="15" thickBot="1" x14ac:dyDescent="0.35">
      <c r="B22" s="3" t="s">
        <v>15</v>
      </c>
      <c r="C22" s="7">
        <v>322</v>
      </c>
      <c r="D22" s="7">
        <v>489</v>
      </c>
    </row>
    <row r="23" spans="2:4" ht="15" thickBot="1" x14ac:dyDescent="0.35">
      <c r="B23" s="3" t="s">
        <v>16</v>
      </c>
      <c r="C23" s="7">
        <v>166</v>
      </c>
      <c r="D23" s="7">
        <v>200</v>
      </c>
    </row>
    <row r="24" spans="2:4" ht="15" thickBot="1" x14ac:dyDescent="0.35">
      <c r="B24" s="3"/>
      <c r="C24" s="7"/>
      <c r="D24" s="7"/>
    </row>
    <row r="25" spans="2:4" ht="15" thickBot="1" x14ac:dyDescent="0.35">
      <c r="B25" s="3" t="s">
        <v>17</v>
      </c>
      <c r="C25" s="7">
        <v>90</v>
      </c>
      <c r="D25" s="7">
        <v>81</v>
      </c>
    </row>
    <row r="26" spans="2:4" ht="15" thickBot="1" x14ac:dyDescent="0.35">
      <c r="B26" s="8" t="s">
        <v>18</v>
      </c>
      <c r="C26" s="7">
        <v>697</v>
      </c>
      <c r="D26" s="7">
        <v>882</v>
      </c>
    </row>
    <row r="27" spans="2:4" ht="15" thickBot="1" x14ac:dyDescent="0.35">
      <c r="B27" s="3"/>
      <c r="C27" s="7"/>
      <c r="D27" s="7"/>
    </row>
    <row r="28" spans="2:4" ht="15" thickBot="1" x14ac:dyDescent="0.35">
      <c r="B28" s="3" t="s">
        <v>19</v>
      </c>
      <c r="C28" s="7">
        <v>224</v>
      </c>
      <c r="D28" s="7">
        <v>200</v>
      </c>
    </row>
    <row r="29" spans="2:4" ht="15" thickBot="1" x14ac:dyDescent="0.35">
      <c r="B29" s="3" t="s">
        <v>20</v>
      </c>
      <c r="C29" s="7">
        <v>25</v>
      </c>
      <c r="D29" s="7">
        <v>45</v>
      </c>
    </row>
    <row r="30" spans="2:4" ht="15" thickBot="1" x14ac:dyDescent="0.35">
      <c r="B30" s="3"/>
      <c r="C30" s="7"/>
      <c r="D30" s="7"/>
    </row>
    <row r="31" spans="2:4" ht="15" thickBot="1" x14ac:dyDescent="0.35">
      <c r="B31" s="3" t="s">
        <v>21</v>
      </c>
      <c r="C31" s="7">
        <v>74</v>
      </c>
      <c r="D31" s="7">
        <v>70</v>
      </c>
    </row>
    <row r="32" spans="2:4" ht="15" thickBot="1" x14ac:dyDescent="0.35">
      <c r="B32" s="3"/>
      <c r="C32" s="7"/>
      <c r="D32" s="7"/>
    </row>
    <row r="33" spans="2:8" ht="15" thickBot="1" x14ac:dyDescent="0.35">
      <c r="B33" s="3" t="s">
        <v>22</v>
      </c>
      <c r="C33" s="7">
        <v>210</v>
      </c>
      <c r="D33" s="7">
        <v>263</v>
      </c>
    </row>
    <row r="34" spans="2:8" ht="15" thickBot="1" x14ac:dyDescent="0.35">
      <c r="B34" s="3" t="s">
        <v>23</v>
      </c>
      <c r="C34" s="7">
        <v>164</v>
      </c>
      <c r="D34" s="7">
        <v>304</v>
      </c>
    </row>
    <row r="35" spans="2:8" ht="15" thickBot="1" x14ac:dyDescent="0.35">
      <c r="B35" s="8" t="s">
        <v>18</v>
      </c>
      <c r="C35" s="7">
        <v>697</v>
      </c>
      <c r="D35" s="7">
        <v>882</v>
      </c>
    </row>
    <row r="36" spans="2:8" ht="15" thickBot="1" x14ac:dyDescent="0.35">
      <c r="B36" s="3"/>
      <c r="C36" s="7"/>
      <c r="D36" s="7"/>
    </row>
    <row r="38" spans="2:8" x14ac:dyDescent="0.3">
      <c r="B38" s="10" t="s">
        <v>24</v>
      </c>
      <c r="D38" s="14">
        <f>C8/C5</f>
        <v>6.8115942028985507E-2</v>
      </c>
    </row>
    <row r="39" spans="2:8" x14ac:dyDescent="0.3">
      <c r="B39" s="11" t="s">
        <v>25</v>
      </c>
      <c r="D39" s="14">
        <f>C14/C5</f>
        <v>3.7913043478260876E-2</v>
      </c>
    </row>
    <row r="40" spans="2:8" ht="15" x14ac:dyDescent="0.35">
      <c r="B40" s="11" t="s">
        <v>26</v>
      </c>
      <c r="D40" s="14">
        <f>C14/C26</f>
        <v>0.18766140602582498</v>
      </c>
    </row>
    <row r="41" spans="2:8" ht="15" x14ac:dyDescent="0.35">
      <c r="B41" s="11" t="s">
        <v>27</v>
      </c>
      <c r="D41" s="14">
        <f>C8/H41</f>
        <v>0.5245535714285714</v>
      </c>
      <c r="F41" t="s">
        <v>45</v>
      </c>
      <c r="H41">
        <f>C31+C33+C34</f>
        <v>448</v>
      </c>
    </row>
    <row r="42" spans="2:8" ht="15" x14ac:dyDescent="0.35">
      <c r="B42" s="11" t="s">
        <v>46</v>
      </c>
      <c r="D42" s="14">
        <f>C10/H41</f>
        <v>0.5044642857142857</v>
      </c>
    </row>
    <row r="43" spans="2:8" ht="15" x14ac:dyDescent="0.35">
      <c r="B43" s="11" t="s">
        <v>28</v>
      </c>
      <c r="D43" s="14">
        <f>(1-H43)*C10/H41</f>
        <v>0.30267857142857141</v>
      </c>
      <c r="F43" t="s">
        <v>47</v>
      </c>
      <c r="H43" s="12">
        <f>C13/C12</f>
        <v>0.4</v>
      </c>
    </row>
    <row r="44" spans="2:8" x14ac:dyDescent="0.3">
      <c r="B44" s="11" t="s">
        <v>29</v>
      </c>
      <c r="D44" s="16">
        <f>C5/D26</f>
        <v>3.9115646258503403</v>
      </c>
    </row>
    <row r="45" spans="2:8" x14ac:dyDescent="0.3">
      <c r="B45" s="11" t="s">
        <v>30</v>
      </c>
      <c r="D45" s="16">
        <f>C6/D23</f>
        <v>14.5</v>
      </c>
    </row>
    <row r="46" spans="2:8" x14ac:dyDescent="0.3">
      <c r="B46" s="11" t="s">
        <v>31</v>
      </c>
      <c r="D46" s="16">
        <f>C5/D22</f>
        <v>7.0552147239263805</v>
      </c>
    </row>
    <row r="47" spans="2:8" x14ac:dyDescent="0.3">
      <c r="B47" s="11" t="s">
        <v>32</v>
      </c>
      <c r="D47" s="16">
        <f>C6/D28</f>
        <v>14.5</v>
      </c>
    </row>
    <row r="48" spans="2:8" x14ac:dyDescent="0.3">
      <c r="B48" s="11" t="s">
        <v>33</v>
      </c>
      <c r="D48" s="17">
        <f>365/D45</f>
        <v>25.172413793103448</v>
      </c>
    </row>
    <row r="49" spans="1:6" x14ac:dyDescent="0.3">
      <c r="B49" s="11" t="s">
        <v>34</v>
      </c>
      <c r="D49" s="17">
        <f>365/D46</f>
        <v>51.734782608695653</v>
      </c>
    </row>
    <row r="50" spans="1:6" x14ac:dyDescent="0.3">
      <c r="B50" s="11" t="s">
        <v>35</v>
      </c>
      <c r="D50" s="17">
        <f>365/D47</f>
        <v>25.172413793103448</v>
      </c>
    </row>
    <row r="51" spans="1:6" x14ac:dyDescent="0.3">
      <c r="B51" s="11" t="s">
        <v>36</v>
      </c>
      <c r="D51" s="17">
        <f>D48+D49-D50</f>
        <v>51.734782608695653</v>
      </c>
    </row>
    <row r="52" spans="1:6" x14ac:dyDescent="0.3">
      <c r="B52" s="11" t="s">
        <v>37</v>
      </c>
      <c r="D52" s="16">
        <f>(D21+D22+D23)/(D28+D29)</f>
        <v>3.2693877551020409</v>
      </c>
    </row>
    <row r="53" spans="1:6" x14ac:dyDescent="0.3">
      <c r="B53" s="11" t="s">
        <v>38</v>
      </c>
      <c r="D53" s="16">
        <f>(D21+D22)/(D28+D29)</f>
        <v>2.453061224489796</v>
      </c>
    </row>
    <row r="54" spans="1:6" x14ac:dyDescent="0.3">
      <c r="B54" s="11" t="s">
        <v>39</v>
      </c>
      <c r="D54">
        <f>C10/C11</f>
        <v>28.25</v>
      </c>
    </row>
    <row r="55" spans="1:6" x14ac:dyDescent="0.3">
      <c r="B55" s="11" t="s">
        <v>40</v>
      </c>
      <c r="D55" s="16">
        <f>(D28+D29+D31)/(D33+D34)</f>
        <v>0.55555555555555558</v>
      </c>
    </row>
    <row r="56" spans="1:6" x14ac:dyDescent="0.3">
      <c r="B56" s="11" t="s">
        <v>41</v>
      </c>
      <c r="D56" s="16">
        <f>(D28+D29+D31)/D26</f>
        <v>0.35714285714285715</v>
      </c>
    </row>
    <row r="57" spans="1:6" x14ac:dyDescent="0.3">
      <c r="B57" s="11" t="s">
        <v>42</v>
      </c>
      <c r="D57" s="15">
        <f>C14/(D33+D34)</f>
        <v>0.23068783068783072</v>
      </c>
    </row>
    <row r="58" spans="1:6" x14ac:dyDescent="0.3">
      <c r="B58" s="11" t="s">
        <v>43</v>
      </c>
      <c r="D58" s="15">
        <f>D26/(D33+D34)</f>
        <v>1.5555555555555556</v>
      </c>
    </row>
    <row r="59" spans="1:6" x14ac:dyDescent="0.3">
      <c r="B59" s="11" t="s">
        <v>44</v>
      </c>
      <c r="D59" s="15">
        <f>D39*D44*D58</f>
        <v>0.23068783068783072</v>
      </c>
    </row>
    <row r="60" spans="1:6" x14ac:dyDescent="0.3">
      <c r="B60" s="9"/>
    </row>
    <row r="61" spans="1:6" x14ac:dyDescent="0.3">
      <c r="A61" s="2" t="s">
        <v>48</v>
      </c>
    </row>
    <row r="62" spans="1:6" x14ac:dyDescent="0.3">
      <c r="B62" t="s">
        <v>49</v>
      </c>
    </row>
    <row r="63" spans="1:6" x14ac:dyDescent="0.3">
      <c r="B63" t="s">
        <v>50</v>
      </c>
      <c r="C63">
        <v>500000</v>
      </c>
      <c r="D63" t="s">
        <v>51</v>
      </c>
      <c r="F63">
        <v>400000</v>
      </c>
    </row>
    <row r="64" spans="1:6" x14ac:dyDescent="0.3">
      <c r="B64" t="s">
        <v>52</v>
      </c>
      <c r="C64">
        <v>1600000</v>
      </c>
      <c r="D64" t="s">
        <v>53</v>
      </c>
      <c r="F64">
        <v>500000</v>
      </c>
    </row>
    <row r="65" spans="1:7" x14ac:dyDescent="0.3">
      <c r="D65" t="s">
        <v>54</v>
      </c>
      <c r="F65">
        <v>1200000</v>
      </c>
    </row>
    <row r="66" spans="1:7" x14ac:dyDescent="0.3">
      <c r="C66">
        <f>SUM(C63:C65)</f>
        <v>2100000</v>
      </c>
      <c r="F66">
        <f>SUM(F63:F65)</f>
        <v>2100000</v>
      </c>
    </row>
    <row r="68" spans="1:7" x14ac:dyDescent="0.3">
      <c r="B68" t="s">
        <v>55</v>
      </c>
      <c r="D68" t="s">
        <v>56</v>
      </c>
    </row>
    <row r="69" spans="1:7" x14ac:dyDescent="0.3">
      <c r="B69" t="s">
        <v>3</v>
      </c>
      <c r="C69">
        <v>3600000</v>
      </c>
      <c r="D69">
        <f>C69+1000000</f>
        <v>4600000</v>
      </c>
    </row>
    <row r="70" spans="1:7" x14ac:dyDescent="0.3">
      <c r="B70" t="s">
        <v>4</v>
      </c>
      <c r="C70">
        <f>F70*C69</f>
        <v>2340000</v>
      </c>
      <c r="D70">
        <f>F70*D69</f>
        <v>2990000</v>
      </c>
      <c r="E70" t="s">
        <v>4</v>
      </c>
      <c r="F70" s="18">
        <v>0.65</v>
      </c>
      <c r="G70" t="s">
        <v>57</v>
      </c>
    </row>
    <row r="71" spans="1:7" x14ac:dyDescent="0.3">
      <c r="B71" t="s">
        <v>58</v>
      </c>
      <c r="C71">
        <f>C69-C70</f>
        <v>1260000</v>
      </c>
      <c r="D71">
        <f>D69-D70</f>
        <v>1610000</v>
      </c>
    </row>
    <row r="72" spans="1:7" x14ac:dyDescent="0.3">
      <c r="B72" t="s">
        <v>5</v>
      </c>
      <c r="C72">
        <v>850000</v>
      </c>
      <c r="D72">
        <f>C72+200000</f>
        <v>1050000</v>
      </c>
    </row>
    <row r="73" spans="1:7" x14ac:dyDescent="0.3">
      <c r="B73" t="s">
        <v>6</v>
      </c>
      <c r="C73">
        <f>C71-C72</f>
        <v>410000</v>
      </c>
      <c r="D73">
        <f>D71-D72</f>
        <v>560000</v>
      </c>
    </row>
    <row r="74" spans="1:7" x14ac:dyDescent="0.3">
      <c r="B74" t="s">
        <v>9</v>
      </c>
      <c r="C74">
        <f>F74*F64</f>
        <v>50000</v>
      </c>
      <c r="D74">
        <f>C74</f>
        <v>50000</v>
      </c>
      <c r="E74" t="s">
        <v>59</v>
      </c>
      <c r="F74" s="18">
        <v>0.1</v>
      </c>
    </row>
    <row r="75" spans="1:7" x14ac:dyDescent="0.3">
      <c r="B75" t="s">
        <v>8</v>
      </c>
      <c r="C75">
        <f>C73-C74</f>
        <v>360000</v>
      </c>
      <c r="D75">
        <f>D73-D74</f>
        <v>510000</v>
      </c>
    </row>
    <row r="76" spans="1:7" x14ac:dyDescent="0.3">
      <c r="B76" t="s">
        <v>11</v>
      </c>
      <c r="C76">
        <f>F76*C75</f>
        <v>82800</v>
      </c>
      <c r="D76">
        <f>F76*D75</f>
        <v>117300</v>
      </c>
      <c r="E76" t="s">
        <v>60</v>
      </c>
      <c r="F76" s="18">
        <v>0.23</v>
      </c>
    </row>
    <row r="77" spans="1:7" x14ac:dyDescent="0.3">
      <c r="B77" t="s">
        <v>12</v>
      </c>
      <c r="C77">
        <f>C75-C76</f>
        <v>277200</v>
      </c>
      <c r="D77">
        <f>D75-D76</f>
        <v>392700</v>
      </c>
    </row>
    <row r="79" spans="1:7" x14ac:dyDescent="0.3">
      <c r="A79" t="s">
        <v>61</v>
      </c>
      <c r="B79" t="s">
        <v>62</v>
      </c>
      <c r="C79" s="19">
        <f>F64+F65</f>
        <v>1700000</v>
      </c>
    </row>
    <row r="80" spans="1:7" x14ac:dyDescent="0.3">
      <c r="B80" t="s">
        <v>63</v>
      </c>
      <c r="C80" s="15">
        <f>C69/C79</f>
        <v>2.1176470588235294</v>
      </c>
    </row>
    <row r="81" spans="1:3" x14ac:dyDescent="0.3">
      <c r="B81" t="s">
        <v>64</v>
      </c>
      <c r="C81" s="13">
        <f>C73/C69</f>
        <v>0.11388888888888889</v>
      </c>
    </row>
    <row r="82" spans="1:3" x14ac:dyDescent="0.3">
      <c r="B82" t="s">
        <v>65</v>
      </c>
      <c r="C82" s="13">
        <f>C73/C79</f>
        <v>0.2411764705882353</v>
      </c>
    </row>
    <row r="84" spans="1:3" x14ac:dyDescent="0.3">
      <c r="A84" t="s">
        <v>66</v>
      </c>
      <c r="B84" t="s">
        <v>67</v>
      </c>
    </row>
    <row r="85" spans="1:3" x14ac:dyDescent="0.3">
      <c r="B85" t="s">
        <v>68</v>
      </c>
      <c r="C85" s="19">
        <f>C73*(1-F76)</f>
        <v>315700</v>
      </c>
    </row>
    <row r="87" spans="1:3" x14ac:dyDescent="0.3">
      <c r="B87" t="s">
        <v>69</v>
      </c>
    </row>
    <row r="88" spans="1:3" x14ac:dyDescent="0.3">
      <c r="B88" t="s">
        <v>70</v>
      </c>
      <c r="C88" s="19">
        <v>0</v>
      </c>
    </row>
    <row r="90" spans="1:3" x14ac:dyDescent="0.3">
      <c r="B90" t="s">
        <v>71</v>
      </c>
      <c r="C90" s="19">
        <f>C85-C88</f>
        <v>315700</v>
      </c>
    </row>
    <row r="92" spans="1:3" x14ac:dyDescent="0.3">
      <c r="B92" t="s">
        <v>72</v>
      </c>
    </row>
    <row r="93" spans="1:3" x14ac:dyDescent="0.3">
      <c r="B93" t="s">
        <v>73</v>
      </c>
      <c r="C93" s="19">
        <f>C74*(1-F76)</f>
        <v>38500</v>
      </c>
    </row>
    <row r="94" spans="1:3" x14ac:dyDescent="0.3">
      <c r="B94" t="s">
        <v>74</v>
      </c>
      <c r="C94" s="19">
        <f>C77</f>
        <v>277200</v>
      </c>
    </row>
    <row r="96" spans="1:3" x14ac:dyDescent="0.3">
      <c r="B96" t="s">
        <v>71</v>
      </c>
      <c r="C96" s="19">
        <f>C93+C94</f>
        <v>315700</v>
      </c>
    </row>
    <row r="98" spans="1:3" x14ac:dyDescent="0.3">
      <c r="A98" t="s">
        <v>75</v>
      </c>
      <c r="B98" t="s">
        <v>67</v>
      </c>
    </row>
    <row r="99" spans="1:3" x14ac:dyDescent="0.3">
      <c r="B99" t="s">
        <v>68</v>
      </c>
      <c r="C99" s="19">
        <f>D73*(1-F76)</f>
        <v>431200</v>
      </c>
    </row>
    <row r="101" spans="1:3" x14ac:dyDescent="0.3">
      <c r="B101" t="s">
        <v>69</v>
      </c>
      <c r="C101" s="19">
        <v>700000</v>
      </c>
    </row>
    <row r="102" spans="1:3" x14ac:dyDescent="0.3">
      <c r="B102" t="s">
        <v>70</v>
      </c>
    </row>
    <row r="104" spans="1:3" x14ac:dyDescent="0.3">
      <c r="B104" t="s">
        <v>71</v>
      </c>
      <c r="C104" s="19">
        <f>C99-C101</f>
        <v>-268800</v>
      </c>
    </row>
    <row r="106" spans="1:3" x14ac:dyDescent="0.3">
      <c r="B106" t="s">
        <v>72</v>
      </c>
    </row>
    <row r="107" spans="1:3" x14ac:dyDescent="0.3">
      <c r="B107" t="s">
        <v>73</v>
      </c>
      <c r="C107" s="19">
        <f>D74*(1-F76)-700000</f>
        <v>-661500</v>
      </c>
    </row>
    <row r="108" spans="1:3" x14ac:dyDescent="0.3">
      <c r="B108" t="s">
        <v>74</v>
      </c>
      <c r="C108" s="19">
        <f>D77</f>
        <v>392700</v>
      </c>
    </row>
    <row r="110" spans="1:3" x14ac:dyDescent="0.3">
      <c r="B110" t="s">
        <v>71</v>
      </c>
      <c r="C110" s="19">
        <f>C107+C108</f>
        <v>-268800</v>
      </c>
    </row>
    <row r="112" spans="1:3" x14ac:dyDescent="0.3">
      <c r="B112" t="s">
        <v>65</v>
      </c>
      <c r="C112" s="14">
        <f>D73/(F65+F64+700000)</f>
        <v>0.23333333333333334</v>
      </c>
    </row>
    <row r="113" spans="2:3" x14ac:dyDescent="0.3">
      <c r="B113" t="s">
        <v>76</v>
      </c>
      <c r="C113" s="13">
        <f>(D73-C73)/700000</f>
        <v>0.21428571428571427</v>
      </c>
    </row>
  </sheetData>
  <mergeCells count="2">
    <mergeCell ref="B4:C4"/>
    <mergeCell ref="B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the Fraser Valley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Zitron</dc:creator>
  <cp:lastModifiedBy>RonZitron</cp:lastModifiedBy>
  <dcterms:created xsi:type="dcterms:W3CDTF">2010-01-14T17:19:43Z</dcterms:created>
  <dcterms:modified xsi:type="dcterms:W3CDTF">2014-05-26T22:20:19Z</dcterms:modified>
</cp:coreProperties>
</file>