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Zitron\Documents\SFU\BUS312\Web\Assign\"/>
    </mc:Choice>
  </mc:AlternateContent>
  <bookViews>
    <workbookView xWindow="120" yWindow="108" windowWidth="15120" windowHeight="877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B9" i="1" l="1"/>
  <c r="B10" i="1"/>
  <c r="B11" i="1"/>
  <c r="B18" i="1"/>
  <c r="B19" i="1"/>
  <c r="B27" i="1"/>
  <c r="B29" i="1"/>
  <c r="B30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C52" i="1"/>
  <c r="B52" i="1"/>
  <c r="C53" i="1"/>
  <c r="B53" i="1" s="1"/>
  <c r="C54" i="1"/>
  <c r="B54" i="1"/>
  <c r="C55" i="1"/>
  <c r="B55" i="1" s="1"/>
  <c r="C56" i="1"/>
  <c r="B56" i="1"/>
  <c r="C57" i="1"/>
  <c r="B57" i="1" s="1"/>
  <c r="C58" i="1"/>
  <c r="B58" i="1"/>
  <c r="B69" i="1"/>
  <c r="B70" i="1" s="1"/>
  <c r="B75" i="1" s="1"/>
  <c r="B91" i="1"/>
  <c r="B92" i="1"/>
  <c r="B93" i="1" s="1"/>
  <c r="B97" i="1" s="1"/>
  <c r="B96" i="1" s="1"/>
  <c r="B95" i="1"/>
  <c r="B101" i="1"/>
  <c r="B106" i="1"/>
  <c r="B107" i="1"/>
  <c r="B112" i="1"/>
  <c r="B121" i="1"/>
  <c r="B122" i="1"/>
  <c r="B124" i="1"/>
  <c r="B59" i="1" l="1"/>
</calcChain>
</file>

<file path=xl/sharedStrings.xml><?xml version="1.0" encoding="utf-8"?>
<sst xmlns="http://schemas.openxmlformats.org/spreadsheetml/2006/main" count="95" uniqueCount="72">
  <si>
    <t>Question #1</t>
  </si>
  <si>
    <t>Rate</t>
  </si>
  <si>
    <t>Compounding/year</t>
  </si>
  <si>
    <t># periods</t>
  </si>
  <si>
    <t>PV</t>
  </si>
  <si>
    <t>Eff period rate</t>
  </si>
  <si>
    <t>Payment</t>
  </si>
  <si>
    <t>EAR</t>
  </si>
  <si>
    <t>Question #2</t>
  </si>
  <si>
    <t># payments</t>
  </si>
  <si>
    <t>FV at last payment</t>
  </si>
  <si>
    <t>FV one year later</t>
  </si>
  <si>
    <t>Question #3</t>
  </si>
  <si>
    <t>Payments</t>
  </si>
  <si>
    <t>Eff month rate</t>
  </si>
  <si>
    <t>APR</t>
  </si>
  <si>
    <t>Question #4</t>
  </si>
  <si>
    <t>a) semi annual</t>
  </si>
  <si>
    <t>b)Eff quarterly period</t>
  </si>
  <si>
    <t>c)eff month rate</t>
  </si>
  <si>
    <t>d)Nom comp semi</t>
  </si>
  <si>
    <t>e)Nom comp quart</t>
  </si>
  <si>
    <t>f)Nom comp month</t>
  </si>
  <si>
    <t>Question #5</t>
  </si>
  <si>
    <t>Pay</t>
  </si>
  <si>
    <t>Get at t = 1</t>
  </si>
  <si>
    <t>Get at t = 2</t>
  </si>
  <si>
    <t>Get at t = 3</t>
  </si>
  <si>
    <t>Get at t = 4</t>
  </si>
  <si>
    <t>Get at t = 5</t>
  </si>
  <si>
    <t>Get at t = 6</t>
  </si>
  <si>
    <t>Get at t = 7</t>
  </si>
  <si>
    <t>Factor</t>
  </si>
  <si>
    <t>PV of receipt #1</t>
  </si>
  <si>
    <t>PV of receipt #2</t>
  </si>
  <si>
    <t>PV of receipt #3</t>
  </si>
  <si>
    <t>PV of receipt #4</t>
  </si>
  <si>
    <t>PV of receipt #5</t>
  </si>
  <si>
    <t>PV of receipt #6</t>
  </si>
  <si>
    <t>PV of receipt #7</t>
  </si>
  <si>
    <t>Question #6</t>
  </si>
  <si>
    <t>Withdraw for # years</t>
  </si>
  <si>
    <t>1st calculate amount in bank in 29 years</t>
  </si>
  <si>
    <t>FV</t>
  </si>
  <si>
    <t>Imagine 29 years have passed</t>
  </si>
  <si>
    <t>The above is the PV of the annuity</t>
  </si>
  <si>
    <t>Receipt</t>
  </si>
  <si>
    <t>Question #7</t>
  </si>
  <si>
    <t># times / year</t>
  </si>
  <si>
    <t>Deposit</t>
  </si>
  <si>
    <t># deposits</t>
  </si>
  <si>
    <t># comp periods/yr</t>
  </si>
  <si>
    <t># withdrawals</t>
  </si>
  <si>
    <t># times/yr</t>
  </si>
  <si>
    <t>Future APR</t>
  </si>
  <si>
    <t># comp / yr</t>
  </si>
  <si>
    <t>1st calculate how much in bank 6 months ago</t>
  </si>
  <si>
    <t>Bank balance</t>
  </si>
  <si>
    <t>Bank balance now</t>
  </si>
  <si>
    <t>Effective period rate</t>
  </si>
  <si>
    <t>1st receipts</t>
  </si>
  <si>
    <t>Later receipts</t>
  </si>
  <si>
    <t>Question #8</t>
  </si>
  <si>
    <t>C</t>
  </si>
  <si>
    <t>a.i.  PV</t>
  </si>
  <si>
    <t>a.ii.  PV</t>
  </si>
  <si>
    <t>b.i.</t>
  </si>
  <si>
    <t>b.ii.</t>
  </si>
  <si>
    <t>Same as b.i.</t>
  </si>
  <si>
    <t>Question #9</t>
  </si>
  <si>
    <t>Cont comp rate</t>
  </si>
  <si>
    <t>BUS312 Assignment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</si>
</sst>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0" formatCode="_(&quot;$&quot;* #,##0.00_);_(&quot;$&quot;* \(#,##0.00\);_(&quot;$&quot;* &quot;-&quot;??_);_(@_)"/>
    <numFmt numFmtId="173" formatCode="0.000%"/>
    <numFmt numFmtId="174" formatCode="0.0000%"/>
    <numFmt numFmtId="178" formatCode="0.0000"/>
  </numFmts>
  <fonts count="6" x14ac:knownFonts="1">
    <font>
      <sz val="10"/>
      <name val="Arial"/>
    </font>
    <font>
      <sz val="10"/>
      <name val="Arial"/>
      <family val="2"/>
    </font>
    <font>
      <b/>
      <u/>
      <sz val="14"/>
      <name val="Arial"/>
      <family val="2"/>
    </font>
    <font>
      <b/>
      <u/>
      <sz val="10"/>
      <name val="Arial"/>
      <family val="2"/>
    </font>
    <font>
      <b/>
      <sz val="10"/>
      <color rgb="FF48A8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2" applyNumberFormat="1" applyFont="1"/>
    <xf numFmtId="170" fontId="0" fillId="0" borderId="0" xfId="1" applyFont="1"/>
    <xf numFmtId="173" fontId="0" fillId="0" borderId="0" xfId="2" applyNumberFormat="1" applyFont="1"/>
    <xf numFmtId="10" fontId="0" fillId="0" borderId="0" xfId="0" applyNumberFormat="1"/>
    <xf numFmtId="174" fontId="0" fillId="0" borderId="0" xfId="2" applyNumberFormat="1" applyFont="1"/>
    <xf numFmtId="178" fontId="0" fillId="0" borderId="0" xfId="0" applyNumberFormat="1"/>
    <xf numFmtId="2" fontId="0" fillId="0" borderId="0" xfId="0" applyNumberFormat="1"/>
    <xf numFmtId="170" fontId="0" fillId="0" borderId="0" xfId="0" applyNumberFormat="1"/>
    <xf numFmtId="0" fontId="2" fillId="0" borderId="0" xfId="0" applyFont="1"/>
    <xf numFmtId="0" fontId="3" fillId="0" borderId="0" xfId="0" applyFont="1"/>
    <xf numFmtId="9" fontId="4" fillId="0" borderId="0" xfId="0" applyNumberFormat="1" applyFont="1"/>
    <xf numFmtId="0" fontId="4" fillId="0" borderId="0" xfId="0" applyFont="1"/>
    <xf numFmtId="10" fontId="5" fillId="0" borderId="0" xfId="2" applyNumberFormat="1" applyFont="1"/>
    <xf numFmtId="170" fontId="5" fillId="0" borderId="0" xfId="1" applyFont="1"/>
    <xf numFmtId="174" fontId="4" fillId="0" borderId="0" xfId="0" applyNumberFormat="1" applyFont="1"/>
    <xf numFmtId="174" fontId="5" fillId="0" borderId="0" xfId="2" applyNumberFormat="1" applyFont="1"/>
    <xf numFmtId="10" fontId="5" fillId="0" borderId="0" xfId="0" applyNumberFormat="1" applyFont="1"/>
    <xf numFmtId="10" fontId="4" fillId="0" borderId="0" xfId="2" applyNumberFormat="1" applyFont="1"/>
    <xf numFmtId="173" fontId="5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/>
  </sheetViews>
  <sheetFormatPr defaultRowHeight="13.2" x14ac:dyDescent="0.25"/>
  <cols>
    <col min="1" max="1" width="23.88671875" customWidth="1"/>
    <col min="2" max="2" width="15" customWidth="1"/>
    <col min="3" max="3" width="10.88671875" customWidth="1"/>
    <col min="4" max="4" width="12.109375" customWidth="1"/>
    <col min="5" max="5" width="11.5546875" customWidth="1"/>
    <col min="7" max="9" width="14.5546875" customWidth="1"/>
  </cols>
  <sheetData>
    <row r="1" spans="1:2" ht="17.399999999999999" x14ac:dyDescent="0.3">
      <c r="A1" s="9" t="s">
        <v>71</v>
      </c>
    </row>
    <row r="3" spans="1:2" x14ac:dyDescent="0.25">
      <c r="A3" s="10" t="s">
        <v>0</v>
      </c>
    </row>
    <row r="4" spans="1:2" x14ac:dyDescent="0.25">
      <c r="A4" t="s">
        <v>1</v>
      </c>
      <c r="B4" s="11">
        <v>0.14000000000000001</v>
      </c>
    </row>
    <row r="5" spans="1:2" x14ac:dyDescent="0.25">
      <c r="A5" t="s">
        <v>2</v>
      </c>
      <c r="B5" s="12">
        <v>12</v>
      </c>
    </row>
    <row r="6" spans="1:2" x14ac:dyDescent="0.25">
      <c r="A6" t="s">
        <v>3</v>
      </c>
      <c r="B6" s="12">
        <v>60</v>
      </c>
    </row>
    <row r="7" spans="1:2" x14ac:dyDescent="0.25">
      <c r="A7" t="s">
        <v>4</v>
      </c>
      <c r="B7" s="12">
        <v>13000</v>
      </c>
    </row>
    <row r="9" spans="1:2" x14ac:dyDescent="0.25">
      <c r="A9" t="s">
        <v>5</v>
      </c>
      <c r="B9" s="1">
        <f>B4/12</f>
        <v>1.1666666666666667E-2</v>
      </c>
    </row>
    <row r="10" spans="1:2" x14ac:dyDescent="0.25">
      <c r="A10" t="s">
        <v>6</v>
      </c>
      <c r="B10" s="2">
        <f>B7*B9/(1-1/(1+B9)^B6)</f>
        <v>302.48726104203939</v>
      </c>
    </row>
    <row r="11" spans="1:2" x14ac:dyDescent="0.25">
      <c r="A11" t="s">
        <v>7</v>
      </c>
      <c r="B11" s="13">
        <f>(1+B9)^12-1</f>
        <v>0.14934202920715767</v>
      </c>
    </row>
    <row r="13" spans="1:2" x14ac:dyDescent="0.25">
      <c r="A13" s="10" t="s">
        <v>8</v>
      </c>
    </row>
    <row r="14" spans="1:2" x14ac:dyDescent="0.25">
      <c r="A14" t="s">
        <v>6</v>
      </c>
      <c r="B14" s="12">
        <v>2000</v>
      </c>
    </row>
    <row r="15" spans="1:2" x14ac:dyDescent="0.25">
      <c r="A15" t="s">
        <v>5</v>
      </c>
      <c r="B15" s="11">
        <v>0.11</v>
      </c>
    </row>
    <row r="16" spans="1:2" x14ac:dyDescent="0.25">
      <c r="A16" t="s">
        <v>9</v>
      </c>
      <c r="B16" s="12">
        <v>12</v>
      </c>
    </row>
    <row r="18" spans="1:2" x14ac:dyDescent="0.25">
      <c r="A18" t="s">
        <v>10</v>
      </c>
      <c r="B18" s="2">
        <f>B14/B15*(1-1/(1+B15)^B16)*(1+B15)^B16</f>
        <v>45426.374489738861</v>
      </c>
    </row>
    <row r="19" spans="1:2" x14ac:dyDescent="0.25">
      <c r="A19" t="s">
        <v>11</v>
      </c>
      <c r="B19" s="14">
        <f>B18*(1+B15)</f>
        <v>50423.27568361014</v>
      </c>
    </row>
    <row r="21" spans="1:2" x14ac:dyDescent="0.25">
      <c r="A21" s="10" t="s">
        <v>12</v>
      </c>
    </row>
    <row r="22" spans="1:2" x14ac:dyDescent="0.25">
      <c r="A22" t="s">
        <v>4</v>
      </c>
      <c r="B22" s="12">
        <v>10000</v>
      </c>
    </row>
    <row r="23" spans="1:2" x14ac:dyDescent="0.25">
      <c r="A23" t="s">
        <v>13</v>
      </c>
      <c r="B23" s="12">
        <v>1000</v>
      </c>
    </row>
    <row r="24" spans="1:2" x14ac:dyDescent="0.25">
      <c r="A24" t="s">
        <v>9</v>
      </c>
      <c r="B24" s="12">
        <v>12</v>
      </c>
    </row>
    <row r="26" spans="1:2" x14ac:dyDescent="0.25">
      <c r="A26" t="s">
        <v>14</v>
      </c>
      <c r="B26" s="3">
        <v>2.9228536967875536E-2</v>
      </c>
    </row>
    <row r="27" spans="1:2" x14ac:dyDescent="0.25">
      <c r="A27" t="s">
        <v>4</v>
      </c>
      <c r="B27" s="2">
        <f>B23/B26*(1-1/(1+B26)^B24)</f>
        <v>10000.000227410766</v>
      </c>
    </row>
    <row r="29" spans="1:2" x14ac:dyDescent="0.25">
      <c r="A29" t="s">
        <v>7</v>
      </c>
      <c r="B29" s="13">
        <f>(1+B26)^B24-1</f>
        <v>0.41299892152592865</v>
      </c>
    </row>
    <row r="30" spans="1:2" x14ac:dyDescent="0.25">
      <c r="A30" t="s">
        <v>15</v>
      </c>
      <c r="B30" s="13">
        <f>B26*B24</f>
        <v>0.35074244361450646</v>
      </c>
    </row>
    <row r="32" spans="1:2" x14ac:dyDescent="0.25">
      <c r="A32" s="10" t="s">
        <v>16</v>
      </c>
    </row>
    <row r="33" spans="1:5" x14ac:dyDescent="0.25">
      <c r="A33" t="s">
        <v>7</v>
      </c>
      <c r="B33" s="15">
        <v>0.155</v>
      </c>
      <c r="C33" s="15">
        <v>0.14499999999999999</v>
      </c>
      <c r="D33" s="15">
        <v>0.13500000000000001</v>
      </c>
      <c r="E33" s="15">
        <v>0.125</v>
      </c>
    </row>
    <row r="34" spans="1:5" x14ac:dyDescent="0.25">
      <c r="A34" t="s">
        <v>17</v>
      </c>
      <c r="B34" s="16">
        <f>(1+B33)^0.5-1</f>
        <v>7.4709263010233951E-2</v>
      </c>
      <c r="C34" s="16">
        <f>(1+C33)^0.5-1</f>
        <v>7.0046727951634802E-2</v>
      </c>
      <c r="D34" s="16">
        <f>(1+D33)^0.5-1</f>
        <v>6.5363787633125892E-2</v>
      </c>
      <c r="E34" s="16">
        <f>(1+E33)^0.5-1</f>
        <v>6.0660171779821193E-2</v>
      </c>
    </row>
    <row r="35" spans="1:5" x14ac:dyDescent="0.25">
      <c r="A35" t="s">
        <v>18</v>
      </c>
      <c r="B35" s="16">
        <f>(1+B33)^0.25-1</f>
        <v>3.6681852358877665E-2</v>
      </c>
      <c r="C35" s="16">
        <f>(1+C33)^0.25-1</f>
        <v>3.4430629840220384E-2</v>
      </c>
      <c r="D35" s="16">
        <f>(1+D33)^0.25-1</f>
        <v>3.2164612662692438E-2</v>
      </c>
      <c r="E35" s="16">
        <f>(1+E33)^0.25-1</f>
        <v>2.9883571953558841E-2</v>
      </c>
    </row>
    <row r="36" spans="1:5" x14ac:dyDescent="0.25">
      <c r="A36" t="s">
        <v>19</v>
      </c>
      <c r="B36" s="16">
        <f>(1+B33)^(1/12)-1</f>
        <v>1.20807518477275E-2</v>
      </c>
      <c r="C36" s="16">
        <f>(1+C33)^(1/12)-1</f>
        <v>1.1347621038123146E-2</v>
      </c>
      <c r="D36" s="16">
        <f>(1+D33)^(1/12)-1</f>
        <v>1.0608597246586804E-2</v>
      </c>
      <c r="E36" s="16">
        <f>(1+E33)^(1/12)-1</f>
        <v>9.8635805532114595E-3</v>
      </c>
    </row>
    <row r="37" spans="1:5" x14ac:dyDescent="0.25">
      <c r="A37" t="s">
        <v>20</v>
      </c>
      <c r="B37" s="16">
        <f>2*B34</f>
        <v>0.1494185260204679</v>
      </c>
      <c r="C37" s="16">
        <f>2*C34</f>
        <v>0.1400934559032696</v>
      </c>
      <c r="D37" s="16">
        <f>2*D34</f>
        <v>0.13072757526625178</v>
      </c>
      <c r="E37" s="16">
        <f>2*E34</f>
        <v>0.12132034355964239</v>
      </c>
    </row>
    <row r="38" spans="1:5" x14ac:dyDescent="0.25">
      <c r="A38" t="s">
        <v>21</v>
      </c>
      <c r="B38" s="16">
        <f>4*B35</f>
        <v>0.14672740943551066</v>
      </c>
      <c r="C38" s="16">
        <f>4*C35</f>
        <v>0.13772251936088153</v>
      </c>
      <c r="D38" s="16">
        <f>4*D35</f>
        <v>0.12865845065076975</v>
      </c>
      <c r="E38" s="16">
        <f>4*E35</f>
        <v>0.11953428781423536</v>
      </c>
    </row>
    <row r="39" spans="1:5" x14ac:dyDescent="0.25">
      <c r="A39" t="s">
        <v>22</v>
      </c>
      <c r="B39" s="16">
        <f>12*B36</f>
        <v>0.14496902217273</v>
      </c>
      <c r="C39" s="16">
        <f>12*C36</f>
        <v>0.13617145245747775</v>
      </c>
      <c r="D39" s="16">
        <f>12*D36</f>
        <v>0.12730316695904165</v>
      </c>
      <c r="E39" s="16">
        <f>12*E36</f>
        <v>0.11836296663853751</v>
      </c>
    </row>
    <row r="41" spans="1:5" x14ac:dyDescent="0.25">
      <c r="A41" s="10" t="s">
        <v>23</v>
      </c>
    </row>
    <row r="42" spans="1:5" x14ac:dyDescent="0.25">
      <c r="A42" t="s">
        <v>24</v>
      </c>
      <c r="B42" s="12">
        <v>200000</v>
      </c>
    </row>
    <row r="43" spans="1:5" x14ac:dyDescent="0.25">
      <c r="A43" t="s">
        <v>25</v>
      </c>
      <c r="B43" s="12">
        <v>95000</v>
      </c>
    </row>
    <row r="44" spans="1:5" x14ac:dyDescent="0.25">
      <c r="A44" t="s">
        <v>26</v>
      </c>
      <c r="B44" s="12">
        <v>90000</v>
      </c>
    </row>
    <row r="45" spans="1:5" x14ac:dyDescent="0.25">
      <c r="A45" t="s">
        <v>27</v>
      </c>
      <c r="B45" s="12">
        <v>0</v>
      </c>
    </row>
    <row r="46" spans="1:5" x14ac:dyDescent="0.25">
      <c r="A46" t="s">
        <v>28</v>
      </c>
      <c r="B46" s="12">
        <v>70000</v>
      </c>
    </row>
    <row r="47" spans="1:5" x14ac:dyDescent="0.25">
      <c r="A47" t="s">
        <v>29</v>
      </c>
      <c r="B47" s="12">
        <v>60000</v>
      </c>
    </row>
    <row r="48" spans="1:5" x14ac:dyDescent="0.25">
      <c r="A48" t="s">
        <v>30</v>
      </c>
      <c r="B48" s="12">
        <v>50000</v>
      </c>
    </row>
    <row r="49" spans="1:4" x14ac:dyDescent="0.25">
      <c r="A49" t="s">
        <v>31</v>
      </c>
      <c r="B49" s="12">
        <v>40000</v>
      </c>
    </row>
    <row r="51" spans="1:4" x14ac:dyDescent="0.25">
      <c r="A51" t="s">
        <v>1</v>
      </c>
      <c r="B51" s="17">
        <v>0.25803998486734081</v>
      </c>
      <c r="C51" t="s">
        <v>32</v>
      </c>
    </row>
    <row r="52" spans="1:4" x14ac:dyDescent="0.25">
      <c r="A52" t="s">
        <v>33</v>
      </c>
      <c r="B52" s="7">
        <f>B43*C52</f>
        <v>75514.29298172718</v>
      </c>
      <c r="C52" s="6">
        <f>1/(1+$B$51)^D52</f>
        <v>0.79488729454449669</v>
      </c>
      <c r="D52">
        <v>1</v>
      </c>
    </row>
    <row r="53" spans="1:4" x14ac:dyDescent="0.25">
      <c r="A53" t="s">
        <v>34</v>
      </c>
      <c r="B53" s="7">
        <f t="shared" ref="B53:B58" si="0">B44*C53</f>
        <v>56866.122992544246</v>
      </c>
      <c r="C53" s="6">
        <f t="shared" ref="C53:C58" si="1">1/(1+$B$51)^D53</f>
        <v>0.63184581102826942</v>
      </c>
      <c r="D53">
        <v>2</v>
      </c>
    </row>
    <row r="54" spans="1:4" x14ac:dyDescent="0.25">
      <c r="A54" t="s">
        <v>35</v>
      </c>
      <c r="B54" s="7">
        <f t="shared" si="0"/>
        <v>0</v>
      </c>
      <c r="C54" s="6">
        <f t="shared" si="1"/>
        <v>0.50224620729753433</v>
      </c>
      <c r="D54">
        <v>3</v>
      </c>
    </row>
    <row r="55" spans="1:4" x14ac:dyDescent="0.25">
      <c r="A55" t="s">
        <v>36</v>
      </c>
      <c r="B55" s="7">
        <f t="shared" si="0"/>
        <v>27946.03902397801</v>
      </c>
      <c r="C55" s="6">
        <f t="shared" si="1"/>
        <v>0.39922912891397155</v>
      </c>
      <c r="D55">
        <v>4</v>
      </c>
    </row>
    <row r="56" spans="1:4" x14ac:dyDescent="0.25">
      <c r="A56" t="s">
        <v>37</v>
      </c>
      <c r="B56" s="7">
        <f t="shared" si="0"/>
        <v>19040.529731146977</v>
      </c>
      <c r="C56" s="6">
        <f t="shared" si="1"/>
        <v>0.31734216218578293</v>
      </c>
      <c r="D56">
        <v>5</v>
      </c>
    </row>
    <row r="57" spans="1:4" x14ac:dyDescent="0.25">
      <c r="A57" t="s">
        <v>38</v>
      </c>
      <c r="B57" s="7">
        <f t="shared" si="0"/>
        <v>12612.562637237892</v>
      </c>
      <c r="C57" s="6">
        <f t="shared" si="1"/>
        <v>0.25225125274475785</v>
      </c>
      <c r="D57">
        <v>6</v>
      </c>
    </row>
    <row r="58" spans="1:4" x14ac:dyDescent="0.25">
      <c r="A58" t="s">
        <v>39</v>
      </c>
      <c r="B58" s="7">
        <f t="shared" si="0"/>
        <v>8020.4526335896253</v>
      </c>
      <c r="C58" s="6">
        <f t="shared" si="1"/>
        <v>0.20051131583974063</v>
      </c>
      <c r="D58">
        <v>7</v>
      </c>
    </row>
    <row r="59" spans="1:4" x14ac:dyDescent="0.25">
      <c r="B59" s="7">
        <f>SUM(B52:B58)</f>
        <v>200000.00000022392</v>
      </c>
    </row>
    <row r="61" spans="1:4" x14ac:dyDescent="0.25">
      <c r="A61" s="10" t="s">
        <v>40</v>
      </c>
    </row>
    <row r="62" spans="1:4" x14ac:dyDescent="0.25">
      <c r="A62" t="s">
        <v>9</v>
      </c>
      <c r="B62" s="12">
        <v>30</v>
      </c>
    </row>
    <row r="63" spans="1:4" x14ac:dyDescent="0.25">
      <c r="A63" t="s">
        <v>6</v>
      </c>
      <c r="B63" s="12">
        <v>13500</v>
      </c>
    </row>
    <row r="64" spans="1:4" x14ac:dyDescent="0.25">
      <c r="A64" t="s">
        <v>1</v>
      </c>
      <c r="B64" s="11">
        <v>0.08</v>
      </c>
    </row>
    <row r="65" spans="1:7" x14ac:dyDescent="0.25">
      <c r="A65" t="s">
        <v>41</v>
      </c>
      <c r="B65" s="12">
        <v>20</v>
      </c>
    </row>
    <row r="67" spans="1:7" x14ac:dyDescent="0.25">
      <c r="A67" t="s">
        <v>42</v>
      </c>
    </row>
    <row r="69" spans="1:7" x14ac:dyDescent="0.25">
      <c r="A69" t="s">
        <v>4</v>
      </c>
      <c r="B69" s="2">
        <f>B63+B63/B64*(1-1/(1+B64)^(B62-1))</f>
        <v>164138.48114279873</v>
      </c>
    </row>
    <row r="70" spans="1:7" x14ac:dyDescent="0.25">
      <c r="A70" t="s">
        <v>43</v>
      </c>
      <c r="B70" s="2">
        <f>B69*(1+B64)^(B62-1)</f>
        <v>1529323.3500311438</v>
      </c>
    </row>
    <row r="72" spans="1:7" x14ac:dyDescent="0.25">
      <c r="A72" t="s">
        <v>44</v>
      </c>
    </row>
    <row r="73" spans="1:7" x14ac:dyDescent="0.25">
      <c r="A73" t="s">
        <v>45</v>
      </c>
    </row>
    <row r="75" spans="1:7" x14ac:dyDescent="0.25">
      <c r="A75" t="s">
        <v>46</v>
      </c>
      <c r="B75" s="14">
        <f>B64*B70/(1-1/(1+B64)^B65)</f>
        <v>155764.96120549229</v>
      </c>
    </row>
    <row r="77" spans="1:7" x14ac:dyDescent="0.25">
      <c r="A77" s="10" t="s">
        <v>47</v>
      </c>
    </row>
    <row r="78" spans="1:7" x14ac:dyDescent="0.25">
      <c r="A78" t="s">
        <v>48</v>
      </c>
      <c r="B78" s="12">
        <v>2</v>
      </c>
    </row>
    <row r="79" spans="1:7" x14ac:dyDescent="0.25">
      <c r="A79" t="s">
        <v>49</v>
      </c>
      <c r="B79" s="12">
        <v>4000</v>
      </c>
      <c r="G79" s="8"/>
    </row>
    <row r="80" spans="1:7" x14ac:dyDescent="0.25">
      <c r="A80" t="s">
        <v>50</v>
      </c>
      <c r="B80" s="12">
        <v>10</v>
      </c>
      <c r="G80" s="8"/>
    </row>
    <row r="81" spans="1:7" x14ac:dyDescent="0.25">
      <c r="A81" t="s">
        <v>15</v>
      </c>
      <c r="B81" s="11">
        <v>0.08</v>
      </c>
      <c r="G81" s="8"/>
    </row>
    <row r="82" spans="1:7" x14ac:dyDescent="0.25">
      <c r="A82" t="s">
        <v>51</v>
      </c>
      <c r="B82" s="12">
        <v>4</v>
      </c>
      <c r="G82" s="8"/>
    </row>
    <row r="83" spans="1:7" x14ac:dyDescent="0.25">
      <c r="B83" s="12"/>
      <c r="G83" s="8"/>
    </row>
    <row r="84" spans="1:7" x14ac:dyDescent="0.25">
      <c r="A84" t="s">
        <v>52</v>
      </c>
      <c r="B84" s="12">
        <v>12</v>
      </c>
      <c r="G84" s="8"/>
    </row>
    <row r="85" spans="1:7" x14ac:dyDescent="0.25">
      <c r="A85" t="s">
        <v>53</v>
      </c>
      <c r="B85" s="12">
        <v>2</v>
      </c>
      <c r="G85" s="8"/>
    </row>
    <row r="86" spans="1:7" x14ac:dyDescent="0.25">
      <c r="A86" t="s">
        <v>54</v>
      </c>
      <c r="B86" s="11">
        <v>7.0000000000000007E-2</v>
      </c>
      <c r="G86" s="8"/>
    </row>
    <row r="87" spans="1:7" x14ac:dyDescent="0.25">
      <c r="A87" t="s">
        <v>55</v>
      </c>
      <c r="B87" s="12">
        <v>2</v>
      </c>
      <c r="G87" s="8"/>
    </row>
    <row r="88" spans="1:7" x14ac:dyDescent="0.25">
      <c r="G88" s="8"/>
    </row>
    <row r="89" spans="1:7" x14ac:dyDescent="0.25">
      <c r="A89" t="s">
        <v>56</v>
      </c>
      <c r="G89" s="8"/>
    </row>
    <row r="90" spans="1:7" x14ac:dyDescent="0.25">
      <c r="G90" s="8"/>
    </row>
    <row r="91" spans="1:7" x14ac:dyDescent="0.25">
      <c r="A91" t="s">
        <v>5</v>
      </c>
      <c r="B91" s="1">
        <f>(1+B81/B82)^(B82/B78)-1</f>
        <v>4.0399999999999991E-2</v>
      </c>
      <c r="C91" s="4"/>
      <c r="G91" s="8"/>
    </row>
    <row r="92" spans="1:7" x14ac:dyDescent="0.25">
      <c r="A92" t="s">
        <v>57</v>
      </c>
      <c r="B92" s="2">
        <f>B79/B91*(1-1/(1+B91)^B80)*(1+B91)^(B80)</f>
        <v>48113.603562213291</v>
      </c>
    </row>
    <row r="93" spans="1:7" x14ac:dyDescent="0.25">
      <c r="A93" t="s">
        <v>58</v>
      </c>
      <c r="B93" s="2">
        <f>B92*(1+B91)</f>
        <v>50057.393146126706</v>
      </c>
    </row>
    <row r="95" spans="1:7" x14ac:dyDescent="0.25">
      <c r="A95" t="s">
        <v>59</v>
      </c>
      <c r="B95" s="1">
        <f>B86/B87</f>
        <v>3.5000000000000003E-2</v>
      </c>
      <c r="C95" s="4"/>
    </row>
    <row r="96" spans="1:7" x14ac:dyDescent="0.25">
      <c r="A96" t="s">
        <v>60</v>
      </c>
      <c r="B96" s="14">
        <f>B97*2</f>
        <v>6452.1070517443914</v>
      </c>
      <c r="C96" s="2"/>
    </row>
    <row r="97" spans="1:3" x14ac:dyDescent="0.25">
      <c r="A97" t="s">
        <v>61</v>
      </c>
      <c r="B97" s="14">
        <f>B93/(2+2/B95*(1-1/(1+B95)^5)+1/B95*(1-1/(1+B95)^6)/(1+B95)^5)</f>
        <v>3226.0535258721957</v>
      </c>
      <c r="C97" s="2"/>
    </row>
    <row r="99" spans="1:3" x14ac:dyDescent="0.25">
      <c r="A99" s="10" t="s">
        <v>62</v>
      </c>
    </row>
    <row r="100" spans="1:3" x14ac:dyDescent="0.25">
      <c r="A100" t="s">
        <v>7</v>
      </c>
      <c r="B100" s="11">
        <v>0.08</v>
      </c>
    </row>
    <row r="101" spans="1:3" x14ac:dyDescent="0.25">
      <c r="A101" t="s">
        <v>5</v>
      </c>
      <c r="B101" s="18">
        <f>(1+B100)^3-1</f>
        <v>0.25971200000000016</v>
      </c>
    </row>
    <row r="102" spans="1:3" x14ac:dyDescent="0.25">
      <c r="A102" t="s">
        <v>9</v>
      </c>
      <c r="B102" s="12">
        <v>20</v>
      </c>
    </row>
    <row r="103" spans="1:3" x14ac:dyDescent="0.25">
      <c r="A103" t="s">
        <v>63</v>
      </c>
      <c r="B103" s="12">
        <v>550</v>
      </c>
    </row>
    <row r="106" spans="1:3" x14ac:dyDescent="0.25">
      <c r="A106" t="s">
        <v>64</v>
      </c>
      <c r="B106" s="14">
        <f>B103/B101*(1-1/(1+B101)^B102)</f>
        <v>2096.8160122613012</v>
      </c>
    </row>
    <row r="107" spans="1:3" x14ac:dyDescent="0.25">
      <c r="A107" t="s">
        <v>65</v>
      </c>
      <c r="B107" s="14">
        <f>B103+B103/B101</f>
        <v>2667.7304090685052</v>
      </c>
    </row>
    <row r="109" spans="1:3" x14ac:dyDescent="0.25">
      <c r="A109" t="s">
        <v>9</v>
      </c>
      <c r="B109" s="12">
        <v>30</v>
      </c>
    </row>
    <row r="111" spans="1:3" x14ac:dyDescent="0.25">
      <c r="A111" t="s">
        <v>66</v>
      </c>
    </row>
    <row r="112" spans="1:3" x14ac:dyDescent="0.25">
      <c r="A112" t="s">
        <v>43</v>
      </c>
      <c r="B112" s="14">
        <f>(B103+B103/B101*(1-1/(1+B101)^(B109-1)))*(1+B101)^(B109-1)</f>
        <v>2155669.7384142764</v>
      </c>
    </row>
    <row r="114" spans="1:2" x14ac:dyDescent="0.25">
      <c r="A114" t="s">
        <v>67</v>
      </c>
    </row>
    <row r="115" spans="1:2" x14ac:dyDescent="0.25">
      <c r="A115" t="s">
        <v>68</v>
      </c>
    </row>
    <row r="117" spans="1:2" x14ac:dyDescent="0.25">
      <c r="A117" s="10" t="s">
        <v>69</v>
      </c>
    </row>
    <row r="118" spans="1:2" x14ac:dyDescent="0.25">
      <c r="A118" t="s">
        <v>7</v>
      </c>
      <c r="B118" s="11">
        <v>0.1</v>
      </c>
    </row>
    <row r="119" spans="1:2" x14ac:dyDescent="0.25">
      <c r="A119" t="s">
        <v>55</v>
      </c>
      <c r="B119" s="12">
        <v>4</v>
      </c>
    </row>
    <row r="121" spans="1:2" x14ac:dyDescent="0.25">
      <c r="A121" t="s">
        <v>14</v>
      </c>
      <c r="B121" s="5">
        <f>(1+B118)^(1/12)-1</f>
        <v>7.9741404289037643E-3</v>
      </c>
    </row>
    <row r="122" spans="1:2" x14ac:dyDescent="0.25">
      <c r="A122" t="s">
        <v>15</v>
      </c>
      <c r="B122" s="19">
        <f>12*B121</f>
        <v>9.5689685146845171E-2</v>
      </c>
    </row>
    <row r="124" spans="1:2" x14ac:dyDescent="0.25">
      <c r="A124" t="s">
        <v>70</v>
      </c>
      <c r="B124" s="19">
        <f>LN(1+B118)</f>
        <v>9.5310179804324935E-2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</dc:creator>
  <cp:lastModifiedBy>RonZitron</cp:lastModifiedBy>
  <dcterms:created xsi:type="dcterms:W3CDTF">1998-06-11T22:02:40Z</dcterms:created>
  <dcterms:modified xsi:type="dcterms:W3CDTF">2014-06-12T20:11:21Z</dcterms:modified>
</cp:coreProperties>
</file>