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63cee1f57fb1c6e5/Escritorio/Vico/Segundo semestre/Analisis/"/>
    </mc:Choice>
  </mc:AlternateContent>
  <xr:revisionPtr revIDLastSave="2082" documentId="8_{BCB42D6B-5F63-485C-8171-52C43626667C}" xr6:coauthVersionLast="47" xr6:coauthVersionMax="47" xr10:uidLastSave="{916EC7CE-B942-4D0D-AF68-713AC9182D51}"/>
  <bookViews>
    <workbookView xWindow="-108" yWindow="-108" windowWidth="23256" windowHeight="13176" firstSheet="20" activeTab="24" xr2:uid="{D690C436-E885-4594-A674-878F1E076BB2}"/>
  </bookViews>
  <sheets>
    <sheet name="E-Examen Final" sheetId="1" r:id="rId1"/>
    <sheet name="Punto fijo Ta2-E1" sheetId="2" r:id="rId2"/>
    <sheet name="Ta2-E2" sheetId="16" r:id="rId3"/>
    <sheet name="Ta2-E3" sheetId="18" r:id="rId4"/>
    <sheet name="Ta2-E4" sheetId="19" r:id="rId5"/>
    <sheet name="Ta2-E5" sheetId="20" r:id="rId6"/>
    <sheet name="Ta2-E6" sheetId="21" r:id="rId7"/>
    <sheet name="Ta2-E7" sheetId="22" r:id="rId8"/>
    <sheet name="Ta2-E8" sheetId="23" r:id="rId9"/>
    <sheet name="Ta2-E9" sheetId="24" r:id="rId10"/>
    <sheet name="T2-E1" sheetId="28" r:id="rId11"/>
    <sheet name="T2-E2" sheetId="7" r:id="rId12"/>
    <sheet name="T2-E3" sheetId="9" r:id="rId13"/>
    <sheet name="T2-E4" sheetId="11" r:id="rId14"/>
    <sheet name="T2-E5" sheetId="12" r:id="rId15"/>
    <sheet name="Newton-Raphson T2-E6" sheetId="4" r:id="rId16"/>
    <sheet name="T2-E7" sheetId="27" r:id="rId17"/>
    <sheet name="T2-E8" sheetId="14" r:id="rId18"/>
    <sheet name="T2-E9" sheetId="26" r:id="rId19"/>
    <sheet name="Newton-Raphson (polinomios)" sheetId="5" r:id="rId20"/>
    <sheet name="T3-E3 " sheetId="29" r:id="rId21"/>
    <sheet name="Tarea 6-A" sheetId="30" r:id="rId22"/>
    <sheet name="Tarea 6-C" sheetId="31" r:id="rId23"/>
    <sheet name="Tarea 6-E" sheetId="32" r:id="rId24"/>
    <sheet name="Tarea 6-G" sheetId="33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33" l="1"/>
  <c r="I14" i="33" s="1"/>
  <c r="H8" i="33"/>
  <c r="H14" i="33" s="1"/>
  <c r="G8" i="33"/>
  <c r="G14" i="33" s="1"/>
  <c r="F8" i="33"/>
  <c r="F14" i="33" s="1"/>
  <c r="E8" i="33"/>
  <c r="E14" i="33" s="1"/>
  <c r="D8" i="33"/>
  <c r="D14" i="33" s="1"/>
  <c r="C8" i="33"/>
  <c r="C10" i="33" s="1"/>
  <c r="C12" i="33" s="1"/>
  <c r="C4" i="33"/>
  <c r="C6" i="33" s="1"/>
  <c r="D5" i="33" s="1"/>
  <c r="D3" i="33"/>
  <c r="D4" i="33" s="1"/>
  <c r="C8" i="32"/>
  <c r="C14" i="32" s="1"/>
  <c r="D8" i="32"/>
  <c r="D14" i="32" s="1"/>
  <c r="E8" i="32"/>
  <c r="E14" i="32" s="1"/>
  <c r="F8" i="32"/>
  <c r="F14" i="32" s="1"/>
  <c r="G8" i="32"/>
  <c r="G14" i="32" s="1"/>
  <c r="H8" i="32"/>
  <c r="H14" i="32" s="1"/>
  <c r="I8" i="32"/>
  <c r="I14" i="32" s="1"/>
  <c r="C10" i="32"/>
  <c r="C12" i="32"/>
  <c r="C4" i="32"/>
  <c r="D3" i="32" s="1"/>
  <c r="D4" i="32"/>
  <c r="E3" i="32" s="1"/>
  <c r="E4" i="32"/>
  <c r="F3" i="32" s="1"/>
  <c r="F4" i="32"/>
  <c r="G3" i="32" s="1"/>
  <c r="G4" i="32"/>
  <c r="H3" i="32" s="1"/>
  <c r="H4" i="32"/>
  <c r="I3" i="32" s="1"/>
  <c r="I4" i="32"/>
  <c r="C6" i="32"/>
  <c r="D5" i="32" s="1"/>
  <c r="D6" i="32"/>
  <c r="E5" i="32" s="1"/>
  <c r="E6" i="32"/>
  <c r="F5" i="32" s="1"/>
  <c r="F6" i="32"/>
  <c r="G5" i="32" s="1"/>
  <c r="G6" i="32"/>
  <c r="H5" i="32" s="1"/>
  <c r="H6" i="32"/>
  <c r="C8" i="31"/>
  <c r="C14" i="31" s="1"/>
  <c r="D8" i="31"/>
  <c r="D14" i="31" s="1"/>
  <c r="E8" i="31"/>
  <c r="E14" i="31" s="1"/>
  <c r="F8" i="31"/>
  <c r="F14" i="31" s="1"/>
  <c r="G8" i="31"/>
  <c r="G14" i="31" s="1"/>
  <c r="H8" i="31"/>
  <c r="H14" i="31" s="1"/>
  <c r="I8" i="31"/>
  <c r="I14" i="31" s="1"/>
  <c r="C10" i="31"/>
  <c r="C12" i="31"/>
  <c r="C4" i="31"/>
  <c r="D3" i="31" s="1"/>
  <c r="D4" i="31"/>
  <c r="E3" i="31" s="1"/>
  <c r="E4" i="31"/>
  <c r="F3" i="31" s="1"/>
  <c r="F4" i="31"/>
  <c r="G3" i="31" s="1"/>
  <c r="G4" i="31"/>
  <c r="H3" i="31" s="1"/>
  <c r="H4" i="31"/>
  <c r="I3" i="31" s="1"/>
  <c r="I4" i="31"/>
  <c r="C6" i="31"/>
  <c r="D5" i="31" s="1"/>
  <c r="D6" i="31"/>
  <c r="E5" i="31" s="1"/>
  <c r="E6" i="31"/>
  <c r="F5" i="31" s="1"/>
  <c r="F6" i="31"/>
  <c r="G5" i="31" s="1"/>
  <c r="G6" i="31"/>
  <c r="H5" i="31" s="1"/>
  <c r="H6" i="31"/>
  <c r="C8" i="30"/>
  <c r="C14" i="30" s="1"/>
  <c r="D8" i="30"/>
  <c r="D14" i="30" s="1"/>
  <c r="E8" i="30"/>
  <c r="E14" i="30" s="1"/>
  <c r="F8" i="30"/>
  <c r="F14" i="30" s="1"/>
  <c r="G8" i="30"/>
  <c r="G14" i="30" s="1"/>
  <c r="H8" i="30"/>
  <c r="H14" i="30" s="1"/>
  <c r="I8" i="30"/>
  <c r="I14" i="30" s="1"/>
  <c r="C10" i="30"/>
  <c r="C12" i="30"/>
  <c r="C4" i="30"/>
  <c r="D3" i="30" s="1"/>
  <c r="D4" i="30"/>
  <c r="E3" i="30" s="1"/>
  <c r="E4" i="30"/>
  <c r="F3" i="30" s="1"/>
  <c r="F4" i="30"/>
  <c r="G3" i="30" s="1"/>
  <c r="G4" i="30"/>
  <c r="H3" i="30" s="1"/>
  <c r="H4" i="30"/>
  <c r="I3" i="30" s="1"/>
  <c r="I4" i="30"/>
  <c r="C6" i="30"/>
  <c r="D5" i="30" s="1"/>
  <c r="D6" i="30"/>
  <c r="E5" i="30" s="1"/>
  <c r="E6" i="30"/>
  <c r="F5" i="30" s="1"/>
  <c r="F6" i="30"/>
  <c r="G5" i="30" s="1"/>
  <c r="G6" i="30"/>
  <c r="H5" i="30" s="1"/>
  <c r="H6" i="30"/>
  <c r="I8" i="29"/>
  <c r="H8" i="29"/>
  <c r="G8" i="29"/>
  <c r="F8" i="29"/>
  <c r="E8" i="29"/>
  <c r="D8" i="29"/>
  <c r="C8" i="29"/>
  <c r="C4" i="29"/>
  <c r="C6" i="29" s="1"/>
  <c r="D5" i="29" s="1"/>
  <c r="D3" i="29"/>
  <c r="D4" i="29" s="1"/>
  <c r="D3" i="22"/>
  <c r="K3" i="22"/>
  <c r="J4" i="22"/>
  <c r="K4" i="22" s="1"/>
  <c r="L4" i="22"/>
  <c r="M4" i="22"/>
  <c r="D3" i="21"/>
  <c r="D3" i="19"/>
  <c r="D3" i="18"/>
  <c r="D3" i="16"/>
  <c r="D3" i="2"/>
  <c r="R3" i="2"/>
  <c r="D3" i="4"/>
  <c r="E3" i="11"/>
  <c r="D3" i="11"/>
  <c r="J21" i="2"/>
  <c r="K21" i="2"/>
  <c r="L21" i="2"/>
  <c r="M21" i="2"/>
  <c r="J22" i="2"/>
  <c r="K22" i="2"/>
  <c r="L22" i="2"/>
  <c r="M22" i="2"/>
  <c r="J23" i="2"/>
  <c r="K23" i="2"/>
  <c r="L23" i="2"/>
  <c r="M23" i="2"/>
  <c r="J24" i="2"/>
  <c r="K24" i="2"/>
  <c r="L24" i="2"/>
  <c r="M24" i="2"/>
  <c r="J25" i="2"/>
  <c r="K25" i="2"/>
  <c r="L25" i="2"/>
  <c r="M25" i="2"/>
  <c r="J26" i="2"/>
  <c r="K26" i="2"/>
  <c r="L26" i="2"/>
  <c r="M26" i="2"/>
  <c r="J27" i="2"/>
  <c r="K27" i="2"/>
  <c r="L27" i="2"/>
  <c r="M27" i="2"/>
  <c r="J28" i="2"/>
  <c r="K28" i="2"/>
  <c r="L28" i="2"/>
  <c r="M28" i="2"/>
  <c r="J29" i="2"/>
  <c r="K29" i="2"/>
  <c r="L29" i="2"/>
  <c r="M29" i="2"/>
  <c r="J30" i="2"/>
  <c r="K30" i="2"/>
  <c r="L30" i="2"/>
  <c r="M30" i="2"/>
  <c r="E3" i="7"/>
  <c r="C4" i="2"/>
  <c r="D4" i="2" s="1"/>
  <c r="E3" i="14"/>
  <c r="D3" i="14"/>
  <c r="E3" i="4"/>
  <c r="E3" i="12"/>
  <c r="D3" i="12"/>
  <c r="C4" i="12" s="1"/>
  <c r="E3" i="9"/>
  <c r="D3" i="9"/>
  <c r="D3" i="7"/>
  <c r="C4" i="18"/>
  <c r="D4" i="18" s="1"/>
  <c r="D3" i="24"/>
  <c r="C4" i="22"/>
  <c r="I44" i="26"/>
  <c r="H44" i="26"/>
  <c r="G44" i="26"/>
  <c r="F44" i="26"/>
  <c r="E44" i="26"/>
  <c r="D44" i="26"/>
  <c r="C44" i="26"/>
  <c r="C46" i="26"/>
  <c r="I38" i="26"/>
  <c r="H38" i="26"/>
  <c r="G38" i="26"/>
  <c r="F38" i="26"/>
  <c r="E38" i="26"/>
  <c r="D38" i="26"/>
  <c r="C38" i="26"/>
  <c r="C40" i="26"/>
  <c r="C42" i="26"/>
  <c r="C4" i="16"/>
  <c r="E4" i="16" s="1"/>
  <c r="F4" i="16" s="1"/>
  <c r="D4" i="16"/>
  <c r="C5" i="16" s="1"/>
  <c r="Q4" i="2"/>
  <c r="K3" i="2"/>
  <c r="J4" i="2" s="1"/>
  <c r="D3" i="20"/>
  <c r="C4" i="20" s="1"/>
  <c r="D3" i="23"/>
  <c r="C4" i="21"/>
  <c r="D4" i="21" s="1"/>
  <c r="C5" i="21"/>
  <c r="D5" i="21"/>
  <c r="I8" i="28"/>
  <c r="I14" i="28"/>
  <c r="I20" i="28" s="1"/>
  <c r="I26" i="28" s="1"/>
  <c r="H8" i="28"/>
  <c r="H14" i="28" s="1"/>
  <c r="G8" i="28"/>
  <c r="G14" i="28"/>
  <c r="G20" i="28" s="1"/>
  <c r="G26" i="28" s="1"/>
  <c r="F8" i="28"/>
  <c r="F14" i="28" s="1"/>
  <c r="F20" i="28" s="1"/>
  <c r="F26" i="28" s="1"/>
  <c r="E8" i="28"/>
  <c r="E14" i="28" s="1"/>
  <c r="E20" i="28" s="1"/>
  <c r="E26" i="28" s="1"/>
  <c r="D8" i="28"/>
  <c r="D14" i="28"/>
  <c r="D20" i="28" s="1"/>
  <c r="D26" i="28" s="1"/>
  <c r="C8" i="28"/>
  <c r="C14" i="28" s="1"/>
  <c r="C4" i="28"/>
  <c r="C6" i="28" s="1"/>
  <c r="D5" i="28" s="1"/>
  <c r="I51" i="27"/>
  <c r="I57" i="27"/>
  <c r="H51" i="27"/>
  <c r="H57" i="27"/>
  <c r="G51" i="27"/>
  <c r="G57" i="27"/>
  <c r="I45" i="27"/>
  <c r="I39" i="27"/>
  <c r="H39" i="27"/>
  <c r="H45" i="27"/>
  <c r="G39" i="27"/>
  <c r="G45" i="27"/>
  <c r="F39" i="27"/>
  <c r="F45" i="27"/>
  <c r="E39" i="27"/>
  <c r="E45" i="27"/>
  <c r="D39" i="27"/>
  <c r="D45" i="27"/>
  <c r="C39" i="27"/>
  <c r="C45" i="27"/>
  <c r="C37" i="27"/>
  <c r="D36" i="27"/>
  <c r="C35" i="27"/>
  <c r="D34" i="27"/>
  <c r="D35" i="27"/>
  <c r="C14" i="27"/>
  <c r="C20" i="27"/>
  <c r="C10" i="27"/>
  <c r="C12" i="27"/>
  <c r="I8" i="27"/>
  <c r="I14" i="27" s="1"/>
  <c r="I20" i="27" s="1"/>
  <c r="I26" i="27" s="1"/>
  <c r="H8" i="27"/>
  <c r="H14" i="27"/>
  <c r="G8" i="27"/>
  <c r="F8" i="27"/>
  <c r="F14" i="27"/>
  <c r="E8" i="27"/>
  <c r="E14" i="27"/>
  <c r="D8" i="27"/>
  <c r="D14" i="27"/>
  <c r="C8" i="27"/>
  <c r="C6" i="27"/>
  <c r="D5" i="27"/>
  <c r="C4" i="27"/>
  <c r="D3" i="27"/>
  <c r="D4" i="27"/>
  <c r="E3" i="27" s="1"/>
  <c r="E4" i="27" s="1"/>
  <c r="I8" i="26"/>
  <c r="I14" i="26"/>
  <c r="I20" i="26"/>
  <c r="H8" i="26"/>
  <c r="H14" i="26"/>
  <c r="H20" i="26"/>
  <c r="G8" i="26"/>
  <c r="G14" i="26"/>
  <c r="F8" i="26"/>
  <c r="E8" i="26"/>
  <c r="E14" i="26"/>
  <c r="D8" i="26"/>
  <c r="C8" i="26"/>
  <c r="C10" i="26"/>
  <c r="C12" i="26"/>
  <c r="C4" i="26"/>
  <c r="D3" i="26"/>
  <c r="D4" i="26"/>
  <c r="E3" i="26"/>
  <c r="E4" i="26"/>
  <c r="F3" i="26"/>
  <c r="C4" i="23"/>
  <c r="D4" i="23" s="1"/>
  <c r="C5" i="23" s="1"/>
  <c r="D5" i="23" s="1"/>
  <c r="C6" i="23" s="1"/>
  <c r="D6" i="23" s="1"/>
  <c r="C7" i="23" s="1"/>
  <c r="D7" i="23" s="1"/>
  <c r="C8" i="23" s="1"/>
  <c r="D8" i="23" s="1"/>
  <c r="C9" i="23" s="1"/>
  <c r="D9" i="23" s="1"/>
  <c r="C10" i="23" s="1"/>
  <c r="D10" i="23" s="1"/>
  <c r="C11" i="23" s="1"/>
  <c r="D11" i="23" s="1"/>
  <c r="C12" i="23" s="1"/>
  <c r="D12" i="23" s="1"/>
  <c r="C13" i="23" s="1"/>
  <c r="D13" i="23" s="1"/>
  <c r="C14" i="23" s="1"/>
  <c r="D14" i="23" s="1"/>
  <c r="C15" i="23" s="1"/>
  <c r="D15" i="23" s="1"/>
  <c r="C16" i="23" s="1"/>
  <c r="D16" i="23" s="1"/>
  <c r="C4" i="24"/>
  <c r="D4" i="24" s="1"/>
  <c r="C5" i="24" s="1"/>
  <c r="C48" i="26"/>
  <c r="D3" i="28"/>
  <c r="D4" i="28" s="1"/>
  <c r="C51" i="27"/>
  <c r="C47" i="27"/>
  <c r="C49" i="27"/>
  <c r="D20" i="27"/>
  <c r="F20" i="27"/>
  <c r="C22" i="27"/>
  <c r="C24" i="27"/>
  <c r="C26" i="27"/>
  <c r="C28" i="27"/>
  <c r="C30" i="27"/>
  <c r="C16" i="27"/>
  <c r="C18" i="27"/>
  <c r="F51" i="27"/>
  <c r="E20" i="27"/>
  <c r="D51" i="27"/>
  <c r="E51" i="27"/>
  <c r="C41" i="27"/>
  <c r="C43" i="27"/>
  <c r="D37" i="27"/>
  <c r="E36" i="27"/>
  <c r="H20" i="27"/>
  <c r="E34" i="27"/>
  <c r="E35" i="27"/>
  <c r="G14" i="27"/>
  <c r="C6" i="26"/>
  <c r="D5" i="26"/>
  <c r="D6" i="26"/>
  <c r="E5" i="26"/>
  <c r="E6" i="26"/>
  <c r="F5" i="26"/>
  <c r="E20" i="26"/>
  <c r="G20" i="26"/>
  <c r="F4" i="26"/>
  <c r="H26" i="26"/>
  <c r="H32" i="26"/>
  <c r="I26" i="26"/>
  <c r="I32" i="26"/>
  <c r="C14" i="26"/>
  <c r="D14" i="26"/>
  <c r="F14" i="26"/>
  <c r="C4" i="19"/>
  <c r="D4" i="19"/>
  <c r="E4" i="23"/>
  <c r="F4" i="23"/>
  <c r="E4" i="21"/>
  <c r="F4" i="21"/>
  <c r="C6" i="21"/>
  <c r="D6" i="21"/>
  <c r="D57" i="27"/>
  <c r="E37" i="27"/>
  <c r="F36" i="27"/>
  <c r="F34" i="27"/>
  <c r="F35" i="27"/>
  <c r="E57" i="27"/>
  <c r="D26" i="27"/>
  <c r="F57" i="27"/>
  <c r="C53" i="27"/>
  <c r="C55" i="27"/>
  <c r="C57" i="27"/>
  <c r="C59" i="27"/>
  <c r="C61" i="27"/>
  <c r="H26" i="27"/>
  <c r="E26" i="27"/>
  <c r="G20" i="27"/>
  <c r="F26" i="27"/>
  <c r="G26" i="26"/>
  <c r="G32" i="26"/>
  <c r="F6" i="26"/>
  <c r="G5" i="26"/>
  <c r="G3" i="26"/>
  <c r="G4" i="26"/>
  <c r="F20" i="26"/>
  <c r="D20" i="26"/>
  <c r="C16" i="26"/>
  <c r="C18" i="26"/>
  <c r="C20" i="26"/>
  <c r="E26" i="26"/>
  <c r="E32" i="26"/>
  <c r="C5" i="19"/>
  <c r="D5" i="19"/>
  <c r="E4" i="19"/>
  <c r="F4" i="19"/>
  <c r="E5" i="23"/>
  <c r="F5" i="23"/>
  <c r="E5" i="21"/>
  <c r="F5" i="21"/>
  <c r="C7" i="21"/>
  <c r="D7" i="21"/>
  <c r="C4" i="11"/>
  <c r="E4" i="11"/>
  <c r="G26" i="27"/>
  <c r="F37" i="27"/>
  <c r="G36" i="27"/>
  <c r="G34" i="27"/>
  <c r="G35" i="27"/>
  <c r="D26" i="26"/>
  <c r="D32" i="26"/>
  <c r="F26" i="26"/>
  <c r="F32" i="26"/>
  <c r="G6" i="26"/>
  <c r="H5" i="26"/>
  <c r="H3" i="26"/>
  <c r="H4" i="26"/>
  <c r="C26" i="26"/>
  <c r="C22" i="26"/>
  <c r="C24" i="26"/>
  <c r="C6" i="19"/>
  <c r="D6" i="19"/>
  <c r="E5" i="19"/>
  <c r="F5" i="19"/>
  <c r="E6" i="23"/>
  <c r="F6" i="23"/>
  <c r="E6" i="21"/>
  <c r="F6" i="21"/>
  <c r="C8" i="21"/>
  <c r="D8" i="21"/>
  <c r="D4" i="11"/>
  <c r="F4" i="11"/>
  <c r="G4" i="11" s="1"/>
  <c r="C28" i="26"/>
  <c r="C30" i="26"/>
  <c r="C32" i="26"/>
  <c r="C34" i="26"/>
  <c r="C36" i="26"/>
  <c r="G37" i="27"/>
  <c r="H36" i="27"/>
  <c r="H34" i="27"/>
  <c r="H35" i="27"/>
  <c r="H6" i="26"/>
  <c r="I3" i="26"/>
  <c r="I4" i="26"/>
  <c r="C7" i="19"/>
  <c r="D7" i="19"/>
  <c r="E6" i="19"/>
  <c r="F6" i="19"/>
  <c r="E7" i="23"/>
  <c r="F7" i="23"/>
  <c r="C9" i="21"/>
  <c r="D9" i="21"/>
  <c r="E7" i="21"/>
  <c r="F7" i="21"/>
  <c r="H37" i="27"/>
  <c r="I34" i="27"/>
  <c r="I35" i="27"/>
  <c r="B40" i="27"/>
  <c r="B9" i="26"/>
  <c r="C8" i="19"/>
  <c r="D8" i="19"/>
  <c r="E7" i="19"/>
  <c r="F7" i="19"/>
  <c r="E8" i="23"/>
  <c r="F8" i="23"/>
  <c r="E8" i="21"/>
  <c r="F8" i="21"/>
  <c r="C10" i="21"/>
  <c r="D10" i="21"/>
  <c r="D42" i="27"/>
  <c r="J40" i="27"/>
  <c r="K40" i="27"/>
  <c r="D40" i="27"/>
  <c r="D41" i="27"/>
  <c r="E40" i="27" s="1"/>
  <c r="E41" i="27" s="1"/>
  <c r="F40" i="27" s="1"/>
  <c r="F41" i="27" s="1"/>
  <c r="J9" i="26"/>
  <c r="K9" i="26"/>
  <c r="D9" i="26"/>
  <c r="D10" i="26"/>
  <c r="D11" i="26"/>
  <c r="C9" i="19"/>
  <c r="D9" i="19"/>
  <c r="E8" i="19"/>
  <c r="F8" i="19"/>
  <c r="E9" i="23"/>
  <c r="F9" i="23"/>
  <c r="E9" i="21"/>
  <c r="F9" i="21"/>
  <c r="C11" i="21"/>
  <c r="D11" i="21"/>
  <c r="G40" i="27"/>
  <c r="G41" i="27"/>
  <c r="D43" i="27"/>
  <c r="E42" i="27"/>
  <c r="E43" i="27"/>
  <c r="F42" i="27"/>
  <c r="F43" i="27"/>
  <c r="G42" i="27"/>
  <c r="D12" i="26"/>
  <c r="E11" i="26"/>
  <c r="E9" i="26"/>
  <c r="E10" i="26"/>
  <c r="C10" i="19"/>
  <c r="D10" i="19"/>
  <c r="E9" i="19"/>
  <c r="F9" i="19"/>
  <c r="E10" i="23"/>
  <c r="F10" i="23"/>
  <c r="C12" i="21"/>
  <c r="D12" i="21"/>
  <c r="E10" i="21"/>
  <c r="F10" i="21"/>
  <c r="G43" i="27"/>
  <c r="H42" i="27"/>
  <c r="H40" i="27"/>
  <c r="H41" i="27"/>
  <c r="E12" i="26"/>
  <c r="F11" i="26"/>
  <c r="F9" i="26"/>
  <c r="F10" i="26"/>
  <c r="C11" i="19"/>
  <c r="D11" i="19"/>
  <c r="E10" i="19"/>
  <c r="F10" i="19"/>
  <c r="E11" i="23"/>
  <c r="F11" i="23"/>
  <c r="E11" i="21"/>
  <c r="F11" i="21"/>
  <c r="C13" i="21"/>
  <c r="D13" i="21"/>
  <c r="H43" i="27"/>
  <c r="I40" i="27"/>
  <c r="I41" i="27"/>
  <c r="B46" i="27"/>
  <c r="F12" i="26"/>
  <c r="G11" i="26"/>
  <c r="G9" i="26"/>
  <c r="G10" i="26"/>
  <c r="C12" i="19"/>
  <c r="D12" i="19"/>
  <c r="E11" i="19"/>
  <c r="F11" i="19"/>
  <c r="E12" i="23"/>
  <c r="F12" i="23"/>
  <c r="E12" i="21"/>
  <c r="F12" i="21"/>
  <c r="C14" i="21"/>
  <c r="D14" i="21"/>
  <c r="C4" i="9"/>
  <c r="E4" i="9" s="1"/>
  <c r="D8" i="5"/>
  <c r="D14" i="5" s="1"/>
  <c r="D20" i="5" s="1"/>
  <c r="D26" i="5" s="1"/>
  <c r="E8" i="5"/>
  <c r="E14" i="5"/>
  <c r="E20" i="5" s="1"/>
  <c r="E26" i="5" s="1"/>
  <c r="F8" i="5"/>
  <c r="F14" i="5" s="1"/>
  <c r="F20" i="5" s="1"/>
  <c r="F26" i="5" s="1"/>
  <c r="G8" i="5"/>
  <c r="G14" i="5" s="1"/>
  <c r="G20" i="5" s="1"/>
  <c r="G26" i="5" s="1"/>
  <c r="H8" i="5"/>
  <c r="H14" i="5" s="1"/>
  <c r="H20" i="5" s="1"/>
  <c r="H26" i="5" s="1"/>
  <c r="I8" i="5"/>
  <c r="I14" i="5" s="1"/>
  <c r="I20" i="5" s="1"/>
  <c r="I26" i="5" s="1"/>
  <c r="C8" i="5"/>
  <c r="C14" i="5" s="1"/>
  <c r="C4" i="5"/>
  <c r="C6" i="5" s="1"/>
  <c r="D5" i="5" s="1"/>
  <c r="C4" i="1"/>
  <c r="D3" i="1"/>
  <c r="D4" i="1"/>
  <c r="C5" i="1"/>
  <c r="D5" i="1"/>
  <c r="E4" i="1"/>
  <c r="F4" i="1"/>
  <c r="C6" i="1"/>
  <c r="D6" i="1"/>
  <c r="E5" i="1"/>
  <c r="F5" i="1"/>
  <c r="C7" i="1"/>
  <c r="D7" i="1"/>
  <c r="E6" i="1"/>
  <c r="F6" i="1"/>
  <c r="C8" i="1"/>
  <c r="D8" i="1"/>
  <c r="E7" i="1"/>
  <c r="F7" i="1"/>
  <c r="C9" i="1"/>
  <c r="D9" i="1"/>
  <c r="E8" i="1"/>
  <c r="F8" i="1"/>
  <c r="C10" i="1"/>
  <c r="D10" i="1"/>
  <c r="E9" i="1"/>
  <c r="F9" i="1"/>
  <c r="C11" i="1"/>
  <c r="D11" i="1"/>
  <c r="E10" i="1"/>
  <c r="F10" i="1"/>
  <c r="C12" i="1"/>
  <c r="D12" i="1"/>
  <c r="E11" i="1"/>
  <c r="F11" i="1"/>
  <c r="C13" i="1"/>
  <c r="D13" i="1"/>
  <c r="E12" i="1"/>
  <c r="F12" i="1"/>
  <c r="C14" i="1"/>
  <c r="D14" i="1"/>
  <c r="C15" i="1"/>
  <c r="E13" i="1"/>
  <c r="F13" i="1"/>
  <c r="D15" i="1"/>
  <c r="C16" i="1"/>
  <c r="E15" i="1"/>
  <c r="F15" i="1"/>
  <c r="E14" i="1"/>
  <c r="F14" i="1"/>
  <c r="D16" i="1"/>
  <c r="C17" i="1"/>
  <c r="E16" i="1"/>
  <c r="F16" i="1"/>
  <c r="D17" i="1"/>
  <c r="C18" i="1"/>
  <c r="E17" i="1"/>
  <c r="F17" i="1"/>
  <c r="D18" i="1"/>
  <c r="C19" i="1"/>
  <c r="E18" i="1"/>
  <c r="F18" i="1"/>
  <c r="D19" i="1"/>
  <c r="C20" i="1"/>
  <c r="E19" i="1"/>
  <c r="F19" i="1"/>
  <c r="D20" i="1"/>
  <c r="E20" i="1"/>
  <c r="F20" i="1"/>
  <c r="J46" i="27"/>
  <c r="K46" i="27"/>
  <c r="D46" i="27"/>
  <c r="D47" i="27"/>
  <c r="D48" i="27"/>
  <c r="D49" i="27" s="1"/>
  <c r="E48" i="27" s="1"/>
  <c r="G12" i="26"/>
  <c r="H11" i="26"/>
  <c r="H9" i="26"/>
  <c r="C13" i="19"/>
  <c r="D13" i="19"/>
  <c r="E12" i="19"/>
  <c r="F12" i="19"/>
  <c r="E13" i="23"/>
  <c r="F13" i="23"/>
  <c r="E13" i="21"/>
  <c r="F13" i="21"/>
  <c r="C15" i="21"/>
  <c r="D15" i="21"/>
  <c r="D4" i="9"/>
  <c r="C5" i="9" s="1"/>
  <c r="C4" i="4"/>
  <c r="F4" i="4" s="1"/>
  <c r="G4" i="4" s="1"/>
  <c r="E46" i="27"/>
  <c r="E47" i="27"/>
  <c r="H10" i="26"/>
  <c r="C14" i="19"/>
  <c r="D14" i="19"/>
  <c r="E13" i="19"/>
  <c r="F13" i="19"/>
  <c r="E14" i="23"/>
  <c r="F14" i="23"/>
  <c r="E14" i="21"/>
  <c r="F14" i="21"/>
  <c r="C16" i="21"/>
  <c r="D16" i="21"/>
  <c r="C17" i="21" s="1"/>
  <c r="E4" i="4"/>
  <c r="E49" i="27"/>
  <c r="F48" i="27"/>
  <c r="F46" i="27"/>
  <c r="F47" i="27"/>
  <c r="I9" i="26"/>
  <c r="I10" i="26"/>
  <c r="H12" i="26"/>
  <c r="C15" i="19"/>
  <c r="D15" i="19"/>
  <c r="E14" i="19"/>
  <c r="F14" i="19"/>
  <c r="E15" i="23"/>
  <c r="F15" i="23"/>
  <c r="E15" i="21"/>
  <c r="F15" i="21"/>
  <c r="B15" i="26"/>
  <c r="J15" i="26"/>
  <c r="K15" i="26"/>
  <c r="F49" i="27"/>
  <c r="G48" i="27"/>
  <c r="G46" i="27"/>
  <c r="G47" i="27"/>
  <c r="E15" i="19"/>
  <c r="F15" i="19"/>
  <c r="C16" i="19"/>
  <c r="D16" i="19"/>
  <c r="C17" i="19"/>
  <c r="E16" i="23"/>
  <c r="F16" i="23"/>
  <c r="E16" i="21"/>
  <c r="F16" i="21"/>
  <c r="D17" i="19"/>
  <c r="C18" i="19"/>
  <c r="E17" i="19"/>
  <c r="F17" i="19"/>
  <c r="D15" i="26"/>
  <c r="D16" i="26"/>
  <c r="E15" i="26"/>
  <c r="E16" i="26"/>
  <c r="D17" i="26"/>
  <c r="G49" i="27"/>
  <c r="H48" i="27"/>
  <c r="H46" i="27"/>
  <c r="H47" i="27"/>
  <c r="E16" i="19"/>
  <c r="F16" i="19"/>
  <c r="D18" i="19"/>
  <c r="C19" i="19"/>
  <c r="E18" i="19"/>
  <c r="F18" i="19"/>
  <c r="D18" i="26"/>
  <c r="E17" i="26"/>
  <c r="E18" i="26"/>
  <c r="F17" i="26"/>
  <c r="H49" i="27"/>
  <c r="I46" i="27"/>
  <c r="I47" i="27"/>
  <c r="B52" i="27"/>
  <c r="F15" i="26"/>
  <c r="F16" i="26"/>
  <c r="E19" i="19"/>
  <c r="F19" i="19"/>
  <c r="D19" i="19"/>
  <c r="C20" i="19"/>
  <c r="D52" i="27"/>
  <c r="D53" i="27"/>
  <c r="D54" i="27"/>
  <c r="J52" i="27"/>
  <c r="K52" i="27"/>
  <c r="F18" i="26"/>
  <c r="G17" i="26"/>
  <c r="G15" i="26"/>
  <c r="G16" i="26"/>
  <c r="E20" i="19"/>
  <c r="F20" i="19"/>
  <c r="D20" i="19"/>
  <c r="C21" i="19"/>
  <c r="D55" i="27"/>
  <c r="E54" i="27"/>
  <c r="E52" i="27"/>
  <c r="E53" i="27"/>
  <c r="G18" i="26"/>
  <c r="H17" i="26"/>
  <c r="H15" i="26"/>
  <c r="D21" i="19"/>
  <c r="C22" i="19"/>
  <c r="E21" i="19"/>
  <c r="F21" i="19"/>
  <c r="E55" i="27"/>
  <c r="F54" i="27"/>
  <c r="F52" i="27"/>
  <c r="F53" i="27"/>
  <c r="H16" i="26"/>
  <c r="D22" i="19"/>
  <c r="C23" i="19"/>
  <c r="E22" i="19"/>
  <c r="F22" i="19"/>
  <c r="F55" i="27"/>
  <c r="G54" i="27"/>
  <c r="G52" i="27"/>
  <c r="G53" i="27"/>
  <c r="I15" i="26"/>
  <c r="I16" i="26"/>
  <c r="H18" i="26"/>
  <c r="D23" i="19"/>
  <c r="C24" i="19"/>
  <c r="E23" i="19"/>
  <c r="F23" i="19"/>
  <c r="G55" i="27"/>
  <c r="H54" i="27"/>
  <c r="H52" i="27"/>
  <c r="H53" i="27"/>
  <c r="B21" i="26"/>
  <c r="E24" i="19"/>
  <c r="F24" i="19"/>
  <c r="D24" i="19"/>
  <c r="C25" i="19"/>
  <c r="H55" i="27"/>
  <c r="I52" i="27"/>
  <c r="I53" i="27"/>
  <c r="B58" i="27"/>
  <c r="D21" i="26"/>
  <c r="D22" i="26"/>
  <c r="E21" i="26"/>
  <c r="E22" i="26"/>
  <c r="F21" i="26"/>
  <c r="F22" i="26"/>
  <c r="G21" i="26"/>
  <c r="G22" i="26"/>
  <c r="H21" i="26"/>
  <c r="D23" i="26"/>
  <c r="J21" i="26"/>
  <c r="K21" i="26"/>
  <c r="E25" i="19"/>
  <c r="F25" i="19"/>
  <c r="D25" i="19"/>
  <c r="C26" i="19"/>
  <c r="D60" i="27"/>
  <c r="D58" i="27"/>
  <c r="D59" i="27"/>
  <c r="D61" i="27"/>
  <c r="E60" i="27"/>
  <c r="J58" i="27"/>
  <c r="K58" i="27"/>
  <c r="D24" i="26"/>
  <c r="E23" i="26"/>
  <c r="E24" i="26"/>
  <c r="F23" i="26"/>
  <c r="F24" i="26"/>
  <c r="G23" i="26"/>
  <c r="G24" i="26"/>
  <c r="H23" i="26"/>
  <c r="H22" i="26"/>
  <c r="D26" i="19"/>
  <c r="C27" i="19"/>
  <c r="E26" i="19"/>
  <c r="F26" i="19"/>
  <c r="E58" i="27"/>
  <c r="E59" i="27"/>
  <c r="I21" i="26"/>
  <c r="H24" i="26"/>
  <c r="E27" i="19"/>
  <c r="F27" i="19"/>
  <c r="D27" i="19"/>
  <c r="C28" i="19"/>
  <c r="E61" i="27"/>
  <c r="F60" i="27"/>
  <c r="F58" i="27"/>
  <c r="F59" i="27"/>
  <c r="I22" i="26"/>
  <c r="D28" i="19"/>
  <c r="C29" i="19"/>
  <c r="E28" i="19"/>
  <c r="F28" i="19"/>
  <c r="F61" i="27"/>
  <c r="G60" i="27"/>
  <c r="G58" i="27"/>
  <c r="G59" i="27"/>
  <c r="B27" i="26"/>
  <c r="E29" i="19"/>
  <c r="F29" i="19"/>
  <c r="D29" i="19"/>
  <c r="C30" i="19"/>
  <c r="D27" i="26"/>
  <c r="D28" i="26"/>
  <c r="E27" i="26"/>
  <c r="E28" i="26"/>
  <c r="F27" i="26"/>
  <c r="F28" i="26"/>
  <c r="G27" i="26"/>
  <c r="G28" i="26"/>
  <c r="H27" i="26"/>
  <c r="H28" i="26"/>
  <c r="I27" i="26"/>
  <c r="I28" i="26"/>
  <c r="G61" i="27"/>
  <c r="H60" i="27"/>
  <c r="H58" i="27"/>
  <c r="H59" i="27"/>
  <c r="J27" i="26"/>
  <c r="K27" i="26"/>
  <c r="D29" i="26"/>
  <c r="D30" i="26"/>
  <c r="E29" i="26"/>
  <c r="D30" i="19"/>
  <c r="C31" i="19"/>
  <c r="E30" i="19"/>
  <c r="F30" i="19"/>
  <c r="H61" i="27"/>
  <c r="I58" i="27"/>
  <c r="I59" i="27"/>
  <c r="E30" i="26"/>
  <c r="F29" i="26"/>
  <c r="F30" i="26"/>
  <c r="G29" i="26"/>
  <c r="G30" i="26"/>
  <c r="H29" i="26"/>
  <c r="H30" i="26"/>
  <c r="B33" i="26"/>
  <c r="E31" i="19"/>
  <c r="F31" i="19"/>
  <c r="D31" i="19"/>
  <c r="C32" i="19"/>
  <c r="D33" i="26"/>
  <c r="D34" i="26"/>
  <c r="J33" i="26"/>
  <c r="K33" i="26"/>
  <c r="D35" i="26"/>
  <c r="D36" i="26"/>
  <c r="E35" i="26"/>
  <c r="D32" i="19"/>
  <c r="C33" i="19"/>
  <c r="E32" i="19"/>
  <c r="F32" i="19"/>
  <c r="E33" i="26"/>
  <c r="E34" i="26"/>
  <c r="D33" i="19"/>
  <c r="C34" i="19"/>
  <c r="E33" i="19"/>
  <c r="F33" i="19"/>
  <c r="E36" i="26"/>
  <c r="F35" i="26"/>
  <c r="F33" i="26"/>
  <c r="F34" i="26"/>
  <c r="E34" i="19"/>
  <c r="F34" i="19"/>
  <c r="D34" i="19"/>
  <c r="C35" i="19"/>
  <c r="F36" i="26"/>
  <c r="G35" i="26"/>
  <c r="G33" i="26"/>
  <c r="G34" i="26"/>
  <c r="E35" i="19"/>
  <c r="F35" i="19"/>
  <c r="D35" i="19"/>
  <c r="C36" i="19"/>
  <c r="G36" i="26"/>
  <c r="H35" i="26"/>
  <c r="H33" i="26"/>
  <c r="H34" i="26"/>
  <c r="D36" i="19"/>
  <c r="C37" i="19"/>
  <c r="E36" i="19"/>
  <c r="F36" i="19"/>
  <c r="H36" i="26"/>
  <c r="I33" i="26"/>
  <c r="I34" i="26"/>
  <c r="D37" i="19"/>
  <c r="C38" i="19"/>
  <c r="E37" i="19"/>
  <c r="F37" i="19"/>
  <c r="E38" i="19"/>
  <c r="F38" i="19"/>
  <c r="D38" i="19"/>
  <c r="C39" i="19"/>
  <c r="E39" i="19"/>
  <c r="F39" i="19"/>
  <c r="D39" i="19"/>
  <c r="C40" i="19"/>
  <c r="E40" i="19"/>
  <c r="F40" i="19"/>
  <c r="D40" i="19"/>
  <c r="C41" i="19"/>
  <c r="D41" i="19"/>
  <c r="C42" i="19"/>
  <c r="E41" i="19"/>
  <c r="F41" i="19"/>
  <c r="D42" i="19"/>
  <c r="C43" i="19"/>
  <c r="E42" i="19"/>
  <c r="F42" i="19"/>
  <c r="E43" i="19"/>
  <c r="F43" i="19"/>
  <c r="D43" i="19"/>
  <c r="C44" i="19"/>
  <c r="D44" i="19"/>
  <c r="C45" i="19"/>
  <c r="E44" i="19"/>
  <c r="F44" i="19"/>
  <c r="E45" i="19"/>
  <c r="F45" i="19"/>
  <c r="D45" i="19"/>
  <c r="C46" i="19"/>
  <c r="D46" i="19"/>
  <c r="C47" i="19"/>
  <c r="E46" i="19"/>
  <c r="F46" i="19"/>
  <c r="D47" i="19"/>
  <c r="C48" i="19"/>
  <c r="E47" i="19"/>
  <c r="F47" i="19"/>
  <c r="D48" i="19"/>
  <c r="C49" i="19"/>
  <c r="E48" i="19"/>
  <c r="F48" i="19"/>
  <c r="E49" i="19"/>
  <c r="F49" i="19"/>
  <c r="D49" i="19"/>
  <c r="C50" i="19"/>
  <c r="D50" i="19"/>
  <c r="C51" i="19"/>
  <c r="E50" i="19"/>
  <c r="F50" i="19"/>
  <c r="D51" i="19"/>
  <c r="C52" i="19"/>
  <c r="E51" i="19"/>
  <c r="F51" i="19"/>
  <c r="E52" i="19"/>
  <c r="F52" i="19"/>
  <c r="D52" i="19"/>
  <c r="C53" i="19"/>
  <c r="D53" i="19"/>
  <c r="C54" i="19"/>
  <c r="E53" i="19"/>
  <c r="F53" i="19"/>
  <c r="D54" i="19"/>
  <c r="C55" i="19"/>
  <c r="E54" i="19"/>
  <c r="F54" i="19"/>
  <c r="E55" i="19"/>
  <c r="F55" i="19"/>
  <c r="D55" i="19"/>
  <c r="C56" i="19"/>
  <c r="D56" i="19"/>
  <c r="C57" i="19"/>
  <c r="E56" i="19"/>
  <c r="F56" i="19"/>
  <c r="E57" i="19"/>
  <c r="F57" i="19"/>
  <c r="D57" i="19"/>
  <c r="C58" i="19"/>
  <c r="D58" i="19"/>
  <c r="C59" i="19"/>
  <c r="E58" i="19"/>
  <c r="F58" i="19"/>
  <c r="E59" i="19"/>
  <c r="F59" i="19"/>
  <c r="D59" i="19"/>
  <c r="C60" i="19"/>
  <c r="D60" i="19"/>
  <c r="C61" i="19"/>
  <c r="E60" i="19"/>
  <c r="F60" i="19"/>
  <c r="E61" i="19"/>
  <c r="F61" i="19"/>
  <c r="D61" i="19"/>
  <c r="C62" i="19"/>
  <c r="D62" i="19"/>
  <c r="C63" i="19"/>
  <c r="E62" i="19"/>
  <c r="F62" i="19"/>
  <c r="E63" i="19"/>
  <c r="F63" i="19"/>
  <c r="D63" i="19"/>
  <c r="C64" i="19"/>
  <c r="D64" i="19"/>
  <c r="C65" i="19"/>
  <c r="E64" i="19"/>
  <c r="F64" i="19"/>
  <c r="E65" i="19"/>
  <c r="F65" i="19"/>
  <c r="D65" i="19"/>
  <c r="F20" i="33" l="1"/>
  <c r="G20" i="33"/>
  <c r="D20" i="33"/>
  <c r="E20" i="33"/>
  <c r="D6" i="33"/>
  <c r="E5" i="33" s="1"/>
  <c r="E3" i="33"/>
  <c r="E4" i="33" s="1"/>
  <c r="H20" i="33"/>
  <c r="C14" i="33"/>
  <c r="I20" i="33"/>
  <c r="B9" i="32"/>
  <c r="I20" i="32"/>
  <c r="H20" i="32"/>
  <c r="G20" i="32"/>
  <c r="F20" i="32"/>
  <c r="E20" i="32"/>
  <c r="D20" i="32"/>
  <c r="C20" i="32"/>
  <c r="C16" i="32"/>
  <c r="C18" i="32" s="1"/>
  <c r="B9" i="31"/>
  <c r="I20" i="31"/>
  <c r="H20" i="31"/>
  <c r="G20" i="31"/>
  <c r="F20" i="31"/>
  <c r="E20" i="31"/>
  <c r="D20" i="31"/>
  <c r="C20" i="31"/>
  <c r="C16" i="31"/>
  <c r="C18" i="31" s="1"/>
  <c r="B9" i="30"/>
  <c r="I20" i="30"/>
  <c r="H20" i="30"/>
  <c r="G20" i="30"/>
  <c r="F20" i="30"/>
  <c r="E20" i="30"/>
  <c r="D20" i="30"/>
  <c r="C20" i="30"/>
  <c r="C16" i="30"/>
  <c r="C18" i="30" s="1"/>
  <c r="D6" i="29"/>
  <c r="E5" i="29" s="1"/>
  <c r="E3" i="29"/>
  <c r="E4" i="29" s="1"/>
  <c r="C14" i="29"/>
  <c r="C10" i="29"/>
  <c r="C12" i="29" s="1"/>
  <c r="D14" i="29"/>
  <c r="E14" i="29"/>
  <c r="F14" i="29"/>
  <c r="G14" i="29"/>
  <c r="H14" i="29"/>
  <c r="I14" i="29"/>
  <c r="C10" i="5"/>
  <c r="C12" i="5" s="1"/>
  <c r="C20" i="5"/>
  <c r="C16" i="5"/>
  <c r="C18" i="5" s="1"/>
  <c r="D3" i="5"/>
  <c r="D4" i="5" s="1"/>
  <c r="E3" i="5" s="1"/>
  <c r="E4" i="5" s="1"/>
  <c r="F3" i="5" s="1"/>
  <c r="F4" i="5" s="1"/>
  <c r="B39" i="26"/>
  <c r="C4" i="14"/>
  <c r="D4" i="22"/>
  <c r="J5" i="22"/>
  <c r="D17" i="21"/>
  <c r="C18" i="21" s="1"/>
  <c r="E17" i="21"/>
  <c r="F17" i="21" s="1"/>
  <c r="E4" i="20"/>
  <c r="F4" i="20" s="1"/>
  <c r="D4" i="20"/>
  <c r="C5" i="20" s="1"/>
  <c r="C4" i="7"/>
  <c r="E4" i="14"/>
  <c r="F4" i="14"/>
  <c r="G4" i="14" s="1"/>
  <c r="D4" i="14"/>
  <c r="D4" i="4"/>
  <c r="C5" i="4" s="1"/>
  <c r="D4" i="12"/>
  <c r="E4" i="12"/>
  <c r="F4" i="12"/>
  <c r="G4" i="12" s="1"/>
  <c r="C5" i="11"/>
  <c r="F5" i="11" s="1"/>
  <c r="G5" i="11" s="1"/>
  <c r="E5" i="9"/>
  <c r="D5" i="9"/>
  <c r="F5" i="9"/>
  <c r="G5" i="9" s="1"/>
  <c r="F4" i="9"/>
  <c r="G4" i="9" s="1"/>
  <c r="D4" i="7"/>
  <c r="F4" i="7"/>
  <c r="G4" i="7" s="1"/>
  <c r="E4" i="7"/>
  <c r="C5" i="7" s="1"/>
  <c r="F5" i="7" s="1"/>
  <c r="G5" i="7" s="1"/>
  <c r="D5" i="16"/>
  <c r="C6" i="16" s="1"/>
  <c r="E5" i="16"/>
  <c r="F5" i="16" s="1"/>
  <c r="C5" i="18"/>
  <c r="D5" i="18" s="1"/>
  <c r="E4" i="18"/>
  <c r="F4" i="18" s="1"/>
  <c r="E5" i="24"/>
  <c r="F5" i="24" s="1"/>
  <c r="D5" i="24"/>
  <c r="C6" i="24" s="1"/>
  <c r="E4" i="24"/>
  <c r="F4" i="24" s="1"/>
  <c r="D6" i="28"/>
  <c r="E5" i="28" s="1"/>
  <c r="C20" i="28"/>
  <c r="C16" i="28"/>
  <c r="C18" i="28" s="1"/>
  <c r="H20" i="28"/>
  <c r="H26" i="28" s="1"/>
  <c r="C10" i="28"/>
  <c r="C12" i="28" s="1"/>
  <c r="E3" i="28"/>
  <c r="E4" i="28" s="1"/>
  <c r="E4" i="2"/>
  <c r="F4" i="2" s="1"/>
  <c r="C5" i="2"/>
  <c r="D5" i="2" s="1"/>
  <c r="K4" i="2"/>
  <c r="J5" i="2" s="1"/>
  <c r="L4" i="2"/>
  <c r="M4" i="2" s="1"/>
  <c r="S4" i="2"/>
  <c r="T4" i="2" s="1"/>
  <c r="R4" i="2"/>
  <c r="Q5" i="2" s="1"/>
  <c r="D6" i="27"/>
  <c r="E5" i="27" s="1"/>
  <c r="E6" i="27" s="1"/>
  <c r="F5" i="27" s="1"/>
  <c r="E4" i="22"/>
  <c r="F4" i="22" s="1"/>
  <c r="C5" i="22"/>
  <c r="F3" i="27"/>
  <c r="F4" i="27" s="1"/>
  <c r="H26" i="33" l="1"/>
  <c r="D26" i="33"/>
  <c r="E6" i="33"/>
  <c r="F5" i="33" s="1"/>
  <c r="F3" i="33"/>
  <c r="F4" i="33" s="1"/>
  <c r="E26" i="33"/>
  <c r="G26" i="33"/>
  <c r="I26" i="33"/>
  <c r="C20" i="33"/>
  <c r="C16" i="33"/>
  <c r="C18" i="33" s="1"/>
  <c r="F26" i="33"/>
  <c r="C26" i="32"/>
  <c r="C28" i="32" s="1"/>
  <c r="C30" i="32" s="1"/>
  <c r="C22" i="32"/>
  <c r="C24" i="32" s="1"/>
  <c r="D26" i="32"/>
  <c r="E26" i="32"/>
  <c r="F26" i="32"/>
  <c r="G26" i="32"/>
  <c r="H26" i="32"/>
  <c r="I26" i="32"/>
  <c r="D9" i="32"/>
  <c r="D10" i="32" s="1"/>
  <c r="E9" i="32"/>
  <c r="E10" i="32" s="1"/>
  <c r="F9" i="32"/>
  <c r="F10" i="32" s="1"/>
  <c r="G9" i="32"/>
  <c r="G10" i="32" s="1"/>
  <c r="H9" i="32"/>
  <c r="H10" i="32" s="1"/>
  <c r="I9" i="32"/>
  <c r="I10" i="32" s="1"/>
  <c r="J9" i="32"/>
  <c r="K9" i="32" s="1"/>
  <c r="D11" i="32"/>
  <c r="C26" i="31"/>
  <c r="C28" i="31" s="1"/>
  <c r="C30" i="31" s="1"/>
  <c r="C22" i="31"/>
  <c r="C24" i="31" s="1"/>
  <c r="D26" i="31"/>
  <c r="E26" i="31"/>
  <c r="F26" i="31"/>
  <c r="G26" i="31"/>
  <c r="H26" i="31"/>
  <c r="I26" i="31"/>
  <c r="D9" i="31"/>
  <c r="D10" i="31" s="1"/>
  <c r="E9" i="31"/>
  <c r="E10" i="31" s="1"/>
  <c r="F9" i="31"/>
  <c r="F10" i="31" s="1"/>
  <c r="G9" i="31"/>
  <c r="G10" i="31" s="1"/>
  <c r="H9" i="31"/>
  <c r="H10" i="31" s="1"/>
  <c r="I9" i="31"/>
  <c r="I10" i="31" s="1"/>
  <c r="J9" i="31"/>
  <c r="K9" i="31" s="1"/>
  <c r="D11" i="31"/>
  <c r="C26" i="30"/>
  <c r="C28" i="30" s="1"/>
  <c r="C30" i="30" s="1"/>
  <c r="C22" i="30"/>
  <c r="C24" i="30" s="1"/>
  <c r="D26" i="30"/>
  <c r="E26" i="30"/>
  <c r="F26" i="30"/>
  <c r="G26" i="30"/>
  <c r="H26" i="30"/>
  <c r="I26" i="30"/>
  <c r="D9" i="30"/>
  <c r="D10" i="30" s="1"/>
  <c r="E9" i="30"/>
  <c r="E10" i="30" s="1"/>
  <c r="F9" i="30"/>
  <c r="F10" i="30" s="1"/>
  <c r="G9" i="30"/>
  <c r="G10" i="30" s="1"/>
  <c r="H9" i="30"/>
  <c r="H10" i="30" s="1"/>
  <c r="I9" i="30"/>
  <c r="I10" i="30" s="1"/>
  <c r="J9" i="30"/>
  <c r="K9" i="30" s="1"/>
  <c r="D11" i="30"/>
  <c r="I20" i="29"/>
  <c r="H20" i="29"/>
  <c r="G20" i="29"/>
  <c r="F20" i="29"/>
  <c r="E20" i="29"/>
  <c r="D20" i="29"/>
  <c r="C20" i="29"/>
  <c r="C16" i="29"/>
  <c r="C18" i="29" s="1"/>
  <c r="E6" i="29"/>
  <c r="F5" i="29" s="1"/>
  <c r="F3" i="29"/>
  <c r="F4" i="29" s="1"/>
  <c r="C22" i="5"/>
  <c r="C24" i="5" s="1"/>
  <c r="C26" i="5"/>
  <c r="C28" i="5" s="1"/>
  <c r="C30" i="5" s="1"/>
  <c r="D6" i="5"/>
  <c r="E5" i="5" s="1"/>
  <c r="E6" i="5" s="1"/>
  <c r="F5" i="5" s="1"/>
  <c r="F6" i="5" s="1"/>
  <c r="G5" i="5" s="1"/>
  <c r="G3" i="5"/>
  <c r="G4" i="5" s="1"/>
  <c r="J39" i="26"/>
  <c r="K39" i="26" s="1"/>
  <c r="D41" i="26"/>
  <c r="D39" i="26"/>
  <c r="D40" i="26" s="1"/>
  <c r="D42" i="26" s="1"/>
  <c r="E39" i="26"/>
  <c r="E40" i="26" s="1"/>
  <c r="E41" i="26"/>
  <c r="F39" i="26"/>
  <c r="F40" i="26" s="1"/>
  <c r="G39" i="26"/>
  <c r="G40" i="26" s="1"/>
  <c r="H39" i="26"/>
  <c r="H40" i="26" s="1"/>
  <c r="I39" i="26"/>
  <c r="I40" i="26" s="1"/>
  <c r="L5" i="22"/>
  <c r="M5" i="22" s="1"/>
  <c r="K5" i="22"/>
  <c r="D5" i="22"/>
  <c r="J6" i="22"/>
  <c r="D18" i="21"/>
  <c r="C19" i="21" s="1"/>
  <c r="E18" i="21"/>
  <c r="F18" i="21" s="1"/>
  <c r="E5" i="20"/>
  <c r="F5" i="20" s="1"/>
  <c r="D5" i="20"/>
  <c r="C6" i="20" s="1"/>
  <c r="C5" i="14"/>
  <c r="E5" i="14" s="1"/>
  <c r="F5" i="4"/>
  <c r="G5" i="4" s="1"/>
  <c r="E5" i="4"/>
  <c r="D5" i="4"/>
  <c r="C6" i="4" s="1"/>
  <c r="E6" i="4" s="1"/>
  <c r="D6" i="4"/>
  <c r="F6" i="4"/>
  <c r="G6" i="4" s="1"/>
  <c r="C5" i="12"/>
  <c r="F5" i="12" s="1"/>
  <c r="G5" i="12" s="1"/>
  <c r="E5" i="11"/>
  <c r="D5" i="11"/>
  <c r="C6" i="11" s="1"/>
  <c r="E6" i="11" s="1"/>
  <c r="C6" i="9"/>
  <c r="D6" i="9" s="1"/>
  <c r="F6" i="9"/>
  <c r="G6" i="9" s="1"/>
  <c r="E5" i="7"/>
  <c r="D5" i="7"/>
  <c r="C6" i="7"/>
  <c r="D6" i="7"/>
  <c r="F6" i="7"/>
  <c r="G6" i="7" s="1"/>
  <c r="E6" i="7"/>
  <c r="D6" i="16"/>
  <c r="C7" i="16" s="1"/>
  <c r="E6" i="16"/>
  <c r="F6" i="16" s="1"/>
  <c r="E5" i="18"/>
  <c r="F5" i="18" s="1"/>
  <c r="C6" i="18"/>
  <c r="D6" i="18" s="1"/>
  <c r="E6" i="24"/>
  <c r="F6" i="24" s="1"/>
  <c r="D6" i="24"/>
  <c r="C7" i="24" s="1"/>
  <c r="C22" i="28"/>
  <c r="C24" i="28" s="1"/>
  <c r="C26" i="28"/>
  <c r="C28" i="28" s="1"/>
  <c r="C30" i="28" s="1"/>
  <c r="E6" i="28"/>
  <c r="F5" i="28" s="1"/>
  <c r="F3" i="28"/>
  <c r="F4" i="28" s="1"/>
  <c r="E5" i="2"/>
  <c r="F5" i="2" s="1"/>
  <c r="C6" i="2"/>
  <c r="D6" i="2" s="1"/>
  <c r="L5" i="2"/>
  <c r="M5" i="2" s="1"/>
  <c r="K5" i="2"/>
  <c r="J6" i="2" s="1"/>
  <c r="S5" i="2"/>
  <c r="T5" i="2" s="1"/>
  <c r="R5" i="2"/>
  <c r="Q6" i="2" s="1"/>
  <c r="C6" i="22"/>
  <c r="E5" i="22"/>
  <c r="F5" i="22" s="1"/>
  <c r="G3" i="27"/>
  <c r="G4" i="27" s="1"/>
  <c r="F6" i="27"/>
  <c r="G5" i="27" s="1"/>
  <c r="C26" i="33" l="1"/>
  <c r="C28" i="33" s="1"/>
  <c r="C30" i="33" s="1"/>
  <c r="C22" i="33"/>
  <c r="C24" i="33" s="1"/>
  <c r="G3" i="33"/>
  <c r="G4" i="33" s="1"/>
  <c r="F6" i="33"/>
  <c r="G5" i="33" s="1"/>
  <c r="D12" i="32"/>
  <c r="E11" i="32" s="1"/>
  <c r="E12" i="32" s="1"/>
  <c r="F11" i="32" s="1"/>
  <c r="F12" i="32" s="1"/>
  <c r="G11" i="32" s="1"/>
  <c r="G12" i="32" s="1"/>
  <c r="H11" i="32" s="1"/>
  <c r="H12" i="32" s="1"/>
  <c r="B15" i="32" s="1"/>
  <c r="D12" i="31"/>
  <c r="E11" i="31" s="1"/>
  <c r="E12" i="31" s="1"/>
  <c r="F11" i="31" s="1"/>
  <c r="F12" i="31" s="1"/>
  <c r="G11" i="31" s="1"/>
  <c r="G12" i="31" s="1"/>
  <c r="H11" i="31" s="1"/>
  <c r="H12" i="31" s="1"/>
  <c r="B15" i="31" s="1"/>
  <c r="D12" i="30"/>
  <c r="E11" i="30" s="1"/>
  <c r="E12" i="30" s="1"/>
  <c r="F11" i="30" s="1"/>
  <c r="F12" i="30" s="1"/>
  <c r="G11" i="30" s="1"/>
  <c r="G12" i="30" s="1"/>
  <c r="H11" i="30" s="1"/>
  <c r="H12" i="30" s="1"/>
  <c r="B15" i="30" s="1"/>
  <c r="F6" i="29"/>
  <c r="G5" i="29" s="1"/>
  <c r="G3" i="29"/>
  <c r="G4" i="29" s="1"/>
  <c r="C26" i="29"/>
  <c r="C28" i="29" s="1"/>
  <c r="C30" i="29" s="1"/>
  <c r="C22" i="29"/>
  <c r="C24" i="29" s="1"/>
  <c r="D26" i="29"/>
  <c r="E26" i="29"/>
  <c r="F26" i="29"/>
  <c r="G26" i="29"/>
  <c r="H26" i="29"/>
  <c r="I26" i="29"/>
  <c r="H3" i="5"/>
  <c r="H4" i="5" s="1"/>
  <c r="G6" i="5"/>
  <c r="H5" i="5" s="1"/>
  <c r="E42" i="26"/>
  <c r="F41" i="26" s="1"/>
  <c r="F42" i="26" s="1"/>
  <c r="G41" i="26" s="1"/>
  <c r="G42" i="26" s="1"/>
  <c r="H41" i="26" s="1"/>
  <c r="H42" i="26" s="1"/>
  <c r="B45" i="26" s="1"/>
  <c r="L6" i="22"/>
  <c r="M6" i="22" s="1"/>
  <c r="K6" i="22"/>
  <c r="D6" i="22"/>
  <c r="J7" i="22"/>
  <c r="E19" i="21"/>
  <c r="F19" i="21" s="1"/>
  <c r="D19" i="21"/>
  <c r="C20" i="21" s="1"/>
  <c r="E6" i="20"/>
  <c r="F6" i="20" s="1"/>
  <c r="D6" i="20"/>
  <c r="C7" i="20" s="1"/>
  <c r="F5" i="14"/>
  <c r="G5" i="14" s="1"/>
  <c r="D5" i="14"/>
  <c r="C6" i="14" s="1"/>
  <c r="E6" i="14"/>
  <c r="D6" i="14"/>
  <c r="C7" i="14"/>
  <c r="F6" i="14"/>
  <c r="G6" i="14" s="1"/>
  <c r="C7" i="4"/>
  <c r="F7" i="4" s="1"/>
  <c r="G7" i="4" s="1"/>
  <c r="D7" i="4"/>
  <c r="E7" i="4"/>
  <c r="E5" i="12"/>
  <c r="D5" i="12"/>
  <c r="D6" i="11"/>
  <c r="C7" i="11" s="1"/>
  <c r="F6" i="11"/>
  <c r="G6" i="11" s="1"/>
  <c r="E6" i="9"/>
  <c r="C7" i="9" s="1"/>
  <c r="E7" i="9" s="1"/>
  <c r="C7" i="7"/>
  <c r="E7" i="7" s="1"/>
  <c r="D7" i="16"/>
  <c r="C8" i="16" s="1"/>
  <c r="E7" i="16"/>
  <c r="F7" i="16" s="1"/>
  <c r="E6" i="18"/>
  <c r="F6" i="18" s="1"/>
  <c r="C7" i="18"/>
  <c r="D7" i="18" s="1"/>
  <c r="D7" i="24"/>
  <c r="C8" i="24" s="1"/>
  <c r="E7" i="24"/>
  <c r="F7" i="24" s="1"/>
  <c r="F6" i="28"/>
  <c r="G5" i="28" s="1"/>
  <c r="G3" i="28"/>
  <c r="G4" i="28" s="1"/>
  <c r="C7" i="2"/>
  <c r="D7" i="2" s="1"/>
  <c r="E6" i="2"/>
  <c r="F6" i="2" s="1"/>
  <c r="K6" i="2"/>
  <c r="J7" i="2" s="1"/>
  <c r="L6" i="2"/>
  <c r="M6" i="2" s="1"/>
  <c r="S6" i="2"/>
  <c r="T6" i="2" s="1"/>
  <c r="R6" i="2"/>
  <c r="Q7" i="2" s="1"/>
  <c r="C7" i="22"/>
  <c r="E6" i="22"/>
  <c r="F6" i="22" s="1"/>
  <c r="H3" i="27"/>
  <c r="H4" i="27" s="1"/>
  <c r="G6" i="27"/>
  <c r="H5" i="27" s="1"/>
  <c r="G6" i="33" l="1"/>
  <c r="H5" i="33" s="1"/>
  <c r="H3" i="33"/>
  <c r="H4" i="33" s="1"/>
  <c r="D15" i="32"/>
  <c r="D16" i="32" s="1"/>
  <c r="E15" i="32"/>
  <c r="E16" i="32" s="1"/>
  <c r="F15" i="32"/>
  <c r="F16" i="32" s="1"/>
  <c r="G15" i="32"/>
  <c r="G16" i="32" s="1"/>
  <c r="H15" i="32"/>
  <c r="H16" i="32" s="1"/>
  <c r="I15" i="32"/>
  <c r="I16" i="32" s="1"/>
  <c r="J15" i="32"/>
  <c r="K15" i="32" s="1"/>
  <c r="D17" i="32"/>
  <c r="D15" i="31"/>
  <c r="D16" i="31" s="1"/>
  <c r="E15" i="31"/>
  <c r="E16" i="31" s="1"/>
  <c r="F15" i="31"/>
  <c r="F16" i="31" s="1"/>
  <c r="G15" i="31"/>
  <c r="G16" i="31" s="1"/>
  <c r="H15" i="31"/>
  <c r="H16" i="31" s="1"/>
  <c r="I15" i="31"/>
  <c r="I16" i="31" s="1"/>
  <c r="J15" i="31"/>
  <c r="K15" i="31" s="1"/>
  <c r="D17" i="31"/>
  <c r="D15" i="30"/>
  <c r="D16" i="30" s="1"/>
  <c r="E15" i="30"/>
  <c r="E16" i="30" s="1"/>
  <c r="F15" i="30"/>
  <c r="F16" i="30" s="1"/>
  <c r="G15" i="30"/>
  <c r="G16" i="30" s="1"/>
  <c r="H15" i="30"/>
  <c r="H16" i="30" s="1"/>
  <c r="I15" i="30"/>
  <c r="I16" i="30" s="1"/>
  <c r="J15" i="30"/>
  <c r="K15" i="30" s="1"/>
  <c r="D17" i="30"/>
  <c r="G6" i="29"/>
  <c r="H5" i="29" s="1"/>
  <c r="H3" i="29"/>
  <c r="H4" i="29" s="1"/>
  <c r="I3" i="5"/>
  <c r="I4" i="5" s="1"/>
  <c r="H6" i="5"/>
  <c r="J45" i="26"/>
  <c r="K45" i="26" s="1"/>
  <c r="D45" i="26"/>
  <c r="D46" i="26" s="1"/>
  <c r="D47" i="26"/>
  <c r="E45" i="26"/>
  <c r="E46" i="26" s="1"/>
  <c r="F45" i="26"/>
  <c r="F46" i="26" s="1"/>
  <c r="G45" i="26"/>
  <c r="G46" i="26" s="1"/>
  <c r="H45" i="26"/>
  <c r="H46" i="26" s="1"/>
  <c r="I45" i="26"/>
  <c r="I46" i="26" s="1"/>
  <c r="L7" i="22"/>
  <c r="M7" i="22" s="1"/>
  <c r="K7" i="22"/>
  <c r="D7" i="22"/>
  <c r="J8" i="22"/>
  <c r="D20" i="21"/>
  <c r="C21" i="21" s="1"/>
  <c r="E20" i="21"/>
  <c r="F20" i="21" s="1"/>
  <c r="E7" i="20"/>
  <c r="F7" i="20" s="1"/>
  <c r="D7" i="20"/>
  <c r="C8" i="20" s="1"/>
  <c r="F7" i="14"/>
  <c r="G7" i="14" s="1"/>
  <c r="D7" i="14"/>
  <c r="E7" i="14"/>
  <c r="C8" i="4"/>
  <c r="F8" i="4" s="1"/>
  <c r="G8" i="4" s="1"/>
  <c r="E8" i="4"/>
  <c r="D8" i="4"/>
  <c r="C9" i="4" s="1"/>
  <c r="C6" i="12"/>
  <c r="E6" i="12" s="1"/>
  <c r="F6" i="12"/>
  <c r="G6" i="12" s="1"/>
  <c r="F7" i="11"/>
  <c r="G7" i="11" s="1"/>
  <c r="E7" i="11"/>
  <c r="D7" i="11"/>
  <c r="D7" i="9"/>
  <c r="F7" i="9"/>
  <c r="G7" i="9" s="1"/>
  <c r="C8" i="9"/>
  <c r="F8" i="9" s="1"/>
  <c r="G8" i="9" s="1"/>
  <c r="F7" i="7"/>
  <c r="G7" i="7" s="1"/>
  <c r="D7" i="7"/>
  <c r="C8" i="7" s="1"/>
  <c r="D8" i="7" s="1"/>
  <c r="E8" i="16"/>
  <c r="F8" i="16" s="1"/>
  <c r="D8" i="16"/>
  <c r="C9" i="16" s="1"/>
  <c r="E7" i="18"/>
  <c r="F7" i="18" s="1"/>
  <c r="C8" i="18"/>
  <c r="D8" i="18" s="1"/>
  <c r="E8" i="24"/>
  <c r="F8" i="24" s="1"/>
  <c r="D8" i="24"/>
  <c r="C9" i="24" s="1"/>
  <c r="G6" i="28"/>
  <c r="H5" i="28" s="1"/>
  <c r="H3" i="28"/>
  <c r="H4" i="28" s="1"/>
  <c r="C8" i="2"/>
  <c r="D8" i="2" s="1"/>
  <c r="E7" i="2"/>
  <c r="F7" i="2" s="1"/>
  <c r="K7" i="2"/>
  <c r="J8" i="2" s="1"/>
  <c r="L7" i="2"/>
  <c r="M7" i="2" s="1"/>
  <c r="R7" i="2"/>
  <c r="Q8" i="2" s="1"/>
  <c r="S7" i="2"/>
  <c r="T7" i="2" s="1"/>
  <c r="E7" i="22"/>
  <c r="F7" i="22" s="1"/>
  <c r="C8" i="22"/>
  <c r="H6" i="27"/>
  <c r="I3" i="27"/>
  <c r="I4" i="27" s="1"/>
  <c r="B9" i="27" s="1"/>
  <c r="I3" i="33" l="1"/>
  <c r="I4" i="33" s="1"/>
  <c r="H6" i="33"/>
  <c r="D18" i="32"/>
  <c r="E17" i="32" s="1"/>
  <c r="E18" i="32" s="1"/>
  <c r="F17" i="32" s="1"/>
  <c r="F18" i="32" s="1"/>
  <c r="G17" i="32" s="1"/>
  <c r="G18" i="32" s="1"/>
  <c r="H17" i="32" s="1"/>
  <c r="H18" i="32" s="1"/>
  <c r="B21" i="32" s="1"/>
  <c r="D18" i="31"/>
  <c r="E17" i="31" s="1"/>
  <c r="E18" i="31" s="1"/>
  <c r="F17" i="31" s="1"/>
  <c r="F18" i="31" s="1"/>
  <c r="G17" i="31" s="1"/>
  <c r="G18" i="31" s="1"/>
  <c r="H17" i="31" s="1"/>
  <c r="H18" i="31" s="1"/>
  <c r="B21" i="31" s="1"/>
  <c r="B9" i="5"/>
  <c r="D18" i="30"/>
  <c r="E17" i="30" s="1"/>
  <c r="E18" i="30" s="1"/>
  <c r="F17" i="30" s="1"/>
  <c r="F18" i="30" s="1"/>
  <c r="G17" i="30" s="1"/>
  <c r="G18" i="30" s="1"/>
  <c r="H17" i="30" s="1"/>
  <c r="H18" i="30" s="1"/>
  <c r="B21" i="30" s="1"/>
  <c r="H6" i="29"/>
  <c r="I3" i="29"/>
  <c r="I4" i="29" s="1"/>
  <c r="B9" i="29" s="1"/>
  <c r="D11" i="5"/>
  <c r="D48" i="26"/>
  <c r="E47" i="26" s="1"/>
  <c r="E48" i="26" s="1"/>
  <c r="F47" i="26" s="1"/>
  <c r="F48" i="26" s="1"/>
  <c r="G47" i="26" s="1"/>
  <c r="G48" i="26" s="1"/>
  <c r="H47" i="26" s="1"/>
  <c r="H48" i="26" s="1"/>
  <c r="L8" i="22"/>
  <c r="M8" i="22" s="1"/>
  <c r="K8" i="22"/>
  <c r="D8" i="22"/>
  <c r="J9" i="22"/>
  <c r="E21" i="21"/>
  <c r="F21" i="21" s="1"/>
  <c r="D21" i="21"/>
  <c r="C22" i="21" s="1"/>
  <c r="E8" i="20"/>
  <c r="F8" i="20" s="1"/>
  <c r="D8" i="20"/>
  <c r="C9" i="20" s="1"/>
  <c r="C8" i="14"/>
  <c r="E8" i="14" s="1"/>
  <c r="D9" i="4"/>
  <c r="F9" i="4"/>
  <c r="G9" i="4" s="1"/>
  <c r="E9" i="4"/>
  <c r="D6" i="12"/>
  <c r="C7" i="12" s="1"/>
  <c r="E7" i="12" s="1"/>
  <c r="D7" i="12"/>
  <c r="C8" i="12" s="1"/>
  <c r="F7" i="12"/>
  <c r="G7" i="12" s="1"/>
  <c r="C8" i="11"/>
  <c r="E8" i="9"/>
  <c r="D8" i="9"/>
  <c r="C9" i="9" s="1"/>
  <c r="F9" i="9" s="1"/>
  <c r="G9" i="9" s="1"/>
  <c r="E9" i="9"/>
  <c r="E8" i="7"/>
  <c r="F8" i="7"/>
  <c r="G8" i="7" s="1"/>
  <c r="C9" i="7"/>
  <c r="D9" i="7" s="1"/>
  <c r="F9" i="7"/>
  <c r="G9" i="7" s="1"/>
  <c r="E9" i="7"/>
  <c r="E9" i="16"/>
  <c r="F9" i="16" s="1"/>
  <c r="D9" i="16"/>
  <c r="C10" i="16" s="1"/>
  <c r="E8" i="18"/>
  <c r="F8" i="18" s="1"/>
  <c r="C9" i="18"/>
  <c r="D9" i="18" s="1"/>
  <c r="D9" i="24"/>
  <c r="C10" i="24" s="1"/>
  <c r="E9" i="24"/>
  <c r="F9" i="24" s="1"/>
  <c r="I3" i="28"/>
  <c r="I4" i="28" s="1"/>
  <c r="H6" i="28"/>
  <c r="E8" i="2"/>
  <c r="F8" i="2" s="1"/>
  <c r="C9" i="2"/>
  <c r="D9" i="2" s="1"/>
  <c r="L8" i="2"/>
  <c r="M8" i="2" s="1"/>
  <c r="K8" i="2"/>
  <c r="J9" i="2" s="1"/>
  <c r="R8" i="2"/>
  <c r="Q9" i="2" s="1"/>
  <c r="S8" i="2"/>
  <c r="T8" i="2" s="1"/>
  <c r="C9" i="22"/>
  <c r="E8" i="22"/>
  <c r="F8" i="22" s="1"/>
  <c r="J9" i="27"/>
  <c r="K9" i="27" s="1"/>
  <c r="D9" i="27"/>
  <c r="D10" i="27" s="1"/>
  <c r="D11" i="27"/>
  <c r="B9" i="33" l="1"/>
  <c r="D11" i="33" s="1"/>
  <c r="D21" i="32"/>
  <c r="D22" i="32" s="1"/>
  <c r="E21" i="32"/>
  <c r="E22" i="32" s="1"/>
  <c r="F21" i="32"/>
  <c r="F22" i="32" s="1"/>
  <c r="G21" i="32"/>
  <c r="G22" i="32" s="1"/>
  <c r="H21" i="32"/>
  <c r="H22" i="32" s="1"/>
  <c r="I21" i="32"/>
  <c r="I22" i="32" s="1"/>
  <c r="J21" i="32"/>
  <c r="K21" i="32" s="1"/>
  <c r="D23" i="32"/>
  <c r="D21" i="31"/>
  <c r="D22" i="31" s="1"/>
  <c r="E21" i="31"/>
  <c r="E22" i="31" s="1"/>
  <c r="F21" i="31"/>
  <c r="F22" i="31" s="1"/>
  <c r="G21" i="31"/>
  <c r="G22" i="31" s="1"/>
  <c r="H21" i="31"/>
  <c r="H22" i="31" s="1"/>
  <c r="I21" i="31"/>
  <c r="I22" i="31" s="1"/>
  <c r="J21" i="31"/>
  <c r="K21" i="31" s="1"/>
  <c r="D23" i="31"/>
  <c r="D21" i="30"/>
  <c r="D22" i="30" s="1"/>
  <c r="E21" i="30"/>
  <c r="E22" i="30" s="1"/>
  <c r="F21" i="30"/>
  <c r="F22" i="30" s="1"/>
  <c r="G21" i="30"/>
  <c r="G22" i="30" s="1"/>
  <c r="H21" i="30"/>
  <c r="H22" i="30" s="1"/>
  <c r="I21" i="30"/>
  <c r="I22" i="30" s="1"/>
  <c r="J21" i="30"/>
  <c r="K21" i="30" s="1"/>
  <c r="D23" i="30"/>
  <c r="D11" i="29"/>
  <c r="J9" i="29"/>
  <c r="K9" i="29" s="1"/>
  <c r="D9" i="29"/>
  <c r="D10" i="29" s="1"/>
  <c r="D9" i="5"/>
  <c r="D10" i="5" s="1"/>
  <c r="D12" i="5" s="1"/>
  <c r="E11" i="5" s="1"/>
  <c r="J9" i="5"/>
  <c r="K9" i="5" s="1"/>
  <c r="L9" i="22"/>
  <c r="M9" i="22" s="1"/>
  <c r="K9" i="22"/>
  <c r="D9" i="22"/>
  <c r="J10" i="22"/>
  <c r="D22" i="21"/>
  <c r="C23" i="21" s="1"/>
  <c r="E22" i="21"/>
  <c r="F22" i="21" s="1"/>
  <c r="E9" i="20"/>
  <c r="F9" i="20" s="1"/>
  <c r="D9" i="20"/>
  <c r="C10" i="20" s="1"/>
  <c r="F8" i="14"/>
  <c r="G8" i="14" s="1"/>
  <c r="D8" i="14"/>
  <c r="C9" i="14"/>
  <c r="E9" i="14"/>
  <c r="D9" i="14"/>
  <c r="F9" i="14"/>
  <c r="G9" i="14" s="1"/>
  <c r="F8" i="12"/>
  <c r="G8" i="12" s="1"/>
  <c r="D8" i="12"/>
  <c r="E8" i="12"/>
  <c r="E8" i="11"/>
  <c r="D8" i="11"/>
  <c r="C9" i="11" s="1"/>
  <c r="E9" i="11" s="1"/>
  <c r="F8" i="11"/>
  <c r="G8" i="11" s="1"/>
  <c r="F9" i="11"/>
  <c r="G9" i="11" s="1"/>
  <c r="D9" i="11"/>
  <c r="D9" i="9"/>
  <c r="C10" i="9" s="1"/>
  <c r="D10" i="9"/>
  <c r="E10" i="9"/>
  <c r="F10" i="9"/>
  <c r="G10" i="9" s="1"/>
  <c r="E10" i="16"/>
  <c r="F10" i="16" s="1"/>
  <c r="D10" i="16"/>
  <c r="C11" i="16" s="1"/>
  <c r="E9" i="18"/>
  <c r="F9" i="18" s="1"/>
  <c r="C10" i="18"/>
  <c r="D10" i="18" s="1"/>
  <c r="E10" i="24"/>
  <c r="F10" i="24" s="1"/>
  <c r="D10" i="24"/>
  <c r="C11" i="24" s="1"/>
  <c r="B9" i="28"/>
  <c r="E9" i="2"/>
  <c r="F9" i="2" s="1"/>
  <c r="C10" i="2"/>
  <c r="D10" i="2" s="1"/>
  <c r="K9" i="2"/>
  <c r="J10" i="2" s="1"/>
  <c r="L9" i="2"/>
  <c r="M9" i="2" s="1"/>
  <c r="R9" i="2"/>
  <c r="Q10" i="2" s="1"/>
  <c r="S9" i="2"/>
  <c r="T9" i="2" s="1"/>
  <c r="D12" i="27"/>
  <c r="E11" i="27" s="1"/>
  <c r="E9" i="22"/>
  <c r="F9" i="22" s="1"/>
  <c r="C10" i="22"/>
  <c r="E9" i="27"/>
  <c r="E10" i="27" s="1"/>
  <c r="J9" i="33" l="1"/>
  <c r="K9" i="33" s="1"/>
  <c r="D9" i="33"/>
  <c r="D10" i="33" s="1"/>
  <c r="E9" i="33" s="1"/>
  <c r="E10" i="33" s="1"/>
  <c r="F9" i="33" s="1"/>
  <c r="F10" i="33" s="1"/>
  <c r="D24" i="32"/>
  <c r="E23" i="32" s="1"/>
  <c r="E24" i="32" s="1"/>
  <c r="F23" i="32" s="1"/>
  <c r="F24" i="32" s="1"/>
  <c r="G23" i="32" s="1"/>
  <c r="G24" i="32" s="1"/>
  <c r="H23" i="32" s="1"/>
  <c r="H24" i="32" s="1"/>
  <c r="B27" i="32" s="1"/>
  <c r="D24" i="31"/>
  <c r="E23" i="31" s="1"/>
  <c r="E24" i="31" s="1"/>
  <c r="F23" i="31" s="1"/>
  <c r="F24" i="31" s="1"/>
  <c r="G23" i="31" s="1"/>
  <c r="G24" i="31" s="1"/>
  <c r="H23" i="31" s="1"/>
  <c r="H24" i="31" s="1"/>
  <c r="B27" i="31" s="1"/>
  <c r="D24" i="30"/>
  <c r="E23" i="30" s="1"/>
  <c r="E24" i="30" s="1"/>
  <c r="F23" i="30" s="1"/>
  <c r="F24" i="30" s="1"/>
  <c r="G23" i="30" s="1"/>
  <c r="G24" i="30" s="1"/>
  <c r="H23" i="30" s="1"/>
  <c r="H24" i="30" s="1"/>
  <c r="B27" i="30" s="1"/>
  <c r="D12" i="29"/>
  <c r="E11" i="29" s="1"/>
  <c r="E9" i="29"/>
  <c r="E10" i="29" s="1"/>
  <c r="E9" i="5"/>
  <c r="E10" i="5" s="1"/>
  <c r="E12" i="5" s="1"/>
  <c r="F11" i="5" s="1"/>
  <c r="L10" i="22"/>
  <c r="M10" i="22" s="1"/>
  <c r="K10" i="22"/>
  <c r="D10" i="22"/>
  <c r="J11" i="22"/>
  <c r="E23" i="21"/>
  <c r="F23" i="21" s="1"/>
  <c r="D23" i="21"/>
  <c r="C24" i="21" s="1"/>
  <c r="E10" i="20"/>
  <c r="F10" i="20" s="1"/>
  <c r="D10" i="20"/>
  <c r="C11" i="20" s="1"/>
  <c r="C9" i="12"/>
  <c r="D9" i="12" s="1"/>
  <c r="E11" i="16"/>
  <c r="F11" i="16" s="1"/>
  <c r="D11" i="16"/>
  <c r="C12" i="16" s="1"/>
  <c r="C11" i="18"/>
  <c r="D11" i="18" s="1"/>
  <c r="E10" i="18"/>
  <c r="F10" i="18" s="1"/>
  <c r="E11" i="24"/>
  <c r="F11" i="24" s="1"/>
  <c r="D11" i="24"/>
  <c r="C12" i="24" s="1"/>
  <c r="J9" i="28"/>
  <c r="K9" i="28" s="1"/>
  <c r="D9" i="28"/>
  <c r="D10" i="28" s="1"/>
  <c r="E9" i="28" s="1"/>
  <c r="E10" i="28" s="1"/>
  <c r="D11" i="28"/>
  <c r="C11" i="2"/>
  <c r="D11" i="2" s="1"/>
  <c r="E10" i="2"/>
  <c r="F10" i="2" s="1"/>
  <c r="K10" i="2"/>
  <c r="J11" i="2" s="1"/>
  <c r="L10" i="2"/>
  <c r="M10" i="2" s="1"/>
  <c r="S10" i="2"/>
  <c r="T10" i="2" s="1"/>
  <c r="R10" i="2"/>
  <c r="Q11" i="2" s="1"/>
  <c r="C11" i="22"/>
  <c r="E10" i="22"/>
  <c r="F10" i="22" s="1"/>
  <c r="E12" i="27"/>
  <c r="F11" i="27" s="1"/>
  <c r="F9" i="27"/>
  <c r="F10" i="27" s="1"/>
  <c r="D12" i="33" l="1"/>
  <c r="E11" i="33" s="1"/>
  <c r="E12" i="33" s="1"/>
  <c r="F11" i="33" s="1"/>
  <c r="F12" i="33"/>
  <c r="G11" i="33" s="1"/>
  <c r="G9" i="33"/>
  <c r="G10" i="33" s="1"/>
  <c r="D27" i="32"/>
  <c r="D28" i="32" s="1"/>
  <c r="E27" i="32"/>
  <c r="E28" i="32" s="1"/>
  <c r="F27" i="32"/>
  <c r="F28" i="32" s="1"/>
  <c r="G27" i="32"/>
  <c r="G28" i="32" s="1"/>
  <c r="H27" i="32"/>
  <c r="H28" i="32" s="1"/>
  <c r="I27" i="32"/>
  <c r="I28" i="32" s="1"/>
  <c r="J27" i="32"/>
  <c r="K27" i="32" s="1"/>
  <c r="D29" i="32"/>
  <c r="D27" i="31"/>
  <c r="D28" i="31" s="1"/>
  <c r="E27" i="31"/>
  <c r="E28" i="31" s="1"/>
  <c r="F27" i="31"/>
  <c r="F28" i="31" s="1"/>
  <c r="G27" i="31"/>
  <c r="G28" i="31" s="1"/>
  <c r="H27" i="31"/>
  <c r="H28" i="31" s="1"/>
  <c r="I27" i="31"/>
  <c r="I28" i="31" s="1"/>
  <c r="J27" i="31"/>
  <c r="K27" i="31" s="1"/>
  <c r="D29" i="31"/>
  <c r="D27" i="30"/>
  <c r="D28" i="30" s="1"/>
  <c r="E27" i="30"/>
  <c r="E28" i="30" s="1"/>
  <c r="F27" i="30"/>
  <c r="F28" i="30" s="1"/>
  <c r="G27" i="30"/>
  <c r="G28" i="30" s="1"/>
  <c r="H27" i="30"/>
  <c r="H28" i="30" s="1"/>
  <c r="I27" i="30"/>
  <c r="I28" i="30" s="1"/>
  <c r="J27" i="30"/>
  <c r="K27" i="30" s="1"/>
  <c r="D29" i="30"/>
  <c r="E12" i="29"/>
  <c r="F11" i="29" s="1"/>
  <c r="F9" i="29"/>
  <c r="F10" i="29" s="1"/>
  <c r="F9" i="5"/>
  <c r="F10" i="5" s="1"/>
  <c r="F12" i="5" s="1"/>
  <c r="G11" i="5" s="1"/>
  <c r="L11" i="22"/>
  <c r="M11" i="22" s="1"/>
  <c r="K11" i="22"/>
  <c r="D11" i="22"/>
  <c r="J12" i="22"/>
  <c r="D24" i="21"/>
  <c r="C25" i="21" s="1"/>
  <c r="E24" i="21"/>
  <c r="F24" i="21" s="1"/>
  <c r="E11" i="20"/>
  <c r="F11" i="20" s="1"/>
  <c r="D11" i="20"/>
  <c r="C12" i="20" s="1"/>
  <c r="E9" i="12"/>
  <c r="F9" i="12"/>
  <c r="G9" i="12" s="1"/>
  <c r="D12" i="16"/>
  <c r="C13" i="16" s="1"/>
  <c r="E12" i="16"/>
  <c r="F12" i="16" s="1"/>
  <c r="C12" i="18"/>
  <c r="D12" i="18" s="1"/>
  <c r="E11" i="18"/>
  <c r="F11" i="18" s="1"/>
  <c r="E12" i="24"/>
  <c r="F12" i="24" s="1"/>
  <c r="D12" i="24"/>
  <c r="C13" i="24" s="1"/>
  <c r="D12" i="28"/>
  <c r="E11" i="28" s="1"/>
  <c r="E12" i="28" s="1"/>
  <c r="F11" i="28" s="1"/>
  <c r="F9" i="28"/>
  <c r="F10" i="28" s="1"/>
  <c r="C12" i="2"/>
  <c r="D12" i="2" s="1"/>
  <c r="E11" i="2"/>
  <c r="F11" i="2" s="1"/>
  <c r="L11" i="2"/>
  <c r="M11" i="2" s="1"/>
  <c r="K11" i="2"/>
  <c r="J12" i="2" s="1"/>
  <c r="R11" i="2"/>
  <c r="Q12" i="2" s="1"/>
  <c r="S11" i="2"/>
  <c r="T11" i="2" s="1"/>
  <c r="E11" i="22"/>
  <c r="F11" i="22" s="1"/>
  <c r="C12" i="22"/>
  <c r="F12" i="27"/>
  <c r="G11" i="27" s="1"/>
  <c r="G9" i="27"/>
  <c r="G10" i="27" s="1"/>
  <c r="G12" i="33" l="1"/>
  <c r="H11" i="33" s="1"/>
  <c r="H9" i="33"/>
  <c r="H10" i="33" s="1"/>
  <c r="D30" i="32"/>
  <c r="E29" i="32" s="1"/>
  <c r="E30" i="32" s="1"/>
  <c r="F29" i="32" s="1"/>
  <c r="F30" i="32" s="1"/>
  <c r="G29" i="32" s="1"/>
  <c r="G30" i="32" s="1"/>
  <c r="H29" i="32" s="1"/>
  <c r="H30" i="32" s="1"/>
  <c r="D30" i="31"/>
  <c r="E29" i="31" s="1"/>
  <c r="E30" i="31" s="1"/>
  <c r="F29" i="31" s="1"/>
  <c r="F30" i="31" s="1"/>
  <c r="G29" i="31" s="1"/>
  <c r="G30" i="31" s="1"/>
  <c r="H29" i="31" s="1"/>
  <c r="H30" i="31" s="1"/>
  <c r="D30" i="30"/>
  <c r="E29" i="30" s="1"/>
  <c r="E30" i="30" s="1"/>
  <c r="F29" i="30" s="1"/>
  <c r="F30" i="30" s="1"/>
  <c r="G29" i="30" s="1"/>
  <c r="G30" i="30" s="1"/>
  <c r="H29" i="30" s="1"/>
  <c r="H30" i="30" s="1"/>
  <c r="F12" i="29"/>
  <c r="G11" i="29" s="1"/>
  <c r="G9" i="29"/>
  <c r="G10" i="29" s="1"/>
  <c r="G9" i="5"/>
  <c r="G10" i="5" s="1"/>
  <c r="G12" i="5" s="1"/>
  <c r="H11" i="5" s="1"/>
  <c r="L12" i="22"/>
  <c r="M12" i="22" s="1"/>
  <c r="K12" i="22"/>
  <c r="D12" i="22"/>
  <c r="J13" i="22"/>
  <c r="E25" i="21"/>
  <c r="F25" i="21" s="1"/>
  <c r="D25" i="21"/>
  <c r="C26" i="21" s="1"/>
  <c r="D12" i="20"/>
  <c r="C13" i="20" s="1"/>
  <c r="E12" i="20"/>
  <c r="F12" i="20" s="1"/>
  <c r="E13" i="16"/>
  <c r="F13" i="16" s="1"/>
  <c r="D13" i="16"/>
  <c r="C14" i="16" s="1"/>
  <c r="C13" i="18"/>
  <c r="D13" i="18" s="1"/>
  <c r="E12" i="18"/>
  <c r="F12" i="18" s="1"/>
  <c r="D13" i="24"/>
  <c r="C14" i="24" s="1"/>
  <c r="E13" i="24"/>
  <c r="F13" i="24" s="1"/>
  <c r="F12" i="28"/>
  <c r="G11" i="28" s="1"/>
  <c r="G9" i="28"/>
  <c r="G10" i="28" s="1"/>
  <c r="E12" i="2"/>
  <c r="F12" i="2" s="1"/>
  <c r="C13" i="2"/>
  <c r="D13" i="2" s="1"/>
  <c r="K12" i="2"/>
  <c r="J13" i="2" s="1"/>
  <c r="L12" i="2"/>
  <c r="M12" i="2" s="1"/>
  <c r="R12" i="2"/>
  <c r="Q13" i="2" s="1"/>
  <c r="S12" i="2"/>
  <c r="T12" i="2" s="1"/>
  <c r="E12" i="22"/>
  <c r="F12" i="22" s="1"/>
  <c r="C13" i="22"/>
  <c r="G12" i="27"/>
  <c r="H11" i="27" s="1"/>
  <c r="H9" i="27"/>
  <c r="H10" i="27" s="1"/>
  <c r="H12" i="33" l="1"/>
  <c r="I9" i="33"/>
  <c r="I10" i="33" s="1"/>
  <c r="G12" i="29"/>
  <c r="H11" i="29" s="1"/>
  <c r="H9" i="29"/>
  <c r="H10" i="29" s="1"/>
  <c r="H9" i="5"/>
  <c r="H10" i="5" s="1"/>
  <c r="H12" i="5" s="1"/>
  <c r="L13" i="22"/>
  <c r="M13" i="22" s="1"/>
  <c r="K13" i="22"/>
  <c r="D13" i="22"/>
  <c r="J14" i="22"/>
  <c r="E26" i="21"/>
  <c r="F26" i="21" s="1"/>
  <c r="D26" i="21"/>
  <c r="C27" i="21" s="1"/>
  <c r="D13" i="20"/>
  <c r="C14" i="20" s="1"/>
  <c r="E13" i="20"/>
  <c r="F13" i="20" s="1"/>
  <c r="E14" i="16"/>
  <c r="F14" i="16" s="1"/>
  <c r="D14" i="16"/>
  <c r="C15" i="16" s="1"/>
  <c r="E13" i="18"/>
  <c r="F13" i="18" s="1"/>
  <c r="C14" i="18"/>
  <c r="D14" i="18" s="1"/>
  <c r="D14" i="24"/>
  <c r="C15" i="24" s="1"/>
  <c r="E14" i="24"/>
  <c r="F14" i="24" s="1"/>
  <c r="G12" i="28"/>
  <c r="H11" i="28" s="1"/>
  <c r="H9" i="28"/>
  <c r="E13" i="2"/>
  <c r="F13" i="2" s="1"/>
  <c r="C14" i="2"/>
  <c r="D14" i="2" s="1"/>
  <c r="L13" i="2"/>
  <c r="M13" i="2" s="1"/>
  <c r="K13" i="2"/>
  <c r="J14" i="2" s="1"/>
  <c r="S13" i="2"/>
  <c r="T13" i="2" s="1"/>
  <c r="R13" i="2"/>
  <c r="Q14" i="2" s="1"/>
  <c r="C14" i="22"/>
  <c r="E13" i="22"/>
  <c r="F13" i="22" s="1"/>
  <c r="H12" i="27"/>
  <c r="I9" i="27"/>
  <c r="I10" i="27" s="1"/>
  <c r="B15" i="27" s="1"/>
  <c r="B15" i="33" l="1"/>
  <c r="H12" i="29"/>
  <c r="I9" i="29"/>
  <c r="I10" i="29" s="1"/>
  <c r="B15" i="29" s="1"/>
  <c r="I9" i="5"/>
  <c r="I10" i="5" s="1"/>
  <c r="L14" i="22"/>
  <c r="M14" i="22" s="1"/>
  <c r="K14" i="22"/>
  <c r="D14" i="22"/>
  <c r="J15" i="22"/>
  <c r="E27" i="21"/>
  <c r="F27" i="21" s="1"/>
  <c r="D27" i="21"/>
  <c r="C28" i="21" s="1"/>
  <c r="D14" i="20"/>
  <c r="C15" i="20" s="1"/>
  <c r="E14" i="20"/>
  <c r="F14" i="20" s="1"/>
  <c r="D15" i="16"/>
  <c r="C16" i="16" s="1"/>
  <c r="E15" i="16"/>
  <c r="F15" i="16" s="1"/>
  <c r="E14" i="18"/>
  <c r="F14" i="18" s="1"/>
  <c r="C15" i="18"/>
  <c r="D15" i="18" s="1"/>
  <c r="D15" i="24"/>
  <c r="C16" i="24" s="1"/>
  <c r="E15" i="24"/>
  <c r="F15" i="24" s="1"/>
  <c r="H10" i="28"/>
  <c r="H12" i="28"/>
  <c r="I9" i="28"/>
  <c r="E14" i="2"/>
  <c r="F14" i="2" s="1"/>
  <c r="C15" i="2"/>
  <c r="D15" i="2" s="1"/>
  <c r="K14" i="2"/>
  <c r="J15" i="2" s="1"/>
  <c r="L14" i="2"/>
  <c r="M14" i="2" s="1"/>
  <c r="R14" i="2"/>
  <c r="Q15" i="2" s="1"/>
  <c r="S14" i="2"/>
  <c r="T14" i="2" s="1"/>
  <c r="C15" i="22"/>
  <c r="E14" i="22"/>
  <c r="F14" i="22" s="1"/>
  <c r="D15" i="27"/>
  <c r="D16" i="27" s="1"/>
  <c r="J15" i="27"/>
  <c r="K15" i="27" s="1"/>
  <c r="E15" i="27"/>
  <c r="E16" i="27" s="1"/>
  <c r="D17" i="27"/>
  <c r="J15" i="33" l="1"/>
  <c r="K15" i="33" s="1"/>
  <c r="D15" i="33"/>
  <c r="D16" i="33" s="1"/>
  <c r="E15" i="33" s="1"/>
  <c r="E16" i="33" s="1"/>
  <c r="D17" i="33"/>
  <c r="B15" i="5"/>
  <c r="D17" i="29"/>
  <c r="J15" i="29"/>
  <c r="K15" i="29" s="1"/>
  <c r="D15" i="29"/>
  <c r="D16" i="29" s="1"/>
  <c r="J15" i="5"/>
  <c r="K15" i="5" s="1"/>
  <c r="D15" i="5"/>
  <c r="D16" i="5" s="1"/>
  <c r="L15" i="22"/>
  <c r="M15" i="22" s="1"/>
  <c r="K15" i="22"/>
  <c r="D15" i="22"/>
  <c r="D28" i="21"/>
  <c r="E28" i="21"/>
  <c r="F28" i="21" s="1"/>
  <c r="E15" i="20"/>
  <c r="F15" i="20" s="1"/>
  <c r="D15" i="20"/>
  <c r="C16" i="20" s="1"/>
  <c r="E16" i="16"/>
  <c r="F16" i="16" s="1"/>
  <c r="D16" i="16"/>
  <c r="C17" i="16" s="1"/>
  <c r="E15" i="18"/>
  <c r="F15" i="18" s="1"/>
  <c r="D16" i="24"/>
  <c r="C17" i="24" s="1"/>
  <c r="E16" i="24"/>
  <c r="F16" i="24" s="1"/>
  <c r="I10" i="28"/>
  <c r="E15" i="2"/>
  <c r="F15" i="2" s="1"/>
  <c r="C16" i="2"/>
  <c r="D16" i="2" s="1"/>
  <c r="K15" i="2"/>
  <c r="J16" i="2" s="1"/>
  <c r="L15" i="2"/>
  <c r="M15" i="2" s="1"/>
  <c r="R15" i="2"/>
  <c r="Q16" i="2" s="1"/>
  <c r="S15" i="2"/>
  <c r="T15" i="2" s="1"/>
  <c r="E15" i="22"/>
  <c r="F15" i="22" s="1"/>
  <c r="F15" i="27"/>
  <c r="F16" i="27" s="1"/>
  <c r="D18" i="27"/>
  <c r="E17" i="27" s="1"/>
  <c r="E18" i="27" s="1"/>
  <c r="F17" i="27" s="1"/>
  <c r="F15" i="33" l="1"/>
  <c r="F16" i="33" s="1"/>
  <c r="D18" i="33"/>
  <c r="E17" i="33" s="1"/>
  <c r="E18" i="33" s="1"/>
  <c r="F17" i="33" s="1"/>
  <c r="D17" i="5"/>
  <c r="D18" i="5" s="1"/>
  <c r="E17" i="5" s="1"/>
  <c r="D18" i="29"/>
  <c r="E17" i="29" s="1"/>
  <c r="E15" i="29"/>
  <c r="E16" i="29" s="1"/>
  <c r="E15" i="5"/>
  <c r="E16" i="5" s="1"/>
  <c r="E18" i="5" s="1"/>
  <c r="F17" i="5" s="1"/>
  <c r="E16" i="20"/>
  <c r="F16" i="20" s="1"/>
  <c r="D16" i="20"/>
  <c r="C17" i="20" s="1"/>
  <c r="B15" i="28"/>
  <c r="D17" i="28" s="1"/>
  <c r="D17" i="16"/>
  <c r="C18" i="16" s="1"/>
  <c r="E17" i="16"/>
  <c r="F17" i="16" s="1"/>
  <c r="E17" i="24"/>
  <c r="F17" i="24" s="1"/>
  <c r="D17" i="24"/>
  <c r="C18" i="24" s="1"/>
  <c r="J15" i="28"/>
  <c r="K15" i="28" s="1"/>
  <c r="D15" i="28"/>
  <c r="D16" i="28" s="1"/>
  <c r="E16" i="2"/>
  <c r="F16" i="2" s="1"/>
  <c r="C17" i="2"/>
  <c r="D17" i="2" s="1"/>
  <c r="C18" i="2" s="1"/>
  <c r="K16" i="2"/>
  <c r="J17" i="2" s="1"/>
  <c r="L16" i="2"/>
  <c r="M16" i="2" s="1"/>
  <c r="R16" i="2"/>
  <c r="Q17" i="2" s="1"/>
  <c r="S16" i="2"/>
  <c r="T16" i="2" s="1"/>
  <c r="F18" i="27"/>
  <c r="G17" i="27" s="1"/>
  <c r="G15" i="27"/>
  <c r="G16" i="27" s="1"/>
  <c r="F18" i="33" l="1"/>
  <c r="G17" i="33" s="1"/>
  <c r="G15" i="33"/>
  <c r="G16" i="33" s="1"/>
  <c r="E18" i="29"/>
  <c r="F17" i="29" s="1"/>
  <c r="F15" i="29"/>
  <c r="F16" i="29" s="1"/>
  <c r="F15" i="5"/>
  <c r="F16" i="5" s="1"/>
  <c r="F18" i="5" s="1"/>
  <c r="G17" i="5" s="1"/>
  <c r="E17" i="20"/>
  <c r="F17" i="20" s="1"/>
  <c r="D17" i="20"/>
  <c r="C18" i="20" s="1"/>
  <c r="D18" i="2"/>
  <c r="C19" i="2" s="1"/>
  <c r="E18" i="2"/>
  <c r="F18" i="2" s="1"/>
  <c r="D18" i="28"/>
  <c r="E17" i="28" s="1"/>
  <c r="E15" i="28"/>
  <c r="E16" i="28" s="1"/>
  <c r="E18" i="16"/>
  <c r="F18" i="16" s="1"/>
  <c r="D18" i="16"/>
  <c r="D18" i="24"/>
  <c r="C19" i="24" s="1"/>
  <c r="E18" i="24"/>
  <c r="F18" i="24" s="1"/>
  <c r="E18" i="28"/>
  <c r="F17" i="28" s="1"/>
  <c r="F15" i="28"/>
  <c r="F16" i="28" s="1"/>
  <c r="E17" i="2"/>
  <c r="F17" i="2" s="1"/>
  <c r="K17" i="2"/>
  <c r="J18" i="2" s="1"/>
  <c r="L17" i="2"/>
  <c r="M17" i="2" s="1"/>
  <c r="S17" i="2"/>
  <c r="T17" i="2" s="1"/>
  <c r="R17" i="2"/>
  <c r="Q18" i="2" s="1"/>
  <c r="G18" i="27"/>
  <c r="H17" i="27" s="1"/>
  <c r="H15" i="27"/>
  <c r="H16" i="27" s="1"/>
  <c r="G18" i="33" l="1"/>
  <c r="H17" i="33" s="1"/>
  <c r="H15" i="33"/>
  <c r="H16" i="33" s="1"/>
  <c r="F18" i="29"/>
  <c r="G17" i="29" s="1"/>
  <c r="G15" i="29"/>
  <c r="G16" i="29" s="1"/>
  <c r="G15" i="5"/>
  <c r="G16" i="5" s="1"/>
  <c r="G18" i="5"/>
  <c r="H17" i="5" s="1"/>
  <c r="H15" i="5"/>
  <c r="H16" i="5" s="1"/>
  <c r="E18" i="20"/>
  <c r="F18" i="20" s="1"/>
  <c r="D18" i="20"/>
  <c r="C19" i="20" s="1"/>
  <c r="D19" i="2"/>
  <c r="C20" i="2" s="1"/>
  <c r="E19" i="2"/>
  <c r="F19" i="2" s="1"/>
  <c r="E19" i="24"/>
  <c r="F19" i="24" s="1"/>
  <c r="D19" i="24"/>
  <c r="C20" i="24" s="1"/>
  <c r="F18" i="28"/>
  <c r="G17" i="28" s="1"/>
  <c r="G15" i="28"/>
  <c r="G16" i="28" s="1"/>
  <c r="L18" i="2"/>
  <c r="M18" i="2" s="1"/>
  <c r="K18" i="2"/>
  <c r="J19" i="2" s="1"/>
  <c r="R18" i="2"/>
  <c r="Q19" i="2" s="1"/>
  <c r="S18" i="2"/>
  <c r="T18" i="2" s="1"/>
  <c r="H18" i="27"/>
  <c r="I15" i="27"/>
  <c r="I16" i="27" s="1"/>
  <c r="B21" i="27" s="1"/>
  <c r="H18" i="33" l="1"/>
  <c r="I15" i="33"/>
  <c r="I16" i="33" s="1"/>
  <c r="G18" i="29"/>
  <c r="H17" i="29" s="1"/>
  <c r="H15" i="29"/>
  <c r="H16" i="29" s="1"/>
  <c r="H18" i="5"/>
  <c r="I15" i="5"/>
  <c r="I16" i="5" s="1"/>
  <c r="B21" i="5" s="1"/>
  <c r="D19" i="20"/>
  <c r="C20" i="20" s="1"/>
  <c r="E19" i="20"/>
  <c r="F19" i="20" s="1"/>
  <c r="D20" i="2"/>
  <c r="C21" i="2" s="1"/>
  <c r="E20" i="2"/>
  <c r="F20" i="2" s="1"/>
  <c r="E20" i="24"/>
  <c r="F20" i="24" s="1"/>
  <c r="D20" i="24"/>
  <c r="G18" i="28"/>
  <c r="H17" i="28" s="1"/>
  <c r="H15" i="28"/>
  <c r="L19" i="2"/>
  <c r="M19" i="2" s="1"/>
  <c r="K19" i="2"/>
  <c r="J20" i="2" s="1"/>
  <c r="R19" i="2"/>
  <c r="Q20" i="2" s="1"/>
  <c r="S19" i="2"/>
  <c r="T19" i="2" s="1"/>
  <c r="D21" i="27"/>
  <c r="D22" i="27" s="1"/>
  <c r="D23" i="27"/>
  <c r="J21" i="27"/>
  <c r="K21" i="27" s="1"/>
  <c r="B21" i="33" l="1"/>
  <c r="H18" i="29"/>
  <c r="I15" i="29"/>
  <c r="I16" i="29" s="1"/>
  <c r="B21" i="29" s="1"/>
  <c r="D23" i="5"/>
  <c r="D20" i="20"/>
  <c r="E20" i="20"/>
  <c r="F20" i="20" s="1"/>
  <c r="D21" i="2"/>
  <c r="C22" i="2" s="1"/>
  <c r="E21" i="2"/>
  <c r="F21" i="2" s="1"/>
  <c r="H16" i="28"/>
  <c r="I15" i="28"/>
  <c r="L20" i="2"/>
  <c r="M20" i="2" s="1"/>
  <c r="K20" i="2"/>
  <c r="R20" i="2"/>
  <c r="Q21" i="2" s="1"/>
  <c r="S20" i="2"/>
  <c r="T20" i="2" s="1"/>
  <c r="D24" i="27"/>
  <c r="E23" i="27" s="1"/>
  <c r="E21" i="27"/>
  <c r="E22" i="27" s="1"/>
  <c r="D23" i="33" l="1"/>
  <c r="D21" i="33"/>
  <c r="D22" i="33" s="1"/>
  <c r="J21" i="33"/>
  <c r="K21" i="33" s="1"/>
  <c r="D23" i="29"/>
  <c r="J21" i="29"/>
  <c r="K21" i="29" s="1"/>
  <c r="D21" i="29"/>
  <c r="D22" i="29" s="1"/>
  <c r="J21" i="5"/>
  <c r="K21" i="5" s="1"/>
  <c r="D21" i="5"/>
  <c r="D22" i="5" s="1"/>
  <c r="D24" i="5" s="1"/>
  <c r="E23" i="5" s="1"/>
  <c r="D22" i="2"/>
  <c r="C23" i="2" s="1"/>
  <c r="E22" i="2"/>
  <c r="F22" i="2" s="1"/>
  <c r="R21" i="2"/>
  <c r="Q22" i="2" s="1"/>
  <c r="S21" i="2"/>
  <c r="T21" i="2" s="1"/>
  <c r="H18" i="28"/>
  <c r="I16" i="28"/>
  <c r="B21" i="28" s="1"/>
  <c r="E24" i="27"/>
  <c r="F23" i="27" s="1"/>
  <c r="F21" i="27"/>
  <c r="F22" i="27" s="1"/>
  <c r="D24" i="33" l="1"/>
  <c r="E23" i="33" s="1"/>
  <c r="E21" i="33"/>
  <c r="E22" i="33" s="1"/>
  <c r="D24" i="29"/>
  <c r="E23" i="29" s="1"/>
  <c r="E21" i="29"/>
  <c r="E22" i="29" s="1"/>
  <c r="E21" i="5"/>
  <c r="E22" i="5" s="1"/>
  <c r="E24" i="5" s="1"/>
  <c r="F23" i="5" s="1"/>
  <c r="D23" i="2"/>
  <c r="C24" i="2" s="1"/>
  <c r="E23" i="2"/>
  <c r="F23" i="2" s="1"/>
  <c r="R22" i="2"/>
  <c r="Q23" i="2" s="1"/>
  <c r="S22" i="2"/>
  <c r="T22" i="2" s="1"/>
  <c r="F24" i="27"/>
  <c r="G23" i="27" s="1"/>
  <c r="G21" i="27"/>
  <c r="G22" i="27" s="1"/>
  <c r="E24" i="33" l="1"/>
  <c r="F23" i="33" s="1"/>
  <c r="F21" i="33"/>
  <c r="F22" i="33" s="1"/>
  <c r="E24" i="29"/>
  <c r="F23" i="29" s="1"/>
  <c r="F21" i="29"/>
  <c r="F22" i="29" s="1"/>
  <c r="F21" i="5"/>
  <c r="F22" i="5" s="1"/>
  <c r="F24" i="5" s="1"/>
  <c r="G23" i="5" s="1"/>
  <c r="D24" i="2"/>
  <c r="C25" i="2" s="1"/>
  <c r="E24" i="2"/>
  <c r="F24" i="2" s="1"/>
  <c r="R23" i="2"/>
  <c r="Q24" i="2" s="1"/>
  <c r="S23" i="2"/>
  <c r="T23" i="2" s="1"/>
  <c r="D21" i="28"/>
  <c r="D22" i="28" s="1"/>
  <c r="D23" i="28"/>
  <c r="J21" i="28"/>
  <c r="K21" i="28" s="1"/>
  <c r="G24" i="27"/>
  <c r="H23" i="27" s="1"/>
  <c r="H21" i="27"/>
  <c r="H22" i="27" s="1"/>
  <c r="F24" i="33" l="1"/>
  <c r="G23" i="33" s="1"/>
  <c r="G21" i="33"/>
  <c r="G22" i="33" s="1"/>
  <c r="F24" i="29"/>
  <c r="G23" i="29" s="1"/>
  <c r="G21" i="29"/>
  <c r="G22" i="29" s="1"/>
  <c r="G21" i="5"/>
  <c r="G22" i="5" s="1"/>
  <c r="H21" i="5" s="1"/>
  <c r="H22" i="5" s="1"/>
  <c r="D25" i="2"/>
  <c r="C26" i="2" s="1"/>
  <c r="E25" i="2"/>
  <c r="F25" i="2" s="1"/>
  <c r="R24" i="2"/>
  <c r="Q25" i="2" s="1"/>
  <c r="S24" i="2"/>
  <c r="T24" i="2" s="1"/>
  <c r="D24" i="28"/>
  <c r="E23" i="28" s="1"/>
  <c r="E21" i="28"/>
  <c r="E22" i="28" s="1"/>
  <c r="H24" i="27"/>
  <c r="I21" i="27"/>
  <c r="I22" i="27" s="1"/>
  <c r="B27" i="27" s="1"/>
  <c r="G24" i="33" l="1"/>
  <c r="H23" i="33" s="1"/>
  <c r="H21" i="33"/>
  <c r="H22" i="33" s="1"/>
  <c r="G24" i="29"/>
  <c r="H23" i="29" s="1"/>
  <c r="H21" i="29"/>
  <c r="H22" i="29" s="1"/>
  <c r="G24" i="5"/>
  <c r="H23" i="5" s="1"/>
  <c r="H24" i="5"/>
  <c r="I21" i="5"/>
  <c r="I22" i="5" s="1"/>
  <c r="B27" i="5" s="1"/>
  <c r="D26" i="2"/>
  <c r="C27" i="2" s="1"/>
  <c r="E26" i="2"/>
  <c r="F26" i="2" s="1"/>
  <c r="R25" i="2"/>
  <c r="Q26" i="2" s="1"/>
  <c r="S25" i="2"/>
  <c r="T25" i="2" s="1"/>
  <c r="E24" i="28"/>
  <c r="F23" i="28" s="1"/>
  <c r="F21" i="28"/>
  <c r="F22" i="28" s="1"/>
  <c r="D27" i="27"/>
  <c r="D28" i="27" s="1"/>
  <c r="D29" i="27"/>
  <c r="J27" i="27"/>
  <c r="K27" i="27" s="1"/>
  <c r="E27" i="27"/>
  <c r="E28" i="27" s="1"/>
  <c r="F27" i="27"/>
  <c r="F28" i="27" s="1"/>
  <c r="H24" i="33" l="1"/>
  <c r="I21" i="33"/>
  <c r="I22" i="33" s="1"/>
  <c r="H24" i="29"/>
  <c r="I21" i="29"/>
  <c r="I22" i="29" s="1"/>
  <c r="B27" i="29" s="1"/>
  <c r="D29" i="5"/>
  <c r="D27" i="2"/>
  <c r="C28" i="2" s="1"/>
  <c r="E27" i="2"/>
  <c r="F27" i="2" s="1"/>
  <c r="R26" i="2"/>
  <c r="Q27" i="2" s="1"/>
  <c r="S26" i="2"/>
  <c r="T26" i="2" s="1"/>
  <c r="F24" i="28"/>
  <c r="G23" i="28" s="1"/>
  <c r="G21" i="28"/>
  <c r="G22" i="28" s="1"/>
  <c r="G27" i="27"/>
  <c r="G28" i="27" s="1"/>
  <c r="D30" i="27"/>
  <c r="E29" i="27" s="1"/>
  <c r="E30" i="27" s="1"/>
  <c r="F29" i="27" s="1"/>
  <c r="F30" i="27" s="1"/>
  <c r="G29" i="27" s="1"/>
  <c r="B27" i="33" l="1"/>
  <c r="D29" i="29"/>
  <c r="J27" i="29"/>
  <c r="K27" i="29" s="1"/>
  <c r="D27" i="29"/>
  <c r="D28" i="29" s="1"/>
  <c r="J27" i="5"/>
  <c r="K27" i="5" s="1"/>
  <c r="D27" i="5"/>
  <c r="D28" i="5" s="1"/>
  <c r="D30" i="5" s="1"/>
  <c r="E29" i="5" s="1"/>
  <c r="D28" i="2"/>
  <c r="C29" i="2" s="1"/>
  <c r="E28" i="2"/>
  <c r="F28" i="2" s="1"/>
  <c r="R27" i="2"/>
  <c r="Q28" i="2" s="1"/>
  <c r="S27" i="2"/>
  <c r="T27" i="2" s="1"/>
  <c r="G24" i="28"/>
  <c r="H23" i="28" s="1"/>
  <c r="H21" i="28"/>
  <c r="G30" i="27"/>
  <c r="H29" i="27" s="1"/>
  <c r="H27" i="27"/>
  <c r="H28" i="27" s="1"/>
  <c r="D27" i="33" l="1"/>
  <c r="D28" i="33" s="1"/>
  <c r="E27" i="33" s="1"/>
  <c r="E28" i="33" s="1"/>
  <c r="F27" i="33" s="1"/>
  <c r="F28" i="33" s="1"/>
  <c r="D29" i="33"/>
  <c r="J27" i="33"/>
  <c r="K27" i="33" s="1"/>
  <c r="D30" i="29"/>
  <c r="E29" i="29" s="1"/>
  <c r="E27" i="29"/>
  <c r="E28" i="29" s="1"/>
  <c r="E27" i="5"/>
  <c r="E28" i="5" s="1"/>
  <c r="F27" i="5" s="1"/>
  <c r="F28" i="5" s="1"/>
  <c r="G27" i="5" s="1"/>
  <c r="G28" i="5" s="1"/>
  <c r="H27" i="5" s="1"/>
  <c r="H28" i="5" s="1"/>
  <c r="I27" i="5" s="1"/>
  <c r="I28" i="5" s="1"/>
  <c r="D29" i="2"/>
  <c r="C30" i="2" s="1"/>
  <c r="E29" i="2"/>
  <c r="F29" i="2" s="1"/>
  <c r="R28" i="2"/>
  <c r="Q29" i="2" s="1"/>
  <c r="S28" i="2"/>
  <c r="T28" i="2" s="1"/>
  <c r="H22" i="28"/>
  <c r="H30" i="27"/>
  <c r="I27" i="27"/>
  <c r="I28" i="27" s="1"/>
  <c r="G27" i="33" l="1"/>
  <c r="G28" i="33" s="1"/>
  <c r="D30" i="33"/>
  <c r="E29" i="33" s="1"/>
  <c r="E30" i="33" s="1"/>
  <c r="F29" i="33" s="1"/>
  <c r="F30" i="33" s="1"/>
  <c r="G29" i="33" s="1"/>
  <c r="E30" i="29"/>
  <c r="F29" i="29" s="1"/>
  <c r="F27" i="29"/>
  <c r="F28" i="29" s="1"/>
  <c r="E30" i="5"/>
  <c r="F29" i="5" s="1"/>
  <c r="F30" i="5" s="1"/>
  <c r="G29" i="5" s="1"/>
  <c r="G30" i="5" s="1"/>
  <c r="H29" i="5" s="1"/>
  <c r="H30" i="5" s="1"/>
  <c r="D30" i="2"/>
  <c r="C31" i="2" s="1"/>
  <c r="E30" i="2"/>
  <c r="F30" i="2" s="1"/>
  <c r="R29" i="2"/>
  <c r="S29" i="2"/>
  <c r="T29" i="2" s="1"/>
  <c r="H24" i="28"/>
  <c r="I21" i="28"/>
  <c r="G30" i="33" l="1"/>
  <c r="H29" i="33" s="1"/>
  <c r="H27" i="33"/>
  <c r="H28" i="33" s="1"/>
  <c r="F30" i="29"/>
  <c r="G29" i="29" s="1"/>
  <c r="G27" i="29"/>
  <c r="G28" i="29" s="1"/>
  <c r="D31" i="2"/>
  <c r="E31" i="2"/>
  <c r="F31" i="2" s="1"/>
  <c r="I22" i="28"/>
  <c r="B27" i="28" s="1"/>
  <c r="H30" i="33" l="1"/>
  <c r="I27" i="33"/>
  <c r="I28" i="33" s="1"/>
  <c r="G30" i="29"/>
  <c r="H29" i="29" s="1"/>
  <c r="H27" i="29"/>
  <c r="H28" i="29" s="1"/>
  <c r="D27" i="28"/>
  <c r="D28" i="28" s="1"/>
  <c r="D29" i="28"/>
  <c r="J27" i="28"/>
  <c r="K27" i="28" s="1"/>
  <c r="H30" i="29" l="1"/>
  <c r="I27" i="29"/>
  <c r="I28" i="29" s="1"/>
  <c r="D30" i="28"/>
  <c r="E29" i="28" s="1"/>
  <c r="E27" i="28"/>
  <c r="E28" i="28" s="1"/>
  <c r="F27" i="28" s="1"/>
  <c r="F28" i="28" s="1"/>
  <c r="G27" i="28" l="1"/>
  <c r="G28" i="28" s="1"/>
  <c r="E30" i="28"/>
  <c r="F29" i="28" s="1"/>
  <c r="F30" i="28" s="1"/>
  <c r="G29" i="28" s="1"/>
  <c r="G30" i="28" l="1"/>
  <c r="H29" i="28" s="1"/>
  <c r="H27" i="28"/>
  <c r="H28" i="28" s="1"/>
  <c r="H30" i="28" l="1"/>
  <c r="I27" i="28"/>
  <c r="I28" i="28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<sst xmlns="http://schemas.openxmlformats.org/spreadsheetml/2006/main" count="295" uniqueCount="28">
  <si>
    <t>Punto Fijo</t>
  </si>
  <si>
    <t>tolerancia:</t>
  </si>
  <si>
    <t>i</t>
  </si>
  <si>
    <t>xi</t>
  </si>
  <si>
    <t>gxi</t>
  </si>
  <si>
    <t>ea</t>
  </si>
  <si>
    <t>er%</t>
  </si>
  <si>
    <t>metódo más sencillo</t>
  </si>
  <si>
    <t>tolerancia</t>
  </si>
  <si>
    <t>Newton-Raphson</t>
  </si>
  <si>
    <t>a6</t>
  </si>
  <si>
    <t>a5</t>
  </si>
  <si>
    <t>a4</t>
  </si>
  <si>
    <t>a3</t>
  </si>
  <si>
    <t>a2</t>
  </si>
  <si>
    <t>a1</t>
  </si>
  <si>
    <t>a0</t>
  </si>
  <si>
    <t>x0</t>
  </si>
  <si>
    <t>x1</t>
  </si>
  <si>
    <t>ve a borrar tus nacadas d gol</t>
  </si>
  <si>
    <t>Mañana voy a ir a tu punto, para darnos un tiro</t>
  </si>
  <si>
    <t>x2</t>
  </si>
  <si>
    <t>x3</t>
  </si>
  <si>
    <t>usen para las tres raices 0.1, 2, 4.5</t>
  </si>
  <si>
    <t>x4</t>
  </si>
  <si>
    <t>fxi</t>
  </si>
  <si>
    <t>f´xi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</si>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</sst>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29" x14ac:knownFonts="1">
    <font>
      <sz val="11"/>
      <color theme="1"/>
      <name val="Aptos Narrow"/>
      <family val="2"/>
      <scheme val="minor"/>
    </font>
    <font>
      <sz val="12"/>
      <color rgb="FFFF0000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b/>
      <sz val="12"/>
      <color rgb="FFFF0000"/>
      <name val="Rockwell Nova Light"/>
      <family val="1"/>
    </font>
    <font>
      <sz val="11"/>
      <color theme="1"/>
      <name val="Rockwell Nova Light"/>
      <family val="1"/>
    </font>
    <font>
      <sz val="12"/>
      <color theme="1"/>
      <name val="Rockwell Nova Light"/>
      <family val="1"/>
    </font>
    <font>
      <i/>
      <sz val="12"/>
      <color theme="1"/>
      <name val="Rockwell Nova Light"/>
      <family val="1"/>
    </font>
    <font>
      <b/>
      <sz val="12"/>
      <color theme="1"/>
      <name val="Rockwell Nova Light"/>
      <family val="1"/>
    </font>
    <font>
      <b/>
      <sz val="12"/>
      <color theme="0"/>
      <name val="Rockwell Nova Light"/>
      <family val="1"/>
    </font>
    <font>
      <b/>
      <sz val="11"/>
      <color theme="1"/>
      <name val="Rockwell Nova Light"/>
      <family val="1"/>
    </font>
    <font>
      <sz val="12"/>
      <color rgb="FFFF0000"/>
      <name val="Rockwell Nova Light"/>
      <family val="1"/>
    </font>
    <font>
      <sz val="12"/>
      <name val="Rockwell Nova Light"/>
      <family val="1"/>
    </font>
    <font>
      <sz val="8"/>
      <name val="Aptos Narrow"/>
      <family val="2"/>
      <scheme val="minor"/>
    </font>
    <font>
      <b/>
      <sz val="10"/>
      <color rgb="FFFF0000"/>
      <name val="Rockwell Nova Light"/>
      <family val="1"/>
    </font>
    <font>
      <sz val="10"/>
      <color theme="1"/>
      <name val="Rockwell Nova Light"/>
      <family val="1"/>
    </font>
    <font>
      <b/>
      <sz val="10"/>
      <color theme="0"/>
      <name val="Rockwell Nova Light"/>
      <family val="1"/>
    </font>
    <font>
      <b/>
      <sz val="10"/>
      <color theme="1"/>
      <name val="Rockwell Nova Light"/>
      <family val="1"/>
    </font>
    <font>
      <sz val="10"/>
      <name val="Rockwell Nova Light"/>
      <family val="1"/>
    </font>
    <font>
      <b/>
      <sz val="11"/>
      <color rgb="FFFF0000"/>
      <name val="Aptos Narrow"/>
      <family val="2"/>
      <scheme val="minor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8" fillId="2" borderId="0" xfId="0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13" xfId="0" applyBorder="1"/>
    <xf numFmtId="0" fontId="2" fillId="0" borderId="7" xfId="0" applyFont="1" applyBorder="1" applyAlignment="1">
      <alignment horizontal="center" vertical="center"/>
    </xf>
    <xf numFmtId="164" fontId="5" fillId="5" borderId="6" xfId="0" applyNumberFormat="1" applyFont="1" applyFill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5" fillId="7" borderId="6" xfId="0" applyNumberFormat="1" applyFont="1" applyFill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5" fillId="6" borderId="6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5" fillId="6" borderId="4" xfId="0" applyNumberFormat="1" applyFont="1" applyFill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0" fillId="0" borderId="15" xfId="0" applyFont="1" applyBorder="1"/>
    <xf numFmtId="0" fontId="10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64" fontId="13" fillId="5" borderId="6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64" fontId="13" fillId="5" borderId="4" xfId="0" applyNumberFormat="1" applyFont="1" applyFill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0" fontId="9" fillId="0" borderId="13" xfId="0" applyFont="1" applyBorder="1"/>
    <xf numFmtId="164" fontId="10" fillId="0" borderId="14" xfId="0" applyNumberFormat="1" applyFont="1" applyBorder="1" applyAlignment="1">
      <alignment horizontal="center" vertical="center"/>
    </xf>
    <xf numFmtId="164" fontId="13" fillId="6" borderId="4" xfId="0" applyNumberFormat="1" applyFont="1" applyFill="1" applyBorder="1" applyAlignment="1">
      <alignment horizontal="center" vertical="center"/>
    </xf>
    <xf numFmtId="164" fontId="10" fillId="0" borderId="12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164" fontId="13" fillId="7" borderId="6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64" fontId="16" fillId="0" borderId="11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13" fillId="6" borderId="6" xfId="0" applyNumberFormat="1" applyFont="1" applyFill="1" applyBorder="1" applyAlignment="1">
      <alignment horizontal="center" vertical="center"/>
    </xf>
    <xf numFmtId="164" fontId="16" fillId="0" borderId="9" xfId="0" applyNumberFormat="1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9" fillId="0" borderId="0" xfId="0" applyNumberFormat="1" applyFont="1"/>
    <xf numFmtId="0" fontId="0" fillId="0" borderId="0" xfId="0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0" borderId="15" xfId="0" applyFont="1" applyBorder="1"/>
    <xf numFmtId="0" fontId="19" fillId="0" borderId="7" xfId="0" applyFont="1" applyBorder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0" borderId="0" xfId="0" applyFont="1"/>
    <xf numFmtId="0" fontId="19" fillId="0" borderId="6" xfId="0" applyFont="1" applyBorder="1" applyAlignment="1">
      <alignment horizontal="center" vertical="center"/>
    </xf>
    <xf numFmtId="164" fontId="20" fillId="5" borderId="6" xfId="0" applyNumberFormat="1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64" fontId="20" fillId="5" borderId="4" xfId="0" applyNumberFormat="1" applyFont="1" applyFill="1" applyBorder="1" applyAlignment="1">
      <alignment horizontal="center" vertical="center"/>
    </xf>
    <xf numFmtId="164" fontId="19" fillId="0" borderId="4" xfId="0" applyNumberFormat="1" applyFont="1" applyBorder="1" applyAlignment="1">
      <alignment horizontal="center" vertical="center"/>
    </xf>
    <xf numFmtId="2" fontId="19" fillId="0" borderId="4" xfId="0" applyNumberFormat="1" applyFont="1" applyBorder="1" applyAlignment="1">
      <alignment horizontal="center" vertical="center"/>
    </xf>
    <xf numFmtId="164" fontId="19" fillId="0" borderId="3" xfId="0" applyNumberFormat="1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19" fillId="0" borderId="13" xfId="0" applyFont="1" applyBorder="1"/>
    <xf numFmtId="164" fontId="19" fillId="0" borderId="14" xfId="0" applyNumberFormat="1" applyFont="1" applyBorder="1" applyAlignment="1">
      <alignment horizontal="center" vertical="center"/>
    </xf>
    <xf numFmtId="164" fontId="20" fillId="6" borderId="4" xfId="0" applyNumberFormat="1" applyFont="1" applyFill="1" applyBorder="1" applyAlignment="1">
      <alignment horizontal="center" vertical="center"/>
    </xf>
    <xf numFmtId="164" fontId="19" fillId="0" borderId="12" xfId="0" applyNumberFormat="1" applyFont="1" applyBorder="1" applyAlignment="1">
      <alignment horizontal="center" vertical="center"/>
    </xf>
    <xf numFmtId="164" fontId="19" fillId="0" borderId="5" xfId="0" applyNumberFormat="1" applyFont="1" applyBorder="1" applyAlignment="1">
      <alignment horizontal="center" vertical="center"/>
    </xf>
    <xf numFmtId="164" fontId="19" fillId="0" borderId="7" xfId="0" applyNumberFormat="1" applyFont="1" applyBorder="1" applyAlignment="1">
      <alignment horizontal="center" vertical="center"/>
    </xf>
    <xf numFmtId="164" fontId="19" fillId="0" borderId="16" xfId="0" applyNumberFormat="1" applyFont="1" applyBorder="1" applyAlignment="1">
      <alignment horizontal="center" vertical="center"/>
    </xf>
    <xf numFmtId="164" fontId="19" fillId="0" borderId="6" xfId="0" applyNumberFormat="1" applyFont="1" applyBorder="1" applyAlignment="1">
      <alignment horizontal="center" vertical="center"/>
    </xf>
    <xf numFmtId="164" fontId="20" fillId="7" borderId="6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64" fontId="22" fillId="0" borderId="3" xfId="0" applyNumberFormat="1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164" fontId="22" fillId="0" borderId="11" xfId="0" applyNumberFormat="1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164" fontId="20" fillId="6" borderId="6" xfId="0" applyNumberFormat="1" applyFont="1" applyFill="1" applyBorder="1" applyAlignment="1">
      <alignment horizontal="center" vertical="center"/>
    </xf>
    <xf numFmtId="164" fontId="22" fillId="0" borderId="9" xfId="0" applyNumberFormat="1" applyFont="1" applyBorder="1" applyAlignment="1">
      <alignment horizontal="center" vertical="center"/>
    </xf>
    <xf numFmtId="164" fontId="22" fillId="0" borderId="4" xfId="0" applyNumberFormat="1" applyFont="1" applyBorder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164" fontId="19" fillId="0" borderId="0" xfId="0" applyNumberFormat="1" applyFont="1"/>
    <xf numFmtId="165" fontId="10" fillId="0" borderId="1" xfId="0" applyNumberFormat="1" applyFont="1" applyBorder="1" applyAlignment="1">
      <alignment horizontal="center" vertical="center"/>
    </xf>
    <xf numFmtId="0" fontId="23" fillId="0" borderId="0" xfId="0" applyFont="1"/>
    <xf numFmtId="164" fontId="10" fillId="9" borderId="1" xfId="0" applyNumberFormat="1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5" fillId="0" borderId="15" xfId="0" applyFont="1" applyBorder="1"/>
    <xf numFmtId="0" fontId="25" fillId="0" borderId="7" xfId="0" applyFont="1" applyBorder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25" fillId="0" borderId="0" xfId="0" applyFont="1"/>
    <xf numFmtId="0" fontId="25" fillId="0" borderId="6" xfId="0" applyFont="1" applyBorder="1" applyAlignment="1">
      <alignment horizontal="center" vertical="center"/>
    </xf>
    <xf numFmtId="1" fontId="26" fillId="5" borderId="6" xfId="0" applyNumberFormat="1" applyFont="1" applyFill="1" applyBorder="1" applyAlignment="1">
      <alignment horizontal="center" vertical="center"/>
    </xf>
    <xf numFmtId="1" fontId="27" fillId="0" borderId="3" xfId="0" applyNumberFormat="1" applyFont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1" fontId="25" fillId="0" borderId="4" xfId="0" applyNumberFormat="1" applyFont="1" applyBorder="1" applyAlignment="1">
      <alignment horizontal="center" vertical="center"/>
    </xf>
    <xf numFmtId="1" fontId="25" fillId="0" borderId="3" xfId="0" applyNumberFormat="1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1" fontId="25" fillId="0" borderId="14" xfId="0" applyNumberFormat="1" applyFont="1" applyBorder="1" applyAlignment="1">
      <alignment horizontal="center" vertical="center"/>
    </xf>
    <xf numFmtId="1" fontId="26" fillId="6" borderId="4" xfId="0" applyNumberFormat="1" applyFont="1" applyFill="1" applyBorder="1" applyAlignment="1">
      <alignment horizontal="center" vertical="center"/>
    </xf>
    <xf numFmtId="1" fontId="25" fillId="0" borderId="12" xfId="0" applyNumberFormat="1" applyFont="1" applyBorder="1" applyAlignment="1">
      <alignment horizontal="center" vertical="center"/>
    </xf>
    <xf numFmtId="1" fontId="25" fillId="0" borderId="5" xfId="0" applyNumberFormat="1" applyFont="1" applyBorder="1" applyAlignment="1">
      <alignment horizontal="center" vertical="center"/>
    </xf>
    <xf numFmtId="1" fontId="25" fillId="0" borderId="7" xfId="0" applyNumberFormat="1" applyFont="1" applyBorder="1" applyAlignment="1">
      <alignment horizontal="center" vertical="center"/>
    </xf>
    <xf numFmtId="1" fontId="25" fillId="0" borderId="16" xfId="0" applyNumberFormat="1" applyFont="1" applyBorder="1" applyAlignment="1">
      <alignment horizontal="center" vertical="center"/>
    </xf>
    <xf numFmtId="1" fontId="25" fillId="0" borderId="6" xfId="0" applyNumberFormat="1" applyFont="1" applyBorder="1" applyAlignment="1">
      <alignment horizontal="center" vertical="center"/>
    </xf>
    <xf numFmtId="1" fontId="26" fillId="7" borderId="6" xfId="0" applyNumberFormat="1" applyFont="1" applyFill="1" applyBorder="1" applyAlignment="1">
      <alignment horizontal="center" vertical="center"/>
    </xf>
    <xf numFmtId="1" fontId="25" fillId="0" borderId="0" xfId="0" applyNumberFormat="1" applyFont="1" applyAlignment="1">
      <alignment horizontal="center" vertical="center"/>
    </xf>
    <xf numFmtId="1" fontId="28" fillId="0" borderId="3" xfId="0" applyNumberFormat="1" applyFont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 vertical="center"/>
    </xf>
    <xf numFmtId="1" fontId="28" fillId="0" borderId="11" xfId="0" applyNumberFormat="1" applyFont="1" applyBorder="1" applyAlignment="1">
      <alignment horizontal="center" vertical="center"/>
    </xf>
    <xf numFmtId="1" fontId="25" fillId="0" borderId="8" xfId="0" applyNumberFormat="1" applyFont="1" applyBorder="1" applyAlignment="1">
      <alignment horizontal="center" vertical="center"/>
    </xf>
    <xf numFmtId="1" fontId="26" fillId="6" borderId="6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28" fillId="0" borderId="9" xfId="0" applyNumberFormat="1" applyFont="1" applyBorder="1" applyAlignment="1">
      <alignment horizontal="center" vertical="center"/>
    </xf>
    <xf numFmtId="1" fontId="28" fillId="0" borderId="4" xfId="0" applyNumberFormat="1" applyFont="1" applyBorder="1" applyAlignment="1">
      <alignment horizontal="center" vertical="center"/>
    </xf>
    <xf numFmtId="166" fontId="26" fillId="5" borderId="4" xfId="0" applyNumberFormat="1" applyFont="1" applyFill="1" applyBorder="1" applyAlignment="1">
      <alignment horizontal="center" vertical="center"/>
    </xf>
    <xf numFmtId="1" fontId="26" fillId="5" borderId="4" xfId="0" applyNumberFormat="1" applyFont="1" applyFill="1" applyBorder="1" applyAlignment="1">
      <alignment horizontal="center" vertical="center"/>
    </xf>
    <xf numFmtId="1" fontId="0" fillId="0" borderId="13" xfId="0" applyNumberFormat="1" applyBorder="1"/>
    <xf numFmtId="1" fontId="25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65">
    <dxf>
      <font>
        <b/>
        <i val="0"/>
        <color rgb="FFFF000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 val="0"/>
        <color rgb="FFC0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 val="0"/>
        <color rgb="FFC0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 val="0"/>
        <color rgb="FFC0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 val="0"/>
        <color rgb="FFC0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 val="0"/>
        <color rgb="FFC0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 val="0"/>
        <color rgb="FFC0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 val="0"/>
        <color rgb="FFC0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 val="0"/>
        <color rgb="FFC0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 val="0"/>
        <color rgb="FFC0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 val="0"/>
        <color rgb="FFC0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 val="0"/>
        <color rgb="FFC0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 val="0"/>
        <color rgb="FFC0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 val="0"/>
        <color rgb="FFC0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9" tint="0.39994506668294322"/>
        </patternFill>
      </fill>
    </dxf>
    <dxf>
      <font>
        <b/>
        <i val="0"/>
        <color rgb="FFC0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 val="0"/>
        <color rgb="FFC00000"/>
      </font>
      <fill>
        <patternFill>
          <bgColor theme="7" tint="0.39994506668294322"/>
        </patternFill>
      </fill>
    </dxf>
    <dxf>
      <font>
        <b/>
        <i/>
        <color rgb="FFFF0000"/>
      </font>
      <fill>
        <patternFill>
          <bgColor theme="7" tint="0.39994506668294322"/>
        </patternFill>
      </fill>
    </dxf>
    <dxf>
      <font>
        <b/>
        <i val="0"/>
        <color rgb="FFC00000"/>
      </font>
      <fill>
        <patternFill>
          <bgColor theme="7" tint="0.39994506668294322"/>
        </patternFill>
      </fill>
    </dxf>
    <dxf>
      <font>
        <b/>
        <i val="0"/>
        <color rgb="FFC00000"/>
      </font>
      <fill>
        <patternFill>
          <bgColor theme="7" tint="0.39994506668294322"/>
        </patternFill>
      </fill>
    </dxf>
    <dxf>
      <font>
        <b/>
        <i val="0"/>
        <color rgb="FFC00000"/>
      </font>
      <fill>
        <patternFill>
          <bgColor theme="9"/>
        </patternFill>
      </fill>
    </dxf>
    <dxf>
      <font>
        <b/>
        <i val="0"/>
        <color rgb="FFC00000"/>
      </font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microsoft.com/office/2022/10/relationships/richValueRel" Target="richData/richValueRel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2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12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2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12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12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402167</xdr:colOff>
      <xdr:row>0</xdr:row>
      <xdr:rowOff>198820</xdr:rowOff>
    </xdr:from>
    <xdr:to>
      <xdr:col>26</xdr:col>
      <xdr:colOff>391583</xdr:colOff>
      <xdr:row>16</xdr:row>
      <xdr:rowOff>29882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C6CD6B7D-844B-6CC4-1D1F-6A9A1E937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09084" y="198820"/>
          <a:ext cx="4561416" cy="2888587"/>
        </a:xfrm>
        <a:prstGeom prst="rect">
          <a:avLst/>
        </a:prstGeom>
      </xdr:spPr>
    </xdr:pic>
    <xdr:clientData/>
  </xdr:twoCellAnchor>
  <xdr:twoCellAnchor editAs="oneCell">
    <xdr:from>
      <xdr:col>20</xdr:col>
      <xdr:colOff>452752</xdr:colOff>
      <xdr:row>17</xdr:row>
      <xdr:rowOff>116416</xdr:rowOff>
    </xdr:from>
    <xdr:to>
      <xdr:col>26</xdr:col>
      <xdr:colOff>293866</xdr:colOff>
      <xdr:row>39</xdr:row>
      <xdr:rowOff>139542</xdr:rowOff>
    </xdr:to>
    <xdr:pic>
      <xdr:nvPicPr>
        <xdr:cNvPr id="9" name="Imagen 2">
          <a:extLst>
            <a:ext uri="{FF2B5EF4-FFF2-40B4-BE49-F238E27FC236}">
              <a16:creationId xmlns:a16="http://schemas.microsoft.com/office/drawing/2014/main" id="{D15E18EE-C21D-5F87-0053-2EEBD4B41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59669" y="3534833"/>
          <a:ext cx="4413114" cy="42427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485775</xdr:colOff>
      <xdr:row>2</xdr:row>
      <xdr:rowOff>114300</xdr:rowOff>
    </xdr:from>
    <xdr:to>
      <xdr:col>17</xdr:col>
      <xdr:colOff>226695</xdr:colOff>
      <xdr:row>15</xdr:row>
      <xdr:rowOff>34290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85B5838B-0428-651D-9ABD-C117E0730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9775" y="495300"/>
          <a:ext cx="4572000" cy="2495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508635</xdr:colOff>
      <xdr:row>0</xdr:row>
      <xdr:rowOff>70485</xdr:rowOff>
    </xdr:from>
    <xdr:to>
      <xdr:col>14</xdr:col>
      <xdr:colOff>386715</xdr:colOff>
      <xdr:row>16</xdr:row>
      <xdr:rowOff>116205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445734-3D95-E420-2EB6-6B5615397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1015" y="70485"/>
          <a:ext cx="4707255" cy="30841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198119</xdr:rowOff>
    </xdr:from>
    <xdr:to>
      <xdr:col>14</xdr:col>
      <xdr:colOff>535305</xdr:colOff>
      <xdr:row>20</xdr:row>
      <xdr:rowOff>103383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C2095BBA-5D25-B648-0B28-0AAB17351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8700" y="198119"/>
          <a:ext cx="4602480" cy="3724789"/>
        </a:xfrm>
        <a:prstGeom prst="rect">
          <a:avLst/>
        </a:prstGeom>
        <a:ln w="28575">
          <a:noFill/>
          <a:prstDash val="sysDash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198119</xdr:rowOff>
    </xdr:from>
    <xdr:to>
      <xdr:col>14</xdr:col>
      <xdr:colOff>78105</xdr:colOff>
      <xdr:row>21</xdr:row>
      <xdr:rowOff>35340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825D54F1-FAD8-D193-D740-EB8F18F29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6760" y="198119"/>
          <a:ext cx="4145280" cy="3837721"/>
        </a:xfrm>
        <a:prstGeom prst="rect">
          <a:avLst/>
        </a:prstGeom>
        <a:ln w="28575">
          <a:noFill/>
          <a:prstDash val="sysDash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13</xdr:col>
      <xdr:colOff>121920</xdr:colOff>
      <xdr:row>25</xdr:row>
      <xdr:rowOff>34416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D2AA7030-4FFA-A6D7-19E0-560BA5779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3460" y="198120"/>
          <a:ext cx="4351020" cy="4606416"/>
        </a:xfrm>
        <a:prstGeom prst="rect">
          <a:avLst/>
        </a:prstGeom>
        <a:ln w="28575">
          <a:noFill/>
          <a:prstDash val="sysDash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648547</xdr:colOff>
      <xdr:row>1</xdr:row>
      <xdr:rowOff>0</xdr:rowOff>
    </xdr:from>
    <xdr:to>
      <xdr:col>19</xdr:col>
      <xdr:colOff>372040</xdr:colOff>
      <xdr:row>15</xdr:row>
      <xdr:rowOff>19525</xdr:rowOff>
    </xdr:to>
    <xdr:pic>
      <xdr:nvPicPr>
        <xdr:cNvPr id="7" name="Imagen 2">
          <a:extLst>
            <a:ext uri="{FF2B5EF4-FFF2-40B4-BE49-F238E27FC236}">
              <a16:creationId xmlns:a16="http://schemas.microsoft.com/office/drawing/2014/main" id="{E6DD8861-29EB-28A8-6935-129543F0B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2427" y="198120"/>
          <a:ext cx="3352518" cy="28198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754380</xdr:colOff>
      <xdr:row>1</xdr:row>
      <xdr:rowOff>114300</xdr:rowOff>
    </xdr:from>
    <xdr:to>
      <xdr:col>12</xdr:col>
      <xdr:colOff>194310</xdr:colOff>
      <xdr:row>26</xdr:row>
      <xdr:rowOff>129852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FB1F7941-A7B3-659D-9806-01E37C4BA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1060" y="312420"/>
          <a:ext cx="3002280" cy="4682802"/>
        </a:xfrm>
        <a:prstGeom prst="rect">
          <a:avLst/>
        </a:prstGeom>
        <a:ln w="28575">
          <a:noFill/>
          <a:prstDash val="sysDash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99060</xdr:colOff>
      <xdr:row>1</xdr:row>
      <xdr:rowOff>7619</xdr:rowOff>
    </xdr:from>
    <xdr:to>
      <xdr:col>13</xdr:col>
      <xdr:colOff>314325</xdr:colOff>
      <xdr:row>24</xdr:row>
      <xdr:rowOff>170382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DFF1999A-3A1F-E5DF-D1B5-A9F15C58E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6780" y="205739"/>
          <a:ext cx="3520440" cy="4506163"/>
        </a:xfrm>
        <a:prstGeom prst="rect">
          <a:avLst/>
        </a:prstGeom>
        <a:ln w="28575">
          <a:noFill/>
          <a:prstDash val="sysDash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3" name="CuadroTexto 5">
          <a:extLst>
            <a:ext uri="{FF2B5EF4-FFF2-40B4-BE49-F238E27FC236}">
              <a16:creationId xmlns:a16="http://schemas.microsoft.com/office/drawing/2014/main" id="{D5D2CF33-7106-4A3B-94AF-0D91094D3DB3}"/>
            </a:ext>
          </a:extLst>
        </xdr:cNvPr>
        <xdr:cNvSpPr txBox="1"/>
      </xdr:nvSpPr>
      <xdr:spPr>
        <a:xfrm>
          <a:off x="6896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31</xdr:row>
      <xdr:rowOff>0</xdr:rowOff>
    </xdr:from>
    <xdr:ext cx="0" cy="4152900"/>
    <xdr:pic>
      <xdr:nvPicPr>
        <xdr:cNvPr id="4" name="Imagen 3">
          <a:extLst>
            <a:ext uri="{FF2B5EF4-FFF2-40B4-BE49-F238E27FC236}">
              <a16:creationId xmlns:a16="http://schemas.microsoft.com/office/drawing/2014/main" id="{824BA038-8D64-4985-869C-8E3D06141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66460"/>
          <a:ext cx="0" cy="41529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175260</xdr:rowOff>
    </xdr:from>
    <xdr:ext cx="65" cy="172227"/>
    <xdr:sp macro="" textlink="">
      <xdr:nvSpPr>
        <xdr:cNvPr id="5" name="CuadroTexto 5">
          <a:extLst>
            <a:ext uri="{FF2B5EF4-FFF2-40B4-BE49-F238E27FC236}">
              <a16:creationId xmlns:a16="http://schemas.microsoft.com/office/drawing/2014/main" id="{5FB59829-10E9-41B1-9BE2-5BE76D9BC061}"/>
            </a:ext>
          </a:extLst>
        </xdr:cNvPr>
        <xdr:cNvSpPr txBox="1"/>
      </xdr:nvSpPr>
      <xdr:spPr>
        <a:xfrm>
          <a:off x="0" y="8237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31</xdr:row>
      <xdr:rowOff>0</xdr:rowOff>
    </xdr:from>
    <xdr:ext cx="0" cy="4152900"/>
    <xdr:pic>
      <xdr:nvPicPr>
        <xdr:cNvPr id="6" name="Imagen 5">
          <a:extLst>
            <a:ext uri="{FF2B5EF4-FFF2-40B4-BE49-F238E27FC236}">
              <a16:creationId xmlns:a16="http://schemas.microsoft.com/office/drawing/2014/main" id="{556EA889-25DB-4A7C-BA2A-2B5E478F5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9180" y="5966460"/>
          <a:ext cx="0" cy="41529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175260</xdr:rowOff>
    </xdr:from>
    <xdr:ext cx="65" cy="172227"/>
    <xdr:sp macro="" textlink="">
      <xdr:nvSpPr>
        <xdr:cNvPr id="7" name="CuadroTexto 5">
          <a:extLst>
            <a:ext uri="{FF2B5EF4-FFF2-40B4-BE49-F238E27FC236}">
              <a16:creationId xmlns:a16="http://schemas.microsoft.com/office/drawing/2014/main" id="{E76AF77B-571A-4E68-8032-941F68EC19CA}"/>
            </a:ext>
          </a:extLst>
        </xdr:cNvPr>
        <xdr:cNvSpPr txBox="1"/>
      </xdr:nvSpPr>
      <xdr:spPr>
        <a:xfrm>
          <a:off x="6896100" y="8237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11</xdr:col>
      <xdr:colOff>218799</xdr:colOff>
      <xdr:row>1</xdr:row>
      <xdr:rowOff>7620</xdr:rowOff>
    </xdr:from>
    <xdr:to>
      <xdr:col>19</xdr:col>
      <xdr:colOff>46297</xdr:colOff>
      <xdr:row>17</xdr:row>
      <xdr:rowOff>38474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1FD69E6-D149-DF3F-0BD5-825B17FFD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7919" y="213360"/>
          <a:ext cx="4871938" cy="315505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9</xdr:col>
      <xdr:colOff>0</xdr:colOff>
      <xdr:row>21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16DB9F-7BC9-4320-8082-F2D93CA93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9860" y="0"/>
          <a:ext cx="0" cy="40767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304800</xdr:colOff>
      <xdr:row>5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A53B734-6B33-4998-9388-3C13AF5A4FD0}"/>
            </a:ext>
          </a:extLst>
        </xdr:cNvPr>
        <xdr:cNvSpPr>
          <a:spLocks noChangeAspect="1" noChangeArrowheads="1"/>
        </xdr:cNvSpPr>
      </xdr:nvSpPr>
      <xdr:spPr bwMode="auto">
        <a:xfrm>
          <a:off x="707898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144779</xdr:colOff>
      <xdr:row>10</xdr:row>
      <xdr:rowOff>83820</xdr:rowOff>
    </xdr:from>
    <xdr:to>
      <xdr:col>6</xdr:col>
      <xdr:colOff>747120</xdr:colOff>
      <xdr:row>21</xdr:row>
      <xdr:rowOff>137160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09A97A7-F524-4D74-9E0D-2E002B4CB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4979" y="1988820"/>
          <a:ext cx="4290421" cy="214884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9</xdr:col>
      <xdr:colOff>0</xdr:colOff>
      <xdr:row>21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59F2BC-D227-4EC2-AFC4-7CD4C6A05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1880" y="0"/>
          <a:ext cx="0" cy="40767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304800</xdr:colOff>
      <xdr:row>5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2C93EA7-AD7C-4AD2-B263-FBA601B61F7A}"/>
            </a:ext>
          </a:extLst>
        </xdr:cNvPr>
        <xdr:cNvSpPr>
          <a:spLocks noChangeAspect="1" noChangeArrowheads="1"/>
        </xdr:cNvSpPr>
      </xdr:nvSpPr>
      <xdr:spPr bwMode="auto">
        <a:xfrm>
          <a:off x="80010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1226820</xdr:colOff>
      <xdr:row>11</xdr:row>
      <xdr:rowOff>129880</xdr:rowOff>
    </xdr:from>
    <xdr:to>
      <xdr:col>7</xdr:col>
      <xdr:colOff>352031</xdr:colOff>
      <xdr:row>20</xdr:row>
      <xdr:rowOff>15240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BA1BB53-13AC-D9E9-DD7A-3AE4A8E40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" y="2225380"/>
          <a:ext cx="4013441" cy="159986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10</xdr:col>
      <xdr:colOff>304800</xdr:colOff>
      <xdr:row>5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E996543-4769-43E7-9B79-5B0A91A0F942}"/>
            </a:ext>
          </a:extLst>
        </xdr:cNvPr>
        <xdr:cNvSpPr>
          <a:spLocks noChangeAspect="1" noChangeArrowheads="1"/>
        </xdr:cNvSpPr>
      </xdr:nvSpPr>
      <xdr:spPr bwMode="auto">
        <a:xfrm>
          <a:off x="64008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15240</xdr:rowOff>
    </xdr:from>
    <xdr:to>
      <xdr:col>8</xdr:col>
      <xdr:colOff>36592</xdr:colOff>
      <xdr:row>22</xdr:row>
      <xdr:rowOff>38300</xdr:rowOff>
    </xdr:to>
    <xdr:pic>
      <xdr:nvPicPr>
        <xdr:cNvPr id="5" name="Imagen 3">
          <a:extLst>
            <a:ext uri="{FF2B5EF4-FFF2-40B4-BE49-F238E27FC236}">
              <a16:creationId xmlns:a16="http://schemas.microsoft.com/office/drawing/2014/main" id="{EF29CF45-C063-7B4E-1EAC-093A7B84F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0180" y="1920240"/>
          <a:ext cx="4580017" cy="230906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10</xdr:col>
      <xdr:colOff>304800</xdr:colOff>
      <xdr:row>5</xdr:row>
      <xdr:rowOff>114300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65567550-E947-438D-93F8-4F89A5820006}"/>
            </a:ext>
          </a:extLst>
        </xdr:cNvPr>
        <xdr:cNvSpPr>
          <a:spLocks noChangeAspect="1" noChangeArrowheads="1"/>
        </xdr:cNvSpPr>
      </xdr:nvSpPr>
      <xdr:spPr bwMode="auto">
        <a:xfrm>
          <a:off x="69342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1272540</xdr:colOff>
      <xdr:row>10</xdr:row>
      <xdr:rowOff>46882</xdr:rowOff>
    </xdr:from>
    <xdr:to>
      <xdr:col>7</xdr:col>
      <xdr:colOff>110380</xdr:colOff>
      <xdr:row>25</xdr:row>
      <xdr:rowOff>99059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CC8429A-56DC-22EE-7EA7-28F5F8496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2540" y="1951882"/>
          <a:ext cx="4316620" cy="290967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9</xdr:col>
      <xdr:colOff>0</xdr:colOff>
      <xdr:row>21</xdr:row>
      <xdr:rowOff>76200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8636191B-9B04-C6DF-8238-372BA39AA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2725" y="0"/>
          <a:ext cx="0" cy="41529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304800</xdr:colOff>
      <xdr:row>5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8794CED8-01C8-BB51-57C6-5946B87F437F}"/>
            </a:ext>
          </a:extLst>
        </xdr:cNvPr>
        <xdr:cNvSpPr>
          <a:spLocks noChangeAspect="1" noChangeArrowheads="1"/>
        </xdr:cNvSpPr>
      </xdr:nvSpPr>
      <xdr:spPr bwMode="auto">
        <a:xfrm>
          <a:off x="7338060" y="78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380530</xdr:colOff>
      <xdr:row>1</xdr:row>
      <xdr:rowOff>7620</xdr:rowOff>
    </xdr:from>
    <xdr:to>
      <xdr:col>16</xdr:col>
      <xdr:colOff>22860</xdr:colOff>
      <xdr:row>19</xdr:row>
      <xdr:rowOff>27911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75D4AD8-2D3D-0BDC-AF64-CDABBD091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4210" y="198120"/>
          <a:ext cx="3833330" cy="344929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3" name="CuadroTexto 5">
          <a:extLst>
            <a:ext uri="{FF2B5EF4-FFF2-40B4-BE49-F238E27FC236}">
              <a16:creationId xmlns:a16="http://schemas.microsoft.com/office/drawing/2014/main" id="{121D9772-8A38-487C-9874-F42C090B045F}"/>
            </a:ext>
          </a:extLst>
        </xdr:cNvPr>
        <xdr:cNvSpPr txBox="1"/>
      </xdr:nvSpPr>
      <xdr:spPr>
        <a:xfrm>
          <a:off x="6896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31</xdr:row>
      <xdr:rowOff>0</xdr:rowOff>
    </xdr:from>
    <xdr:ext cx="0" cy="4152900"/>
    <xdr:pic>
      <xdr:nvPicPr>
        <xdr:cNvPr id="4" name="Imagen 3">
          <a:extLst>
            <a:ext uri="{FF2B5EF4-FFF2-40B4-BE49-F238E27FC236}">
              <a16:creationId xmlns:a16="http://schemas.microsoft.com/office/drawing/2014/main" id="{95017E60-E3B4-4B67-89C9-E183E708E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66460"/>
          <a:ext cx="0" cy="41529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175260</xdr:rowOff>
    </xdr:from>
    <xdr:ext cx="65" cy="172227"/>
    <xdr:sp macro="" textlink="">
      <xdr:nvSpPr>
        <xdr:cNvPr id="5" name="CuadroTexto 5">
          <a:extLst>
            <a:ext uri="{FF2B5EF4-FFF2-40B4-BE49-F238E27FC236}">
              <a16:creationId xmlns:a16="http://schemas.microsoft.com/office/drawing/2014/main" id="{40770874-9B2F-407B-A920-579180E2CE24}"/>
            </a:ext>
          </a:extLst>
        </xdr:cNvPr>
        <xdr:cNvSpPr txBox="1"/>
      </xdr:nvSpPr>
      <xdr:spPr>
        <a:xfrm>
          <a:off x="0" y="8237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0</xdr:colOff>
      <xdr:row>31</xdr:row>
      <xdr:rowOff>0</xdr:rowOff>
    </xdr:from>
    <xdr:ext cx="0" cy="4152900"/>
    <xdr:pic>
      <xdr:nvPicPr>
        <xdr:cNvPr id="6" name="Imagen 5">
          <a:extLst>
            <a:ext uri="{FF2B5EF4-FFF2-40B4-BE49-F238E27FC236}">
              <a16:creationId xmlns:a16="http://schemas.microsoft.com/office/drawing/2014/main" id="{260F6242-F7EC-4F82-85E7-502ACDF09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9180" y="5966460"/>
          <a:ext cx="0" cy="4152900"/>
        </a:xfrm>
        <a:prstGeom prst="rect">
          <a:avLst/>
        </a:prstGeom>
      </xdr:spPr>
    </xdr:pic>
    <xdr:clientData/>
  </xdr:oneCellAnchor>
  <xdr:oneCellAnchor>
    <xdr:from>
      <xdr:col>9</xdr:col>
      <xdr:colOff>350520</xdr:colOff>
      <xdr:row>42</xdr:row>
      <xdr:rowOff>175260</xdr:rowOff>
    </xdr:from>
    <xdr:ext cx="65" cy="172227"/>
    <xdr:sp macro="" textlink="">
      <xdr:nvSpPr>
        <xdr:cNvPr id="7" name="CuadroTexto 5">
          <a:extLst>
            <a:ext uri="{FF2B5EF4-FFF2-40B4-BE49-F238E27FC236}">
              <a16:creationId xmlns:a16="http://schemas.microsoft.com/office/drawing/2014/main" id="{2E3A5105-E24C-4E11-94C0-E6103992D6C0}"/>
            </a:ext>
          </a:extLst>
        </xdr:cNvPr>
        <xdr:cNvSpPr txBox="1"/>
      </xdr:nvSpPr>
      <xdr:spPr>
        <a:xfrm>
          <a:off x="6896100" y="8237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12</xdr:col>
      <xdr:colOff>0</xdr:colOff>
      <xdr:row>1</xdr:row>
      <xdr:rowOff>0</xdr:rowOff>
    </xdr:from>
    <xdr:to>
      <xdr:col>19</xdr:col>
      <xdr:colOff>693854</xdr:colOff>
      <xdr:row>12</xdr:row>
      <xdr:rowOff>53533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7948B6A-CDCC-7242-D689-150CB994B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8300" y="205740"/>
          <a:ext cx="5006774" cy="22252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10</xdr:col>
      <xdr:colOff>304800</xdr:colOff>
      <xdr:row>5</xdr:row>
      <xdr:rowOff>114300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83C8C3EE-31EC-4D32-AAA8-51075DF12B3C}"/>
            </a:ext>
          </a:extLst>
        </xdr:cNvPr>
        <xdr:cNvSpPr>
          <a:spLocks noChangeAspect="1" noChangeArrowheads="1"/>
        </xdr:cNvSpPr>
      </xdr:nvSpPr>
      <xdr:spPr bwMode="auto">
        <a:xfrm>
          <a:off x="702564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4</xdr:col>
      <xdr:colOff>670738</xdr:colOff>
      <xdr:row>24</xdr:row>
      <xdr:rowOff>38334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8DA8605-CF04-2E48-5757-AB7E4F0F1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1640" y="1905000"/>
          <a:ext cx="2049958" cy="270533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4" name="CuadroTexto 5">
          <a:extLst>
            <a:ext uri="{FF2B5EF4-FFF2-40B4-BE49-F238E27FC236}">
              <a16:creationId xmlns:a16="http://schemas.microsoft.com/office/drawing/2014/main" id="{7BDDE402-136A-490F-B619-6A2C990ADB93}"/>
            </a:ext>
          </a:extLst>
        </xdr:cNvPr>
        <xdr:cNvSpPr txBox="1"/>
      </xdr:nvSpPr>
      <xdr:spPr>
        <a:xfrm>
          <a:off x="684276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31</xdr:row>
      <xdr:rowOff>0</xdr:rowOff>
    </xdr:from>
    <xdr:ext cx="0" cy="4152900"/>
    <xdr:pic>
      <xdr:nvPicPr>
        <xdr:cNvPr id="5" name="Imagen 4">
          <a:extLst>
            <a:ext uri="{FF2B5EF4-FFF2-40B4-BE49-F238E27FC236}">
              <a16:creationId xmlns:a16="http://schemas.microsoft.com/office/drawing/2014/main" id="{8D94B706-2E9D-4C6F-B38E-6D98F5A3E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9180" y="0"/>
          <a:ext cx="0" cy="41529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175260</xdr:rowOff>
    </xdr:from>
    <xdr:ext cx="65" cy="172227"/>
    <xdr:sp macro="" textlink="">
      <xdr:nvSpPr>
        <xdr:cNvPr id="7" name="CuadroTexto 5">
          <a:extLst>
            <a:ext uri="{FF2B5EF4-FFF2-40B4-BE49-F238E27FC236}">
              <a16:creationId xmlns:a16="http://schemas.microsoft.com/office/drawing/2014/main" id="{BF20D3EA-F37F-4A51-9F6E-C96A5756B680}"/>
            </a:ext>
          </a:extLst>
        </xdr:cNvPr>
        <xdr:cNvSpPr txBox="1"/>
      </xdr:nvSpPr>
      <xdr:spPr>
        <a:xfrm>
          <a:off x="6896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31</xdr:row>
      <xdr:rowOff>0</xdr:rowOff>
    </xdr:from>
    <xdr:ext cx="0" cy="4152900"/>
    <xdr:pic>
      <xdr:nvPicPr>
        <xdr:cNvPr id="8" name="Imagen 7">
          <a:extLst>
            <a:ext uri="{FF2B5EF4-FFF2-40B4-BE49-F238E27FC236}">
              <a16:creationId xmlns:a16="http://schemas.microsoft.com/office/drawing/2014/main" id="{2250BDD3-0D30-4EEB-88FA-3A4D225AB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9180" y="0"/>
          <a:ext cx="0" cy="41529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175260</xdr:rowOff>
    </xdr:from>
    <xdr:ext cx="65" cy="172227"/>
    <xdr:sp macro="" textlink="">
      <xdr:nvSpPr>
        <xdr:cNvPr id="9" name="CuadroTexto 5">
          <a:extLst>
            <a:ext uri="{FF2B5EF4-FFF2-40B4-BE49-F238E27FC236}">
              <a16:creationId xmlns:a16="http://schemas.microsoft.com/office/drawing/2014/main" id="{E174E2DA-4CEE-4F00-81EB-59AD351FB561}"/>
            </a:ext>
          </a:extLst>
        </xdr:cNvPr>
        <xdr:cNvSpPr txBox="1"/>
      </xdr:nvSpPr>
      <xdr:spPr>
        <a:xfrm>
          <a:off x="689610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12</xdr:col>
      <xdr:colOff>0</xdr:colOff>
      <xdr:row>1</xdr:row>
      <xdr:rowOff>0</xdr:rowOff>
    </xdr:from>
    <xdr:to>
      <xdr:col>17</xdr:col>
      <xdr:colOff>175513</xdr:colOff>
      <xdr:row>33</xdr:row>
      <xdr:rowOff>46248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7E595C2-BCD3-AD28-77BB-643FF7C57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8680" y="205740"/>
          <a:ext cx="2918713" cy="609652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0" cy="4152900"/>
    <xdr:pic>
      <xdr:nvPicPr>
        <xdr:cNvPr id="9" name="Imagen 1">
          <a:extLst>
            <a:ext uri="{FF2B5EF4-FFF2-40B4-BE49-F238E27FC236}">
              <a16:creationId xmlns:a16="http://schemas.microsoft.com/office/drawing/2014/main" id="{674A20A6-399B-48E2-8289-0654720A4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894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9</xdr:col>
      <xdr:colOff>457200</xdr:colOff>
      <xdr:row>2</xdr:row>
      <xdr:rowOff>0</xdr:rowOff>
    </xdr:from>
    <xdr:to>
      <xdr:col>10</xdr:col>
      <xdr:colOff>232410</xdr:colOff>
      <xdr:row>3</xdr:row>
      <xdr:rowOff>104775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B98B2F9A-6A32-4A2D-A785-BFAA76935B92}"/>
            </a:ext>
          </a:extLst>
        </xdr:cNvPr>
        <xdr:cNvSpPr>
          <a:spLocks noChangeAspect="1" noChangeArrowheads="1"/>
        </xdr:cNvSpPr>
      </xdr:nvSpPr>
      <xdr:spPr bwMode="auto">
        <a:xfrm>
          <a:off x="8077200" y="39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3" name="CuadroTexto 5">
          <a:extLst>
            <a:ext uri="{FF2B5EF4-FFF2-40B4-BE49-F238E27FC236}">
              <a16:creationId xmlns:a16="http://schemas.microsoft.com/office/drawing/2014/main" id="{41D0BCAA-DE68-41BB-A119-9221F794A646}"/>
            </a:ext>
          </a:extLst>
        </xdr:cNvPr>
        <xdr:cNvSpPr txBox="1"/>
      </xdr:nvSpPr>
      <xdr:spPr>
        <a:xfrm>
          <a:off x="6629400" y="22783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0" cy="4152900"/>
    <xdr:pic>
      <xdr:nvPicPr>
        <xdr:cNvPr id="2" name="Imagen 1">
          <a:extLst>
            <a:ext uri="{FF2B5EF4-FFF2-40B4-BE49-F238E27FC236}">
              <a16:creationId xmlns:a16="http://schemas.microsoft.com/office/drawing/2014/main" id="{D9D5FC48-7F1C-4C89-AFA0-40E19E8DC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9</xdr:col>
      <xdr:colOff>457200</xdr:colOff>
      <xdr:row>2</xdr:row>
      <xdr:rowOff>0</xdr:rowOff>
    </xdr:from>
    <xdr:to>
      <xdr:col>10</xdr:col>
      <xdr:colOff>241935</xdr:colOff>
      <xdr:row>3</xdr:row>
      <xdr:rowOff>95250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DB76104E-CEA0-43CD-85B2-90A1351AAADC}"/>
            </a:ext>
            <a:ext uri="{147F2762-F138-4A5C-976F-8EAC2B608ADB}">
              <a16:predDERef xmlns:a16="http://schemas.microsoft.com/office/drawing/2014/main" pred="{D9D5FC48-7F1C-4C89-AFA0-40E19E8DCE81}"/>
            </a:ext>
          </a:extLst>
        </xdr:cNvPr>
        <xdr:cNvSpPr>
          <a:spLocks noChangeAspect="1" noChangeArrowheads="1"/>
        </xdr:cNvSpPr>
      </xdr:nvSpPr>
      <xdr:spPr bwMode="auto">
        <a:xfrm>
          <a:off x="6772275" y="390525"/>
          <a:ext cx="299085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4" name="CuadroTexto 5">
          <a:extLst>
            <a:ext uri="{FF2B5EF4-FFF2-40B4-BE49-F238E27FC236}">
              <a16:creationId xmlns:a16="http://schemas.microsoft.com/office/drawing/2014/main" id="{8D7482EA-954A-4861-B17E-5017CF618C4D}"/>
            </a:ext>
            <a:ext uri="{147F2762-F138-4A5C-976F-8EAC2B608ADB}">
              <a16:predDERef xmlns:a16="http://schemas.microsoft.com/office/drawing/2014/main" pred="{DB76104E-CEA0-43CD-85B2-90A1351AAADC}"/>
            </a:ext>
          </a:extLst>
        </xdr:cNvPr>
        <xdr:cNvSpPr txBox="1"/>
      </xdr:nvSpPr>
      <xdr:spPr>
        <a:xfrm>
          <a:off x="6665595" y="228028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12</xdr:col>
      <xdr:colOff>0</xdr:colOff>
      <xdr:row>0</xdr:row>
      <xdr:rowOff>104775</xdr:rowOff>
    </xdr:from>
    <xdr:to>
      <xdr:col>15</xdr:col>
      <xdr:colOff>295275</xdr:colOff>
      <xdr:row>8</xdr:row>
      <xdr:rowOff>19050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649FE4F-A7E8-F73D-B88C-65B31A4BE742}"/>
            </a:ext>
            <a:ext uri="{147F2762-F138-4A5C-976F-8EAC2B608ADB}">
              <a16:predDERef xmlns:a16="http://schemas.microsoft.com/office/drawing/2014/main" pred="{8D7482EA-954A-4861-B17E-5017CF618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72450" y="104775"/>
          <a:ext cx="1952625" cy="14859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0" cy="4152900"/>
    <xdr:pic>
      <xdr:nvPicPr>
        <xdr:cNvPr id="2" name="Imagen 1">
          <a:extLst>
            <a:ext uri="{FF2B5EF4-FFF2-40B4-BE49-F238E27FC236}">
              <a16:creationId xmlns:a16="http://schemas.microsoft.com/office/drawing/2014/main" id="{501A580B-0076-4476-91E3-75A8EF9F7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632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9</xdr:col>
      <xdr:colOff>457200</xdr:colOff>
      <xdr:row>2</xdr:row>
      <xdr:rowOff>0</xdr:rowOff>
    </xdr:from>
    <xdr:to>
      <xdr:col>10</xdr:col>
      <xdr:colOff>253365</xdr:colOff>
      <xdr:row>3</xdr:row>
      <xdr:rowOff>102870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5574DF64-9CAC-4EDF-8BFF-776771EEE7FA}"/>
            </a:ext>
          </a:extLst>
        </xdr:cNvPr>
        <xdr:cNvSpPr>
          <a:spLocks noChangeAspect="1" noChangeArrowheads="1"/>
        </xdr:cNvSpPr>
      </xdr:nvSpPr>
      <xdr:spPr bwMode="auto">
        <a:xfrm>
          <a:off x="6941820" y="403860"/>
          <a:ext cx="310515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4" name="CuadroTexto 5">
          <a:extLst>
            <a:ext uri="{FF2B5EF4-FFF2-40B4-BE49-F238E27FC236}">
              <a16:creationId xmlns:a16="http://schemas.microsoft.com/office/drawing/2014/main" id="{F6FD0022-36C2-4B77-AEBB-51CFEBCE33B1}"/>
            </a:ext>
          </a:extLst>
        </xdr:cNvPr>
        <xdr:cNvSpPr txBox="1"/>
      </xdr:nvSpPr>
      <xdr:spPr>
        <a:xfrm>
          <a:off x="683514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0" cy="4152900"/>
    <xdr:pic>
      <xdr:nvPicPr>
        <xdr:cNvPr id="2" name="Imagen 1">
          <a:extLst>
            <a:ext uri="{FF2B5EF4-FFF2-40B4-BE49-F238E27FC236}">
              <a16:creationId xmlns:a16="http://schemas.microsoft.com/office/drawing/2014/main" id="{94ADD3B4-8446-4DB7-8198-732B6764D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632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9</xdr:col>
      <xdr:colOff>457200</xdr:colOff>
      <xdr:row>2</xdr:row>
      <xdr:rowOff>0</xdr:rowOff>
    </xdr:from>
    <xdr:to>
      <xdr:col>10</xdr:col>
      <xdr:colOff>243840</xdr:colOff>
      <xdr:row>3</xdr:row>
      <xdr:rowOff>102870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9B57E584-9C70-40CC-ADA2-A2DCC2A45E9A}"/>
            </a:ext>
          </a:extLst>
        </xdr:cNvPr>
        <xdr:cNvSpPr>
          <a:spLocks noChangeAspect="1" noChangeArrowheads="1"/>
        </xdr:cNvSpPr>
      </xdr:nvSpPr>
      <xdr:spPr bwMode="auto">
        <a:xfrm>
          <a:off x="6941820" y="403860"/>
          <a:ext cx="310515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4" name="CuadroTexto 5">
          <a:extLst>
            <a:ext uri="{FF2B5EF4-FFF2-40B4-BE49-F238E27FC236}">
              <a16:creationId xmlns:a16="http://schemas.microsoft.com/office/drawing/2014/main" id="{533327B8-3E46-4BCD-BB4B-28CB5C733D9E}"/>
            </a:ext>
          </a:extLst>
        </xdr:cNvPr>
        <xdr:cNvSpPr txBox="1"/>
      </xdr:nvSpPr>
      <xdr:spPr>
        <a:xfrm>
          <a:off x="683514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0" cy="4152900"/>
    <xdr:pic>
      <xdr:nvPicPr>
        <xdr:cNvPr id="2" name="Imagen 1">
          <a:extLst>
            <a:ext uri="{FF2B5EF4-FFF2-40B4-BE49-F238E27FC236}">
              <a16:creationId xmlns:a16="http://schemas.microsoft.com/office/drawing/2014/main" id="{6B4191F0-41B4-45A6-B848-8DA2DC9F4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632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9</xdr:col>
      <xdr:colOff>457200</xdr:colOff>
      <xdr:row>2</xdr:row>
      <xdr:rowOff>0</xdr:rowOff>
    </xdr:from>
    <xdr:to>
      <xdr:col>10</xdr:col>
      <xdr:colOff>253365</xdr:colOff>
      <xdr:row>3</xdr:row>
      <xdr:rowOff>102870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FE3E7F0D-0B92-401E-AD11-F5000C0A2E06}"/>
            </a:ext>
          </a:extLst>
        </xdr:cNvPr>
        <xdr:cNvSpPr>
          <a:spLocks noChangeAspect="1" noChangeArrowheads="1"/>
        </xdr:cNvSpPr>
      </xdr:nvSpPr>
      <xdr:spPr bwMode="auto">
        <a:xfrm>
          <a:off x="6941820" y="403860"/>
          <a:ext cx="310515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4" name="CuadroTexto 5">
          <a:extLst>
            <a:ext uri="{FF2B5EF4-FFF2-40B4-BE49-F238E27FC236}">
              <a16:creationId xmlns:a16="http://schemas.microsoft.com/office/drawing/2014/main" id="{7CB07AF0-6C66-4F56-8A07-315B5F7409CA}"/>
            </a:ext>
          </a:extLst>
        </xdr:cNvPr>
        <xdr:cNvSpPr txBox="1"/>
      </xdr:nvSpPr>
      <xdr:spPr>
        <a:xfrm>
          <a:off x="6835140" y="2331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0" cy="4152900"/>
    <xdr:pic>
      <xdr:nvPicPr>
        <xdr:cNvPr id="2" name="Imagen 1">
          <a:extLst>
            <a:ext uri="{FF2B5EF4-FFF2-40B4-BE49-F238E27FC236}">
              <a16:creationId xmlns:a16="http://schemas.microsoft.com/office/drawing/2014/main" id="{7FC41090-37F9-47A7-90BB-8CF0F90FA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6320" y="0"/>
          <a:ext cx="0" cy="4152900"/>
        </a:xfrm>
        <a:prstGeom prst="rect">
          <a:avLst/>
        </a:prstGeom>
      </xdr:spPr>
    </xdr:pic>
    <xdr:clientData/>
  </xdr:oneCellAnchor>
  <xdr:twoCellAnchor editAs="oneCell">
    <xdr:from>
      <xdr:col>9</xdr:col>
      <xdr:colOff>457200</xdr:colOff>
      <xdr:row>2</xdr:row>
      <xdr:rowOff>0</xdr:rowOff>
    </xdr:from>
    <xdr:to>
      <xdr:col>10</xdr:col>
      <xdr:colOff>253365</xdr:colOff>
      <xdr:row>3</xdr:row>
      <xdr:rowOff>102870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D702AE97-7897-45B1-94B6-27F7C38FAD46}"/>
            </a:ext>
          </a:extLst>
        </xdr:cNvPr>
        <xdr:cNvSpPr>
          <a:spLocks noChangeAspect="1" noChangeArrowheads="1"/>
        </xdr:cNvSpPr>
      </xdr:nvSpPr>
      <xdr:spPr bwMode="auto">
        <a:xfrm>
          <a:off x="6941820" y="396240"/>
          <a:ext cx="321945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350520</xdr:colOff>
      <xdr:row>11</xdr:row>
      <xdr:rowOff>175260</xdr:rowOff>
    </xdr:from>
    <xdr:ext cx="65" cy="172227"/>
    <xdr:sp macro="" textlink="">
      <xdr:nvSpPr>
        <xdr:cNvPr id="4" name="CuadroTexto 5">
          <a:extLst>
            <a:ext uri="{FF2B5EF4-FFF2-40B4-BE49-F238E27FC236}">
              <a16:creationId xmlns:a16="http://schemas.microsoft.com/office/drawing/2014/main" id="{E79E3A9C-684B-4E94-9086-D5FAE6EE844B}"/>
            </a:ext>
          </a:extLst>
        </xdr:cNvPr>
        <xdr:cNvSpPr txBox="1"/>
      </xdr:nvSpPr>
      <xdr:spPr>
        <a:xfrm>
          <a:off x="6835140" y="23088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BAED2-5DBF-414B-9CD9-EF6193C37DB6}">
  <dimension ref="A1:H20"/>
  <sheetViews>
    <sheetView workbookViewId="0">
      <selection activeCell="E27" sqref="E27"/>
    </sheetView>
  </sheetViews>
  <sheetFormatPr baseColWidth="10" defaultColWidth="11.44140625" defaultRowHeight="14.4" x14ac:dyDescent="0.3"/>
  <cols>
    <col min="1" max="1" width="10.5546875" bestFit="1" customWidth="1"/>
    <col min="2" max="2" width="3.44140625" bestFit="1" customWidth="1"/>
    <col min="3" max="3" width="7.5546875" bestFit="1" customWidth="1"/>
    <col min="4" max="4" width="12" bestFit="1" customWidth="1"/>
    <col min="5" max="5" width="7.5546875" bestFit="1" customWidth="1"/>
    <col min="6" max="6" width="9" bestFit="1" customWidth="1"/>
  </cols>
  <sheetData>
    <row r="1" spans="1:8" ht="15.6" x14ac:dyDescent="0.3">
      <c r="A1" s="1" t="s">
        <v>0</v>
      </c>
      <c r="B1" s="2"/>
      <c r="C1" s="2"/>
      <c r="D1" s="7" t="s">
        <v>1</v>
      </c>
      <c r="E1" s="6">
        <v>1E-3</v>
      </c>
      <c r="F1" s="3">
        <v>0.01</v>
      </c>
    </row>
    <row r="2" spans="1:8" ht="15.6" x14ac:dyDescent="0.3">
      <c r="A2" s="2"/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H2" s="10" t="s">
        <v>7</v>
      </c>
    </row>
    <row r="3" spans="1:8" ht="15.6" x14ac:dyDescent="0.3">
      <c r="A3" s="2"/>
      <c r="B3" s="5">
        <v>0</v>
      </c>
      <c r="C3" s="9">
        <v>0.5</v>
      </c>
      <c r="D3" s="8">
        <f>EXP(-C3)</f>
        <v>0.60653065971263342</v>
      </c>
      <c r="E3" s="8"/>
      <c r="F3" s="8"/>
    </row>
    <row r="4" spans="1:8" ht="15" x14ac:dyDescent="0.3">
      <c r="B4" s="5">
        <v>1</v>
      </c>
      <c r="C4" s="8">
        <f t="shared" ref="C4:C20" si="0">D3</f>
        <v>0.60653065971263342</v>
      </c>
      <c r="D4" s="8">
        <f>EXP(-C4)</f>
        <v>0.54523921189260505</v>
      </c>
      <c r="E4" s="8">
        <f t="shared" ref="E4:E20" si="1">ABS(C4-C3)</f>
        <v>0.10653065971263342</v>
      </c>
      <c r="F4" s="8">
        <f t="shared" ref="F4:F20" si="2">ABS(E4/C4)*100</f>
        <v>17.563936464993592</v>
      </c>
    </row>
    <row r="5" spans="1:8" ht="15" x14ac:dyDescent="0.3">
      <c r="B5" s="5">
        <v>2</v>
      </c>
      <c r="C5" s="8">
        <f t="shared" si="0"/>
        <v>0.54523921189260505</v>
      </c>
      <c r="D5" s="8">
        <f t="shared" ref="D5:D14" si="3">EXP(-C5)</f>
        <v>0.57970309487806826</v>
      </c>
      <c r="E5" s="8">
        <f t="shared" si="1"/>
        <v>6.1291447820028377E-2</v>
      </c>
      <c r="F5" s="8">
        <f t="shared" si="2"/>
        <v>11.241203215608211</v>
      </c>
    </row>
    <row r="6" spans="1:8" ht="15" x14ac:dyDescent="0.3">
      <c r="B6" s="5">
        <v>3</v>
      </c>
      <c r="C6" s="8">
        <f t="shared" si="0"/>
        <v>0.57970309487806826</v>
      </c>
      <c r="D6" s="8">
        <f t="shared" si="3"/>
        <v>0.56006462793890188</v>
      </c>
      <c r="E6" s="8">
        <f t="shared" si="1"/>
        <v>3.4463882985463212E-2</v>
      </c>
      <c r="F6" s="8">
        <f t="shared" si="2"/>
        <v>5.9450921152511986</v>
      </c>
    </row>
    <row r="7" spans="1:8" ht="15" x14ac:dyDescent="0.3">
      <c r="B7" s="5">
        <v>4</v>
      </c>
      <c r="C7" s="8">
        <f t="shared" si="0"/>
        <v>0.56006462793890188</v>
      </c>
      <c r="D7" s="8">
        <f t="shared" si="3"/>
        <v>0.57117214897721513</v>
      </c>
      <c r="E7" s="8">
        <f t="shared" si="1"/>
        <v>1.9638466939166377E-2</v>
      </c>
      <c r="F7" s="8">
        <f t="shared" si="2"/>
        <v>3.5064644256213877</v>
      </c>
    </row>
    <row r="8" spans="1:8" ht="15" x14ac:dyDescent="0.3">
      <c r="B8" s="5">
        <v>5</v>
      </c>
      <c r="C8" s="8">
        <f t="shared" si="0"/>
        <v>0.57117214897721513</v>
      </c>
      <c r="D8" s="8">
        <f t="shared" si="3"/>
        <v>0.56486294698032347</v>
      </c>
      <c r="E8" s="8">
        <f t="shared" si="1"/>
        <v>1.1107521038313251E-2</v>
      </c>
      <c r="F8" s="8">
        <f t="shared" si="2"/>
        <v>1.9446888399939026</v>
      </c>
    </row>
    <row r="9" spans="1:8" ht="15" x14ac:dyDescent="0.3">
      <c r="B9" s="5">
        <v>6</v>
      </c>
      <c r="C9" s="8">
        <f t="shared" si="0"/>
        <v>0.56486294698032347</v>
      </c>
      <c r="D9" s="8">
        <f t="shared" si="3"/>
        <v>0.56843804757006622</v>
      </c>
      <c r="E9" s="8">
        <f t="shared" si="1"/>
        <v>6.3092019968916668E-3</v>
      </c>
      <c r="F9" s="8">
        <f t="shared" si="2"/>
        <v>1.1169438587926077</v>
      </c>
    </row>
    <row r="10" spans="1:8" ht="15" x14ac:dyDescent="0.3">
      <c r="B10" s="5">
        <v>7</v>
      </c>
      <c r="C10" s="8">
        <f t="shared" si="0"/>
        <v>0.56843804757006622</v>
      </c>
      <c r="D10" s="8">
        <f t="shared" si="3"/>
        <v>0.56640945274692078</v>
      </c>
      <c r="E10" s="8">
        <f t="shared" si="1"/>
        <v>3.5751005897427524E-3</v>
      </c>
      <c r="F10" s="8">
        <f t="shared" si="2"/>
        <v>0.62893407734148588</v>
      </c>
    </row>
    <row r="11" spans="1:8" ht="15" x14ac:dyDescent="0.3">
      <c r="B11" s="5">
        <v>8</v>
      </c>
      <c r="C11" s="8">
        <f t="shared" si="0"/>
        <v>0.56640945274692078</v>
      </c>
      <c r="D11" s="8">
        <f t="shared" si="3"/>
        <v>0.56755963426224243</v>
      </c>
      <c r="E11" s="8">
        <f t="shared" si="1"/>
        <v>2.0285948231454354E-3</v>
      </c>
      <c r="F11" s="8">
        <f t="shared" si="2"/>
        <v>0.35814988844330575</v>
      </c>
    </row>
    <row r="12" spans="1:8" ht="15" x14ac:dyDescent="0.3">
      <c r="B12" s="5">
        <v>9</v>
      </c>
      <c r="C12" s="8">
        <f t="shared" si="0"/>
        <v>0.56755963426224243</v>
      </c>
      <c r="D12" s="8">
        <f t="shared" si="3"/>
        <v>0.56690721293547142</v>
      </c>
      <c r="E12" s="8">
        <f t="shared" si="1"/>
        <v>1.1501815153216466E-3</v>
      </c>
      <c r="F12" s="8">
        <f t="shared" si="2"/>
        <v>0.20265386153064616</v>
      </c>
    </row>
    <row r="13" spans="1:8" ht="15" x14ac:dyDescent="0.3">
      <c r="B13" s="5">
        <v>10</v>
      </c>
      <c r="C13" s="8">
        <f t="shared" si="0"/>
        <v>0.56690721293547142</v>
      </c>
      <c r="D13" s="8">
        <f t="shared" si="3"/>
        <v>0.56727719597077852</v>
      </c>
      <c r="E13" s="8">
        <f t="shared" si="1"/>
        <v>6.5242132677101328E-4</v>
      </c>
      <c r="F13" s="8">
        <f t="shared" si="2"/>
        <v>0.11508432277528202</v>
      </c>
    </row>
    <row r="14" spans="1:8" ht="15" x14ac:dyDescent="0.3">
      <c r="B14" s="5">
        <v>11</v>
      </c>
      <c r="C14" s="8">
        <f t="shared" si="0"/>
        <v>0.56727719597077852</v>
      </c>
      <c r="D14" s="8">
        <f t="shared" si="3"/>
        <v>0.56706735185372814</v>
      </c>
      <c r="E14" s="8">
        <f t="shared" si="1"/>
        <v>3.6998303530710874E-4</v>
      </c>
      <c r="F14" s="8">
        <f t="shared" si="2"/>
        <v>6.522085462539326E-2</v>
      </c>
    </row>
    <row r="15" spans="1:8" ht="15" x14ac:dyDescent="0.3">
      <c r="B15" s="5">
        <v>12</v>
      </c>
      <c r="C15" s="8">
        <f t="shared" si="0"/>
        <v>0.56706735185372814</v>
      </c>
      <c r="D15" s="8">
        <f t="shared" ref="D15:D20" si="4">EXP(-C15)</f>
        <v>0.56718636008763812</v>
      </c>
      <c r="E15" s="8">
        <f t="shared" si="1"/>
        <v>2.0984411705038397E-4</v>
      </c>
      <c r="F15" s="8">
        <f t="shared" si="2"/>
        <v>3.7005148747218317E-2</v>
      </c>
    </row>
    <row r="16" spans="1:8" ht="15" x14ac:dyDescent="0.3">
      <c r="B16" s="5">
        <v>13</v>
      </c>
      <c r="C16" s="8">
        <f t="shared" si="0"/>
        <v>0.56718636008763812</v>
      </c>
      <c r="D16" s="8">
        <f t="shared" si="4"/>
        <v>0.56711886425698577</v>
      </c>
      <c r="E16" s="8">
        <f t="shared" si="1"/>
        <v>1.190082339099785E-4</v>
      </c>
      <c r="F16" s="8">
        <f t="shared" si="2"/>
        <v>2.0982210131356135E-2</v>
      </c>
    </row>
    <row r="17" spans="2:6" ht="15" x14ac:dyDescent="0.3">
      <c r="B17" s="5">
        <v>14</v>
      </c>
      <c r="C17" s="8">
        <f t="shared" si="0"/>
        <v>0.56711886425698577</v>
      </c>
      <c r="D17" s="8">
        <f t="shared" si="4"/>
        <v>0.56715714370764458</v>
      </c>
      <c r="E17" s="8">
        <f t="shared" si="1"/>
        <v>6.7495830652353206E-5</v>
      </c>
      <c r="F17" s="8">
        <f t="shared" si="2"/>
        <v>1.1901531567069856E-2</v>
      </c>
    </row>
    <row r="18" spans="2:6" ht="15" x14ac:dyDescent="0.3">
      <c r="B18" s="5">
        <v>15</v>
      </c>
      <c r="C18" s="8">
        <f t="shared" si="0"/>
        <v>0.56715714370764458</v>
      </c>
      <c r="D18" s="8">
        <f t="shared" si="4"/>
        <v>0.56713543365927321</v>
      </c>
      <c r="E18" s="8">
        <f t="shared" si="1"/>
        <v>3.8279450658817993E-5</v>
      </c>
      <c r="F18" s="8">
        <f t="shared" si="2"/>
        <v>6.7493552860104847E-3</v>
      </c>
    </row>
    <row r="19" spans="2:6" ht="15" x14ac:dyDescent="0.3">
      <c r="B19" s="5">
        <v>16</v>
      </c>
      <c r="C19" s="8">
        <f t="shared" si="0"/>
        <v>0.56713543365927321</v>
      </c>
      <c r="D19" s="8">
        <f t="shared" si="4"/>
        <v>0.56714774633062492</v>
      </c>
      <c r="E19" s="8">
        <f t="shared" si="1"/>
        <v>2.1710048371370583E-5</v>
      </c>
      <c r="F19" s="8">
        <f t="shared" si="2"/>
        <v>3.8280183326393365E-3</v>
      </c>
    </row>
    <row r="20" spans="2:6" ht="15" x14ac:dyDescent="0.3">
      <c r="B20" s="5">
        <v>17</v>
      </c>
      <c r="C20" s="8">
        <f t="shared" si="0"/>
        <v>0.56714774633062492</v>
      </c>
      <c r="D20" s="8">
        <f t="shared" si="4"/>
        <v>0.56714076326980667</v>
      </c>
      <c r="E20" s="8">
        <f t="shared" si="1"/>
        <v>1.2312671351710769E-5</v>
      </c>
      <c r="F20" s="8">
        <f t="shared" si="2"/>
        <v>2.1709812709954706E-3</v>
      </c>
    </row>
  </sheetData>
  <conditionalFormatting sqref="C3">
    <cfRule type="expression" dxfId="64" priority="1">
      <formula>E4&lt;$E$1</formula>
    </cfRule>
  </conditionalFormatting>
  <conditionalFormatting sqref="C4:C20">
    <cfRule type="expression" dxfId="63" priority="2">
      <formula>F4&lt;$F$1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B81F-25A3-469A-8B02-A661D34F34C3}">
  <dimension ref="A1:T31"/>
  <sheetViews>
    <sheetView topLeftCell="I1" workbookViewId="0">
      <selection activeCell="R3" sqref="R3"/>
    </sheetView>
  </sheetViews>
  <sheetFormatPr baseColWidth="10" defaultColWidth="11.44140625" defaultRowHeight="14.4" x14ac:dyDescent="0.3"/>
  <cols>
    <col min="1" max="1" width="10.6640625" bestFit="1" customWidth="1"/>
    <col min="2" max="2" width="3.6640625" bestFit="1" customWidth="1"/>
    <col min="3" max="3" width="10" bestFit="1" customWidth="1"/>
    <col min="4" max="4" width="12.109375" bestFit="1" customWidth="1"/>
    <col min="5" max="5" width="8.33203125" bestFit="1" customWidth="1"/>
    <col min="6" max="6" width="10.88671875" bestFit="1" customWidth="1"/>
    <col min="8" max="8" width="10.6640625" bestFit="1" customWidth="1"/>
    <col min="9" max="9" width="3.6640625" bestFit="1" customWidth="1"/>
    <col min="10" max="10" width="10" bestFit="1" customWidth="1"/>
    <col min="11" max="11" width="12.109375" bestFit="1" customWidth="1"/>
    <col min="12" max="12" width="8.33203125" bestFit="1" customWidth="1"/>
    <col min="13" max="13" width="10.88671875" bestFit="1" customWidth="1"/>
    <col min="15" max="15" width="10.6640625" bestFit="1" customWidth="1"/>
    <col min="16" max="16" width="3.6640625" bestFit="1" customWidth="1"/>
    <col min="17" max="17" width="10.33203125" bestFit="1" customWidth="1"/>
    <col min="18" max="18" width="12.109375" bestFit="1" customWidth="1"/>
    <col min="19" max="19" width="8.33203125" bestFit="1" customWidth="1"/>
    <col min="20" max="20" width="10.33203125" bestFit="1" customWidth="1"/>
  </cols>
  <sheetData>
    <row r="1" spans="1:20" ht="15.6" x14ac:dyDescent="0.3">
      <c r="A1" s="41" t="s">
        <v>0</v>
      </c>
      <c r="B1" s="17"/>
      <c r="C1" s="17"/>
      <c r="D1" s="18" t="s">
        <v>1</v>
      </c>
      <c r="E1" s="19">
        <v>0.01</v>
      </c>
      <c r="F1" s="20"/>
      <c r="G1" s="16"/>
      <c r="H1" s="41" t="s">
        <v>0</v>
      </c>
      <c r="I1" s="17"/>
      <c r="J1" s="17"/>
      <c r="K1" s="18" t="s">
        <v>1</v>
      </c>
      <c r="L1" s="19">
        <v>0.01</v>
      </c>
      <c r="M1" s="20"/>
      <c r="N1" s="16"/>
      <c r="O1" s="41" t="s">
        <v>0</v>
      </c>
      <c r="P1" s="17"/>
      <c r="Q1" s="17"/>
      <c r="R1" s="18" t="s">
        <v>1</v>
      </c>
      <c r="S1" s="19">
        <v>0.01</v>
      </c>
      <c r="T1" s="20"/>
    </row>
    <row r="2" spans="1:20" ht="15.6" x14ac:dyDescent="0.3">
      <c r="A2" s="17"/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16"/>
      <c r="H2" s="17"/>
      <c r="I2" s="21" t="s">
        <v>2</v>
      </c>
      <c r="J2" s="21" t="s">
        <v>3</v>
      </c>
      <c r="K2" s="21" t="s">
        <v>4</v>
      </c>
      <c r="L2" s="21" t="s">
        <v>5</v>
      </c>
      <c r="M2" s="21" t="s">
        <v>6</v>
      </c>
      <c r="N2" s="16"/>
      <c r="O2" s="17"/>
      <c r="P2" s="21" t="s">
        <v>2</v>
      </c>
      <c r="Q2" s="21" t="s">
        <v>3</v>
      </c>
      <c r="R2" s="21" t="s">
        <v>4</v>
      </c>
      <c r="S2" s="21" t="s">
        <v>5</v>
      </c>
      <c r="T2" s="21" t="s">
        <v>6</v>
      </c>
    </row>
    <row r="3" spans="1:20" ht="15.6" x14ac:dyDescent="0.3">
      <c r="A3" s="17"/>
      <c r="B3" s="26">
        <v>0</v>
      </c>
      <c r="C3" s="22">
        <v>2.17</v>
      </c>
      <c r="D3" s="23">
        <f>SQRT((12+21*C3+2.75*C3^3)/18)</f>
        <v>2.1816196932809144</v>
      </c>
      <c r="E3" s="23"/>
      <c r="F3" s="23"/>
      <c r="G3" s="16"/>
      <c r="H3" s="17"/>
      <c r="I3" s="26">
        <v>0</v>
      </c>
      <c r="J3" s="22">
        <v>4.68</v>
      </c>
      <c r="K3" s="23">
        <f>((-12-21*J3+18*J3^2)/2.75)^(1/3)</f>
        <v>4.6914791359734238</v>
      </c>
      <c r="L3" s="23"/>
      <c r="M3" s="23"/>
      <c r="N3" s="16"/>
      <c r="O3" s="17"/>
      <c r="P3" s="26">
        <v>0</v>
      </c>
      <c r="Q3" s="22">
        <v>-0.4</v>
      </c>
      <c r="R3" s="23">
        <f>((-12+18*Q3^2-2.75*Q3^3)/21)</f>
        <v>-0.42590476190476184</v>
      </c>
      <c r="S3" s="23"/>
      <c r="T3" s="23"/>
    </row>
    <row r="4" spans="1:20" ht="15.6" x14ac:dyDescent="0.3">
      <c r="A4" s="16"/>
      <c r="B4" s="26">
        <v>1</v>
      </c>
      <c r="C4" s="23">
        <f>D3</f>
        <v>2.1816196932809144</v>
      </c>
      <c r="D4" s="23">
        <f>SQRT((12+21*C4+2.75*C4^3)/18)</f>
        <v>2.190487040628684</v>
      </c>
      <c r="E4" s="23">
        <f t="shared" ref="E4:E17" si="0">ABS(C4-C3)</f>
        <v>1.16196932809145E-2</v>
      </c>
      <c r="F4" s="23">
        <f t="shared" ref="F4:F17" si="1">ABS(E4/C4)*100</f>
        <v>0.53261772969420573</v>
      </c>
      <c r="G4" s="16"/>
      <c r="H4" s="16"/>
      <c r="I4" s="26">
        <v>1</v>
      </c>
      <c r="J4" s="23">
        <f t="shared" ref="J4:J20" si="2">K3</f>
        <v>4.6914791359734238</v>
      </c>
      <c r="K4" s="23">
        <f t="shared" ref="K4:K20" si="3">((-12-21*J4+18*J4^2)/2.75)^(1/3)</f>
        <v>4.7007969612700755</v>
      </c>
      <c r="L4" s="23">
        <f t="shared" ref="L4:L20" si="4">ABS(J4-J3)</f>
        <v>1.1479135973424093E-2</v>
      </c>
      <c r="M4" s="23">
        <f t="shared" ref="M4:M20" si="5">ABS(L4/J4)*100</f>
        <v>0.24468052911935873</v>
      </c>
      <c r="N4" s="16"/>
      <c r="O4" s="16"/>
      <c r="P4" s="26">
        <v>1</v>
      </c>
      <c r="Q4" s="23">
        <f t="shared" ref="Q4:Q20" si="6">R3</f>
        <v>-0.42590476190476184</v>
      </c>
      <c r="R4" s="23">
        <f t="shared" ref="R4:R20" si="7">((-12+18*Q4^2-2.75*Q4^3)/21)</f>
        <v>-0.4058302776463717</v>
      </c>
      <c r="S4" s="23">
        <f t="shared" ref="S4:S20" si="8">ABS(Q4-Q3)</f>
        <v>2.5904761904761819E-2</v>
      </c>
      <c r="T4" s="23">
        <f t="shared" ref="T4:T20" si="9">ABS(S4/Q4)*100</f>
        <v>6.082289803220017</v>
      </c>
    </row>
    <row r="5" spans="1:20" ht="15.6" x14ac:dyDescent="0.3">
      <c r="A5" s="16"/>
      <c r="B5" s="26">
        <v>2</v>
      </c>
      <c r="C5" s="23">
        <f t="shared" ref="C5:C17" si="10">D4</f>
        <v>2.190487040628684</v>
      </c>
      <c r="D5" s="23">
        <f t="shared" ref="D5:D17" si="11">SQRT((12+21*C5+2.75*C5^3)/18)</f>
        <v>2.1972712310152342</v>
      </c>
      <c r="E5" s="23">
        <f t="shared" si="0"/>
        <v>8.8673473477696163E-3</v>
      </c>
      <c r="F5" s="23">
        <f t="shared" si="1"/>
        <v>0.40481167810171703</v>
      </c>
      <c r="G5" s="16"/>
      <c r="H5" s="16"/>
      <c r="I5" s="26">
        <v>2</v>
      </c>
      <c r="J5" s="23">
        <f t="shared" si="2"/>
        <v>4.7007969612700755</v>
      </c>
      <c r="K5" s="23">
        <f t="shared" si="3"/>
        <v>4.708352411970143</v>
      </c>
      <c r="L5" s="23">
        <f t="shared" si="4"/>
        <v>9.317825296651705E-3</v>
      </c>
      <c r="M5" s="23">
        <f t="shared" si="5"/>
        <v>0.19821799097943144</v>
      </c>
      <c r="N5" s="16"/>
      <c r="O5" s="16"/>
      <c r="P5" s="26">
        <v>2</v>
      </c>
      <c r="Q5" s="23">
        <f t="shared" si="6"/>
        <v>-0.4058302776463717</v>
      </c>
      <c r="R5" s="23">
        <f t="shared" si="7"/>
        <v>-0.42150587894603814</v>
      </c>
      <c r="S5" s="23">
        <f t="shared" si="8"/>
        <v>2.0074484258390146E-2</v>
      </c>
      <c r="T5" s="23">
        <f t="shared" si="9"/>
        <v>4.946522071939258</v>
      </c>
    </row>
    <row r="6" spans="1:20" ht="15.6" x14ac:dyDescent="0.3">
      <c r="A6" s="16"/>
      <c r="B6" s="26">
        <v>3</v>
      </c>
      <c r="C6" s="23">
        <f t="shared" si="10"/>
        <v>2.1972712310152342</v>
      </c>
      <c r="D6" s="23">
        <f t="shared" si="11"/>
        <v>2.2024717326733336</v>
      </c>
      <c r="E6" s="23">
        <f t="shared" si="0"/>
        <v>6.784190386550204E-3</v>
      </c>
      <c r="F6" s="23">
        <f t="shared" si="1"/>
        <v>0.30875525473546639</v>
      </c>
      <c r="G6" s="16"/>
      <c r="H6" s="16"/>
      <c r="I6" s="26">
        <v>3</v>
      </c>
      <c r="J6" s="23">
        <f t="shared" si="2"/>
        <v>4.708352411970143</v>
      </c>
      <c r="K6" s="23">
        <f t="shared" si="3"/>
        <v>4.7144735837128167</v>
      </c>
      <c r="L6" s="23">
        <f t="shared" si="4"/>
        <v>7.5554507000674676E-3</v>
      </c>
      <c r="M6" s="23">
        <f t="shared" si="5"/>
        <v>0.16046909914515078</v>
      </c>
      <c r="N6" s="16"/>
      <c r="O6" s="16"/>
      <c r="P6" s="26">
        <v>3</v>
      </c>
      <c r="Q6" s="23">
        <f t="shared" si="6"/>
        <v>-0.42150587894603814</v>
      </c>
      <c r="R6" s="23">
        <f t="shared" si="7"/>
        <v>-0.40933566284515827</v>
      </c>
      <c r="S6" s="23">
        <f t="shared" si="8"/>
        <v>1.5675601299666442E-2</v>
      </c>
      <c r="T6" s="23">
        <f t="shared" si="9"/>
        <v>3.7189519963191922</v>
      </c>
    </row>
    <row r="7" spans="1:20" ht="15.6" x14ac:dyDescent="0.3">
      <c r="A7" s="16"/>
      <c r="B7" s="26">
        <v>4</v>
      </c>
      <c r="C7" s="23">
        <f t="shared" si="10"/>
        <v>2.2024717326733336</v>
      </c>
      <c r="D7" s="23">
        <f t="shared" si="11"/>
        <v>2.2064641598929344</v>
      </c>
      <c r="E7" s="23">
        <f t="shared" si="0"/>
        <v>5.2005016580993768E-3</v>
      </c>
      <c r="F7" s="23">
        <f t="shared" si="1"/>
        <v>0.23612115338193562</v>
      </c>
      <c r="G7" s="16"/>
      <c r="H7" s="16"/>
      <c r="I7" s="26">
        <v>4</v>
      </c>
      <c r="J7" s="23">
        <f t="shared" si="2"/>
        <v>4.7144735837128167</v>
      </c>
      <c r="K7" s="23">
        <f t="shared" si="3"/>
        <v>4.7194293216654106</v>
      </c>
      <c r="L7" s="23">
        <f t="shared" si="4"/>
        <v>6.1211717426736811E-3</v>
      </c>
      <c r="M7" s="23">
        <f t="shared" si="5"/>
        <v>0.12983786278537252</v>
      </c>
      <c r="N7" s="16"/>
      <c r="O7" s="16"/>
      <c r="P7" s="26">
        <v>4</v>
      </c>
      <c r="Q7" s="23">
        <f t="shared" si="6"/>
        <v>-0.40933566284515827</v>
      </c>
      <c r="R7" s="23">
        <f t="shared" si="7"/>
        <v>-0.41882784521674021</v>
      </c>
      <c r="S7" s="23">
        <f t="shared" si="8"/>
        <v>1.2170216100879871E-2</v>
      </c>
      <c r="T7" s="23">
        <f t="shared" si="9"/>
        <v>2.9731629089653908</v>
      </c>
    </row>
    <row r="8" spans="1:20" ht="15.6" x14ac:dyDescent="0.3">
      <c r="A8" s="16"/>
      <c r="B8" s="26">
        <v>5</v>
      </c>
      <c r="C8" s="23">
        <f t="shared" si="10"/>
        <v>2.2064641598929344</v>
      </c>
      <c r="D8" s="23">
        <f t="shared" si="11"/>
        <v>2.2095326354660534</v>
      </c>
      <c r="E8" s="23">
        <f t="shared" si="0"/>
        <v>3.9924272196008026E-3</v>
      </c>
      <c r="F8" s="23">
        <f t="shared" si="1"/>
        <v>0.18094230997137653</v>
      </c>
      <c r="G8" s="16"/>
      <c r="H8" s="16"/>
      <c r="I8" s="26">
        <v>5</v>
      </c>
      <c r="J8" s="23">
        <f t="shared" si="2"/>
        <v>4.7194293216654106</v>
      </c>
      <c r="K8" s="23">
        <f t="shared" si="3"/>
        <v>4.7234392749303167</v>
      </c>
      <c r="L8" s="23">
        <f t="shared" si="4"/>
        <v>4.9557379525939638E-3</v>
      </c>
      <c r="M8" s="23">
        <f t="shared" si="5"/>
        <v>0.10500714418677137</v>
      </c>
      <c r="N8" s="16"/>
      <c r="O8" s="16"/>
      <c r="P8" s="26">
        <v>5</v>
      </c>
      <c r="Q8" s="23">
        <f t="shared" si="6"/>
        <v>-0.41882784521674021</v>
      </c>
      <c r="R8" s="23">
        <f t="shared" si="7"/>
        <v>-0.41145034903994993</v>
      </c>
      <c r="S8" s="23">
        <f t="shared" si="8"/>
        <v>9.4921823715819476E-3</v>
      </c>
      <c r="T8" s="23">
        <f t="shared" si="9"/>
        <v>2.266368504383899</v>
      </c>
    </row>
    <row r="9" spans="1:20" ht="15.6" x14ac:dyDescent="0.3">
      <c r="A9" s="16"/>
      <c r="B9" s="26">
        <v>6</v>
      </c>
      <c r="C9" s="23">
        <f t="shared" si="10"/>
        <v>2.2095326354660534</v>
      </c>
      <c r="D9" s="23">
        <f t="shared" si="11"/>
        <v>2.2118930450870731</v>
      </c>
      <c r="E9" s="23">
        <f t="shared" si="0"/>
        <v>3.0684755731189561E-3</v>
      </c>
      <c r="F9" s="23">
        <f t="shared" si="1"/>
        <v>0.13887441732544165</v>
      </c>
      <c r="G9" s="16"/>
      <c r="H9" s="16"/>
      <c r="I9" s="26">
        <v>6</v>
      </c>
      <c r="J9" s="23">
        <f t="shared" si="2"/>
        <v>4.7234392749303167</v>
      </c>
      <c r="K9" s="23">
        <f t="shared" si="3"/>
        <v>4.7266824777769996</v>
      </c>
      <c r="L9" s="23">
        <f t="shared" si="4"/>
        <v>4.0099532649060521E-3</v>
      </c>
      <c r="M9" s="23">
        <f t="shared" si="5"/>
        <v>8.4894777544593486E-2</v>
      </c>
      <c r="N9" s="16"/>
      <c r="O9" s="16"/>
      <c r="P9" s="26">
        <v>6</v>
      </c>
      <c r="Q9" s="23">
        <f t="shared" si="6"/>
        <v>-0.41145034903994993</v>
      </c>
      <c r="R9" s="23">
        <f t="shared" si="7"/>
        <v>-0.41720017767241313</v>
      </c>
      <c r="S9" s="23">
        <f t="shared" si="8"/>
        <v>7.377496176790288E-3</v>
      </c>
      <c r="T9" s="23">
        <f t="shared" si="9"/>
        <v>1.7930465228682957</v>
      </c>
    </row>
    <row r="10" spans="1:20" ht="15.6" x14ac:dyDescent="0.3">
      <c r="A10" s="16"/>
      <c r="B10" s="26">
        <v>7</v>
      </c>
      <c r="C10" s="23">
        <f t="shared" si="10"/>
        <v>2.2118930450870731</v>
      </c>
      <c r="D10" s="23">
        <f t="shared" si="11"/>
        <v>2.2137099965804796</v>
      </c>
      <c r="E10" s="23">
        <f t="shared" si="0"/>
        <v>2.3604096210196879E-3</v>
      </c>
      <c r="F10" s="23">
        <f t="shared" si="1"/>
        <v>0.10671445557742909</v>
      </c>
      <c r="G10" s="16"/>
      <c r="H10" s="16"/>
      <c r="I10" s="26">
        <v>7</v>
      </c>
      <c r="J10" s="23">
        <f t="shared" si="2"/>
        <v>4.7266824777769996</v>
      </c>
      <c r="K10" s="23">
        <f t="shared" si="3"/>
        <v>4.7293045849126036</v>
      </c>
      <c r="L10" s="23">
        <f t="shared" si="4"/>
        <v>3.243202846682891E-3</v>
      </c>
      <c r="M10" s="23">
        <f t="shared" si="5"/>
        <v>6.8614781338309783E-2</v>
      </c>
      <c r="N10" s="16"/>
      <c r="O10" s="16"/>
      <c r="P10" s="26">
        <v>7</v>
      </c>
      <c r="Q10" s="23">
        <f t="shared" si="6"/>
        <v>-0.41720017767241313</v>
      </c>
      <c r="R10" s="23">
        <f t="shared" si="7"/>
        <v>-0.41272846148281983</v>
      </c>
      <c r="S10" s="23">
        <f t="shared" si="8"/>
        <v>5.7498286324632053E-3</v>
      </c>
      <c r="T10" s="23">
        <f t="shared" si="9"/>
        <v>1.3781941955398658</v>
      </c>
    </row>
    <row r="11" spans="1:20" ht="15.6" x14ac:dyDescent="0.3">
      <c r="A11" s="16"/>
      <c r="B11" s="26">
        <v>8</v>
      </c>
      <c r="C11" s="23">
        <f t="shared" si="10"/>
        <v>2.2137099965804796</v>
      </c>
      <c r="D11" s="23">
        <f t="shared" si="11"/>
        <v>2.2151093367179793</v>
      </c>
      <c r="E11" s="23">
        <f t="shared" si="0"/>
        <v>1.8169514934065489E-3</v>
      </c>
      <c r="F11" s="23">
        <f t="shared" si="1"/>
        <v>8.207721409819696E-2</v>
      </c>
      <c r="G11" s="16"/>
      <c r="H11" s="16"/>
      <c r="I11" s="26">
        <v>8</v>
      </c>
      <c r="J11" s="23">
        <f t="shared" si="2"/>
        <v>4.7293045849126036</v>
      </c>
      <c r="K11" s="23">
        <f t="shared" si="3"/>
        <v>4.7314239156660225</v>
      </c>
      <c r="L11" s="23">
        <f t="shared" si="4"/>
        <v>2.6221071356040682E-3</v>
      </c>
      <c r="M11" s="23">
        <f t="shared" si="5"/>
        <v>5.5443820302229989E-2</v>
      </c>
      <c r="N11" s="16"/>
      <c r="O11" s="16"/>
      <c r="P11" s="26">
        <v>8</v>
      </c>
      <c r="Q11" s="23">
        <f t="shared" si="6"/>
        <v>-0.41272846148281983</v>
      </c>
      <c r="R11" s="23">
        <f t="shared" si="7"/>
        <v>-0.41621200104734285</v>
      </c>
      <c r="S11" s="23">
        <f t="shared" si="8"/>
        <v>4.4717161895933E-3</v>
      </c>
      <c r="T11" s="23">
        <f t="shared" si="9"/>
        <v>1.0834523438310151</v>
      </c>
    </row>
    <row r="12" spans="1:20" ht="15.6" x14ac:dyDescent="0.3">
      <c r="A12" s="16"/>
      <c r="B12" s="26">
        <v>9</v>
      </c>
      <c r="C12" s="23">
        <f t="shared" si="10"/>
        <v>2.2151093367179793</v>
      </c>
      <c r="D12" s="23">
        <f t="shared" si="11"/>
        <v>2.2161874779390991</v>
      </c>
      <c r="E12" s="23">
        <f t="shared" si="0"/>
        <v>1.3993401374996495E-3</v>
      </c>
      <c r="F12" s="23">
        <f t="shared" si="1"/>
        <v>6.3172508656976017E-2</v>
      </c>
      <c r="G12" s="16"/>
      <c r="H12" s="16"/>
      <c r="I12" s="26">
        <v>9</v>
      </c>
      <c r="J12" s="23">
        <f t="shared" si="2"/>
        <v>4.7314239156660225</v>
      </c>
      <c r="K12" s="23">
        <f t="shared" si="3"/>
        <v>4.7331364672407785</v>
      </c>
      <c r="L12" s="23">
        <f t="shared" si="4"/>
        <v>2.1193307534188577E-3</v>
      </c>
      <c r="M12" s="23">
        <f t="shared" si="5"/>
        <v>4.4792662657041342E-2</v>
      </c>
      <c r="N12" s="16"/>
      <c r="O12" s="16"/>
      <c r="P12" s="26">
        <v>9</v>
      </c>
      <c r="Q12" s="23">
        <f t="shared" si="6"/>
        <v>-0.41621200104734285</v>
      </c>
      <c r="R12" s="23">
        <f t="shared" si="7"/>
        <v>-0.41350177945715044</v>
      </c>
      <c r="S12" s="23">
        <f t="shared" si="8"/>
        <v>3.4835395645230194E-3</v>
      </c>
      <c r="T12" s="23">
        <f t="shared" si="9"/>
        <v>0.83696278717508132</v>
      </c>
    </row>
    <row r="13" spans="1:20" ht="15.6" x14ac:dyDescent="0.3">
      <c r="A13" s="16"/>
      <c r="B13" s="26">
        <v>10</v>
      </c>
      <c r="C13" s="23">
        <f t="shared" si="10"/>
        <v>2.2161874779390991</v>
      </c>
      <c r="D13" s="23">
        <f t="shared" si="11"/>
        <v>2.2170184009230254</v>
      </c>
      <c r="E13" s="23">
        <f t="shared" si="0"/>
        <v>1.0781412211198216E-3</v>
      </c>
      <c r="F13" s="23">
        <f t="shared" si="1"/>
        <v>4.8648466424980358E-2</v>
      </c>
      <c r="G13" s="16"/>
      <c r="H13" s="16"/>
      <c r="I13" s="26">
        <v>10</v>
      </c>
      <c r="J13" s="23">
        <f t="shared" si="2"/>
        <v>4.7331364672407785</v>
      </c>
      <c r="K13" s="23">
        <f t="shared" si="3"/>
        <v>4.7345200498198396</v>
      </c>
      <c r="L13" s="23">
        <f t="shared" si="4"/>
        <v>1.7125515747560272E-3</v>
      </c>
      <c r="M13" s="23">
        <f t="shared" si="5"/>
        <v>3.6182171940509746E-2</v>
      </c>
      <c r="N13" s="16"/>
      <c r="O13" s="16"/>
      <c r="P13" s="26">
        <v>10</v>
      </c>
      <c r="Q13" s="23">
        <f t="shared" si="6"/>
        <v>-0.41350177945715044</v>
      </c>
      <c r="R13" s="23">
        <f t="shared" si="7"/>
        <v>-0.41561249094253405</v>
      </c>
      <c r="S13" s="23">
        <f t="shared" si="8"/>
        <v>2.7102215901924076E-3</v>
      </c>
      <c r="T13" s="23">
        <f t="shared" si="9"/>
        <v>0.65543166313586743</v>
      </c>
    </row>
    <row r="14" spans="1:20" ht="15.6" x14ac:dyDescent="0.3">
      <c r="A14" s="16"/>
      <c r="B14" s="26">
        <v>11</v>
      </c>
      <c r="C14" s="23">
        <f t="shared" si="10"/>
        <v>2.2170184009230254</v>
      </c>
      <c r="D14" s="23">
        <f t="shared" si="11"/>
        <v>2.2176589437495782</v>
      </c>
      <c r="E14" s="23">
        <f t="shared" si="0"/>
        <v>8.309229839262855E-4</v>
      </c>
      <c r="F14" s="23">
        <f t="shared" si="1"/>
        <v>3.7479300288186246E-2</v>
      </c>
      <c r="G14" s="16"/>
      <c r="H14" s="16"/>
      <c r="I14" s="26">
        <v>11</v>
      </c>
      <c r="J14" s="23">
        <f t="shared" si="2"/>
        <v>4.7345200498198396</v>
      </c>
      <c r="K14" s="23">
        <f t="shared" si="3"/>
        <v>4.7356376824907871</v>
      </c>
      <c r="L14" s="23">
        <f t="shared" si="4"/>
        <v>1.3835825790611267E-3</v>
      </c>
      <c r="M14" s="23">
        <f t="shared" si="5"/>
        <v>2.9223291157332312E-2</v>
      </c>
      <c r="N14" s="16"/>
      <c r="O14" s="16"/>
      <c r="P14" s="26">
        <v>11</v>
      </c>
      <c r="Q14" s="23">
        <f t="shared" si="6"/>
        <v>-0.41561249094253405</v>
      </c>
      <c r="R14" s="23">
        <f t="shared" si="7"/>
        <v>-0.41396996689699478</v>
      </c>
      <c r="S14" s="23">
        <f t="shared" si="8"/>
        <v>2.1107114853836095E-3</v>
      </c>
      <c r="T14" s="23">
        <f t="shared" si="9"/>
        <v>0.507855642306827</v>
      </c>
    </row>
    <row r="15" spans="1:20" ht="15.6" x14ac:dyDescent="0.3">
      <c r="A15" s="16"/>
      <c r="B15" s="26">
        <v>12</v>
      </c>
      <c r="C15" s="23">
        <f t="shared" si="10"/>
        <v>2.2176589437495782</v>
      </c>
      <c r="D15" s="23">
        <f t="shared" si="11"/>
        <v>2.2181528157358672</v>
      </c>
      <c r="E15" s="23">
        <f t="shared" si="0"/>
        <v>6.4054282655279238E-4</v>
      </c>
      <c r="F15" s="23">
        <f t="shared" si="1"/>
        <v>2.8883739240343875E-2</v>
      </c>
      <c r="G15" s="16"/>
      <c r="H15" s="16"/>
      <c r="I15" s="26">
        <v>12</v>
      </c>
      <c r="J15" s="23">
        <f t="shared" si="2"/>
        <v>4.7356376824907871</v>
      </c>
      <c r="K15" s="23">
        <f t="shared" si="3"/>
        <v>4.7365403725328568</v>
      </c>
      <c r="L15" s="23">
        <f t="shared" si="4"/>
        <v>1.1176326709474438E-3</v>
      </c>
      <c r="M15" s="23">
        <f t="shared" si="5"/>
        <v>2.3600468318758845E-2</v>
      </c>
      <c r="N15" s="16"/>
      <c r="O15" s="16"/>
      <c r="P15" s="26">
        <v>12</v>
      </c>
      <c r="Q15" s="23">
        <f t="shared" si="6"/>
        <v>-0.41396996689699478</v>
      </c>
      <c r="R15" s="23">
        <f t="shared" si="7"/>
        <v>-0.41524893882709368</v>
      </c>
      <c r="S15" s="23">
        <f t="shared" si="8"/>
        <v>1.6425240455392731E-3</v>
      </c>
      <c r="T15" s="23">
        <f t="shared" si="9"/>
        <v>0.39677372198065053</v>
      </c>
    </row>
    <row r="16" spans="1:20" ht="15.6" x14ac:dyDescent="0.3">
      <c r="A16" s="16"/>
      <c r="B16" s="26">
        <v>13</v>
      </c>
      <c r="C16" s="23">
        <f t="shared" si="10"/>
        <v>2.2181528157358672</v>
      </c>
      <c r="D16" s="23">
        <f t="shared" si="11"/>
        <v>2.2185336546966847</v>
      </c>
      <c r="E16" s="23">
        <f t="shared" si="0"/>
        <v>4.9387198628902951E-4</v>
      </c>
      <c r="F16" s="23">
        <f t="shared" si="1"/>
        <v>2.2265011805563475E-2</v>
      </c>
      <c r="G16" s="16"/>
      <c r="H16" s="16"/>
      <c r="I16" s="26">
        <v>13</v>
      </c>
      <c r="J16" s="23">
        <f t="shared" si="2"/>
        <v>4.7365403725328568</v>
      </c>
      <c r="K16" s="23">
        <f t="shared" si="3"/>
        <v>4.737269383829088</v>
      </c>
      <c r="L16" s="23">
        <f t="shared" si="4"/>
        <v>9.0269004206966486E-4</v>
      </c>
      <c r="M16" s="23">
        <f t="shared" si="5"/>
        <v>1.9058003755322218E-2</v>
      </c>
      <c r="N16" s="16"/>
      <c r="O16" s="16"/>
      <c r="P16" s="26">
        <v>13</v>
      </c>
      <c r="Q16" s="23">
        <f t="shared" si="6"/>
        <v>-0.41524893882709368</v>
      </c>
      <c r="R16" s="23">
        <f t="shared" si="7"/>
        <v>-0.41425352565243351</v>
      </c>
      <c r="S16" s="23">
        <f t="shared" si="8"/>
        <v>1.2789719300989044E-3</v>
      </c>
      <c r="T16" s="23">
        <f t="shared" si="9"/>
        <v>0.30800125190240596</v>
      </c>
    </row>
    <row r="17" spans="1:20" ht="15.6" x14ac:dyDescent="0.3">
      <c r="A17" s="16"/>
      <c r="B17" s="26">
        <v>14</v>
      </c>
      <c r="C17" s="23">
        <f t="shared" si="10"/>
        <v>2.2185336546966847</v>
      </c>
      <c r="D17" s="23">
        <f t="shared" si="11"/>
        <v>2.2188273623033132</v>
      </c>
      <c r="E17" s="23">
        <f t="shared" si="0"/>
        <v>3.808389608175311E-4</v>
      </c>
      <c r="F17" s="23">
        <f t="shared" si="1"/>
        <v>1.716624672387938E-2</v>
      </c>
      <c r="G17" s="16"/>
      <c r="H17" s="16"/>
      <c r="I17" s="26">
        <v>14</v>
      </c>
      <c r="J17" s="23">
        <f t="shared" si="2"/>
        <v>4.737269383829088</v>
      </c>
      <c r="K17" s="23">
        <f t="shared" si="3"/>
        <v>4.7378580842875095</v>
      </c>
      <c r="L17" s="23">
        <f t="shared" si="4"/>
        <v>7.2901129623126337E-4</v>
      </c>
      <c r="M17" s="23">
        <f t="shared" si="5"/>
        <v>1.5388850351634654E-2</v>
      </c>
      <c r="N17" s="16"/>
      <c r="O17" s="16"/>
      <c r="P17" s="26">
        <v>14</v>
      </c>
      <c r="Q17" s="23">
        <f t="shared" si="6"/>
        <v>-0.41425352565243351</v>
      </c>
      <c r="R17" s="23">
        <f t="shared" si="7"/>
        <v>-0.41502853531248035</v>
      </c>
      <c r="S17" s="23">
        <f t="shared" si="8"/>
        <v>9.9541317466017576E-4</v>
      </c>
      <c r="T17" s="23">
        <f t="shared" si="9"/>
        <v>0.24029081541127209</v>
      </c>
    </row>
    <row r="18" spans="1:20" ht="15.6" x14ac:dyDescent="0.3">
      <c r="A18" s="16"/>
      <c r="B18" s="26">
        <v>15</v>
      </c>
      <c r="C18" s="23">
        <f t="shared" ref="C18:C31" si="12">D17</f>
        <v>2.2188273623033132</v>
      </c>
      <c r="D18" s="23">
        <f t="shared" ref="D18:D31" si="13">SQRT((12+21*C18+2.75*C18^3)/18)</f>
        <v>2.2190538919975351</v>
      </c>
      <c r="E18" s="23">
        <f t="shared" ref="E18:E31" si="14">ABS(C18-C17)</f>
        <v>2.9370760662850159E-4</v>
      </c>
      <c r="F18" s="23">
        <f t="shared" ref="F18:F31" si="15">ABS(E18/C18)*100</f>
        <v>1.3237064388984754E-2</v>
      </c>
      <c r="G18" s="16"/>
      <c r="H18" s="16"/>
      <c r="I18" s="26">
        <v>15</v>
      </c>
      <c r="J18" s="23">
        <f t="shared" si="2"/>
        <v>4.7378580842875095</v>
      </c>
      <c r="K18" s="23">
        <f t="shared" si="3"/>
        <v>4.7383334477924768</v>
      </c>
      <c r="L18" s="23">
        <f t="shared" si="4"/>
        <v>5.8870045842152052E-4</v>
      </c>
      <c r="M18" s="23">
        <f t="shared" si="5"/>
        <v>1.2425455721729383E-2</v>
      </c>
      <c r="N18" s="16"/>
      <c r="O18" s="16"/>
      <c r="P18" s="26">
        <v>15</v>
      </c>
      <c r="Q18" s="23">
        <f t="shared" si="6"/>
        <v>-0.41502853531248035</v>
      </c>
      <c r="R18" s="23">
        <f t="shared" si="7"/>
        <v>-0.41442530186475274</v>
      </c>
      <c r="S18" s="23">
        <f t="shared" si="8"/>
        <v>7.7500966004684368E-4</v>
      </c>
      <c r="T18" s="23">
        <f t="shared" si="9"/>
        <v>0.18673647571324919</v>
      </c>
    </row>
    <row r="19" spans="1:20" ht="15.6" x14ac:dyDescent="0.3">
      <c r="A19" s="16"/>
      <c r="B19" s="26">
        <v>16</v>
      </c>
      <c r="C19" s="23">
        <f t="shared" si="12"/>
        <v>2.2190538919975351</v>
      </c>
      <c r="D19" s="23">
        <f t="shared" si="13"/>
        <v>2.2192286201721827</v>
      </c>
      <c r="E19" s="23">
        <f t="shared" si="14"/>
        <v>2.2652969422187752E-4</v>
      </c>
      <c r="F19" s="23">
        <f t="shared" si="15"/>
        <v>1.0208390838942687E-2</v>
      </c>
      <c r="G19" s="16"/>
      <c r="H19" s="16"/>
      <c r="I19" s="26">
        <v>16</v>
      </c>
      <c r="J19" s="23">
        <f t="shared" si="2"/>
        <v>4.7383334477924768</v>
      </c>
      <c r="K19" s="23">
        <f t="shared" si="3"/>
        <v>4.7387172735944771</v>
      </c>
      <c r="L19" s="23">
        <f t="shared" si="4"/>
        <v>4.7536350496724111E-4</v>
      </c>
      <c r="M19" s="23">
        <f t="shared" si="5"/>
        <v>1.0032293214583838E-2</v>
      </c>
      <c r="N19" s="16"/>
      <c r="O19" s="16"/>
      <c r="P19" s="26">
        <v>16</v>
      </c>
      <c r="Q19" s="23">
        <f t="shared" si="6"/>
        <v>-0.41442530186475274</v>
      </c>
      <c r="R19" s="23">
        <f t="shared" si="7"/>
        <v>-0.41489493795513049</v>
      </c>
      <c r="S19" s="23">
        <f t="shared" si="8"/>
        <v>6.0323344772761356E-4</v>
      </c>
      <c r="T19" s="23">
        <f t="shared" si="9"/>
        <v>0.14555902957982961</v>
      </c>
    </row>
    <row r="20" spans="1:20" ht="15.6" x14ac:dyDescent="0.3">
      <c r="A20" s="16"/>
      <c r="B20" s="26">
        <v>17</v>
      </c>
      <c r="C20" s="23">
        <f t="shared" si="12"/>
        <v>2.2192286201721827</v>
      </c>
      <c r="D20" s="23">
        <f t="shared" si="13"/>
        <v>2.2193633991709949</v>
      </c>
      <c r="E20" s="23">
        <f t="shared" si="14"/>
        <v>1.7472817464758705E-4</v>
      </c>
      <c r="F20" s="23">
        <f t="shared" si="15"/>
        <v>7.8733742463194482E-3</v>
      </c>
      <c r="G20" s="16"/>
      <c r="H20" s="16"/>
      <c r="I20" s="26">
        <v>17</v>
      </c>
      <c r="J20" s="23">
        <f t="shared" si="2"/>
        <v>4.7387172735944771</v>
      </c>
      <c r="K20" s="23">
        <f t="shared" si="3"/>
        <v>4.7390271751951447</v>
      </c>
      <c r="L20" s="23">
        <f t="shared" si="4"/>
        <v>3.8382580200035932E-4</v>
      </c>
      <c r="M20" s="23">
        <f t="shared" si="5"/>
        <v>8.099782701516069E-3</v>
      </c>
      <c r="N20" s="16"/>
      <c r="O20" s="16"/>
      <c r="P20" s="26">
        <v>17</v>
      </c>
      <c r="Q20" s="23">
        <f t="shared" si="6"/>
        <v>-0.41489493795513049</v>
      </c>
      <c r="R20" s="23">
        <f t="shared" si="7"/>
        <v>-0.41452937558526498</v>
      </c>
      <c r="S20" s="23">
        <f t="shared" si="8"/>
        <v>4.6963609037775633E-4</v>
      </c>
      <c r="T20" s="23">
        <f t="shared" si="9"/>
        <v>0.11319397934629559</v>
      </c>
    </row>
    <row r="21" spans="1:20" ht="15.6" x14ac:dyDescent="0.3">
      <c r="B21" s="26">
        <v>18</v>
      </c>
      <c r="C21" s="23">
        <f t="shared" si="12"/>
        <v>2.2193633991709949</v>
      </c>
      <c r="D21" s="23">
        <f t="shared" si="13"/>
        <v>2.2194673667864904</v>
      </c>
      <c r="E21" s="23">
        <f t="shared" si="14"/>
        <v>1.3477899881220168E-4</v>
      </c>
      <c r="F21" s="23">
        <f t="shared" si="15"/>
        <v>6.0728675106810383E-3</v>
      </c>
      <c r="I21" s="26">
        <v>18</v>
      </c>
      <c r="J21" s="23">
        <f t="shared" ref="J21:J30" si="16">K20</f>
        <v>4.7390271751951447</v>
      </c>
      <c r="K21" s="23">
        <f t="shared" ref="K21:K30" si="17">((-12-21*J21+18*J21^2)/2.75)^(1/3)</f>
        <v>4.7392773815842482</v>
      </c>
      <c r="L21" s="23">
        <f t="shared" ref="L21:L30" si="18">ABS(J21-J20)</f>
        <v>3.0990160066757255E-4</v>
      </c>
      <c r="M21" s="23">
        <f t="shared" ref="M21:M30" si="19">ABS(L21/J21)*100</f>
        <v>6.5393505715613739E-3</v>
      </c>
      <c r="P21" s="26">
        <v>18</v>
      </c>
      <c r="Q21" s="23">
        <f t="shared" ref="Q21:Q26" si="20">R20</f>
        <v>-0.41452937558526498</v>
      </c>
      <c r="R21" s="23">
        <f t="shared" ref="R21:R26" si="21">((-12+18*Q21^2-2.75*Q21^3)/21)</f>
        <v>-0.41481396630211798</v>
      </c>
      <c r="S21" s="23">
        <f t="shared" ref="S21:S26" si="22">ABS(Q21-Q20)</f>
        <v>3.6556236986551305E-4</v>
      </c>
      <c r="T21" s="23">
        <f t="shared" ref="T21:T26" si="23">ABS(S21/Q21)*100</f>
        <v>8.8187325530158997E-2</v>
      </c>
    </row>
    <row r="22" spans="1:20" ht="15.6" x14ac:dyDescent="0.3">
      <c r="B22" s="26">
        <v>19</v>
      </c>
      <c r="C22" s="23">
        <f t="shared" si="12"/>
        <v>2.2194673667864904</v>
      </c>
      <c r="D22" s="23">
        <f t="shared" si="13"/>
        <v>2.2195475690681516</v>
      </c>
      <c r="E22" s="23">
        <f t="shared" si="14"/>
        <v>1.0396761549547051E-4</v>
      </c>
      <c r="F22" s="23">
        <f t="shared" si="15"/>
        <v>4.6843498152443009E-3</v>
      </c>
      <c r="I22" s="26">
        <v>19</v>
      </c>
      <c r="J22" s="23">
        <f t="shared" si="16"/>
        <v>4.7392773815842482</v>
      </c>
      <c r="K22" s="23">
        <f t="shared" si="17"/>
        <v>4.7394793859703102</v>
      </c>
      <c r="L22" s="23">
        <f t="shared" si="18"/>
        <v>2.5020638910344672E-4</v>
      </c>
      <c r="M22" s="23">
        <f t="shared" si="19"/>
        <v>5.2794206575815066E-3</v>
      </c>
      <c r="P22" s="26">
        <v>19</v>
      </c>
      <c r="Q22" s="23">
        <f t="shared" si="20"/>
        <v>-0.41481396630211798</v>
      </c>
      <c r="R22" s="23">
        <f t="shared" si="21"/>
        <v>-0.41459243561484616</v>
      </c>
      <c r="S22" s="23">
        <f t="shared" si="22"/>
        <v>2.8459071685299486E-4</v>
      </c>
      <c r="T22" s="23">
        <f t="shared" si="23"/>
        <v>6.8606831006678609E-2</v>
      </c>
    </row>
    <row r="23" spans="1:20" ht="15.6" x14ac:dyDescent="0.3">
      <c r="B23" s="26">
        <v>20</v>
      </c>
      <c r="C23" s="23">
        <f t="shared" si="12"/>
        <v>2.2195475690681516</v>
      </c>
      <c r="D23" s="23">
        <f t="shared" si="13"/>
        <v>2.2196094397958497</v>
      </c>
      <c r="E23" s="23">
        <f t="shared" si="14"/>
        <v>8.0202281661279073E-5</v>
      </c>
      <c r="F23" s="23">
        <f t="shared" si="15"/>
        <v>3.6134518033758998E-3</v>
      </c>
      <c r="I23" s="26">
        <v>20</v>
      </c>
      <c r="J23" s="23">
        <f t="shared" si="16"/>
        <v>4.7394793859703102</v>
      </c>
      <c r="K23" s="23">
        <f t="shared" si="17"/>
        <v>4.7396424707295273</v>
      </c>
      <c r="L23" s="23">
        <f t="shared" si="18"/>
        <v>2.0200438606199356E-4</v>
      </c>
      <c r="M23" s="23">
        <f t="shared" si="19"/>
        <v>4.2621640397880398E-3</v>
      </c>
      <c r="P23" s="26">
        <v>20</v>
      </c>
      <c r="Q23" s="23">
        <f t="shared" si="20"/>
        <v>-0.41459243561484616</v>
      </c>
      <c r="R23" s="23">
        <f t="shared" si="21"/>
        <v>-0.41476489345630635</v>
      </c>
      <c r="S23" s="23">
        <f t="shared" si="22"/>
        <v>2.2153068727182035E-4</v>
      </c>
      <c r="T23" s="23">
        <f t="shared" si="23"/>
        <v>5.3433364490427168E-2</v>
      </c>
    </row>
    <row r="24" spans="1:20" ht="15.6" x14ac:dyDescent="0.3">
      <c r="B24" s="26">
        <v>21</v>
      </c>
      <c r="C24" s="23">
        <f t="shared" si="12"/>
        <v>2.2196094397958497</v>
      </c>
      <c r="D24" s="23">
        <f t="shared" si="13"/>
        <v>2.2196571697844663</v>
      </c>
      <c r="E24" s="23">
        <f t="shared" si="14"/>
        <v>6.1870727698032368E-5</v>
      </c>
      <c r="F24" s="23">
        <f t="shared" si="15"/>
        <v>2.7874601084649816E-3</v>
      </c>
      <c r="I24" s="26">
        <v>21</v>
      </c>
      <c r="J24" s="23">
        <f t="shared" si="16"/>
        <v>4.7396424707295273</v>
      </c>
      <c r="K24" s="23">
        <f t="shared" si="17"/>
        <v>4.7397741319939382</v>
      </c>
      <c r="L24" s="23">
        <f t="shared" si="18"/>
        <v>1.6308475921711363E-4</v>
      </c>
      <c r="M24" s="23">
        <f t="shared" si="19"/>
        <v>3.4408662725990717E-3</v>
      </c>
      <c r="P24" s="26">
        <v>21</v>
      </c>
      <c r="Q24" s="23">
        <f t="shared" si="20"/>
        <v>-0.41476489345630635</v>
      </c>
      <c r="R24" s="23">
        <f t="shared" si="21"/>
        <v>-0.41463064661670962</v>
      </c>
      <c r="S24" s="23">
        <f t="shared" si="22"/>
        <v>1.7245784146019405E-4</v>
      </c>
      <c r="T24" s="23">
        <f t="shared" si="23"/>
        <v>4.1579662160669759E-2</v>
      </c>
    </row>
    <row r="25" spans="1:20" ht="15.6" x14ac:dyDescent="0.3">
      <c r="B25" s="26">
        <v>22</v>
      </c>
      <c r="C25" s="23">
        <f t="shared" si="12"/>
        <v>2.2196571697844663</v>
      </c>
      <c r="D25" s="23">
        <f t="shared" si="13"/>
        <v>2.2196939914395268</v>
      </c>
      <c r="E25" s="23">
        <f t="shared" si="14"/>
        <v>4.7729988616573849E-5</v>
      </c>
      <c r="F25" s="23">
        <f t="shared" si="15"/>
        <v>2.1503315586887924E-3</v>
      </c>
      <c r="I25" s="26">
        <v>22</v>
      </c>
      <c r="J25" s="23">
        <f t="shared" si="16"/>
        <v>4.7397741319939382</v>
      </c>
      <c r="K25" s="23">
        <f t="shared" si="17"/>
        <v>4.7398804229375004</v>
      </c>
      <c r="L25" s="23">
        <f t="shared" si="18"/>
        <v>1.3166126441088721E-4</v>
      </c>
      <c r="M25" s="23">
        <f t="shared" si="19"/>
        <v>2.7777961722302508E-3</v>
      </c>
      <c r="P25" s="26">
        <v>22</v>
      </c>
      <c r="Q25" s="23">
        <f t="shared" si="20"/>
        <v>-0.41463064661670962</v>
      </c>
      <c r="R25" s="23">
        <f t="shared" si="21"/>
        <v>-0.41473515399185179</v>
      </c>
      <c r="S25" s="23">
        <f t="shared" si="22"/>
        <v>1.3424683959673001E-4</v>
      </c>
      <c r="T25" s="23">
        <f t="shared" si="23"/>
        <v>3.237745224385926E-2</v>
      </c>
    </row>
    <row r="26" spans="1:20" ht="15.6" x14ac:dyDescent="0.3">
      <c r="B26" s="26">
        <v>23</v>
      </c>
      <c r="C26" s="23">
        <f t="shared" si="12"/>
        <v>2.2196939914395268</v>
      </c>
      <c r="D26" s="23">
        <f t="shared" si="13"/>
        <v>2.2197223980755356</v>
      </c>
      <c r="E26" s="23">
        <f t="shared" si="14"/>
        <v>3.6821655060581548E-5</v>
      </c>
      <c r="F26" s="23">
        <f t="shared" si="15"/>
        <v>1.6588617711534998E-3</v>
      </c>
      <c r="I26" s="26">
        <v>23</v>
      </c>
      <c r="J26" s="23">
        <f t="shared" si="16"/>
        <v>4.7398804229375004</v>
      </c>
      <c r="K26" s="23">
        <f t="shared" si="17"/>
        <v>4.7399662312445141</v>
      </c>
      <c r="L26" s="23">
        <f t="shared" si="18"/>
        <v>1.0629094356229274E-4</v>
      </c>
      <c r="M26" s="23">
        <f t="shared" si="19"/>
        <v>2.2424815412625922E-3</v>
      </c>
      <c r="P26" s="26">
        <v>23</v>
      </c>
      <c r="Q26" s="23">
        <f t="shared" si="20"/>
        <v>-0.41473515399185179</v>
      </c>
      <c r="R26" s="23">
        <f t="shared" si="21"/>
        <v>-0.41465380112066413</v>
      </c>
      <c r="S26" s="23">
        <f t="shared" si="22"/>
        <v>1.0450737514217101E-4</v>
      </c>
      <c r="T26" s="23">
        <f t="shared" si="23"/>
        <v>2.5198581344330472E-2</v>
      </c>
    </row>
    <row r="27" spans="1:20" ht="15.6" x14ac:dyDescent="0.3">
      <c r="B27" s="26">
        <v>24</v>
      </c>
      <c r="C27" s="23">
        <f t="shared" si="12"/>
        <v>2.2197223980755356</v>
      </c>
      <c r="D27" s="23">
        <f t="shared" si="13"/>
        <v>2.2197443129909971</v>
      </c>
      <c r="E27" s="23">
        <f t="shared" si="14"/>
        <v>2.8406636008782016E-5</v>
      </c>
      <c r="F27" s="23">
        <f t="shared" si="15"/>
        <v>1.279738224627103E-3</v>
      </c>
      <c r="I27" s="26">
        <v>24</v>
      </c>
      <c r="J27" s="23">
        <f t="shared" si="16"/>
        <v>4.7399662312445141</v>
      </c>
      <c r="K27" s="23">
        <f t="shared" si="17"/>
        <v>4.7400355033249957</v>
      </c>
      <c r="L27" s="23">
        <f t="shared" si="18"/>
        <v>8.580830701365727E-5</v>
      </c>
      <c r="M27" s="23">
        <f t="shared" si="19"/>
        <v>1.8103147327935213E-3</v>
      </c>
      <c r="P27" s="26">
        <v>24</v>
      </c>
      <c r="Q27" s="23">
        <f t="shared" ref="Q27:Q29" si="24">R26</f>
        <v>-0.41465380112066413</v>
      </c>
      <c r="R27" s="23">
        <f t="shared" ref="R27:R29" si="25">((-12+18*Q27^2-2.75*Q27^3)/21)</f>
        <v>-0.41471713148799505</v>
      </c>
      <c r="S27" s="23">
        <f t="shared" ref="S27:S29" si="26">ABS(Q27-Q26)</f>
        <v>8.135287118765655E-5</v>
      </c>
      <c r="T27" s="23">
        <f t="shared" ref="T27:T29" si="27">ABS(S27/Q27)*100</f>
        <v>1.9619468329432458E-2</v>
      </c>
    </row>
    <row r="28" spans="1:20" ht="15.6" x14ac:dyDescent="0.3">
      <c r="B28" s="26">
        <v>25</v>
      </c>
      <c r="C28" s="23">
        <f t="shared" si="12"/>
        <v>2.2197443129909971</v>
      </c>
      <c r="D28" s="23">
        <f t="shared" si="13"/>
        <v>2.2197612198327206</v>
      </c>
      <c r="E28" s="23">
        <f t="shared" si="14"/>
        <v>2.1914915461440643E-5</v>
      </c>
      <c r="F28" s="23">
        <f t="shared" si="15"/>
        <v>9.8727206251567621E-4</v>
      </c>
      <c r="I28" s="26">
        <v>25</v>
      </c>
      <c r="J28" s="23">
        <f t="shared" si="16"/>
        <v>4.7400355033249957</v>
      </c>
      <c r="K28" s="23">
        <f t="shared" si="17"/>
        <v>4.7400914254620945</v>
      </c>
      <c r="L28" s="23">
        <f t="shared" si="18"/>
        <v>6.927208048157496E-5</v>
      </c>
      <c r="M28" s="23">
        <f t="shared" si="19"/>
        <v>1.4614253507802342E-3</v>
      </c>
      <c r="P28" s="26">
        <v>25</v>
      </c>
      <c r="Q28" s="23">
        <f t="shared" si="24"/>
        <v>-0.41471713148799505</v>
      </c>
      <c r="R28" s="23">
        <f t="shared" si="25"/>
        <v>-0.41466783217438691</v>
      </c>
      <c r="S28" s="23">
        <f t="shared" si="26"/>
        <v>6.3330367330916015E-5</v>
      </c>
      <c r="T28" s="23">
        <f t="shared" si="27"/>
        <v>1.527073817849969E-2</v>
      </c>
    </row>
    <row r="29" spans="1:20" ht="15.6" x14ac:dyDescent="0.3">
      <c r="B29" s="26">
        <v>26</v>
      </c>
      <c r="C29" s="23">
        <f t="shared" si="12"/>
        <v>2.2197612198327206</v>
      </c>
      <c r="D29" s="23">
        <f t="shared" si="13"/>
        <v>2.2197742631257911</v>
      </c>
      <c r="E29" s="23">
        <f t="shared" si="14"/>
        <v>1.6906841723507426E-5</v>
      </c>
      <c r="F29" s="23">
        <f t="shared" si="15"/>
        <v>7.6165136918562404E-4</v>
      </c>
      <c r="I29" s="26">
        <v>26</v>
      </c>
      <c r="J29" s="23">
        <f t="shared" si="16"/>
        <v>4.7400914254620945</v>
      </c>
      <c r="K29" s="23">
        <f t="shared" si="17"/>
        <v>4.7401365701410452</v>
      </c>
      <c r="L29" s="23">
        <f t="shared" si="18"/>
        <v>5.5922137098818325E-5</v>
      </c>
      <c r="M29" s="23">
        <f t="shared" si="19"/>
        <v>1.17976916644317E-3</v>
      </c>
      <c r="P29" s="26">
        <v>26</v>
      </c>
      <c r="Q29" s="23">
        <f t="shared" si="24"/>
        <v>-0.41466783217438691</v>
      </c>
      <c r="R29" s="23">
        <f t="shared" si="25"/>
        <v>-0.41470620976652922</v>
      </c>
      <c r="S29" s="23">
        <f t="shared" si="26"/>
        <v>4.9299313608142104E-5</v>
      </c>
      <c r="T29" s="23">
        <f t="shared" si="27"/>
        <v>1.1888868579371615E-2</v>
      </c>
    </row>
    <row r="30" spans="1:20" ht="15.6" x14ac:dyDescent="0.3">
      <c r="B30" s="26">
        <v>27</v>
      </c>
      <c r="C30" s="23">
        <f t="shared" si="12"/>
        <v>2.2197742631257911</v>
      </c>
      <c r="D30" s="23">
        <f t="shared" si="13"/>
        <v>2.2197843258048544</v>
      </c>
      <c r="E30" s="23">
        <f t="shared" si="14"/>
        <v>1.3043293070502671E-5</v>
      </c>
      <c r="F30" s="23">
        <f t="shared" si="15"/>
        <v>5.875954725295204E-4</v>
      </c>
      <c r="I30" s="26">
        <v>27</v>
      </c>
      <c r="J30" s="23">
        <f t="shared" si="16"/>
        <v>4.7401365701410452</v>
      </c>
      <c r="K30" s="23">
        <f t="shared" si="17"/>
        <v>4.7401730142370706</v>
      </c>
      <c r="L30" s="23">
        <f t="shared" si="18"/>
        <v>4.5144678950670425E-5</v>
      </c>
      <c r="M30" s="23">
        <f t="shared" si="19"/>
        <v>9.5239194657480348E-4</v>
      </c>
    </row>
    <row r="31" spans="1:20" ht="15.6" x14ac:dyDescent="0.3">
      <c r="B31" s="26">
        <v>28</v>
      </c>
      <c r="C31" s="23">
        <f t="shared" si="12"/>
        <v>2.2197843258048544</v>
      </c>
      <c r="D31" s="23">
        <f t="shared" si="13"/>
        <v>2.2197920890129486</v>
      </c>
      <c r="E31" s="23">
        <f t="shared" si="14"/>
        <v>1.0062679063338464E-5</v>
      </c>
      <c r="F31" s="23">
        <f t="shared" si="15"/>
        <v>4.5331787175719942E-4</v>
      </c>
    </row>
  </sheetData>
  <conditionalFormatting sqref="C3">
    <cfRule type="expression" dxfId="62" priority="5">
      <formula>E4&lt;$E$1</formula>
    </cfRule>
  </conditionalFormatting>
  <conditionalFormatting sqref="J3">
    <cfRule type="expression" dxfId="61" priority="3">
      <formula>L4&lt;$E$1</formula>
    </cfRule>
  </conditionalFormatting>
  <conditionalFormatting sqref="J4:J30">
    <cfRule type="expression" dxfId="60" priority="4">
      <formula>L4&lt;$E$1</formula>
    </cfRule>
  </conditionalFormatting>
  <conditionalFormatting sqref="Q3">
    <cfRule type="expression" dxfId="59" priority="1">
      <formula>S4&lt;$E$1</formula>
    </cfRule>
  </conditionalFormatting>
  <conditionalFormatting sqref="Q4:Q29 C4:C31">
    <cfRule type="expression" dxfId="58" priority="6">
      <formula>E4&lt;$E$1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B292-AA94-4700-A73E-5DC26E5C7B25}">
  <dimension ref="A1:G26"/>
  <sheetViews>
    <sheetView workbookViewId="0"/>
  </sheetViews>
  <sheetFormatPr baseColWidth="10" defaultColWidth="11.44140625" defaultRowHeight="14.4" x14ac:dyDescent="0.3"/>
  <cols>
    <col min="1" max="1" width="11.33203125" bestFit="1" customWidth="1"/>
    <col min="2" max="2" width="3.5546875" bestFit="1" customWidth="1"/>
    <col min="3" max="3" width="9.33203125" bestFit="1" customWidth="1"/>
    <col min="4" max="4" width="12.6640625" bestFit="1" customWidth="1"/>
    <col min="5" max="5" width="8.109375" bestFit="1" customWidth="1"/>
    <col min="6" max="6" width="9.5546875" bestFit="1" customWidth="1"/>
    <col min="8" max="8" width="10.5546875" bestFit="1" customWidth="1"/>
    <col min="9" max="9" width="3.44140625" bestFit="1" customWidth="1"/>
    <col min="10" max="10" width="8.44140625" bestFit="1" customWidth="1"/>
    <col min="11" max="11" width="12" bestFit="1" customWidth="1"/>
    <col min="12" max="13" width="7.5546875" bestFit="1" customWidth="1"/>
    <col min="15" max="15" width="10.5546875" bestFit="1" customWidth="1"/>
    <col min="16" max="16" width="3.44140625" bestFit="1" customWidth="1"/>
    <col min="17" max="17" width="9.44140625" bestFit="1" customWidth="1"/>
    <col min="18" max="18" width="12" bestFit="1" customWidth="1"/>
    <col min="19" max="20" width="7.5546875" bestFit="1" customWidth="1"/>
  </cols>
  <sheetData>
    <row r="1" spans="1:6" ht="15.6" x14ac:dyDescent="0.3">
      <c r="A1" s="41" t="s">
        <v>0</v>
      </c>
      <c r="B1" s="17"/>
      <c r="C1" s="17"/>
      <c r="D1" s="18" t="s">
        <v>1</v>
      </c>
      <c r="E1" s="19"/>
      <c r="F1" s="20">
        <v>0.05</v>
      </c>
    </row>
    <row r="2" spans="1:6" ht="15.6" x14ac:dyDescent="0.3">
      <c r="A2" s="17"/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</row>
    <row r="3" spans="1:6" ht="15.6" x14ac:dyDescent="0.3">
      <c r="A3" s="17"/>
      <c r="B3" s="26">
        <v>0</v>
      </c>
      <c r="C3" s="22">
        <v>0.8</v>
      </c>
      <c r="D3" s="23">
        <f>SQRT(SIN(C3))</f>
        <v>0.84696876618888539</v>
      </c>
      <c r="E3" s="23"/>
      <c r="F3" s="23"/>
    </row>
    <row r="4" spans="1:6" ht="15.6" x14ac:dyDescent="0.3">
      <c r="A4" s="16"/>
      <c r="B4" s="26">
        <v>1</v>
      </c>
      <c r="C4" s="23">
        <f t="shared" ref="C4:C16" si="0">D3</f>
        <v>0.84696876618888539</v>
      </c>
      <c r="D4" s="23">
        <f t="shared" ref="D4:D16" si="1">SQRT(SIN(C4))</f>
        <v>0.86560752853454725</v>
      </c>
      <c r="E4" s="23">
        <f t="shared" ref="E4:E16" si="2">ABS(C4-C3)</f>
        <v>4.6968766188885347E-2</v>
      </c>
      <c r="F4" s="23">
        <f t="shared" ref="F4:F16" si="3">ABS(E4/C4)*100</f>
        <v>5.5455133723798591</v>
      </c>
    </row>
    <row r="5" spans="1:6" ht="15.6" x14ac:dyDescent="0.3">
      <c r="A5" s="16"/>
      <c r="B5" s="26">
        <v>2</v>
      </c>
      <c r="C5" s="23">
        <f t="shared" si="0"/>
        <v>0.86560752853454725</v>
      </c>
      <c r="D5" s="23">
        <f t="shared" si="1"/>
        <v>0.87263348006444574</v>
      </c>
      <c r="E5" s="23">
        <f t="shared" si="2"/>
        <v>1.8638762345661863E-2</v>
      </c>
      <c r="F5" s="23">
        <f t="shared" si="3"/>
        <v>2.1532578831906464</v>
      </c>
    </row>
    <row r="6" spans="1:6" ht="15.6" x14ac:dyDescent="0.3">
      <c r="A6" s="16"/>
      <c r="B6" s="26">
        <v>3</v>
      </c>
      <c r="C6" s="23">
        <f t="shared" si="0"/>
        <v>0.87263348006444574</v>
      </c>
      <c r="D6" s="23">
        <f t="shared" si="1"/>
        <v>0.87522821168411802</v>
      </c>
      <c r="E6" s="23">
        <f t="shared" si="2"/>
        <v>7.0259515298984887E-3</v>
      </c>
      <c r="F6" s="23">
        <f t="shared" si="3"/>
        <v>0.80514347551501331</v>
      </c>
    </row>
    <row r="7" spans="1:6" ht="15.6" x14ac:dyDescent="0.3">
      <c r="A7" s="16"/>
      <c r="B7" s="26">
        <v>4</v>
      </c>
      <c r="C7" s="23">
        <f t="shared" si="0"/>
        <v>0.87522821168411802</v>
      </c>
      <c r="D7" s="23">
        <f t="shared" si="1"/>
        <v>0.87617907143472706</v>
      </c>
      <c r="E7" s="23">
        <f t="shared" si="2"/>
        <v>2.5947316196722747E-3</v>
      </c>
      <c r="F7" s="23">
        <f t="shared" si="3"/>
        <v>0.29646343491139077</v>
      </c>
    </row>
    <row r="8" spans="1:6" ht="15.6" x14ac:dyDescent="0.3">
      <c r="A8" s="16"/>
      <c r="B8" s="26">
        <v>5</v>
      </c>
      <c r="C8" s="23">
        <f t="shared" si="0"/>
        <v>0.87617907143472706</v>
      </c>
      <c r="D8" s="23">
        <f t="shared" si="1"/>
        <v>0.8765265253391189</v>
      </c>
      <c r="E8" s="23">
        <f t="shared" si="2"/>
        <v>9.5085975060904548E-4</v>
      </c>
      <c r="F8" s="23">
        <f t="shared" si="3"/>
        <v>0.10852344932777613</v>
      </c>
    </row>
    <row r="9" spans="1:6" ht="15.6" x14ac:dyDescent="0.3">
      <c r="A9" s="16"/>
      <c r="B9" s="26">
        <v>6</v>
      </c>
      <c r="C9" s="23">
        <f t="shared" si="0"/>
        <v>0.8765265253391189</v>
      </c>
      <c r="D9" s="23">
        <f t="shared" si="1"/>
        <v>0.8766533553845367</v>
      </c>
      <c r="E9" s="23">
        <f t="shared" si="2"/>
        <v>3.4745390439183677E-4</v>
      </c>
      <c r="F9" s="23">
        <f t="shared" si="3"/>
        <v>3.9639861926301714E-2</v>
      </c>
    </row>
    <row r="10" spans="1:6" ht="15.6" x14ac:dyDescent="0.3">
      <c r="A10" s="16"/>
      <c r="B10" s="26">
        <v>7</v>
      </c>
      <c r="C10" s="23">
        <f t="shared" si="0"/>
        <v>0.8766533553845367</v>
      </c>
      <c r="D10" s="23">
        <f t="shared" si="1"/>
        <v>0.876699634018409</v>
      </c>
      <c r="E10" s="23">
        <f t="shared" si="2"/>
        <v>1.2683004541780285E-4</v>
      </c>
      <c r="F10" s="23">
        <f t="shared" si="3"/>
        <v>1.4467525235464353E-2</v>
      </c>
    </row>
    <row r="11" spans="1:6" ht="15.6" x14ac:dyDescent="0.3">
      <c r="A11" s="16"/>
      <c r="B11" s="26">
        <v>8</v>
      </c>
      <c r="C11" s="23">
        <f t="shared" si="0"/>
        <v>0.876699634018409</v>
      </c>
      <c r="D11" s="23">
        <f t="shared" si="1"/>
        <v>0.87671651812585372</v>
      </c>
      <c r="E11" s="23">
        <f t="shared" si="2"/>
        <v>4.6278633872298691E-5</v>
      </c>
      <c r="F11" s="23">
        <f t="shared" si="3"/>
        <v>5.2787331118387265E-3</v>
      </c>
    </row>
    <row r="12" spans="1:6" ht="15.6" x14ac:dyDescent="0.3">
      <c r="A12" s="16"/>
      <c r="B12" s="26">
        <v>9</v>
      </c>
      <c r="C12" s="23">
        <f t="shared" si="0"/>
        <v>0.87671651812585372</v>
      </c>
      <c r="D12" s="23">
        <f t="shared" si="1"/>
        <v>0.8767226777398428</v>
      </c>
      <c r="E12" s="23">
        <f t="shared" si="2"/>
        <v>1.688410744471458E-5</v>
      </c>
      <c r="F12" s="23">
        <f t="shared" si="3"/>
        <v>1.9258343028379951E-3</v>
      </c>
    </row>
    <row r="13" spans="1:6" ht="15.6" x14ac:dyDescent="0.3">
      <c r="A13" s="16"/>
      <c r="B13" s="26">
        <v>10</v>
      </c>
      <c r="C13" s="23">
        <f t="shared" si="0"/>
        <v>0.8767226777398428</v>
      </c>
      <c r="D13" s="23">
        <f t="shared" si="1"/>
        <v>0.8767249248315202</v>
      </c>
      <c r="E13" s="23">
        <f t="shared" si="2"/>
        <v>6.1596139890873758E-6</v>
      </c>
      <c r="F13" s="23">
        <f t="shared" si="3"/>
        <v>7.0257267725372667E-4</v>
      </c>
    </row>
    <row r="14" spans="1:6" ht="15.6" x14ac:dyDescent="0.3">
      <c r="A14" s="16"/>
      <c r="B14" s="26">
        <v>11</v>
      </c>
      <c r="C14" s="23">
        <f t="shared" si="0"/>
        <v>0.8767249248315202</v>
      </c>
      <c r="D14" s="23">
        <f t="shared" si="1"/>
        <v>0.87672574458851804</v>
      </c>
      <c r="E14" s="23">
        <f t="shared" si="2"/>
        <v>2.2470916773986715E-6</v>
      </c>
      <c r="F14" s="23">
        <f t="shared" si="3"/>
        <v>2.5630521201738322E-4</v>
      </c>
    </row>
    <row r="15" spans="1:6" ht="15.6" x14ac:dyDescent="0.3">
      <c r="A15" s="16"/>
      <c r="B15" s="26">
        <v>12</v>
      </c>
      <c r="C15" s="23">
        <f t="shared" si="0"/>
        <v>0.87672574458851804</v>
      </c>
      <c r="D15" s="23">
        <f t="shared" si="1"/>
        <v>0.87672604364167872</v>
      </c>
      <c r="E15" s="23">
        <f t="shared" si="2"/>
        <v>8.1975699783853884E-7</v>
      </c>
      <c r="F15" s="23">
        <f t="shared" si="3"/>
        <v>9.3502101757406822E-5</v>
      </c>
    </row>
    <row r="16" spans="1:6" ht="15.6" x14ac:dyDescent="0.3">
      <c r="A16" s="16"/>
      <c r="B16" s="26">
        <v>13</v>
      </c>
      <c r="C16" s="23">
        <f t="shared" si="0"/>
        <v>0.87672604364167872</v>
      </c>
      <c r="D16" s="23">
        <f t="shared" si="1"/>
        <v>0.8767261527382918</v>
      </c>
      <c r="E16" s="23">
        <f t="shared" si="2"/>
        <v>2.990531606794633E-7</v>
      </c>
      <c r="F16" s="23">
        <f t="shared" si="3"/>
        <v>3.4110217535831237E-5</v>
      </c>
    </row>
    <row r="17" spans="2:7" ht="15.6" x14ac:dyDescent="0.3">
      <c r="B17" s="26">
        <v>14</v>
      </c>
      <c r="C17" s="23">
        <f t="shared" ref="C17:C18" si="4">D16</f>
        <v>0.8767261527382918</v>
      </c>
      <c r="D17" s="23">
        <f t="shared" ref="D17:D18" si="5">SQRT(SIN(C17))</f>
        <v>0.87672619253745998</v>
      </c>
      <c r="E17" s="23">
        <f t="shared" ref="E17:E18" si="6">ABS(C17-C16)</f>
        <v>1.0909661307678675E-7</v>
      </c>
      <c r="F17" s="23">
        <f t="shared" ref="F17:F18" si="7">ABS(E17/C17)*100</f>
        <v>1.2443636218224319E-5</v>
      </c>
    </row>
    <row r="18" spans="2:7" ht="15.6" x14ac:dyDescent="0.3">
      <c r="B18" s="26">
        <v>15</v>
      </c>
      <c r="C18" s="23">
        <f t="shared" si="4"/>
        <v>0.87672619253745998</v>
      </c>
      <c r="D18" s="23">
        <f t="shared" si="5"/>
        <v>0.87672620705645887</v>
      </c>
      <c r="E18" s="23">
        <f t="shared" si="6"/>
        <v>3.9799168183307643E-8</v>
      </c>
      <c r="F18" s="23">
        <f t="shared" si="7"/>
        <v>4.5395208358175221E-6</v>
      </c>
    </row>
    <row r="26" spans="2:7" x14ac:dyDescent="0.3">
      <c r="G26" s="110"/>
    </row>
  </sheetData>
  <conditionalFormatting sqref="C3">
    <cfRule type="expression" dxfId="57" priority="6">
      <formula>E4&lt;$E$1</formula>
    </cfRule>
  </conditionalFormatting>
  <conditionalFormatting sqref="C4:C18">
    <cfRule type="expression" dxfId="56" priority="1">
      <formula>F4&lt;$F$1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BA7B-8708-40F7-9574-52D99DE10718}">
  <dimension ref="A1:F16"/>
  <sheetViews>
    <sheetView workbookViewId="0">
      <selection activeCell="Y36" sqref="Y36"/>
    </sheetView>
  </sheetViews>
  <sheetFormatPr baseColWidth="10" defaultColWidth="11.44140625" defaultRowHeight="14.4" x14ac:dyDescent="0.3"/>
  <cols>
    <col min="1" max="1" width="11.5546875" bestFit="1" customWidth="1"/>
    <col min="2" max="2" width="4" bestFit="1" customWidth="1"/>
    <col min="3" max="3" width="9" bestFit="1" customWidth="1"/>
    <col min="4" max="4" width="11.6640625" bestFit="1" customWidth="1"/>
    <col min="5" max="5" width="8.109375" bestFit="1" customWidth="1"/>
    <col min="6" max="6" width="10.5546875" bestFit="1" customWidth="1"/>
    <col min="8" max="8" width="10.5546875" bestFit="1" customWidth="1"/>
    <col min="9" max="9" width="3.44140625" bestFit="1" customWidth="1"/>
    <col min="10" max="10" width="8.44140625" bestFit="1" customWidth="1"/>
    <col min="11" max="11" width="12" bestFit="1" customWidth="1"/>
    <col min="12" max="13" width="7.5546875" bestFit="1" customWidth="1"/>
    <col min="15" max="15" width="10.5546875" bestFit="1" customWidth="1"/>
    <col min="16" max="16" width="3.44140625" bestFit="1" customWidth="1"/>
    <col min="17" max="17" width="9.44140625" bestFit="1" customWidth="1"/>
    <col min="18" max="18" width="12" bestFit="1" customWidth="1"/>
    <col min="19" max="20" width="7.5546875" bestFit="1" customWidth="1"/>
  </cols>
  <sheetData>
    <row r="1" spans="1:6" ht="15.6" x14ac:dyDescent="0.3">
      <c r="A1" s="41" t="s">
        <v>0</v>
      </c>
      <c r="B1" s="17"/>
      <c r="C1" s="17"/>
      <c r="D1" s="18" t="s">
        <v>1</v>
      </c>
      <c r="E1" s="19">
        <v>1E-3</v>
      </c>
      <c r="F1" s="20"/>
    </row>
    <row r="2" spans="1:6" ht="15.6" x14ac:dyDescent="0.3">
      <c r="A2" s="17"/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</row>
    <row r="3" spans="1:6" ht="15.6" x14ac:dyDescent="0.3">
      <c r="A3" s="17"/>
      <c r="B3" s="26">
        <v>0</v>
      </c>
      <c r="C3" s="22">
        <v>1.3</v>
      </c>
      <c r="D3" s="23">
        <f>LN(C3^2)-0.7+C3</f>
        <v>1.1247285289349822</v>
      </c>
      <c r="E3" s="23"/>
      <c r="F3" s="23"/>
    </row>
    <row r="4" spans="1:6" ht="15.6" x14ac:dyDescent="0.3">
      <c r="A4" s="16"/>
      <c r="B4" s="26">
        <v>1</v>
      </c>
      <c r="C4" s="23">
        <f>D3</f>
        <v>1.1247285289349822</v>
      </c>
      <c r="D4" s="23">
        <f t="shared" ref="D4:D15" si="0">LN(C4^2)-0.7+C4</f>
        <v>0.65981192678231737</v>
      </c>
      <c r="E4" s="23">
        <f t="shared" ref="E4:E15" si="1">ABS(C4-C3)</f>
        <v>0.17527147106501784</v>
      </c>
      <c r="F4" s="23">
        <f t="shared" ref="F4:F15" si="2">ABS(E4/C4)*100</f>
        <v>15.583446721226526</v>
      </c>
    </row>
    <row r="5" spans="1:6" ht="15.6" x14ac:dyDescent="0.3">
      <c r="A5" s="16"/>
      <c r="B5" s="26">
        <v>2</v>
      </c>
      <c r="C5" s="23">
        <f t="shared" ref="C5:C15" si="3">D4</f>
        <v>0.65981192678231737</v>
      </c>
      <c r="D5" s="23">
        <f t="shared" si="0"/>
        <v>-0.87178896119977767</v>
      </c>
      <c r="E5" s="23">
        <f t="shared" si="1"/>
        <v>0.46491660215266484</v>
      </c>
      <c r="F5" s="23">
        <f t="shared" si="2"/>
        <v>70.461988224418434</v>
      </c>
    </row>
    <row r="6" spans="1:6" ht="15.6" x14ac:dyDescent="0.3">
      <c r="A6" s="16"/>
      <c r="B6" s="26">
        <v>3</v>
      </c>
      <c r="C6" s="23">
        <f t="shared" si="3"/>
        <v>-0.87178896119977767</v>
      </c>
      <c r="D6" s="23">
        <f t="shared" si="0"/>
        <v>-1.8462047638732235</v>
      </c>
      <c r="E6" s="23">
        <f t="shared" si="1"/>
        <v>1.531600887982095</v>
      </c>
      <c r="F6" s="23">
        <f t="shared" si="2"/>
        <v>175.68482237653797</v>
      </c>
    </row>
    <row r="7" spans="1:6" ht="15.6" x14ac:dyDescent="0.3">
      <c r="A7" s="16"/>
      <c r="B7" s="26">
        <v>4</v>
      </c>
      <c r="C7" s="23">
        <f t="shared" si="3"/>
        <v>-1.8462047638732235</v>
      </c>
      <c r="D7" s="23">
        <f t="shared" si="0"/>
        <v>-1.3199406579984132</v>
      </c>
      <c r="E7" s="23">
        <f t="shared" si="1"/>
        <v>0.97441580267344585</v>
      </c>
      <c r="F7" s="23">
        <f t="shared" si="2"/>
        <v>52.779400299519416</v>
      </c>
    </row>
    <row r="8" spans="1:6" ht="15.6" x14ac:dyDescent="0.3">
      <c r="A8" s="16"/>
      <c r="B8" s="26">
        <v>5</v>
      </c>
      <c r="C8" s="23">
        <f t="shared" si="3"/>
        <v>-1.3199406579984132</v>
      </c>
      <c r="D8" s="23">
        <f t="shared" si="0"/>
        <v>-1.4647670989465786</v>
      </c>
      <c r="E8" s="23">
        <f t="shared" si="1"/>
        <v>0.52626410587481032</v>
      </c>
      <c r="F8" s="23">
        <f t="shared" si="2"/>
        <v>39.870285280313183</v>
      </c>
    </row>
    <row r="9" spans="1:6" ht="15.6" x14ac:dyDescent="0.3">
      <c r="A9" s="16"/>
      <c r="B9" s="26">
        <v>6</v>
      </c>
      <c r="C9" s="23">
        <f t="shared" si="3"/>
        <v>-1.4647670989465786</v>
      </c>
      <c r="D9" s="23">
        <f t="shared" si="0"/>
        <v>-1.4013745929413761</v>
      </c>
      <c r="E9" s="23">
        <f t="shared" si="1"/>
        <v>0.14482644094816544</v>
      </c>
      <c r="F9" s="23">
        <f t="shared" si="2"/>
        <v>9.887335744523531</v>
      </c>
    </row>
    <row r="10" spans="1:6" ht="15.6" x14ac:dyDescent="0.3">
      <c r="A10" s="16"/>
      <c r="B10" s="26">
        <v>7</v>
      </c>
      <c r="C10" s="23">
        <f t="shared" si="3"/>
        <v>-1.4013745929413761</v>
      </c>
      <c r="D10" s="23">
        <f t="shared" si="0"/>
        <v>-1.4264673788999713</v>
      </c>
      <c r="E10" s="23">
        <f t="shared" si="1"/>
        <v>6.339250600520252E-2</v>
      </c>
      <c r="F10" s="23">
        <f t="shared" si="2"/>
        <v>4.5235946423251887</v>
      </c>
    </row>
    <row r="11" spans="1:6" ht="15.6" x14ac:dyDescent="0.3">
      <c r="A11" s="16"/>
      <c r="B11" s="26">
        <v>8</v>
      </c>
      <c r="C11" s="23">
        <f t="shared" si="3"/>
        <v>-1.4264673788999713</v>
      </c>
      <c r="D11" s="23">
        <f t="shared" si="0"/>
        <v>-1.416065331937119</v>
      </c>
      <c r="E11" s="23">
        <f t="shared" si="1"/>
        <v>2.509278595859521E-2</v>
      </c>
      <c r="F11" s="23">
        <f t="shared" si="2"/>
        <v>1.7590858599196049</v>
      </c>
    </row>
    <row r="12" spans="1:6" ht="15.6" x14ac:dyDescent="0.3">
      <c r="A12" s="16"/>
      <c r="B12" s="26">
        <v>9</v>
      </c>
      <c r="C12" s="23">
        <f t="shared" si="3"/>
        <v>-1.416065331937119</v>
      </c>
      <c r="D12" s="23">
        <f t="shared" si="0"/>
        <v>-1.4203010667754037</v>
      </c>
      <c r="E12" s="23">
        <f t="shared" si="1"/>
        <v>1.0402046962852296E-2</v>
      </c>
      <c r="F12" s="23">
        <f t="shared" si="2"/>
        <v>0.73457394431249334</v>
      </c>
    </row>
    <row r="13" spans="1:6" ht="15.6" x14ac:dyDescent="0.3">
      <c r="A13" s="16"/>
      <c r="B13" s="26">
        <v>10</v>
      </c>
      <c r="C13" s="23">
        <f t="shared" si="3"/>
        <v>-1.4203010667754037</v>
      </c>
      <c r="D13" s="23">
        <f t="shared" si="0"/>
        <v>-1.4185633307828713</v>
      </c>
      <c r="E13" s="23">
        <f t="shared" si="1"/>
        <v>4.2357348382846549E-3</v>
      </c>
      <c r="F13" s="23">
        <f t="shared" si="2"/>
        <v>0.29822795584469303</v>
      </c>
    </row>
    <row r="14" spans="1:6" ht="15.6" x14ac:dyDescent="0.3">
      <c r="A14" s="16"/>
      <c r="B14" s="26">
        <v>11</v>
      </c>
      <c r="C14" s="23">
        <f t="shared" si="3"/>
        <v>-1.4185633307828713</v>
      </c>
      <c r="D14" s="23">
        <f t="shared" si="0"/>
        <v>-1.4192740896336538</v>
      </c>
      <c r="E14" s="23">
        <f t="shared" si="1"/>
        <v>1.7377359925323521E-3</v>
      </c>
      <c r="F14" s="23">
        <f t="shared" si="2"/>
        <v>0.12249971184390739</v>
      </c>
    </row>
    <row r="15" spans="1:6" ht="15.6" x14ac:dyDescent="0.3">
      <c r="A15" s="16"/>
      <c r="B15" s="26">
        <v>12</v>
      </c>
      <c r="C15" s="23">
        <f t="shared" si="3"/>
        <v>-1.4192740896336538</v>
      </c>
      <c r="D15" s="23">
        <f t="shared" si="0"/>
        <v>-1.4189830167931197</v>
      </c>
      <c r="E15" s="23">
        <f t="shared" si="1"/>
        <v>7.1075885078242251E-4</v>
      </c>
      <c r="F15" s="23">
        <f t="shared" si="2"/>
        <v>5.0079040826137053E-2</v>
      </c>
    </row>
    <row r="16" spans="1:6" x14ac:dyDescent="0.3">
      <c r="A16" s="16"/>
    </row>
  </sheetData>
  <conditionalFormatting sqref="C3">
    <cfRule type="expression" dxfId="55" priority="2">
      <formula>E4&lt;$E$1</formula>
    </cfRule>
  </conditionalFormatting>
  <conditionalFormatting sqref="C4:C15">
    <cfRule type="expression" dxfId="54" priority="1">
      <formula>E4&lt;$E$1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267D-60FC-4CA5-997F-108690380242}">
  <dimension ref="A1:F65"/>
  <sheetViews>
    <sheetView topLeftCell="A23" workbookViewId="0">
      <selection activeCell="D3" sqref="D3"/>
    </sheetView>
  </sheetViews>
  <sheetFormatPr baseColWidth="10" defaultColWidth="11.44140625" defaultRowHeight="14.4" x14ac:dyDescent="0.3"/>
  <cols>
    <col min="1" max="1" width="11.33203125" bestFit="1" customWidth="1"/>
    <col min="2" max="2" width="3.5546875" bestFit="1" customWidth="1"/>
    <col min="3" max="3" width="9.5546875" bestFit="1" customWidth="1"/>
    <col min="4" max="4" width="12.6640625" bestFit="1" customWidth="1"/>
    <col min="5" max="5" width="9.5546875" bestFit="1" customWidth="1"/>
    <col min="6" max="6" width="12.44140625" bestFit="1" customWidth="1"/>
    <col min="8" max="8" width="10.5546875" bestFit="1" customWidth="1"/>
    <col min="9" max="9" width="3.44140625" bestFit="1" customWidth="1"/>
    <col min="10" max="10" width="8.44140625" bestFit="1" customWidth="1"/>
    <col min="11" max="11" width="12" bestFit="1" customWidth="1"/>
    <col min="12" max="13" width="7.5546875" bestFit="1" customWidth="1"/>
    <col min="15" max="15" width="10.5546875" bestFit="1" customWidth="1"/>
    <col min="16" max="16" width="3.44140625" bestFit="1" customWidth="1"/>
    <col min="17" max="17" width="9.44140625" bestFit="1" customWidth="1"/>
    <col min="18" max="18" width="12" bestFit="1" customWidth="1"/>
    <col min="19" max="20" width="7.5546875" bestFit="1" customWidth="1"/>
  </cols>
  <sheetData>
    <row r="1" spans="1:6" ht="15.6" x14ac:dyDescent="0.3">
      <c r="A1" s="41" t="s">
        <v>0</v>
      </c>
      <c r="B1" s="17"/>
      <c r="C1" s="17"/>
      <c r="D1" s="18" t="s">
        <v>1</v>
      </c>
      <c r="E1" s="19"/>
      <c r="F1" s="20">
        <v>0.05</v>
      </c>
    </row>
    <row r="2" spans="1:6" ht="15.6" x14ac:dyDescent="0.3">
      <c r="A2" s="17"/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</row>
    <row r="3" spans="1:6" ht="15.6" x14ac:dyDescent="0.3">
      <c r="A3" s="17"/>
      <c r="B3" s="26">
        <v>0</v>
      </c>
      <c r="C3" s="22">
        <v>2.653</v>
      </c>
      <c r="D3" s="23">
        <f>((0.8-0.3*C3)/(C3))+C3</f>
        <v>2.6545454202789296</v>
      </c>
      <c r="E3" s="23"/>
      <c r="F3" s="23"/>
    </row>
    <row r="4" spans="1:6" ht="15.6" x14ac:dyDescent="0.3">
      <c r="A4" s="16"/>
      <c r="B4" s="26">
        <v>1</v>
      </c>
      <c r="C4" s="23">
        <f t="shared" ref="C4:C16" si="0">D3</f>
        <v>2.6545454202789296</v>
      </c>
      <c r="D4" s="23">
        <f t="shared" ref="D4:D28" si="1">((0.8-0.3*C4)/(C4))+C4</f>
        <v>2.6559152871828982</v>
      </c>
      <c r="E4" s="23">
        <f t="shared" ref="E4:E16" si="2">ABS(C4-C3)</f>
        <v>1.5454202789295657E-3</v>
      </c>
      <c r="F4" s="23">
        <f t="shared" ref="F4:F16" si="3">ABS(E4/C4)*100</f>
        <v>5.8217887971462129E-2</v>
      </c>
    </row>
    <row r="5" spans="1:6" ht="15.6" x14ac:dyDescent="0.3">
      <c r="A5" s="16"/>
      <c r="B5" s="26">
        <v>2</v>
      </c>
      <c r="C5" s="23">
        <f t="shared" si="0"/>
        <v>2.6559152871828982</v>
      </c>
      <c r="D5" s="23">
        <f t="shared" si="1"/>
        <v>2.6571297136597876</v>
      </c>
      <c r="E5" s="23">
        <f t="shared" si="2"/>
        <v>1.369866903968564E-3</v>
      </c>
      <c r="F5" s="23">
        <f t="shared" si="3"/>
        <v>5.1577959228570419E-2</v>
      </c>
    </row>
    <row r="6" spans="1:6" ht="15.6" x14ac:dyDescent="0.3">
      <c r="A6" s="16"/>
      <c r="B6" s="26">
        <v>3</v>
      </c>
      <c r="C6" s="23">
        <f t="shared" si="0"/>
        <v>2.6571297136597876</v>
      </c>
      <c r="D6" s="23">
        <f t="shared" si="1"/>
        <v>2.6582064717447826</v>
      </c>
      <c r="E6" s="23">
        <f t="shared" si="2"/>
        <v>1.2144264768894075E-3</v>
      </c>
      <c r="F6" s="23">
        <f t="shared" si="3"/>
        <v>4.5704448324305626E-2</v>
      </c>
    </row>
    <row r="7" spans="1:6" ht="15.6" x14ac:dyDescent="0.3">
      <c r="A7" s="16"/>
      <c r="B7" s="26">
        <v>4</v>
      </c>
      <c r="C7" s="23">
        <f t="shared" si="0"/>
        <v>2.6582064717447826</v>
      </c>
      <c r="D7" s="23">
        <f t="shared" si="1"/>
        <v>2.6591612728497922</v>
      </c>
      <c r="E7" s="23">
        <f t="shared" si="2"/>
        <v>1.0767580849950775E-3</v>
      </c>
      <c r="F7" s="23">
        <f t="shared" si="3"/>
        <v>4.0506939413488055E-2</v>
      </c>
    </row>
    <row r="8" spans="1:6" ht="15.6" x14ac:dyDescent="0.3">
      <c r="A8" s="16"/>
      <c r="B8" s="26">
        <v>5</v>
      </c>
      <c r="C8" s="23">
        <f t="shared" si="0"/>
        <v>2.6591612728497922</v>
      </c>
      <c r="D8" s="23">
        <f t="shared" si="1"/>
        <v>2.6600080128230505</v>
      </c>
      <c r="E8" s="23">
        <f t="shared" si="2"/>
        <v>9.5480110500956172E-4</v>
      </c>
      <c r="F8" s="23">
        <f t="shared" si="3"/>
        <v>3.5906099970623911E-2</v>
      </c>
    </row>
    <row r="9" spans="1:6" ht="15.6" x14ac:dyDescent="0.3">
      <c r="A9" s="16"/>
      <c r="B9" s="26">
        <v>6</v>
      </c>
      <c r="C9" s="23">
        <f t="shared" si="0"/>
        <v>2.6600080128230505</v>
      </c>
      <c r="D9" s="23">
        <f t="shared" si="1"/>
        <v>2.660758986558263</v>
      </c>
      <c r="E9" s="23">
        <f t="shared" si="2"/>
        <v>8.4673997325834804E-4</v>
      </c>
      <c r="F9" s="23">
        <f t="shared" si="3"/>
        <v>3.1832233932246989E-2</v>
      </c>
    </row>
    <row r="10" spans="1:6" ht="15.6" x14ac:dyDescent="0.3">
      <c r="A10" s="16"/>
      <c r="B10" s="26">
        <v>7</v>
      </c>
      <c r="C10" s="23">
        <f t="shared" si="0"/>
        <v>2.660758986558263</v>
      </c>
      <c r="D10" s="23">
        <f t="shared" si="1"/>
        <v>2.6614250762121832</v>
      </c>
      <c r="E10" s="23">
        <f t="shared" si="2"/>
        <v>7.5097373521249011E-4</v>
      </c>
      <c r="F10" s="23">
        <f t="shared" si="3"/>
        <v>2.8224042049892213E-2</v>
      </c>
    </row>
    <row r="11" spans="1:6" ht="15.6" x14ac:dyDescent="0.3">
      <c r="A11" s="16"/>
      <c r="B11" s="26">
        <v>8</v>
      </c>
      <c r="C11" s="23">
        <f t="shared" si="0"/>
        <v>2.6614250762121832</v>
      </c>
      <c r="D11" s="23">
        <f t="shared" si="1"/>
        <v>2.6620159164918515</v>
      </c>
      <c r="E11" s="23">
        <f t="shared" si="2"/>
        <v>6.6608965392012109E-4</v>
      </c>
      <c r="F11" s="23">
        <f t="shared" si="3"/>
        <v>2.5027556096680316E-2</v>
      </c>
    </row>
    <row r="12" spans="1:6" ht="15.6" x14ac:dyDescent="0.3">
      <c r="A12" s="16"/>
      <c r="B12" s="26">
        <v>9</v>
      </c>
      <c r="C12" s="23">
        <f t="shared" si="0"/>
        <v>2.6620159164918515</v>
      </c>
      <c r="D12" s="23">
        <f t="shared" si="1"/>
        <v>2.6625400399742847</v>
      </c>
      <c r="E12" s="23">
        <f t="shared" si="2"/>
        <v>5.9084027966838093E-4</v>
      </c>
      <c r="F12" s="23">
        <f t="shared" si="3"/>
        <v>2.2195219645681993E-2</v>
      </c>
    </row>
    <row r="13" spans="1:6" ht="15.6" x14ac:dyDescent="0.3">
      <c r="A13" s="16"/>
      <c r="B13" s="26">
        <v>10</v>
      </c>
      <c r="C13" s="23">
        <f t="shared" si="0"/>
        <v>2.6625400399742847</v>
      </c>
      <c r="D13" s="23">
        <f t="shared" si="1"/>
        <v>2.6630050050035905</v>
      </c>
      <c r="E13" s="23">
        <f t="shared" si="2"/>
        <v>5.2412348243313645E-4</v>
      </c>
      <c r="F13" s="23">
        <f t="shared" si="3"/>
        <v>1.9685092977538791E-2</v>
      </c>
    </row>
    <row r="14" spans="1:6" ht="15.6" x14ac:dyDescent="0.3">
      <c r="A14" s="16"/>
      <c r="B14" s="26">
        <v>11</v>
      </c>
      <c r="C14" s="23">
        <f t="shared" si="0"/>
        <v>2.6630050050035905</v>
      </c>
      <c r="D14" s="23">
        <f t="shared" si="1"/>
        <v>2.6634175083585818</v>
      </c>
      <c r="E14" s="23">
        <f t="shared" si="2"/>
        <v>4.649650293058194E-4</v>
      </c>
      <c r="F14" s="23">
        <f t="shared" si="3"/>
        <v>1.7460163553286018E-2</v>
      </c>
    </row>
    <row r="15" spans="1:6" ht="15.6" x14ac:dyDescent="0.3">
      <c r="A15" s="16"/>
      <c r="B15" s="26">
        <v>12</v>
      </c>
      <c r="C15" s="23">
        <f t="shared" si="0"/>
        <v>2.6634175083585818</v>
      </c>
      <c r="D15" s="23">
        <f t="shared" si="1"/>
        <v>2.6637834845862542</v>
      </c>
      <c r="E15" s="23">
        <f t="shared" si="2"/>
        <v>4.1250335499132262E-4</v>
      </c>
      <c r="F15" s="23">
        <f t="shared" si="3"/>
        <v>1.5487746614894835E-2</v>
      </c>
    </row>
    <row r="16" spans="1:6" ht="15.6" x14ac:dyDescent="0.3">
      <c r="A16" s="16"/>
      <c r="B16" s="26">
        <v>13</v>
      </c>
      <c r="C16" s="23">
        <f t="shared" si="0"/>
        <v>2.6637834845862542</v>
      </c>
      <c r="D16" s="23">
        <f t="shared" si="1"/>
        <v>2.6641081936435516</v>
      </c>
      <c r="E16" s="23">
        <f t="shared" si="2"/>
        <v>3.6597622767242655E-4</v>
      </c>
      <c r="F16" s="23">
        <f t="shared" si="3"/>
        <v>1.373896301220108E-2</v>
      </c>
    </row>
    <row r="17" spans="2:6" ht="15.6" x14ac:dyDescent="0.3">
      <c r="B17" s="26">
        <v>14</v>
      </c>
      <c r="C17" s="23">
        <f t="shared" ref="C17:C26" si="4">D16</f>
        <v>2.6641081936435516</v>
      </c>
      <c r="D17" s="23">
        <f t="shared" si="1"/>
        <v>2.6643962982741241</v>
      </c>
      <c r="E17" s="23">
        <f t="shared" ref="E17:E26" si="5">ABS(C17-C16)</f>
        <v>3.2470905729731214E-4</v>
      </c>
      <c r="F17" s="23">
        <f t="shared" ref="F17:F26" si="6">ABS(E17/C17)*100</f>
        <v>1.2188283421523723E-2</v>
      </c>
    </row>
    <row r="18" spans="2:6" ht="15.6" x14ac:dyDescent="0.3">
      <c r="B18" s="26">
        <v>15</v>
      </c>
      <c r="C18" s="23">
        <f t="shared" si="4"/>
        <v>2.6643962982741241</v>
      </c>
      <c r="D18" s="23">
        <f t="shared" si="1"/>
        <v>2.6646519323621178</v>
      </c>
      <c r="E18" s="23">
        <f t="shared" si="5"/>
        <v>2.8810463057249436E-4</v>
      </c>
      <c r="F18" s="23">
        <f t="shared" si="6"/>
        <v>1.081312981702893E-2</v>
      </c>
    </row>
    <row r="19" spans="2:6" ht="15.6" x14ac:dyDescent="0.3">
      <c r="B19" s="26">
        <v>16</v>
      </c>
      <c r="C19" s="23">
        <f t="shared" si="4"/>
        <v>2.6646519323621178</v>
      </c>
      <c r="D19" s="23">
        <f t="shared" si="1"/>
        <v>2.6648787613464306</v>
      </c>
      <c r="E19" s="23">
        <f t="shared" si="5"/>
        <v>2.5563408799378351E-4</v>
      </c>
      <c r="F19" s="23">
        <f t="shared" si="6"/>
        <v>9.5935264523337987E-3</v>
      </c>
    </row>
    <row r="20" spans="2:6" ht="15.6" x14ac:dyDescent="0.3">
      <c r="B20" s="26">
        <v>17</v>
      </c>
      <c r="C20" s="23">
        <f t="shared" si="4"/>
        <v>2.6648787613464306</v>
      </c>
      <c r="D20" s="23">
        <f t="shared" si="1"/>
        <v>2.6650800356422262</v>
      </c>
      <c r="E20" s="23">
        <f t="shared" si="5"/>
        <v>2.2682898431281018E-4</v>
      </c>
      <c r="F20" s="23">
        <f t="shared" si="6"/>
        <v>8.5117937672408318E-3</v>
      </c>
    </row>
    <row r="21" spans="2:6" ht="15.6" x14ac:dyDescent="0.3">
      <c r="B21" s="26">
        <v>18</v>
      </c>
      <c r="C21" s="23">
        <f t="shared" si="4"/>
        <v>2.6650800356422262</v>
      </c>
      <c r="D21" s="23">
        <f t="shared" si="1"/>
        <v>2.6652586378984311</v>
      </c>
      <c r="E21" s="23">
        <f t="shared" si="5"/>
        <v>2.0127429579552825E-4</v>
      </c>
      <c r="F21" s="23">
        <f t="shared" si="6"/>
        <v>7.5522795977504492E-3</v>
      </c>
    </row>
    <row r="22" spans="2:6" ht="15.6" x14ac:dyDescent="0.3">
      <c r="B22" s="26">
        <v>19</v>
      </c>
      <c r="C22" s="23">
        <f t="shared" si="4"/>
        <v>2.6652586378984311</v>
      </c>
      <c r="D22" s="23">
        <f t="shared" si="1"/>
        <v>2.6654171248176608</v>
      </c>
      <c r="E22" s="23">
        <f t="shared" si="5"/>
        <v>1.7860225620491832E-4</v>
      </c>
      <c r="F22" s="23">
        <f t="shared" si="6"/>
        <v>6.70112287285361E-3</v>
      </c>
    </row>
    <row r="23" spans="2:6" ht="15.6" x14ac:dyDescent="0.3">
      <c r="B23" s="26">
        <v>20</v>
      </c>
      <c r="C23" s="23">
        <f t="shared" si="4"/>
        <v>2.6654171248176608</v>
      </c>
      <c r="D23" s="23">
        <f t="shared" si="1"/>
        <v>2.6655577641762105</v>
      </c>
      <c r="E23" s="23">
        <f t="shared" si="5"/>
        <v>1.5848691922970559E-4</v>
      </c>
      <c r="F23" s="23">
        <f t="shared" si="6"/>
        <v>5.9460456584463327E-3</v>
      </c>
    </row>
    <row r="24" spans="2:6" ht="15.6" x14ac:dyDescent="0.3">
      <c r="B24" s="26">
        <v>21</v>
      </c>
      <c r="C24" s="23">
        <f t="shared" si="4"/>
        <v>2.6655577641762105</v>
      </c>
      <c r="D24" s="23">
        <f t="shared" si="1"/>
        <v>2.6656825676044491</v>
      </c>
      <c r="E24" s="23">
        <f t="shared" si="5"/>
        <v>1.406393585496879E-4</v>
      </c>
      <c r="F24" s="23">
        <f t="shared" si="6"/>
        <v>5.2761699798748287E-3</v>
      </c>
    </row>
    <row r="25" spans="2:6" ht="15.6" x14ac:dyDescent="0.3">
      <c r="B25" s="26">
        <v>22</v>
      </c>
      <c r="C25" s="23">
        <f t="shared" si="4"/>
        <v>2.6656825676044491</v>
      </c>
      <c r="D25" s="23">
        <f t="shared" si="1"/>
        <v>2.665793319620557</v>
      </c>
      <c r="E25" s="23">
        <f t="shared" si="5"/>
        <v>1.248034282386179E-4</v>
      </c>
      <c r="F25" s="23">
        <f t="shared" si="6"/>
        <v>4.6818563378599933E-3</v>
      </c>
    </row>
    <row r="26" spans="2:6" ht="15.6" x14ac:dyDescent="0.3">
      <c r="B26" s="26">
        <v>23</v>
      </c>
      <c r="C26" s="23">
        <f t="shared" si="4"/>
        <v>2.665793319620557</v>
      </c>
      <c r="D26" s="23">
        <f t="shared" si="1"/>
        <v>2.6658916033516715</v>
      </c>
      <c r="E26" s="23">
        <f t="shared" si="5"/>
        <v>1.1075201610788454E-4</v>
      </c>
      <c r="F26" s="23">
        <f t="shared" si="6"/>
        <v>4.1545612442171155E-3</v>
      </c>
    </row>
    <row r="27" spans="2:6" ht="15.6" x14ac:dyDescent="0.3">
      <c r="B27" s="26">
        <v>24</v>
      </c>
      <c r="C27" s="23">
        <f t="shared" ref="C27:C28" si="7">D26</f>
        <v>2.6658916033516715</v>
      </c>
      <c r="D27" s="23">
        <f t="shared" si="1"/>
        <v>2.6659788233249841</v>
      </c>
      <c r="E27" s="23">
        <f t="shared" ref="E27:E28" si="8">ABS(C27-C26)</f>
        <v>9.8283731114534589E-5</v>
      </c>
      <c r="F27" s="23">
        <f t="shared" ref="F27:F28" si="9">ABS(E27/C27)*100</f>
        <v>3.686711454845656E-3</v>
      </c>
    </row>
    <row r="28" spans="2:6" ht="15.6" x14ac:dyDescent="0.3">
      <c r="B28" s="26">
        <v>25</v>
      </c>
      <c r="C28" s="23">
        <f t="shared" si="7"/>
        <v>2.6659788233249841</v>
      </c>
      <c r="D28" s="23">
        <f t="shared" si="1"/>
        <v>2.6660562256661802</v>
      </c>
      <c r="E28" s="23">
        <f t="shared" si="8"/>
        <v>8.7219973312624433E-5</v>
      </c>
      <c r="F28" s="23">
        <f t="shared" si="9"/>
        <v>3.2715928779900993E-3</v>
      </c>
    </row>
    <row r="29" spans="2:6" ht="15.6" x14ac:dyDescent="0.3">
      <c r="B29" s="26">
        <v>26</v>
      </c>
      <c r="C29" s="23">
        <f t="shared" ref="C29:C65" si="10">D28</f>
        <v>2.6660562256661802</v>
      </c>
      <c r="D29" s="23">
        <f t="shared" ref="D29:D65" si="11">((0.8-0.3*C29)/(C29))+C29</f>
        <v>2.6661249160030089</v>
      </c>
      <c r="E29" s="23">
        <f t="shared" ref="E29:E65" si="12">ABS(C29-C28)</f>
        <v>7.7402341196020075E-5</v>
      </c>
      <c r="F29" s="23">
        <f t="shared" ref="F29:F65" si="13">ABS(E29/C29)*100</f>
        <v>2.9032523939617658E-3</v>
      </c>
    </row>
    <row r="30" spans="2:6" ht="15.6" x14ac:dyDescent="0.3">
      <c r="B30" s="26">
        <v>27</v>
      </c>
      <c r="C30" s="23">
        <f t="shared" si="10"/>
        <v>2.6661249160030089</v>
      </c>
      <c r="D30" s="23">
        <f t="shared" si="11"/>
        <v>2.6661858753369554</v>
      </c>
      <c r="E30" s="23">
        <f t="shared" si="12"/>
        <v>6.869033682876946E-5</v>
      </c>
      <c r="F30" s="23">
        <f t="shared" si="13"/>
        <v>2.5764110457265586E-3</v>
      </c>
    </row>
    <row r="31" spans="2:6" ht="15.6" x14ac:dyDescent="0.3">
      <c r="B31" s="26">
        <v>28</v>
      </c>
      <c r="C31" s="23">
        <f t="shared" si="10"/>
        <v>2.6661858753369554</v>
      </c>
      <c r="D31" s="23">
        <f t="shared" si="11"/>
        <v>2.6662399741153817</v>
      </c>
      <c r="E31" s="23">
        <f t="shared" si="12"/>
        <v>6.0959333946453143E-5</v>
      </c>
      <c r="F31" s="23">
        <f t="shared" si="13"/>
        <v>2.2863872511795164E-3</v>
      </c>
    </row>
    <row r="32" spans="2:6" ht="15.6" x14ac:dyDescent="0.3">
      <c r="B32" s="26">
        <v>29</v>
      </c>
      <c r="C32" s="23">
        <f t="shared" si="10"/>
        <v>2.6662399741153817</v>
      </c>
      <c r="D32" s="23">
        <f t="shared" si="11"/>
        <v>2.6662879847095624</v>
      </c>
      <c r="E32" s="23">
        <f t="shared" si="12"/>
        <v>5.4098778426325822E-5</v>
      </c>
      <c r="F32" s="23">
        <f t="shared" si="13"/>
        <v>2.0290288552993049E-3</v>
      </c>
    </row>
    <row r="33" spans="2:6" ht="15.6" x14ac:dyDescent="0.3">
      <c r="B33" s="26">
        <v>30</v>
      </c>
      <c r="C33" s="23">
        <f t="shared" si="10"/>
        <v>2.6662879847095624</v>
      </c>
      <c r="D33" s="23">
        <f t="shared" si="11"/>
        <v>2.6663305924802843</v>
      </c>
      <c r="E33" s="23">
        <f t="shared" si="12"/>
        <v>4.8010594180691868E-5</v>
      </c>
      <c r="F33" s="23">
        <f t="shared" si="13"/>
        <v>1.8006529848245798E-3</v>
      </c>
    </row>
    <row r="34" spans="2:6" ht="15.6" x14ac:dyDescent="0.3">
      <c r="B34" s="26">
        <v>31</v>
      </c>
      <c r="C34" s="23">
        <f t="shared" si="10"/>
        <v>2.6663305924802843</v>
      </c>
      <c r="D34" s="23">
        <f t="shared" si="11"/>
        <v>2.6663684055917565</v>
      </c>
      <c r="E34" s="23">
        <f t="shared" si="12"/>
        <v>4.2607770721847515E-5</v>
      </c>
      <c r="F34" s="23">
        <f t="shared" si="13"/>
        <v>1.5979927936172669E-3</v>
      </c>
    </row>
    <row r="35" spans="2:6" ht="15.6" x14ac:dyDescent="0.3">
      <c r="B35" s="26">
        <v>32</v>
      </c>
      <c r="C35" s="23">
        <f t="shared" si="10"/>
        <v>2.6663684055917565</v>
      </c>
      <c r="D35" s="23">
        <f t="shared" si="11"/>
        <v>2.6664019637160896</v>
      </c>
      <c r="E35" s="23">
        <f t="shared" si="12"/>
        <v>3.7813111472217997E-5</v>
      </c>
      <c r="F35" s="23">
        <f t="shared" si="13"/>
        <v>1.4181502973452014E-3</v>
      </c>
    </row>
    <row r="36" spans="2:6" ht="15.6" x14ac:dyDescent="0.3">
      <c r="B36" s="26">
        <v>33</v>
      </c>
      <c r="C36" s="23">
        <f t="shared" si="10"/>
        <v>2.6664019637160896</v>
      </c>
      <c r="D36" s="23">
        <f t="shared" si="11"/>
        <v>2.6664317457543021</v>
      </c>
      <c r="E36" s="23">
        <f t="shared" si="12"/>
        <v>3.3558124333143979E-5</v>
      </c>
      <c r="F36" s="23">
        <f t="shared" si="13"/>
        <v>1.2585545911605526E-3</v>
      </c>
    </row>
    <row r="37" spans="2:6" ht="15.6" x14ac:dyDescent="0.3">
      <c r="B37" s="26">
        <v>34</v>
      </c>
      <c r="C37" s="23">
        <f t="shared" si="10"/>
        <v>2.6664317457543021</v>
      </c>
      <c r="D37" s="23">
        <f t="shared" si="11"/>
        <v>2.666458176685385</v>
      </c>
      <c r="E37" s="23">
        <f t="shared" si="12"/>
        <v>2.9782038212466944E-5</v>
      </c>
      <c r="F37" s="23">
        <f t="shared" si="13"/>
        <v>1.1169248288424483E-3</v>
      </c>
    </row>
    <row r="38" spans="2:6" ht="15.6" x14ac:dyDescent="0.3">
      <c r="B38" s="26">
        <v>35</v>
      </c>
      <c r="C38" s="23">
        <f t="shared" si="10"/>
        <v>2.666458176685385</v>
      </c>
      <c r="D38" s="23">
        <f t="shared" si="11"/>
        <v>2.6664816336422317</v>
      </c>
      <c r="E38" s="23">
        <f t="shared" si="12"/>
        <v>2.6430931082899178E-5</v>
      </c>
      <c r="F38" s="23">
        <f t="shared" si="13"/>
        <v>9.9123741425994846E-4</v>
      </c>
    </row>
    <row r="39" spans="2:6" ht="15.6" x14ac:dyDescent="0.3">
      <c r="B39" s="26">
        <v>36</v>
      </c>
      <c r="C39" s="23">
        <f t="shared" si="10"/>
        <v>2.6664816336422317</v>
      </c>
      <c r="D39" s="23">
        <f t="shared" si="11"/>
        <v>2.6665024513019637</v>
      </c>
      <c r="E39" s="23">
        <f t="shared" si="12"/>
        <v>2.3456956846690247E-5</v>
      </c>
      <c r="F39" s="23">
        <f t="shared" si="13"/>
        <v>8.7969692161913172E-4</v>
      </c>
    </row>
    <row r="40" spans="2:6" ht="15.6" x14ac:dyDescent="0.3">
      <c r="B40" s="26">
        <v>37</v>
      </c>
      <c r="C40" s="23">
        <f t="shared" si="10"/>
        <v>2.6665024513019637</v>
      </c>
      <c r="D40" s="23">
        <f t="shared" si="11"/>
        <v>2.6665209266682202</v>
      </c>
      <c r="E40" s="23">
        <f t="shared" si="12"/>
        <v>2.0817659732053073E-5</v>
      </c>
      <c r="F40" s="23">
        <f t="shared" si="13"/>
        <v>7.8071031668800871E-4</v>
      </c>
    </row>
    <row r="41" spans="2:6" ht="15.6" x14ac:dyDescent="0.3">
      <c r="B41" s="26">
        <v>38</v>
      </c>
      <c r="C41" s="23">
        <f t="shared" si="10"/>
        <v>2.6665209266682202</v>
      </c>
      <c r="D41" s="23">
        <f t="shared" si="11"/>
        <v>2.6665373233141629</v>
      </c>
      <c r="E41" s="23">
        <f t="shared" si="12"/>
        <v>1.8475366256431869E-5</v>
      </c>
      <c r="F41" s="23">
        <f t="shared" si="13"/>
        <v>6.928641013710916E-4</v>
      </c>
    </row>
    <row r="42" spans="2:6" ht="15.6" x14ac:dyDescent="0.3">
      <c r="B42" s="26">
        <v>39</v>
      </c>
      <c r="C42" s="23">
        <f t="shared" si="10"/>
        <v>2.6665373233141629</v>
      </c>
      <c r="D42" s="23">
        <f t="shared" si="11"/>
        <v>2.6665518751471384</v>
      </c>
      <c r="E42" s="23">
        <f t="shared" si="12"/>
        <v>1.6396645942773347E-5</v>
      </c>
      <c r="F42" s="23">
        <f t="shared" si="13"/>
        <v>6.1490404801063973E-4</v>
      </c>
    </row>
    <row r="43" spans="2:6" ht="15.6" x14ac:dyDescent="0.3">
      <c r="B43" s="26">
        <v>40</v>
      </c>
      <c r="C43" s="23">
        <f t="shared" si="10"/>
        <v>2.6665518751471384</v>
      </c>
      <c r="D43" s="23">
        <f t="shared" si="11"/>
        <v>2.6665647897490179</v>
      </c>
      <c r="E43" s="23">
        <f t="shared" si="12"/>
        <v>1.4551832975495671E-5</v>
      </c>
      <c r="F43" s="23">
        <f t="shared" si="13"/>
        <v>5.4571722797227456E-4</v>
      </c>
    </row>
    <row r="44" spans="2:6" ht="15.6" x14ac:dyDescent="0.3">
      <c r="B44" s="26">
        <v>41</v>
      </c>
      <c r="C44" s="23">
        <f t="shared" si="10"/>
        <v>2.6665647897490179</v>
      </c>
      <c r="D44" s="23">
        <f t="shared" si="11"/>
        <v>2.6665762513401301</v>
      </c>
      <c r="E44" s="23">
        <f t="shared" si="12"/>
        <v>1.2914601879465692E-5</v>
      </c>
      <c r="F44" s="23">
        <f t="shared" si="13"/>
        <v>4.8431607321572855E-4</v>
      </c>
    </row>
    <row r="45" spans="2:6" ht="15.6" x14ac:dyDescent="0.3">
      <c r="B45" s="26">
        <v>42</v>
      </c>
      <c r="C45" s="23">
        <f t="shared" si="10"/>
        <v>2.6665762513401301</v>
      </c>
      <c r="D45" s="23">
        <f t="shared" si="11"/>
        <v>2.6665864234092571</v>
      </c>
      <c r="E45" s="23">
        <f t="shared" si="12"/>
        <v>1.1461591112205127E-5</v>
      </c>
      <c r="F45" s="23">
        <f t="shared" si="13"/>
        <v>4.2982424021982958E-4</v>
      </c>
    </row>
    <row r="46" spans="2:6" ht="15.6" x14ac:dyDescent="0.3">
      <c r="B46" s="26">
        <v>43</v>
      </c>
      <c r="C46" s="23">
        <f t="shared" si="10"/>
        <v>2.6665864234092571</v>
      </c>
      <c r="D46" s="23">
        <f t="shared" si="11"/>
        <v>2.6665954510473684</v>
      </c>
      <c r="E46" s="23">
        <f t="shared" si="12"/>
        <v>1.0172069127012406E-5</v>
      </c>
      <c r="F46" s="23">
        <f t="shared" si="13"/>
        <v>3.8146407098283038E-4</v>
      </c>
    </row>
    <row r="47" spans="2:6" ht="15.6" x14ac:dyDescent="0.3">
      <c r="B47" s="26">
        <v>44</v>
      </c>
      <c r="C47" s="23">
        <f t="shared" si="10"/>
        <v>2.6665954510473684</v>
      </c>
      <c r="D47" s="23">
        <f t="shared" si="11"/>
        <v>2.666603463018506</v>
      </c>
      <c r="E47" s="23">
        <f t="shared" si="12"/>
        <v>9.0276381112808224E-6</v>
      </c>
      <c r="F47" s="23">
        <f t="shared" si="13"/>
        <v>3.3854547032002939E-4</v>
      </c>
    </row>
    <row r="48" spans="2:6" ht="15.6" x14ac:dyDescent="0.3">
      <c r="B48" s="26">
        <v>45</v>
      </c>
      <c r="C48" s="23">
        <f t="shared" si="10"/>
        <v>2.666603463018506</v>
      </c>
      <c r="D48" s="23">
        <f t="shared" si="11"/>
        <v>2.6666105735974543</v>
      </c>
      <c r="E48" s="23">
        <f t="shared" si="12"/>
        <v>8.0119711376447356E-6</v>
      </c>
      <c r="F48" s="23">
        <f t="shared" si="13"/>
        <v>3.0045603888084104E-4</v>
      </c>
    </row>
    <row r="49" spans="2:6" ht="15.6" x14ac:dyDescent="0.3">
      <c r="B49" s="26">
        <v>46</v>
      </c>
      <c r="C49" s="23">
        <f t="shared" si="10"/>
        <v>2.6666105735974543</v>
      </c>
      <c r="D49" s="23">
        <f t="shared" si="11"/>
        <v>2.6666168842004838</v>
      </c>
      <c r="E49" s="23">
        <f t="shared" si="12"/>
        <v>7.1105789483105752E-6</v>
      </c>
      <c r="F49" s="23">
        <f t="shared" si="13"/>
        <v>2.6665231956677797E-4</v>
      </c>
    </row>
    <row r="50" spans="2:6" ht="15.6" x14ac:dyDescent="0.3">
      <c r="B50" s="26">
        <v>47</v>
      </c>
      <c r="C50" s="23">
        <f t="shared" si="10"/>
        <v>2.6666168842004838</v>
      </c>
      <c r="D50" s="23">
        <f t="shared" si="11"/>
        <v>2.6666224848324842</v>
      </c>
      <c r="E50" s="23">
        <f t="shared" si="12"/>
        <v>6.310603029469064E-6</v>
      </c>
      <c r="F50" s="23">
        <f t="shared" si="13"/>
        <v>2.366520315257486E-4</v>
      </c>
    </row>
    <row r="51" spans="2:6" ht="15.6" x14ac:dyDescent="0.3">
      <c r="B51" s="26">
        <v>48</v>
      </c>
      <c r="C51" s="23">
        <f t="shared" si="10"/>
        <v>2.6666224848324842</v>
      </c>
      <c r="D51" s="23">
        <f t="shared" si="11"/>
        <v>2.6666274553711826</v>
      </c>
      <c r="E51" s="23">
        <f t="shared" si="12"/>
        <v>5.6006320003909593E-6</v>
      </c>
      <c r="F51" s="23">
        <f t="shared" si="13"/>
        <v>2.1002717978442259E-4</v>
      </c>
    </row>
    <row r="52" spans="2:6" ht="15.6" x14ac:dyDescent="0.3">
      <c r="B52" s="26">
        <v>49</v>
      </c>
      <c r="C52" s="23">
        <f t="shared" si="10"/>
        <v>2.6666274553711826</v>
      </c>
      <c r="D52" s="23">
        <f t="shared" si="11"/>
        <v>2.6666318667067901</v>
      </c>
      <c r="E52" s="23">
        <f t="shared" si="12"/>
        <v>4.9705386984122413E-6</v>
      </c>
      <c r="F52" s="23">
        <f t="shared" si="13"/>
        <v>1.863979420297525E-4</v>
      </c>
    </row>
    <row r="53" spans="2:6" ht="15.6" x14ac:dyDescent="0.3">
      <c r="B53" s="26">
        <v>50</v>
      </c>
      <c r="C53" s="23">
        <f t="shared" si="10"/>
        <v>2.6666318667067901</v>
      </c>
      <c r="D53" s="23">
        <f t="shared" si="11"/>
        <v>2.6666357817533677</v>
      </c>
      <c r="E53" s="23">
        <f t="shared" si="12"/>
        <v>4.4113356074682031E-6</v>
      </c>
      <c r="F53" s="23">
        <f t="shared" si="13"/>
        <v>1.6542724410310408E-4</v>
      </c>
    </row>
    <row r="54" spans="2:6" ht="15.6" x14ac:dyDescent="0.3">
      <c r="B54" s="26">
        <v>51</v>
      </c>
      <c r="C54" s="23">
        <f t="shared" si="10"/>
        <v>2.6666357817533677</v>
      </c>
      <c r="D54" s="23">
        <f t="shared" si="11"/>
        <v>2.6666392563463561</v>
      </c>
      <c r="E54" s="23">
        <f t="shared" si="12"/>
        <v>3.9150465775961152E-6</v>
      </c>
      <c r="F54" s="23">
        <f t="shared" si="13"/>
        <v>1.4681594705902775E-4</v>
      </c>
    </row>
    <row r="55" spans="2:6" ht="15.6" x14ac:dyDescent="0.3">
      <c r="B55" s="26">
        <v>52</v>
      </c>
      <c r="C55" s="23">
        <f t="shared" si="10"/>
        <v>2.6666392563463561</v>
      </c>
      <c r="D55" s="23">
        <f t="shared" si="11"/>
        <v>2.666642340039088</v>
      </c>
      <c r="E55" s="23">
        <f t="shared" si="12"/>
        <v>3.47459298843944E-6</v>
      </c>
      <c r="F55" s="23">
        <f t="shared" si="13"/>
        <v>1.3029857638862204E-4</v>
      </c>
    </row>
    <row r="56" spans="2:6" ht="15.6" x14ac:dyDescent="0.3">
      <c r="B56" s="26">
        <v>53</v>
      </c>
      <c r="C56" s="23">
        <f t="shared" si="10"/>
        <v>2.666642340039088</v>
      </c>
      <c r="D56" s="23">
        <f t="shared" si="11"/>
        <v>2.6666450768096568</v>
      </c>
      <c r="E56" s="23">
        <f t="shared" si="12"/>
        <v>3.083692731831178E-6</v>
      </c>
      <c r="F56" s="23">
        <f t="shared" si="13"/>
        <v>1.1563953236360812E-4</v>
      </c>
    </row>
    <row r="57" spans="2:6" ht="15.6" x14ac:dyDescent="0.3">
      <c r="B57" s="26">
        <v>54</v>
      </c>
      <c r="C57" s="23">
        <f t="shared" si="10"/>
        <v>2.6666450768096568</v>
      </c>
      <c r="D57" s="23">
        <f t="shared" si="11"/>
        <v>2.6666475056882351</v>
      </c>
      <c r="E57" s="23">
        <f t="shared" si="12"/>
        <v>2.7367705688341459E-6</v>
      </c>
      <c r="F57" s="23">
        <f t="shared" si="13"/>
        <v>1.0262972724170651E-4</v>
      </c>
    </row>
    <row r="58" spans="2:6" ht="15.6" x14ac:dyDescent="0.3">
      <c r="B58" s="26">
        <v>55</v>
      </c>
      <c r="C58" s="23">
        <f t="shared" si="10"/>
        <v>2.6666475056882351</v>
      </c>
      <c r="D58" s="23">
        <f t="shared" si="11"/>
        <v>2.6666496613137975</v>
      </c>
      <c r="E58" s="23">
        <f t="shared" si="12"/>
        <v>2.4288785782644595E-6</v>
      </c>
      <c r="F58" s="23">
        <f t="shared" si="13"/>
        <v>9.1083601154011169E-5</v>
      </c>
    </row>
    <row r="59" spans="2:6" ht="15.6" x14ac:dyDescent="0.3">
      <c r="B59" s="26">
        <v>56</v>
      </c>
      <c r="C59" s="23">
        <f t="shared" si="10"/>
        <v>2.6666496613137975</v>
      </c>
      <c r="D59" s="23">
        <f t="shared" si="11"/>
        <v>2.6666515744281951</v>
      </c>
      <c r="E59" s="23">
        <f t="shared" si="12"/>
        <v>2.1556255624943788E-6</v>
      </c>
      <c r="F59" s="23">
        <f t="shared" si="13"/>
        <v>8.0836474088326658E-5</v>
      </c>
    </row>
    <row r="60" spans="2:6" ht="15.6" x14ac:dyDescent="0.3">
      <c r="B60" s="26">
        <v>57</v>
      </c>
      <c r="C60" s="23">
        <f t="shared" si="10"/>
        <v>2.6666515744281951</v>
      </c>
      <c r="D60" s="23">
        <f t="shared" si="11"/>
        <v>2.6666532723146323</v>
      </c>
      <c r="E60" s="23">
        <f t="shared" si="12"/>
        <v>1.9131143975670284E-6</v>
      </c>
      <c r="F60" s="23">
        <f t="shared" si="13"/>
        <v>7.1742195940137168E-5</v>
      </c>
    </row>
    <row r="61" spans="2:6" ht="15.6" x14ac:dyDescent="0.3">
      <c r="B61" s="26">
        <v>58</v>
      </c>
      <c r="C61" s="23">
        <f t="shared" si="10"/>
        <v>2.6666532723146323</v>
      </c>
      <c r="D61" s="23">
        <f t="shared" si="11"/>
        <v>2.6666547791868052</v>
      </c>
      <c r="E61" s="23">
        <f t="shared" si="12"/>
        <v>1.6978864372241276E-6</v>
      </c>
      <c r="F61" s="23">
        <f t="shared" si="13"/>
        <v>6.3671061208132862E-5</v>
      </c>
    </row>
    <row r="62" spans="2:6" ht="15.6" x14ac:dyDescent="0.3">
      <c r="B62" s="26">
        <v>59</v>
      </c>
      <c r="C62" s="23">
        <f t="shared" si="10"/>
        <v>2.6666547791868052</v>
      </c>
      <c r="D62" s="23">
        <f t="shared" si="11"/>
        <v>2.6666561165342513</v>
      </c>
      <c r="E62" s="23">
        <f t="shared" si="12"/>
        <v>1.5068721728184187E-6</v>
      </c>
      <c r="F62" s="23">
        <f t="shared" si="13"/>
        <v>5.6507958382147175E-5</v>
      </c>
    </row>
    <row r="63" spans="2:6" ht="15.6" x14ac:dyDescent="0.3">
      <c r="B63" s="26">
        <v>60</v>
      </c>
      <c r="C63" s="23">
        <f t="shared" si="10"/>
        <v>2.6666561165342513</v>
      </c>
      <c r="D63" s="23">
        <f t="shared" si="11"/>
        <v>2.6666573034288437</v>
      </c>
      <c r="E63" s="23">
        <f t="shared" si="12"/>
        <v>1.3373474461175761E-6</v>
      </c>
      <c r="F63" s="23">
        <f t="shared" si="13"/>
        <v>5.0150727640715604E-5</v>
      </c>
    </row>
    <row r="64" spans="2:6" ht="15.6" x14ac:dyDescent="0.3">
      <c r="B64" s="26">
        <v>61</v>
      </c>
      <c r="C64" s="23">
        <f t="shared" si="10"/>
        <v>2.6666573034288437</v>
      </c>
      <c r="D64" s="23">
        <f t="shared" si="11"/>
        <v>2.6666583567967974</v>
      </c>
      <c r="E64" s="23">
        <f t="shared" si="12"/>
        <v>1.1868945923865226E-6</v>
      </c>
      <c r="F64" s="23">
        <f t="shared" si="13"/>
        <v>4.4508703494085598E-5</v>
      </c>
    </row>
    <row r="65" spans="2:6" ht="15.6" x14ac:dyDescent="0.3">
      <c r="B65" s="26">
        <v>62</v>
      </c>
      <c r="C65" s="23">
        <f t="shared" si="10"/>
        <v>2.6666583567967974</v>
      </c>
      <c r="D65" s="23">
        <f t="shared" si="11"/>
        <v>2.6666592916600709</v>
      </c>
      <c r="E65" s="23">
        <f t="shared" si="12"/>
        <v>1.0533679537516605E-6</v>
      </c>
      <c r="F65" s="23">
        <f t="shared" si="13"/>
        <v>3.9501421360063953E-5</v>
      </c>
    </row>
  </sheetData>
  <conditionalFormatting sqref="C3">
    <cfRule type="expression" dxfId="53" priority="2">
      <formula>E4&lt;$E$1</formula>
    </cfRule>
  </conditionalFormatting>
  <conditionalFormatting sqref="C4:C65">
    <cfRule type="expression" dxfId="52" priority="1">
      <formula>F4&lt;$F$1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7519-F5F4-43EE-A18F-80C601B6AE64}">
  <dimension ref="A1:F21"/>
  <sheetViews>
    <sheetView workbookViewId="0">
      <selection activeCell="A11" sqref="A11"/>
    </sheetView>
  </sheetViews>
  <sheetFormatPr baseColWidth="10" defaultColWidth="11.44140625" defaultRowHeight="14.4" x14ac:dyDescent="0.3"/>
  <cols>
    <col min="1" max="1" width="14" bestFit="1" customWidth="1"/>
    <col min="2" max="2" width="3.5546875" bestFit="1" customWidth="1"/>
    <col min="3" max="3" width="9.109375" bestFit="1" customWidth="1"/>
    <col min="4" max="4" width="12.109375" bestFit="1" customWidth="1"/>
    <col min="5" max="6" width="8.109375" bestFit="1" customWidth="1"/>
    <col min="8" max="8" width="10.5546875" bestFit="1" customWidth="1"/>
    <col min="9" max="9" width="3.44140625" bestFit="1" customWidth="1"/>
    <col min="10" max="10" width="8.44140625" bestFit="1" customWidth="1"/>
    <col min="11" max="11" width="12" bestFit="1" customWidth="1"/>
    <col min="12" max="13" width="7.5546875" bestFit="1" customWidth="1"/>
    <col min="15" max="15" width="10.5546875" bestFit="1" customWidth="1"/>
    <col min="16" max="16" width="3.44140625" bestFit="1" customWidth="1"/>
    <col min="17" max="17" width="9.44140625" bestFit="1" customWidth="1"/>
    <col min="18" max="18" width="12" bestFit="1" customWidth="1"/>
    <col min="19" max="20" width="7.5546875" bestFit="1" customWidth="1"/>
  </cols>
  <sheetData>
    <row r="1" spans="1:6" ht="15.6" x14ac:dyDescent="0.3">
      <c r="A1" s="15" t="s">
        <v>0</v>
      </c>
      <c r="B1" s="24"/>
      <c r="C1" s="24"/>
      <c r="D1" s="24" t="s">
        <v>8</v>
      </c>
      <c r="E1" s="19">
        <v>1E-3</v>
      </c>
      <c r="F1" s="72">
        <v>0.01</v>
      </c>
    </row>
    <row r="2" spans="1:6" ht="15.6" x14ac:dyDescent="0.3">
      <c r="A2" s="24"/>
      <c r="B2" s="26" t="s">
        <v>2</v>
      </c>
      <c r="C2" s="26" t="s">
        <v>3</v>
      </c>
      <c r="D2" s="44" t="s">
        <v>4</v>
      </c>
      <c r="E2" s="44" t="s">
        <v>5</v>
      </c>
      <c r="F2" s="44" t="s">
        <v>6</v>
      </c>
    </row>
    <row r="3" spans="1:6" ht="15.6" x14ac:dyDescent="0.3">
      <c r="A3" s="24"/>
      <c r="B3" s="26">
        <v>0</v>
      </c>
      <c r="C3" s="111">
        <v>4.2</v>
      </c>
      <c r="D3" s="23">
        <f>((18/C3^0.5))^(1/1.5)</f>
        <v>4.2569502359111508</v>
      </c>
      <c r="E3" s="23"/>
      <c r="F3" s="23"/>
    </row>
    <row r="4" spans="1:6" ht="15.6" x14ac:dyDescent="0.3">
      <c r="A4" s="24"/>
      <c r="B4" s="26">
        <v>1</v>
      </c>
      <c r="C4" s="23">
        <f>D3</f>
        <v>4.2569502359111508</v>
      </c>
      <c r="D4" s="23">
        <f t="shared" ref="D4:D20" si="0">((18/C4^0.5))^(1/1.5)</f>
        <v>4.2378815346092944</v>
      </c>
      <c r="E4" s="23">
        <f>ABS(C4-C3)</f>
        <v>5.6950235911150671E-2</v>
      </c>
      <c r="F4" s="23">
        <f>(ABS(E4/C4))*100</f>
        <v>1.3378177510914955</v>
      </c>
    </row>
    <row r="5" spans="1:6" ht="15.6" x14ac:dyDescent="0.3">
      <c r="A5" s="24"/>
      <c r="B5" s="26">
        <v>2</v>
      </c>
      <c r="C5" s="23">
        <f t="shared" ref="C5:C10" si="1">D4</f>
        <v>4.2378815346092944</v>
      </c>
      <c r="D5" s="23">
        <f t="shared" si="0"/>
        <v>4.2442282586688584</v>
      </c>
      <c r="E5" s="23">
        <f t="shared" ref="E5:E20" si="2">ABS(C5-C4)</f>
        <v>1.906870130185645E-2</v>
      </c>
      <c r="F5" s="23">
        <f t="shared" ref="F5:F20" si="3">(ABS(E5/C5))*100</f>
        <v>0.44995833758280041</v>
      </c>
    </row>
    <row r="6" spans="1:6" ht="15.6" x14ac:dyDescent="0.3">
      <c r="A6" s="24"/>
      <c r="B6" s="26">
        <v>3</v>
      </c>
      <c r="C6" s="23">
        <f t="shared" si="1"/>
        <v>4.2442282586688584</v>
      </c>
      <c r="D6" s="23">
        <f t="shared" si="0"/>
        <v>4.2421116285776996</v>
      </c>
      <c r="E6" s="23">
        <f t="shared" si="2"/>
        <v>6.3467240595640462E-3</v>
      </c>
      <c r="F6" s="23">
        <f t="shared" si="3"/>
        <v>0.14953776453000212</v>
      </c>
    </row>
    <row r="7" spans="1:6" ht="15.6" x14ac:dyDescent="0.3">
      <c r="A7" s="24"/>
      <c r="B7" s="26">
        <v>4</v>
      </c>
      <c r="C7" s="23">
        <f t="shared" si="1"/>
        <v>4.2421116285776996</v>
      </c>
      <c r="D7" s="23">
        <f t="shared" si="0"/>
        <v>4.2428170546287367</v>
      </c>
      <c r="E7" s="23">
        <f t="shared" si="2"/>
        <v>2.116630091158811E-3</v>
      </c>
      <c r="F7" s="23">
        <f t="shared" si="3"/>
        <v>4.989567169566627E-2</v>
      </c>
    </row>
    <row r="8" spans="1:6" ht="15.6" x14ac:dyDescent="0.3">
      <c r="A8" s="24"/>
      <c r="B8" s="26">
        <v>5</v>
      </c>
      <c r="C8" s="23">
        <f t="shared" si="1"/>
        <v>4.2428170546287367</v>
      </c>
      <c r="D8" s="23">
        <f t="shared" si="0"/>
        <v>4.2425818995786688</v>
      </c>
      <c r="E8" s="23">
        <f t="shared" si="2"/>
        <v>7.0542605103707245E-4</v>
      </c>
      <c r="F8" s="23">
        <f t="shared" si="3"/>
        <v>1.662636031566532E-2</v>
      </c>
    </row>
    <row r="9" spans="1:6" ht="15.6" x14ac:dyDescent="0.3">
      <c r="A9" s="24"/>
      <c r="B9" s="26">
        <v>6</v>
      </c>
      <c r="C9" s="23">
        <f t="shared" si="1"/>
        <v>4.2425818995786688</v>
      </c>
      <c r="D9" s="23">
        <f t="shared" si="0"/>
        <v>4.2426602831471767</v>
      </c>
      <c r="E9" s="23">
        <f t="shared" si="2"/>
        <v>2.3515505006788118E-4</v>
      </c>
      <c r="F9" s="23">
        <f t="shared" si="3"/>
        <v>5.542734486545433E-3</v>
      </c>
    </row>
    <row r="10" spans="1:6" ht="15.6" x14ac:dyDescent="0.3">
      <c r="A10" s="24"/>
      <c r="B10" s="26">
        <v>7</v>
      </c>
      <c r="C10" s="23">
        <f t="shared" si="1"/>
        <v>4.2426602831471767</v>
      </c>
      <c r="D10" s="23">
        <f t="shared" si="0"/>
        <v>4.2426341551301023</v>
      </c>
      <c r="E10" s="23">
        <f t="shared" si="2"/>
        <v>7.8383568507867096E-5</v>
      </c>
      <c r="F10" s="23">
        <f t="shared" si="3"/>
        <v>1.8475098941865479E-3</v>
      </c>
    </row>
    <row r="11" spans="1:6" ht="15.6" x14ac:dyDescent="0.3">
      <c r="A11" s="24"/>
      <c r="B11" s="26">
        <v>8</v>
      </c>
      <c r="C11" s="23">
        <f t="shared" ref="C11:C20" si="4">D10</f>
        <v>4.2426341551301023</v>
      </c>
      <c r="D11" s="23">
        <f t="shared" si="0"/>
        <v>4.2426428644512466</v>
      </c>
      <c r="E11" s="23">
        <f t="shared" si="2"/>
        <v>2.612801707435608E-5</v>
      </c>
      <c r="F11" s="23">
        <f t="shared" si="3"/>
        <v>6.1584421656443419E-4</v>
      </c>
    </row>
    <row r="12" spans="1:6" ht="15.6" x14ac:dyDescent="0.3">
      <c r="A12" s="24"/>
      <c r="B12" s="26">
        <v>9</v>
      </c>
      <c r="C12" s="23">
        <f t="shared" si="4"/>
        <v>4.2426428644512466</v>
      </c>
      <c r="D12" s="23">
        <f t="shared" si="0"/>
        <v>4.2426399613422134</v>
      </c>
      <c r="E12" s="23">
        <f t="shared" si="2"/>
        <v>8.7093211442734741E-6</v>
      </c>
      <c r="F12" s="23">
        <f t="shared" si="3"/>
        <v>2.0528056267116317E-4</v>
      </c>
    </row>
    <row r="13" spans="1:6" ht="15.6" x14ac:dyDescent="0.3">
      <c r="A13" s="24"/>
      <c r="B13" s="26">
        <v>10</v>
      </c>
      <c r="C13" s="23">
        <f t="shared" si="4"/>
        <v>4.2426399613422134</v>
      </c>
      <c r="D13" s="23">
        <f t="shared" si="0"/>
        <v>4.2426409290450033</v>
      </c>
      <c r="E13" s="23">
        <f t="shared" si="2"/>
        <v>2.9031090331699261E-6</v>
      </c>
      <c r="F13" s="23">
        <f t="shared" si="3"/>
        <v>6.8426947834892182E-5</v>
      </c>
    </row>
    <row r="14" spans="1:6" ht="15.6" x14ac:dyDescent="0.3">
      <c r="A14" s="24"/>
      <c r="B14" s="26">
        <v>11</v>
      </c>
      <c r="C14" s="23">
        <f t="shared" si="4"/>
        <v>4.2426409290450033</v>
      </c>
      <c r="D14" s="23">
        <f t="shared" si="0"/>
        <v>4.2426406064773809</v>
      </c>
      <c r="E14" s="23">
        <f t="shared" si="2"/>
        <v>9.6770278990021552E-7</v>
      </c>
      <c r="F14" s="23">
        <f t="shared" si="3"/>
        <v>2.2808972196429558E-5</v>
      </c>
    </row>
    <row r="15" spans="1:6" ht="15.6" x14ac:dyDescent="0.3">
      <c r="A15" s="24"/>
      <c r="B15" s="26">
        <v>12</v>
      </c>
      <c r="C15" s="23">
        <f t="shared" si="4"/>
        <v>4.2426406064773809</v>
      </c>
      <c r="D15" s="23">
        <f t="shared" si="0"/>
        <v>4.2426407139999203</v>
      </c>
      <c r="E15" s="23">
        <f t="shared" si="2"/>
        <v>3.2256762239057934E-7</v>
      </c>
      <c r="F15" s="23">
        <f t="shared" si="3"/>
        <v>7.6029919173003859E-6</v>
      </c>
    </row>
    <row r="16" spans="1:6" ht="15.6" x14ac:dyDescent="0.3">
      <c r="A16" s="24"/>
      <c r="B16" s="26">
        <v>13</v>
      </c>
      <c r="C16" s="23">
        <f t="shared" si="4"/>
        <v>4.2426407139999203</v>
      </c>
      <c r="D16" s="23">
        <f t="shared" si="0"/>
        <v>4.2426406781590735</v>
      </c>
      <c r="E16" s="23">
        <f t="shared" si="2"/>
        <v>1.0752253931656242E-7</v>
      </c>
      <c r="F16" s="23">
        <f t="shared" si="3"/>
        <v>2.53433053998087E-6</v>
      </c>
    </row>
    <row r="17" spans="1:6" ht="15.6" x14ac:dyDescent="0.3">
      <c r="A17" s="24"/>
      <c r="B17" s="26">
        <v>14</v>
      </c>
      <c r="C17" s="23">
        <f t="shared" si="4"/>
        <v>4.2426406781590735</v>
      </c>
      <c r="D17" s="23">
        <f t="shared" si="0"/>
        <v>4.2426406901060219</v>
      </c>
      <c r="E17" s="23">
        <f t="shared" si="2"/>
        <v>3.5840846734913612E-8</v>
      </c>
      <c r="F17" s="23">
        <f t="shared" si="3"/>
        <v>8.4477686077495803E-7</v>
      </c>
    </row>
    <row r="18" spans="1:6" ht="15.6" x14ac:dyDescent="0.3">
      <c r="A18" s="24"/>
      <c r="B18" s="26">
        <v>15</v>
      </c>
      <c r="C18" s="23">
        <f t="shared" si="4"/>
        <v>4.2426406901060219</v>
      </c>
      <c r="D18" s="23">
        <f t="shared" si="0"/>
        <v>4.2426406861237052</v>
      </c>
      <c r="E18" s="23">
        <f t="shared" si="2"/>
        <v>1.1946948319518924E-8</v>
      </c>
      <c r="F18" s="23">
        <f t="shared" si="3"/>
        <v>2.8159227217566649E-7</v>
      </c>
    </row>
    <row r="19" spans="1:6" ht="15.6" x14ac:dyDescent="0.3">
      <c r="A19" s="24"/>
      <c r="B19" s="26">
        <v>16</v>
      </c>
      <c r="C19" s="23">
        <f t="shared" si="4"/>
        <v>4.2426406861237052</v>
      </c>
      <c r="D19" s="23">
        <f t="shared" si="0"/>
        <v>4.2426406874511446</v>
      </c>
      <c r="E19" s="23">
        <f t="shared" si="2"/>
        <v>3.9823166986252545E-9</v>
      </c>
      <c r="F19" s="23">
        <f t="shared" si="3"/>
        <v>9.3864104769704258E-8</v>
      </c>
    </row>
    <row r="20" spans="1:6" ht="15.6" x14ac:dyDescent="0.3">
      <c r="A20" s="24"/>
      <c r="B20" s="26">
        <v>17</v>
      </c>
      <c r="C20" s="23">
        <f t="shared" si="4"/>
        <v>4.2426406874511446</v>
      </c>
      <c r="D20" s="23">
        <f t="shared" si="0"/>
        <v>4.2426406870086648</v>
      </c>
      <c r="E20" s="23">
        <f t="shared" si="2"/>
        <v>1.327439491660698E-9</v>
      </c>
      <c r="F20" s="23">
        <f t="shared" si="3"/>
        <v>3.128804886982275E-8</v>
      </c>
    </row>
    <row r="21" spans="1:6" x14ac:dyDescent="0.3">
      <c r="A21" s="71"/>
      <c r="B21" s="71"/>
      <c r="C21" s="71"/>
      <c r="D21" s="71"/>
      <c r="E21" s="71"/>
      <c r="F21" s="71"/>
    </row>
  </sheetData>
  <conditionalFormatting sqref="C4:C10">
    <cfRule type="expression" dxfId="51" priority="1">
      <formula>E4&lt;$E$1</formula>
    </cfRule>
  </conditionalFormatting>
  <conditionalFormatting sqref="C4:C20">
    <cfRule type="expression" dxfId="50" priority="2">
      <formula>F4&lt;$F$1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FAD9-0B19-4F20-805D-08464D113B60}">
  <dimension ref="A1:F28"/>
  <sheetViews>
    <sheetView workbookViewId="0">
      <selection activeCell="D3" sqref="D3"/>
    </sheetView>
  </sheetViews>
  <sheetFormatPr baseColWidth="10" defaultColWidth="11.44140625" defaultRowHeight="14.4" x14ac:dyDescent="0.3"/>
  <cols>
    <col min="1" max="1" width="11.33203125" bestFit="1" customWidth="1"/>
    <col min="2" max="2" width="3.5546875" bestFit="1" customWidth="1"/>
    <col min="3" max="3" width="10.44140625" bestFit="1" customWidth="1"/>
    <col min="4" max="4" width="12.6640625" bestFit="1" customWidth="1"/>
    <col min="5" max="6" width="10.44140625" bestFit="1" customWidth="1"/>
    <col min="8" max="8" width="10.5546875" bestFit="1" customWidth="1"/>
    <col min="9" max="9" width="3.44140625" bestFit="1" customWidth="1"/>
    <col min="10" max="10" width="22.33203125" bestFit="1" customWidth="1"/>
    <col min="11" max="11" width="12" bestFit="1" customWidth="1"/>
    <col min="12" max="13" width="7.5546875" bestFit="1" customWidth="1"/>
    <col min="15" max="15" width="10.5546875" bestFit="1" customWidth="1"/>
    <col min="16" max="16" width="3.44140625" bestFit="1" customWidth="1"/>
    <col min="17" max="17" width="9.44140625" bestFit="1" customWidth="1"/>
    <col min="18" max="18" width="12" bestFit="1" customWidth="1"/>
    <col min="19" max="20" width="7.5546875" bestFit="1" customWidth="1"/>
  </cols>
  <sheetData>
    <row r="1" spans="1:6" ht="15.6" x14ac:dyDescent="0.3">
      <c r="A1" s="41" t="s">
        <v>0</v>
      </c>
      <c r="B1" s="17"/>
      <c r="C1" s="17"/>
      <c r="D1" s="18" t="s">
        <v>1</v>
      </c>
      <c r="E1" s="19"/>
      <c r="F1" s="20">
        <v>0.1</v>
      </c>
    </row>
    <row r="2" spans="1:6" ht="15.6" x14ac:dyDescent="0.3">
      <c r="A2" s="17"/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</row>
    <row r="3" spans="1:6" ht="15.6" x14ac:dyDescent="0.3">
      <c r="A3" s="17"/>
      <c r="B3" s="26">
        <v>0</v>
      </c>
      <c r="C3" s="22">
        <v>3.73</v>
      </c>
      <c r="D3" s="23">
        <f>(ACOS(-5/C3^2))^2</f>
        <v>3.7573882090722575</v>
      </c>
      <c r="E3" s="23"/>
      <c r="F3" s="23"/>
    </row>
    <row r="4" spans="1:6" ht="15.6" x14ac:dyDescent="0.3">
      <c r="A4" s="16"/>
      <c r="B4" s="26">
        <v>1</v>
      </c>
      <c r="C4" s="23">
        <f t="shared" ref="C4:C16" si="0">D3</f>
        <v>3.7573882090722575</v>
      </c>
      <c r="D4" s="23">
        <f t="shared" ref="D4:D28" si="1">(ACOS(-5/C4^2))^2</f>
        <v>3.7357567845633421</v>
      </c>
      <c r="E4" s="23">
        <f t="shared" ref="E4:E16" si="2">ABS(C4-C3)</f>
        <v>2.7388209072257474E-2</v>
      </c>
      <c r="F4" s="23">
        <f t="shared" ref="F4:F16" si="3">ABS(E4/C4)*100</f>
        <v>0.72891613930464594</v>
      </c>
    </row>
    <row r="5" spans="1:6" ht="15.6" x14ac:dyDescent="0.3">
      <c r="A5" s="16"/>
      <c r="B5" s="26">
        <v>2</v>
      </c>
      <c r="C5" s="23">
        <f t="shared" si="0"/>
        <v>3.7357567845633421</v>
      </c>
      <c r="D5" s="23">
        <f t="shared" si="1"/>
        <v>3.7527928527660377</v>
      </c>
      <c r="E5" s="23">
        <f t="shared" si="2"/>
        <v>2.1631424508915309E-2</v>
      </c>
      <c r="F5" s="23">
        <f t="shared" si="3"/>
        <v>0.57903728096805751</v>
      </c>
    </row>
    <row r="6" spans="1:6" ht="15.6" x14ac:dyDescent="0.3">
      <c r="A6" s="16"/>
      <c r="B6" s="26">
        <v>3</v>
      </c>
      <c r="C6" s="23">
        <f t="shared" si="0"/>
        <v>3.7527928527660377</v>
      </c>
      <c r="D6" s="23">
        <f t="shared" si="1"/>
        <v>3.7393456778358387</v>
      </c>
      <c r="E6" s="23">
        <f t="shared" si="2"/>
        <v>1.7036068202695542E-2</v>
      </c>
      <c r="F6" s="23">
        <f t="shared" si="3"/>
        <v>0.45395706267503994</v>
      </c>
    </row>
    <row r="7" spans="1:6" ht="15.6" x14ac:dyDescent="0.3">
      <c r="A7" s="16"/>
      <c r="B7" s="26">
        <v>4</v>
      </c>
      <c r="C7" s="23">
        <f t="shared" si="0"/>
        <v>3.7393456778358387</v>
      </c>
      <c r="D7" s="23">
        <f t="shared" si="1"/>
        <v>3.7499412181925487</v>
      </c>
      <c r="E7" s="23">
        <f t="shared" si="2"/>
        <v>1.344717493019898E-2</v>
      </c>
      <c r="F7" s="23">
        <f t="shared" si="3"/>
        <v>0.35961304700723967</v>
      </c>
    </row>
    <row r="8" spans="1:6" ht="15.6" x14ac:dyDescent="0.3">
      <c r="A8" s="16"/>
      <c r="B8" s="26">
        <v>5</v>
      </c>
      <c r="C8" s="23">
        <f t="shared" si="0"/>
        <v>3.7499412181925487</v>
      </c>
      <c r="D8" s="23">
        <f t="shared" si="1"/>
        <v>3.7415809009016763</v>
      </c>
      <c r="E8" s="23">
        <f t="shared" si="2"/>
        <v>1.0595540356709954E-2</v>
      </c>
      <c r="F8" s="23">
        <f t="shared" si="3"/>
        <v>0.28255217189289561</v>
      </c>
    </row>
    <row r="9" spans="1:6" ht="15.6" x14ac:dyDescent="0.3">
      <c r="A9" s="16"/>
      <c r="B9" s="26">
        <v>6</v>
      </c>
      <c r="C9" s="23">
        <f t="shared" si="0"/>
        <v>3.7415809009016763</v>
      </c>
      <c r="D9" s="23">
        <f t="shared" si="1"/>
        <v>3.7481702683366533</v>
      </c>
      <c r="E9" s="23">
        <f t="shared" si="2"/>
        <v>8.3603172908723877E-3</v>
      </c>
      <c r="F9" s="23">
        <f t="shared" si="3"/>
        <v>0.22344344575999014</v>
      </c>
    </row>
    <row r="10" spans="1:6" ht="15.6" x14ac:dyDescent="0.3">
      <c r="A10" s="16"/>
      <c r="B10" s="26">
        <v>7</v>
      </c>
      <c r="C10" s="23">
        <f t="shared" si="0"/>
        <v>3.7481702683366533</v>
      </c>
      <c r="D10" s="23">
        <f t="shared" si="1"/>
        <v>3.7429721946588783</v>
      </c>
      <c r="E10" s="23">
        <f t="shared" si="2"/>
        <v>6.589367434977067E-3</v>
      </c>
      <c r="F10" s="23">
        <f t="shared" si="3"/>
        <v>0.17580224384793672</v>
      </c>
    </row>
    <row r="11" spans="1:6" ht="15.6" x14ac:dyDescent="0.3">
      <c r="A11" s="16"/>
      <c r="B11" s="26">
        <v>8</v>
      </c>
      <c r="C11" s="23">
        <f t="shared" si="0"/>
        <v>3.7429721946588783</v>
      </c>
      <c r="D11" s="23">
        <f t="shared" si="1"/>
        <v>3.7470699255720268</v>
      </c>
      <c r="E11" s="23">
        <f t="shared" si="2"/>
        <v>5.198073677775028E-3</v>
      </c>
      <c r="F11" s="23">
        <f t="shared" si="3"/>
        <v>0.13887556218538147</v>
      </c>
    </row>
    <row r="12" spans="1:6" ht="15.6" x14ac:dyDescent="0.3">
      <c r="A12" s="16"/>
      <c r="B12" s="26">
        <v>9</v>
      </c>
      <c r="C12" s="23">
        <f t="shared" si="0"/>
        <v>3.7470699255720268</v>
      </c>
      <c r="D12" s="23">
        <f t="shared" si="1"/>
        <v>3.743837866427941</v>
      </c>
      <c r="E12" s="23">
        <f t="shared" si="2"/>
        <v>4.0977309131484674E-3</v>
      </c>
      <c r="F12" s="23">
        <f t="shared" si="3"/>
        <v>0.10935827178413034</v>
      </c>
    </row>
    <row r="13" spans="1:6" ht="15.6" x14ac:dyDescent="0.3">
      <c r="A13" s="16"/>
      <c r="B13" s="26">
        <v>10</v>
      </c>
      <c r="C13" s="23">
        <f t="shared" si="0"/>
        <v>3.743837866427941</v>
      </c>
      <c r="D13" s="23">
        <f t="shared" si="1"/>
        <v>3.7463860459968452</v>
      </c>
      <c r="E13" s="23">
        <f t="shared" si="2"/>
        <v>3.2320591440857527E-3</v>
      </c>
      <c r="F13" s="23">
        <f t="shared" si="3"/>
        <v>8.6330104545085842E-2</v>
      </c>
    </row>
    <row r="14" spans="1:6" ht="15.6" x14ac:dyDescent="0.3">
      <c r="A14" s="16"/>
      <c r="B14" s="26">
        <v>11</v>
      </c>
      <c r="C14" s="23">
        <f t="shared" si="0"/>
        <v>3.7463860459968452</v>
      </c>
      <c r="D14" s="23">
        <f t="shared" si="1"/>
        <v>3.7443763665650769</v>
      </c>
      <c r="E14" s="23">
        <f t="shared" si="2"/>
        <v>2.5481795689041853E-3</v>
      </c>
      <c r="F14" s="23">
        <f t="shared" si="3"/>
        <v>6.801700459105145E-2</v>
      </c>
    </row>
    <row r="15" spans="1:6" ht="15.6" x14ac:dyDescent="0.3">
      <c r="A15" s="16"/>
      <c r="B15" s="26">
        <v>12</v>
      </c>
      <c r="C15" s="23">
        <f t="shared" si="0"/>
        <v>3.7443763665650769</v>
      </c>
      <c r="D15" s="23">
        <f t="shared" si="1"/>
        <v>3.74596092558403</v>
      </c>
      <c r="E15" s="23">
        <f t="shared" si="2"/>
        <v>2.0096794317683297E-3</v>
      </c>
      <c r="F15" s="23">
        <f t="shared" si="3"/>
        <v>5.367193986463277E-2</v>
      </c>
    </row>
    <row r="16" spans="1:6" ht="15.6" x14ac:dyDescent="0.3">
      <c r="A16" s="16"/>
      <c r="B16" s="26">
        <v>13</v>
      </c>
      <c r="C16" s="23">
        <f t="shared" si="0"/>
        <v>3.74596092558403</v>
      </c>
      <c r="D16" s="23">
        <f t="shared" si="1"/>
        <v>3.7447112972869245</v>
      </c>
      <c r="E16" s="23">
        <f t="shared" si="2"/>
        <v>1.5845590189531578E-3</v>
      </c>
      <c r="F16" s="23">
        <f t="shared" si="3"/>
        <v>4.2300468436042495E-2</v>
      </c>
    </row>
    <row r="17" spans="2:6" ht="15.6" x14ac:dyDescent="0.3">
      <c r="B17" s="26">
        <v>14</v>
      </c>
      <c r="C17" s="23">
        <f t="shared" ref="C17:C28" si="4">D16</f>
        <v>3.7447112972869245</v>
      </c>
      <c r="D17" s="23">
        <f t="shared" si="1"/>
        <v>3.7456966272549588</v>
      </c>
      <c r="E17" s="23">
        <f t="shared" ref="E17:E28" si="5">ABS(C17-C16)</f>
        <v>1.2496282971055095E-3</v>
      </c>
      <c r="F17" s="23">
        <f t="shared" ref="F17:F28" si="6">ABS(E17/C17)*100</f>
        <v>3.3370484341766905E-2</v>
      </c>
    </row>
    <row r="18" spans="2:6" ht="15.6" x14ac:dyDescent="0.3">
      <c r="B18" s="26">
        <v>15</v>
      </c>
      <c r="C18" s="23">
        <f t="shared" si="4"/>
        <v>3.7456966272549588</v>
      </c>
      <c r="D18" s="23">
        <f t="shared" si="1"/>
        <v>3.7449195950988901</v>
      </c>
      <c r="E18" s="23">
        <f t="shared" si="5"/>
        <v>9.8532996803424311E-4</v>
      </c>
      <c r="F18" s="23">
        <f t="shared" si="6"/>
        <v>2.6305653289287984E-2</v>
      </c>
    </row>
    <row r="19" spans="2:6" ht="15.6" x14ac:dyDescent="0.3">
      <c r="B19" s="26">
        <v>16</v>
      </c>
      <c r="C19" s="23">
        <f t="shared" si="4"/>
        <v>3.7449195950988901</v>
      </c>
      <c r="D19" s="23">
        <f t="shared" si="1"/>
        <v>3.7455323005922705</v>
      </c>
      <c r="E19" s="23">
        <f t="shared" si="5"/>
        <v>7.7703215606872433E-4</v>
      </c>
      <c r="F19" s="23">
        <f t="shared" si="6"/>
        <v>2.0748967670378132E-2</v>
      </c>
    </row>
    <row r="20" spans="2:6" ht="15.6" x14ac:dyDescent="0.3">
      <c r="B20" s="26">
        <v>17</v>
      </c>
      <c r="C20" s="23">
        <f t="shared" si="4"/>
        <v>3.7455323005922705</v>
      </c>
      <c r="D20" s="23">
        <f t="shared" si="1"/>
        <v>3.7450491309234315</v>
      </c>
      <c r="E20" s="23">
        <f t="shared" si="5"/>
        <v>6.1270549338043878E-4</v>
      </c>
      <c r="F20" s="23">
        <f t="shared" si="6"/>
        <v>1.6358302217379179E-2</v>
      </c>
    </row>
    <row r="21" spans="2:6" ht="15.6" x14ac:dyDescent="0.3">
      <c r="B21" s="26">
        <v>18</v>
      </c>
      <c r="C21" s="23">
        <f t="shared" si="4"/>
        <v>3.7450491309234315</v>
      </c>
      <c r="D21" s="23">
        <f t="shared" si="1"/>
        <v>3.7454301264447998</v>
      </c>
      <c r="E21" s="23">
        <f t="shared" si="5"/>
        <v>4.8316966883898971E-4</v>
      </c>
      <c r="F21" s="23">
        <f t="shared" si="6"/>
        <v>1.2901557548321207E-2</v>
      </c>
    </row>
    <row r="22" spans="2:6" ht="15.6" x14ac:dyDescent="0.3">
      <c r="B22" s="26">
        <v>19</v>
      </c>
      <c r="C22" s="23">
        <f t="shared" si="4"/>
        <v>3.7454301264447998</v>
      </c>
      <c r="D22" s="23">
        <f t="shared" si="1"/>
        <v>3.7451296835709478</v>
      </c>
      <c r="E22" s="23">
        <f t="shared" si="5"/>
        <v>3.8099552136827697E-4</v>
      </c>
      <c r="F22" s="23">
        <f t="shared" si="6"/>
        <v>1.0172276841536536E-2</v>
      </c>
    </row>
    <row r="23" spans="2:6" ht="15.6" x14ac:dyDescent="0.3">
      <c r="B23" s="26">
        <v>20</v>
      </c>
      <c r="C23" s="23">
        <f t="shared" si="4"/>
        <v>3.7451296835709478</v>
      </c>
      <c r="D23" s="23">
        <f t="shared" si="1"/>
        <v>3.7453665953919799</v>
      </c>
      <c r="E23" s="23">
        <f t="shared" si="5"/>
        <v>3.0044287385200263E-4</v>
      </c>
      <c r="F23" s="23">
        <f t="shared" si="6"/>
        <v>8.0222288475077057E-3</v>
      </c>
    </row>
    <row r="24" spans="2:6" ht="15.6" x14ac:dyDescent="0.3">
      <c r="B24" s="26">
        <v>21</v>
      </c>
      <c r="C24" s="23">
        <f t="shared" si="4"/>
        <v>3.7453665953919799</v>
      </c>
      <c r="D24" s="23">
        <f t="shared" si="1"/>
        <v>3.7451797746345132</v>
      </c>
      <c r="E24" s="23">
        <f t="shared" si="5"/>
        <v>2.3691182103213748E-4</v>
      </c>
      <c r="F24" s="23">
        <f t="shared" si="6"/>
        <v>6.3254641434463627E-3</v>
      </c>
    </row>
    <row r="25" spans="2:6" ht="15.6" x14ac:dyDescent="0.3">
      <c r="B25" s="26">
        <v>22</v>
      </c>
      <c r="C25" s="23">
        <f t="shared" si="4"/>
        <v>3.7451797746345132</v>
      </c>
      <c r="D25" s="23">
        <f t="shared" si="1"/>
        <v>3.7453270916196746</v>
      </c>
      <c r="E25" s="23">
        <f t="shared" si="5"/>
        <v>1.8682075746667692E-4</v>
      </c>
      <c r="F25" s="23">
        <f t="shared" si="6"/>
        <v>4.9882987922764939E-3</v>
      </c>
    </row>
    <row r="26" spans="2:6" ht="15.6" x14ac:dyDescent="0.3">
      <c r="B26" s="26">
        <v>23</v>
      </c>
      <c r="C26" s="23">
        <f t="shared" si="4"/>
        <v>3.7453270916196746</v>
      </c>
      <c r="D26" s="23">
        <f t="shared" si="1"/>
        <v>3.7452109229657888</v>
      </c>
      <c r="E26" s="23">
        <f t="shared" si="5"/>
        <v>1.4731698516134983E-4</v>
      </c>
      <c r="F26" s="23">
        <f t="shared" si="6"/>
        <v>3.9333543254734078E-3</v>
      </c>
    </row>
    <row r="27" spans="2:6" ht="15.6" x14ac:dyDescent="0.3">
      <c r="B27" s="26">
        <v>24</v>
      </c>
      <c r="C27" s="23">
        <f t="shared" si="4"/>
        <v>3.7452109229657888</v>
      </c>
      <c r="D27" s="23">
        <f t="shared" si="1"/>
        <v>3.7453025278089789</v>
      </c>
      <c r="E27" s="23">
        <f t="shared" si="5"/>
        <v>1.1616865388575093E-4</v>
      </c>
      <c r="F27" s="23">
        <f t="shared" si="6"/>
        <v>3.1017920292125585E-3</v>
      </c>
    </row>
    <row r="28" spans="2:6" ht="15.6" x14ac:dyDescent="0.3">
      <c r="B28" s="26">
        <v>25</v>
      </c>
      <c r="C28" s="23">
        <f t="shared" si="4"/>
        <v>3.7453025278089789</v>
      </c>
      <c r="D28" s="23">
        <f t="shared" si="1"/>
        <v>3.7452302918965477</v>
      </c>
      <c r="E28" s="23">
        <f t="shared" si="5"/>
        <v>9.1604843190040697E-5</v>
      </c>
      <c r="F28" s="23">
        <f t="shared" si="6"/>
        <v>2.4458596471145415E-3</v>
      </c>
    </row>
  </sheetData>
  <conditionalFormatting sqref="C3">
    <cfRule type="expression" dxfId="49" priority="3">
      <formula>E4&lt;$E$1</formula>
    </cfRule>
  </conditionalFormatting>
  <conditionalFormatting sqref="C4:C28">
    <cfRule type="expression" dxfId="48" priority="1">
      <formula>F4&lt;$F$1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D867-584B-4F3E-B76F-E58796A514AA}">
  <dimension ref="A1:M16"/>
  <sheetViews>
    <sheetView workbookViewId="0">
      <selection activeCell="K3" sqref="K3"/>
    </sheetView>
  </sheetViews>
  <sheetFormatPr baseColWidth="10" defaultColWidth="11.44140625" defaultRowHeight="14.4" x14ac:dyDescent="0.3"/>
  <cols>
    <col min="1" max="1" width="11.5546875" bestFit="1" customWidth="1"/>
    <col min="2" max="2" width="4" bestFit="1" customWidth="1"/>
    <col min="3" max="3" width="9.5546875" bestFit="1" customWidth="1"/>
    <col min="4" max="4" width="11.6640625" bestFit="1" customWidth="1"/>
    <col min="5" max="6" width="8.109375" bestFit="1" customWidth="1"/>
    <col min="8" max="8" width="11.5546875" bestFit="1" customWidth="1"/>
    <col min="9" max="9" width="4" bestFit="1" customWidth="1"/>
    <col min="10" max="10" width="8.5546875" bestFit="1" customWidth="1"/>
    <col min="11" max="11" width="11.6640625" bestFit="1" customWidth="1"/>
    <col min="12" max="13" width="8.109375" bestFit="1" customWidth="1"/>
    <col min="15" max="15" width="10.5546875" bestFit="1" customWidth="1"/>
    <col min="16" max="16" width="3.44140625" bestFit="1" customWidth="1"/>
    <col min="17" max="17" width="9.44140625" bestFit="1" customWidth="1"/>
    <col min="18" max="18" width="12" bestFit="1" customWidth="1"/>
    <col min="19" max="20" width="7.5546875" bestFit="1" customWidth="1"/>
  </cols>
  <sheetData>
    <row r="1" spans="1:13" ht="15.6" x14ac:dyDescent="0.3">
      <c r="A1" s="41" t="s">
        <v>0</v>
      </c>
      <c r="B1" s="17"/>
      <c r="C1" s="17"/>
      <c r="D1" s="18" t="s">
        <v>1</v>
      </c>
      <c r="E1" s="19"/>
      <c r="F1" s="20">
        <v>0.01</v>
      </c>
      <c r="H1" s="41" t="s">
        <v>0</v>
      </c>
      <c r="I1" s="17"/>
      <c r="J1" s="17"/>
      <c r="K1" s="18" t="s">
        <v>1</v>
      </c>
      <c r="L1" s="19"/>
      <c r="M1" s="20">
        <v>0.01</v>
      </c>
    </row>
    <row r="2" spans="1:13" ht="15.6" x14ac:dyDescent="0.3">
      <c r="A2" s="17"/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H2" s="17"/>
      <c r="I2" s="21" t="s">
        <v>2</v>
      </c>
      <c r="J2" s="21" t="s">
        <v>3</v>
      </c>
      <c r="K2" s="21" t="s">
        <v>4</v>
      </c>
      <c r="L2" s="21" t="s">
        <v>5</v>
      </c>
      <c r="M2" s="21" t="s">
        <v>6</v>
      </c>
    </row>
    <row r="3" spans="1:13" ht="15.6" x14ac:dyDescent="0.3">
      <c r="A3" s="17"/>
      <c r="B3" s="26">
        <v>0</v>
      </c>
      <c r="C3" s="22">
        <v>-7.4</v>
      </c>
      <c r="D3" s="23">
        <f t="shared" ref="D3:D15" si="0">((C3^4-35*C3^2+450*C3-1001)/(8))^(1/3)</f>
        <v>-7.4054367156952772</v>
      </c>
      <c r="E3" s="23"/>
      <c r="F3" s="23"/>
      <c r="H3" s="17"/>
      <c r="I3" s="26">
        <v>0</v>
      </c>
      <c r="J3" s="22">
        <v>5.5949999999999998</v>
      </c>
      <c r="K3" s="23">
        <f t="shared" ref="K3:K15" si="1">1001/(J3^3-8*J3^2-35*J3+450)</f>
        <v>5.5956543326713017</v>
      </c>
      <c r="L3" s="23"/>
      <c r="M3" s="23"/>
    </row>
    <row r="4" spans="1:13" ht="15.6" x14ac:dyDescent="0.3">
      <c r="A4" s="16"/>
      <c r="B4" s="26">
        <v>1</v>
      </c>
      <c r="C4" s="23">
        <f>D3</f>
        <v>-7.4054367156952772</v>
      </c>
      <c r="D4" s="23">
        <f t="shared" si="0"/>
        <v>-7.4027322120444268</v>
      </c>
      <c r="E4" s="23">
        <f t="shared" ref="E4:E15" si="2">ABS(C4-C3)</f>
        <v>5.436715695276817E-3</v>
      </c>
      <c r="F4" s="23">
        <f t="shared" ref="F4:F15" si="3">ABS(E4/C4)*100</f>
        <v>7.3415193512545981E-2</v>
      </c>
      <c r="H4" s="16"/>
      <c r="I4" s="26">
        <v>1</v>
      </c>
      <c r="J4" s="23">
        <f t="shared" ref="J4:J15" si="4">K3</f>
        <v>5.5956543326713017</v>
      </c>
      <c r="K4" s="23">
        <f t="shared" si="1"/>
        <v>5.5962807549756306</v>
      </c>
      <c r="L4" s="23">
        <f t="shared" ref="L4:L15" si="5">ABS(J4-J3)</f>
        <v>6.5433267130199368E-4</v>
      </c>
      <c r="M4" s="23">
        <f t="shared" ref="M4:M15" si="6">ABS(L4/J4)*100</f>
        <v>1.1693586351135859E-2</v>
      </c>
    </row>
    <row r="5" spans="1:13" ht="15.6" x14ac:dyDescent="0.3">
      <c r="A5" s="16"/>
      <c r="B5" s="26">
        <v>2</v>
      </c>
      <c r="C5" s="23">
        <f t="shared" ref="C5:C15" si="7">D4</f>
        <v>-7.4027322120444268</v>
      </c>
      <c r="D5" s="23">
        <f t="shared" si="0"/>
        <v>-7.4040794691125749</v>
      </c>
      <c r="E5" s="23">
        <f t="shared" si="2"/>
        <v>2.7045036508503983E-3</v>
      </c>
      <c r="F5" s="23">
        <f t="shared" si="3"/>
        <v>3.6533857680953317E-2</v>
      </c>
      <c r="H5" s="16"/>
      <c r="I5" s="26">
        <v>2</v>
      </c>
      <c r="J5" s="23">
        <f t="shared" si="4"/>
        <v>5.5962807549756306</v>
      </c>
      <c r="K5" s="23">
        <f t="shared" si="1"/>
        <v>5.596880368231103</v>
      </c>
      <c r="L5" s="23">
        <f t="shared" si="5"/>
        <v>6.2642230432885526E-4</v>
      </c>
      <c r="M5" s="23">
        <f t="shared" si="6"/>
        <v>1.1193546781438827E-2</v>
      </c>
    </row>
    <row r="6" spans="1:13" ht="15.6" x14ac:dyDescent="0.3">
      <c r="A6" s="16"/>
      <c r="B6" s="26">
        <v>3</v>
      </c>
      <c r="C6" s="23">
        <f t="shared" si="7"/>
        <v>-7.4040794691125749</v>
      </c>
      <c r="D6" s="23">
        <f t="shared" si="0"/>
        <v>-7.4034087985956596</v>
      </c>
      <c r="E6" s="23">
        <f t="shared" si="2"/>
        <v>1.3472570681480889E-3</v>
      </c>
      <c r="F6" s="23">
        <f t="shared" si="3"/>
        <v>1.819614543264169E-2</v>
      </c>
      <c r="H6" s="16"/>
      <c r="I6" s="26">
        <v>3</v>
      </c>
      <c r="J6" s="23">
        <f t="shared" si="4"/>
        <v>5.596880368231103</v>
      </c>
      <c r="K6" s="23">
        <f t="shared" si="1"/>
        <v>5.5974542379265575</v>
      </c>
      <c r="L6" s="23">
        <f t="shared" si="5"/>
        <v>5.9961325547241984E-4</v>
      </c>
      <c r="M6" s="23">
        <f t="shared" si="6"/>
        <v>1.0713347722705175E-2</v>
      </c>
    </row>
    <row r="7" spans="1:13" ht="15.6" x14ac:dyDescent="0.3">
      <c r="A7" s="16"/>
      <c r="B7" s="26">
        <v>4</v>
      </c>
      <c r="C7" s="23">
        <f t="shared" si="7"/>
        <v>-7.4034087985956596</v>
      </c>
      <c r="D7" s="23">
        <f t="shared" si="0"/>
        <v>-7.4037427778872145</v>
      </c>
      <c r="E7" s="23">
        <f t="shared" si="2"/>
        <v>6.7067051691527269E-4</v>
      </c>
      <c r="F7" s="23">
        <f t="shared" si="3"/>
        <v>9.0589421057296077E-3</v>
      </c>
      <c r="H7" s="16"/>
      <c r="I7" s="26">
        <v>4</v>
      </c>
      <c r="J7" s="23">
        <f t="shared" si="4"/>
        <v>5.5974542379265575</v>
      </c>
      <c r="K7" s="23">
        <f t="shared" si="1"/>
        <v>5.5980033942202834</v>
      </c>
      <c r="L7" s="23">
        <f t="shared" si="5"/>
        <v>5.7386969545447641E-4</v>
      </c>
      <c r="M7" s="23">
        <f t="shared" si="6"/>
        <v>1.02523338478789E-2</v>
      </c>
    </row>
    <row r="8" spans="1:13" ht="15.6" x14ac:dyDescent="0.3">
      <c r="A8" s="16"/>
      <c r="B8" s="26">
        <v>5</v>
      </c>
      <c r="C8" s="23">
        <f t="shared" si="7"/>
        <v>-7.4037427778872145</v>
      </c>
      <c r="D8" s="23">
        <f t="shared" si="0"/>
        <v>-7.4035764923713154</v>
      </c>
      <c r="E8" s="23">
        <f t="shared" si="2"/>
        <v>3.339792915548756E-4</v>
      </c>
      <c r="F8" s="23">
        <f t="shared" si="3"/>
        <v>4.510952116710115E-3</v>
      </c>
      <c r="H8" s="16"/>
      <c r="I8" s="26">
        <v>5</v>
      </c>
      <c r="J8" s="23">
        <f t="shared" si="4"/>
        <v>5.5980033942202834</v>
      </c>
      <c r="K8" s="23">
        <f t="shared" si="1"/>
        <v>5.5985288324977169</v>
      </c>
      <c r="L8" s="23">
        <f t="shared" si="5"/>
        <v>5.4915629372587205E-4</v>
      </c>
      <c r="M8" s="23">
        <f t="shared" si="6"/>
        <v>9.8098599635158164E-3</v>
      </c>
    </row>
    <row r="9" spans="1:13" ht="15.6" x14ac:dyDescent="0.3">
      <c r="A9" s="16"/>
      <c r="B9" s="26">
        <v>6</v>
      </c>
      <c r="C9" s="23">
        <f t="shared" si="7"/>
        <v>-7.4035764923713154</v>
      </c>
      <c r="D9" s="23">
        <f t="shared" si="0"/>
        <v>-7.4036592917117403</v>
      </c>
      <c r="E9" s="23">
        <f t="shared" si="2"/>
        <v>1.6628551589903395E-4</v>
      </c>
      <c r="F9" s="23">
        <f t="shared" si="3"/>
        <v>2.246016044682937E-3</v>
      </c>
      <c r="H9" s="16"/>
      <c r="I9" s="26">
        <v>6</v>
      </c>
      <c r="J9" s="23">
        <f t="shared" si="4"/>
        <v>5.5985288324977169</v>
      </c>
      <c r="K9" s="23">
        <f t="shared" si="1"/>
        <v>5.5990315139804325</v>
      </c>
      <c r="L9" s="23">
        <f t="shared" si="5"/>
        <v>5.254382774335653E-4</v>
      </c>
      <c r="M9" s="23">
        <f t="shared" si="6"/>
        <v>9.3852919785562174E-3</v>
      </c>
    </row>
    <row r="10" spans="1:13" ht="15.6" x14ac:dyDescent="0.3">
      <c r="A10" s="16"/>
      <c r="B10" s="26">
        <v>7</v>
      </c>
      <c r="C10" s="23">
        <f t="shared" si="7"/>
        <v>-7.4036592917117403</v>
      </c>
      <c r="D10" s="23">
        <f t="shared" si="0"/>
        <v>-7.4036180648168068</v>
      </c>
      <c r="E10" s="23">
        <f t="shared" si="2"/>
        <v>8.2799340424877244E-5</v>
      </c>
      <c r="F10" s="23">
        <f t="shared" si="3"/>
        <v>1.1183569794678365E-3</v>
      </c>
      <c r="H10" s="16"/>
      <c r="I10" s="26">
        <v>7</v>
      </c>
      <c r="J10" s="23">
        <f t="shared" si="4"/>
        <v>5.5990315139804325</v>
      </c>
      <c r="K10" s="23">
        <f t="shared" si="1"/>
        <v>5.5995123663793569</v>
      </c>
      <c r="L10" s="23">
        <f t="shared" si="5"/>
        <v>5.0268148271559454E-4</v>
      </c>
      <c r="M10" s="23">
        <f t="shared" si="6"/>
        <v>8.9780077404535089E-3</v>
      </c>
    </row>
    <row r="11" spans="1:13" ht="15.6" x14ac:dyDescent="0.3">
      <c r="A11" s="16"/>
      <c r="B11" s="26">
        <v>8</v>
      </c>
      <c r="C11" s="23">
        <f t="shared" si="7"/>
        <v>-7.4036180648168068</v>
      </c>
      <c r="D11" s="23">
        <f t="shared" si="0"/>
        <v>-7.4036385926774262</v>
      </c>
      <c r="E11" s="23">
        <f t="shared" si="2"/>
        <v>4.1226894933465985E-5</v>
      </c>
      <c r="F11" s="109">
        <f t="shared" si="3"/>
        <v>5.5684794343164288E-4</v>
      </c>
      <c r="H11" s="16"/>
      <c r="I11" s="26">
        <v>8</v>
      </c>
      <c r="J11" s="23">
        <f t="shared" si="4"/>
        <v>5.5995123663793569</v>
      </c>
      <c r="K11" s="23">
        <f t="shared" si="1"/>
        <v>5.5999722845855988</v>
      </c>
      <c r="L11" s="23">
        <f t="shared" si="5"/>
        <v>4.808523989243696E-4</v>
      </c>
      <c r="M11" s="109">
        <f t="shared" si="6"/>
        <v>8.5873977493381021E-3</v>
      </c>
    </row>
    <row r="12" spans="1:13" ht="15.6" x14ac:dyDescent="0.3">
      <c r="A12" s="16"/>
      <c r="B12" s="26">
        <v>9</v>
      </c>
      <c r="C12" s="23">
        <f t="shared" si="7"/>
        <v>-7.4036385926774262</v>
      </c>
      <c r="D12" s="23">
        <f t="shared" si="0"/>
        <v>-7.4036283714720135</v>
      </c>
      <c r="E12" s="23">
        <f t="shared" si="2"/>
        <v>2.0527860619345972E-5</v>
      </c>
      <c r="F12" s="23">
        <f t="shared" si="3"/>
        <v>2.7726718913115327E-4</v>
      </c>
      <c r="H12" s="16"/>
      <c r="I12" s="26">
        <v>9</v>
      </c>
      <c r="J12" s="23">
        <f t="shared" si="4"/>
        <v>5.5999722845855988</v>
      </c>
      <c r="K12" s="23">
        <f t="shared" si="1"/>
        <v>5.6004121313928126</v>
      </c>
      <c r="L12" s="23">
        <f t="shared" si="5"/>
        <v>4.5991820624191604E-4</v>
      </c>
      <c r="M12" s="23">
        <f t="shared" si="6"/>
        <v>8.2128657584231279E-3</v>
      </c>
    </row>
    <row r="13" spans="1:13" ht="15.6" x14ac:dyDescent="0.3">
      <c r="A13" s="16"/>
      <c r="B13" s="26">
        <v>10</v>
      </c>
      <c r="C13" s="23">
        <f t="shared" si="7"/>
        <v>-7.4036283714720135</v>
      </c>
      <c r="D13" s="23">
        <f t="shared" si="0"/>
        <v>-7.4036334608282584</v>
      </c>
      <c r="E13" s="23">
        <f t="shared" si="2"/>
        <v>1.0221205412719314E-5</v>
      </c>
      <c r="F13" s="23">
        <f t="shared" si="3"/>
        <v>1.3805670544059332E-4</v>
      </c>
      <c r="H13" s="16"/>
      <c r="I13" s="26">
        <v>10</v>
      </c>
      <c r="J13" s="23">
        <f t="shared" si="4"/>
        <v>5.6004121313928126</v>
      </c>
      <c r="K13" s="23">
        <f t="shared" si="1"/>
        <v>5.6008327382454617</v>
      </c>
      <c r="L13" s="23">
        <f t="shared" si="5"/>
        <v>4.3984680721376179E-4</v>
      </c>
      <c r="M13" s="23">
        <f t="shared" si="6"/>
        <v>7.8538292699607565E-3</v>
      </c>
    </row>
    <row r="14" spans="1:13" ht="15.6" x14ac:dyDescent="0.3">
      <c r="A14" s="16"/>
      <c r="B14" s="26">
        <v>11</v>
      </c>
      <c r="C14" s="23">
        <f t="shared" si="7"/>
        <v>-7.4036334608282584</v>
      </c>
      <c r="D14" s="23">
        <f t="shared" si="0"/>
        <v>-7.4036309267359117</v>
      </c>
      <c r="E14" s="23">
        <f t="shared" si="2"/>
        <v>5.0893562448806051E-6</v>
      </c>
      <c r="F14" s="23">
        <f t="shared" si="3"/>
        <v>6.8741331831293141E-5</v>
      </c>
      <c r="H14" s="16"/>
      <c r="I14" s="26">
        <v>11</v>
      </c>
      <c r="J14" s="23">
        <f t="shared" si="4"/>
        <v>5.6008327382454617</v>
      </c>
      <c r="K14" s="23">
        <f t="shared" si="1"/>
        <v>5.6012349060078686</v>
      </c>
      <c r="L14" s="23">
        <f t="shared" si="5"/>
        <v>4.2060685264910802E-4</v>
      </c>
      <c r="M14" s="23">
        <f t="shared" si="6"/>
        <v>7.5097199346265235E-3</v>
      </c>
    </row>
    <row r="15" spans="1:13" ht="15.6" x14ac:dyDescent="0.3">
      <c r="A15" s="16"/>
      <c r="B15" s="26">
        <v>12</v>
      </c>
      <c r="C15" s="23">
        <f t="shared" si="7"/>
        <v>-7.4036309267359117</v>
      </c>
      <c r="D15" s="23">
        <f t="shared" si="0"/>
        <v>-7.4036321885128791</v>
      </c>
      <c r="E15" s="23">
        <f t="shared" si="2"/>
        <v>2.5340923466288245E-6</v>
      </c>
      <c r="F15" s="23">
        <f t="shared" si="3"/>
        <v>3.4227696811273208E-5</v>
      </c>
      <c r="H15" s="16"/>
      <c r="I15" s="26">
        <v>12</v>
      </c>
      <c r="J15" s="23">
        <f t="shared" si="4"/>
        <v>5.6012349060078686</v>
      </c>
      <c r="K15" s="23">
        <f t="shared" si="1"/>
        <v>5.6016194057493056</v>
      </c>
      <c r="L15" s="23">
        <f t="shared" si="5"/>
        <v>4.0216776240686869E-4</v>
      </c>
      <c r="M15" s="23">
        <f t="shared" si="6"/>
        <v>7.1799838634781172E-3</v>
      </c>
    </row>
    <row r="16" spans="1:13" x14ac:dyDescent="0.3">
      <c r="A16" s="16"/>
    </row>
  </sheetData>
  <conditionalFormatting sqref="C3">
    <cfRule type="expression" dxfId="47" priority="10">
      <formula>E4&lt;$E$1</formula>
    </cfRule>
  </conditionalFormatting>
  <conditionalFormatting sqref="C4:C15">
    <cfRule type="expression" dxfId="46" priority="9">
      <formula>F4&lt;$F$1</formula>
    </cfRule>
  </conditionalFormatting>
  <conditionalFormatting sqref="J3">
    <cfRule type="expression" dxfId="45" priority="2">
      <formula>L4&lt;$E$1</formula>
    </cfRule>
  </conditionalFormatting>
  <conditionalFormatting sqref="J4:J15">
    <cfRule type="expression" dxfId="44" priority="1">
      <formula>M4&lt;$F$1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D139-AD82-475A-B38B-FEDBBB67EA85}">
  <dimension ref="A1:F16"/>
  <sheetViews>
    <sheetView workbookViewId="0">
      <selection activeCell="D3" sqref="D3"/>
    </sheetView>
  </sheetViews>
  <sheetFormatPr baseColWidth="10" defaultColWidth="11.44140625" defaultRowHeight="14.4" x14ac:dyDescent="0.3"/>
  <cols>
    <col min="1" max="1" width="11.33203125" bestFit="1" customWidth="1"/>
    <col min="2" max="2" width="3.5546875" bestFit="1" customWidth="1"/>
    <col min="3" max="3" width="10.44140625" bestFit="1" customWidth="1"/>
    <col min="4" max="4" width="12.6640625" bestFit="1" customWidth="1"/>
    <col min="5" max="6" width="9.5546875" bestFit="1" customWidth="1"/>
    <col min="8" max="8" width="10.5546875" bestFit="1" customWidth="1"/>
    <col min="9" max="9" width="3.44140625" bestFit="1" customWidth="1"/>
    <col min="10" max="10" width="8.44140625" bestFit="1" customWidth="1"/>
    <col min="11" max="11" width="12" bestFit="1" customWidth="1"/>
    <col min="12" max="13" width="7.5546875" bestFit="1" customWidth="1"/>
    <col min="15" max="15" width="10.5546875" bestFit="1" customWidth="1"/>
    <col min="16" max="16" width="3.44140625" bestFit="1" customWidth="1"/>
    <col min="17" max="17" width="9.44140625" bestFit="1" customWidth="1"/>
    <col min="18" max="18" width="12" bestFit="1" customWidth="1"/>
    <col min="19" max="20" width="7.5546875" bestFit="1" customWidth="1"/>
  </cols>
  <sheetData>
    <row r="1" spans="1:6" ht="15.6" x14ac:dyDescent="0.3">
      <c r="A1" s="41" t="s">
        <v>0</v>
      </c>
      <c r="B1" s="17"/>
      <c r="C1" s="17"/>
      <c r="D1" s="18" t="s">
        <v>1</v>
      </c>
      <c r="E1" s="19">
        <v>0.01</v>
      </c>
      <c r="F1" s="20">
        <v>0.1</v>
      </c>
    </row>
    <row r="2" spans="1:6" ht="15.6" x14ac:dyDescent="0.3">
      <c r="A2" s="17"/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</row>
    <row r="3" spans="1:6" ht="15.6" x14ac:dyDescent="0.3">
      <c r="A3" s="17"/>
      <c r="B3" s="26">
        <v>0</v>
      </c>
      <c r="C3" s="22">
        <v>5.5</v>
      </c>
      <c r="D3" s="23">
        <f>(80/C3)^(1/2.5)</f>
        <v>2.9180378375824492</v>
      </c>
      <c r="E3" s="23"/>
      <c r="F3" s="23"/>
    </row>
    <row r="4" spans="1:6" ht="15.6" x14ac:dyDescent="0.3">
      <c r="A4" s="16"/>
      <c r="B4" s="26">
        <v>1</v>
      </c>
      <c r="C4" s="23">
        <f t="shared" ref="C4:C16" si="0">D3</f>
        <v>2.9180378375824492</v>
      </c>
      <c r="D4" s="23">
        <f t="shared" ref="D4:D16" si="1">(80/C4)^(1/2.5)</f>
        <v>3.7601020089732962</v>
      </c>
      <c r="E4" s="23">
        <f t="shared" ref="E4:E16" si="2">ABS(C4-C3)</f>
        <v>2.5819621624175508</v>
      </c>
      <c r="F4" s="23">
        <f t="shared" ref="F4:F16" si="3">ABS(E4/C4)*100</f>
        <v>88.482819830625232</v>
      </c>
    </row>
    <row r="5" spans="1:6" ht="15.6" x14ac:dyDescent="0.3">
      <c r="A5" s="16"/>
      <c r="B5" s="26">
        <v>2</v>
      </c>
      <c r="C5" s="23">
        <f t="shared" si="0"/>
        <v>3.7601020089732962</v>
      </c>
      <c r="D5" s="23">
        <f t="shared" si="1"/>
        <v>3.3974740160004697</v>
      </c>
      <c r="E5" s="23">
        <f t="shared" si="2"/>
        <v>0.84206417139084699</v>
      </c>
      <c r="F5" s="23">
        <f t="shared" si="3"/>
        <v>22.394716137522408</v>
      </c>
    </row>
    <row r="6" spans="1:6" ht="15.6" x14ac:dyDescent="0.3">
      <c r="A6" s="16"/>
      <c r="B6" s="26">
        <v>3</v>
      </c>
      <c r="C6" s="23">
        <f t="shared" si="0"/>
        <v>3.3974740160004697</v>
      </c>
      <c r="D6" s="23">
        <f t="shared" si="1"/>
        <v>3.5381279736032805</v>
      </c>
      <c r="E6" s="23">
        <f t="shared" si="2"/>
        <v>0.36262799297282644</v>
      </c>
      <c r="F6" s="23">
        <f t="shared" si="3"/>
        <v>10.67345890697097</v>
      </c>
    </row>
    <row r="7" spans="1:6" ht="15.6" x14ac:dyDescent="0.3">
      <c r="A7" s="16"/>
      <c r="B7" s="26">
        <v>4</v>
      </c>
      <c r="C7" s="23">
        <f t="shared" si="0"/>
        <v>3.5381279736032805</v>
      </c>
      <c r="D7" s="23">
        <f t="shared" si="1"/>
        <v>3.481180802747605</v>
      </c>
      <c r="E7" s="23">
        <f t="shared" si="2"/>
        <v>0.14065395760281074</v>
      </c>
      <c r="F7" s="23">
        <f t="shared" si="3"/>
        <v>3.9753779018786233</v>
      </c>
    </row>
    <row r="8" spans="1:6" ht="15.6" x14ac:dyDescent="0.3">
      <c r="A8" s="16"/>
      <c r="B8" s="26">
        <v>5</v>
      </c>
      <c r="C8" s="23">
        <f t="shared" si="0"/>
        <v>3.481180802747605</v>
      </c>
      <c r="D8" s="23">
        <f t="shared" si="1"/>
        <v>3.5038488471767235</v>
      </c>
      <c r="E8" s="23">
        <f t="shared" si="2"/>
        <v>5.6947170855675466E-2</v>
      </c>
      <c r="F8" s="23">
        <f t="shared" si="3"/>
        <v>1.6358578908262551</v>
      </c>
    </row>
    <row r="9" spans="1:6" ht="15.6" x14ac:dyDescent="0.3">
      <c r="A9" s="16"/>
      <c r="B9" s="26">
        <v>6</v>
      </c>
      <c r="C9" s="23">
        <f t="shared" si="0"/>
        <v>3.5038488471767235</v>
      </c>
      <c r="D9" s="23">
        <f t="shared" si="1"/>
        <v>3.49476397040103</v>
      </c>
      <c r="E9" s="23">
        <f t="shared" si="2"/>
        <v>2.2668044429118517E-2</v>
      </c>
      <c r="F9" s="23">
        <f t="shared" si="3"/>
        <v>0.64694698366864822</v>
      </c>
    </row>
    <row r="10" spans="1:6" ht="15.6" x14ac:dyDescent="0.3">
      <c r="A10" s="16"/>
      <c r="B10" s="26">
        <v>7</v>
      </c>
      <c r="C10" s="23">
        <f t="shared" si="0"/>
        <v>3.49476397040103</v>
      </c>
      <c r="D10" s="23">
        <f t="shared" si="1"/>
        <v>3.4983950910232027</v>
      </c>
      <c r="E10" s="23">
        <f t="shared" si="2"/>
        <v>9.0848767756934734E-3</v>
      </c>
      <c r="F10" s="23">
        <f t="shared" si="3"/>
        <v>0.25995680545633437</v>
      </c>
    </row>
    <row r="11" spans="1:6" ht="15.6" x14ac:dyDescent="0.3">
      <c r="A11" s="16"/>
      <c r="B11" s="26">
        <v>8</v>
      </c>
      <c r="C11" s="23">
        <f t="shared" si="0"/>
        <v>3.4983950910232027</v>
      </c>
      <c r="D11" s="23">
        <f t="shared" si="1"/>
        <v>3.49694219025801</v>
      </c>
      <c r="E11" s="23">
        <f t="shared" si="2"/>
        <v>3.6311206221726344E-3</v>
      </c>
      <c r="F11" s="23">
        <f t="shared" si="3"/>
        <v>0.10379389770726588</v>
      </c>
    </row>
    <row r="12" spans="1:6" ht="15.6" x14ac:dyDescent="0.3">
      <c r="A12" s="16"/>
      <c r="B12" s="26">
        <v>9</v>
      </c>
      <c r="C12" s="23">
        <f t="shared" si="0"/>
        <v>3.49694219025801</v>
      </c>
      <c r="D12" s="23">
        <f t="shared" si="1"/>
        <v>3.4975232781424261</v>
      </c>
      <c r="E12" s="23">
        <f t="shared" si="2"/>
        <v>1.4529007651926662E-3</v>
      </c>
      <c r="F12" s="23">
        <f t="shared" si="3"/>
        <v>4.1547749037437444E-2</v>
      </c>
    </row>
    <row r="13" spans="1:6" ht="15.6" x14ac:dyDescent="0.3">
      <c r="A13" s="16"/>
      <c r="B13" s="26">
        <v>10</v>
      </c>
      <c r="C13" s="23">
        <f t="shared" si="0"/>
        <v>3.4975232781424261</v>
      </c>
      <c r="D13" s="23">
        <f t="shared" si="1"/>
        <v>3.4972908314024131</v>
      </c>
      <c r="E13" s="23">
        <f t="shared" si="2"/>
        <v>5.8108788441613157E-4</v>
      </c>
      <c r="F13" s="23">
        <f t="shared" si="3"/>
        <v>1.6614267817675651E-2</v>
      </c>
    </row>
    <row r="14" spans="1:6" ht="15.6" x14ac:dyDescent="0.3">
      <c r="A14" s="16"/>
      <c r="B14" s="26">
        <v>11</v>
      </c>
      <c r="C14" s="23">
        <f t="shared" si="0"/>
        <v>3.4972908314024131</v>
      </c>
      <c r="D14" s="23">
        <f t="shared" si="1"/>
        <v>3.4973838082445408</v>
      </c>
      <c r="E14" s="23">
        <f t="shared" si="2"/>
        <v>2.3244674001299259E-4</v>
      </c>
      <c r="F14" s="23">
        <f t="shared" si="3"/>
        <v>6.6464801247250425E-3</v>
      </c>
    </row>
    <row r="15" spans="1:6" ht="15.6" x14ac:dyDescent="0.3">
      <c r="A15" s="16"/>
      <c r="B15" s="26">
        <v>12</v>
      </c>
      <c r="C15" s="23">
        <f t="shared" si="0"/>
        <v>3.4973838082445408</v>
      </c>
      <c r="D15" s="23">
        <f t="shared" si="1"/>
        <v>3.4973466172110741</v>
      </c>
      <c r="E15" s="23">
        <f t="shared" si="2"/>
        <v>9.2976842127612258E-5</v>
      </c>
      <c r="F15" s="23">
        <f t="shared" si="3"/>
        <v>2.6584683645081717E-3</v>
      </c>
    </row>
    <row r="16" spans="1:6" ht="15.6" x14ac:dyDescent="0.3">
      <c r="A16" s="16"/>
      <c r="B16" s="26">
        <v>13</v>
      </c>
      <c r="C16" s="23">
        <f t="shared" si="0"/>
        <v>3.4973466172110741</v>
      </c>
      <c r="D16" s="23">
        <f t="shared" si="1"/>
        <v>3.4973614935770025</v>
      </c>
      <c r="E16" s="23">
        <f t="shared" si="2"/>
        <v>3.7191033466665857E-5</v>
      </c>
      <c r="F16" s="23">
        <f t="shared" si="3"/>
        <v>1.0634071351018533E-3</v>
      </c>
    </row>
  </sheetData>
  <conditionalFormatting sqref="C3">
    <cfRule type="expression" dxfId="43" priority="4">
      <formula>E4&lt;$E$1</formula>
    </cfRule>
  </conditionalFormatting>
  <conditionalFormatting sqref="C4:C16">
    <cfRule type="expression" dxfId="42" priority="1">
      <formula>E4&lt;$E$1</formula>
    </cfRule>
    <cfRule type="expression" dxfId="41" priority="3">
      <formula>F4&lt;$F$1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0AE95-4377-4B16-A740-399F97ABB708}">
  <dimension ref="A1:F20"/>
  <sheetViews>
    <sheetView workbookViewId="0">
      <selection activeCell="D3" sqref="D3"/>
    </sheetView>
  </sheetViews>
  <sheetFormatPr baseColWidth="10" defaultColWidth="11.44140625" defaultRowHeight="14.4" x14ac:dyDescent="0.3"/>
  <cols>
    <col min="1" max="1" width="11.33203125" bestFit="1" customWidth="1"/>
    <col min="2" max="2" width="3.5546875" bestFit="1" customWidth="1"/>
    <col min="3" max="3" width="9.33203125" bestFit="1" customWidth="1"/>
    <col min="4" max="4" width="12.6640625" bestFit="1" customWidth="1"/>
    <col min="5" max="5" width="8.109375" bestFit="1" customWidth="1"/>
    <col min="6" max="6" width="10.88671875" bestFit="1" customWidth="1"/>
    <col min="8" max="8" width="10.5546875" bestFit="1" customWidth="1"/>
    <col min="9" max="9" width="3.44140625" bestFit="1" customWidth="1"/>
    <col min="10" max="10" width="8.44140625" bestFit="1" customWidth="1"/>
    <col min="11" max="11" width="12" bestFit="1" customWidth="1"/>
    <col min="12" max="13" width="7.5546875" bestFit="1" customWidth="1"/>
    <col min="15" max="15" width="10.5546875" bestFit="1" customWidth="1"/>
    <col min="16" max="16" width="3.44140625" bestFit="1" customWidth="1"/>
    <col min="17" max="17" width="9.44140625" bestFit="1" customWidth="1"/>
    <col min="18" max="18" width="12" bestFit="1" customWidth="1"/>
    <col min="19" max="20" width="7.5546875" bestFit="1" customWidth="1"/>
  </cols>
  <sheetData>
    <row r="1" spans="1:6" ht="15.6" x14ac:dyDescent="0.3">
      <c r="A1" s="41" t="s">
        <v>0</v>
      </c>
      <c r="B1" s="17"/>
      <c r="C1" s="17"/>
      <c r="D1" s="18" t="s">
        <v>1</v>
      </c>
      <c r="E1" s="19"/>
      <c r="F1" s="20">
        <v>0.05</v>
      </c>
    </row>
    <row r="2" spans="1:6" ht="15.6" x14ac:dyDescent="0.3">
      <c r="A2" s="17"/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</row>
    <row r="3" spans="1:6" ht="15.6" x14ac:dyDescent="0.3">
      <c r="A3" s="17"/>
      <c r="B3" s="26">
        <v>0</v>
      </c>
      <c r="C3" s="22">
        <v>1</v>
      </c>
      <c r="D3" s="23">
        <f>((6*C3^3-10)/(-12))^(1/5)</f>
        <v>0.8027415617602307</v>
      </c>
      <c r="E3" s="23"/>
      <c r="F3" s="23"/>
    </row>
    <row r="4" spans="1:6" ht="15.6" x14ac:dyDescent="0.3">
      <c r="A4" s="16"/>
      <c r="B4" s="26">
        <v>1</v>
      </c>
      <c r="C4" s="23">
        <f t="shared" ref="C4:C16" si="0">D3</f>
        <v>0.8027415617602307</v>
      </c>
      <c r="D4" s="23">
        <f t="shared" ref="D4:D20" si="1">((6*C4^3-10)/(-12))^(1/5)</f>
        <v>0.89513201744823256</v>
      </c>
      <c r="E4" s="23">
        <f t="shared" ref="E4:E16" si="2">ABS(C4-C3)</f>
        <v>0.1972584382397693</v>
      </c>
      <c r="F4" s="23">
        <f t="shared" ref="F4:F16" si="3">ABS(E4/C4)*100</f>
        <v>24.573093961551727</v>
      </c>
    </row>
    <row r="5" spans="1:6" ht="15.6" x14ac:dyDescent="0.3">
      <c r="A5" s="16"/>
      <c r="B5" s="26">
        <v>2</v>
      </c>
      <c r="C5" s="23">
        <f t="shared" si="0"/>
        <v>0.89513201744823256</v>
      </c>
      <c r="D5" s="23">
        <f t="shared" si="1"/>
        <v>0.86156247194871083</v>
      </c>
      <c r="E5" s="23">
        <f t="shared" si="2"/>
        <v>9.239045568800186E-2</v>
      </c>
      <c r="F5" s="23">
        <f t="shared" si="3"/>
        <v>10.321433474291405</v>
      </c>
    </row>
    <row r="6" spans="1:6" ht="15.6" x14ac:dyDescent="0.3">
      <c r="A6" s="16"/>
      <c r="B6" s="26">
        <v>3</v>
      </c>
      <c r="C6" s="23">
        <f t="shared" si="0"/>
        <v>0.86156247194871083</v>
      </c>
      <c r="D6" s="23">
        <f t="shared" si="1"/>
        <v>0.87522501588911505</v>
      </c>
      <c r="E6" s="23">
        <f t="shared" si="2"/>
        <v>3.3569545499521736E-2</v>
      </c>
      <c r="F6" s="23">
        <f t="shared" si="3"/>
        <v>3.8963565141820782</v>
      </c>
    </row>
    <row r="7" spans="1:6" ht="15.6" x14ac:dyDescent="0.3">
      <c r="A7" s="16"/>
      <c r="B7" s="26">
        <v>4</v>
      </c>
      <c r="C7" s="23">
        <f t="shared" si="0"/>
        <v>0.87522501588911505</v>
      </c>
      <c r="D7" s="23">
        <f t="shared" si="1"/>
        <v>0.86989279631234318</v>
      </c>
      <c r="E7" s="23">
        <f t="shared" si="2"/>
        <v>1.3662543940404226E-2</v>
      </c>
      <c r="F7" s="23">
        <f t="shared" si="3"/>
        <v>1.561032156573456</v>
      </c>
    </row>
    <row r="8" spans="1:6" ht="15.6" x14ac:dyDescent="0.3">
      <c r="A8" s="16"/>
      <c r="B8" s="26">
        <v>5</v>
      </c>
      <c r="C8" s="23">
        <f t="shared" si="0"/>
        <v>0.86989279631234318</v>
      </c>
      <c r="D8" s="23">
        <f t="shared" si="1"/>
        <v>0.87200942050312791</v>
      </c>
      <c r="E8" s="23">
        <f t="shared" si="2"/>
        <v>5.3322195767718794E-3</v>
      </c>
      <c r="F8" s="23">
        <f t="shared" si="3"/>
        <v>0.61297433423707715</v>
      </c>
    </row>
    <row r="9" spans="1:6" ht="15.6" x14ac:dyDescent="0.3">
      <c r="A9" s="16"/>
      <c r="B9" s="26">
        <v>6</v>
      </c>
      <c r="C9" s="23">
        <f t="shared" si="0"/>
        <v>0.87200942050312791</v>
      </c>
      <c r="D9" s="23">
        <f t="shared" si="1"/>
        <v>0.8711747800392754</v>
      </c>
      <c r="E9" s="23">
        <f t="shared" si="2"/>
        <v>2.1166241907847327E-3</v>
      </c>
      <c r="F9" s="23">
        <f t="shared" si="3"/>
        <v>0.2427295096839083</v>
      </c>
    </row>
    <row r="10" spans="1:6" ht="15.6" x14ac:dyDescent="0.3">
      <c r="A10" s="16"/>
      <c r="B10" s="26">
        <v>7</v>
      </c>
      <c r="C10" s="23">
        <f t="shared" si="0"/>
        <v>0.8711747800392754</v>
      </c>
      <c r="D10" s="23">
        <f t="shared" si="1"/>
        <v>0.87150476725057846</v>
      </c>
      <c r="E10" s="23">
        <f t="shared" si="2"/>
        <v>8.3464046385250956E-4</v>
      </c>
      <c r="F10" s="23">
        <f t="shared" si="3"/>
        <v>9.5806316134964473E-2</v>
      </c>
    </row>
    <row r="11" spans="1:6" ht="15.6" x14ac:dyDescent="0.3">
      <c r="A11" s="16"/>
      <c r="B11" s="26">
        <v>8</v>
      </c>
      <c r="C11" s="23">
        <f t="shared" si="0"/>
        <v>0.87150476725057846</v>
      </c>
      <c r="D11" s="23">
        <f t="shared" si="1"/>
        <v>0.87137443728770791</v>
      </c>
      <c r="E11" s="23">
        <f t="shared" si="2"/>
        <v>3.2998721130306219E-4</v>
      </c>
      <c r="F11" s="23">
        <f t="shared" si="3"/>
        <v>3.7864074151206906E-2</v>
      </c>
    </row>
    <row r="12" spans="1:6" ht="15.6" x14ac:dyDescent="0.3">
      <c r="A12" s="16"/>
      <c r="B12" s="26">
        <v>9</v>
      </c>
      <c r="C12" s="23">
        <f t="shared" si="0"/>
        <v>0.87137443728770791</v>
      </c>
      <c r="D12" s="23">
        <f t="shared" si="1"/>
        <v>0.87142593281622382</v>
      </c>
      <c r="E12" s="23">
        <f t="shared" si="2"/>
        <v>1.3032996287054566E-4</v>
      </c>
      <c r="F12" s="23">
        <f t="shared" si="3"/>
        <v>1.4956826513779596E-2</v>
      </c>
    </row>
    <row r="13" spans="1:6" ht="15.6" x14ac:dyDescent="0.3">
      <c r="A13" s="16"/>
      <c r="B13" s="26">
        <v>10</v>
      </c>
      <c r="C13" s="23">
        <f t="shared" si="0"/>
        <v>0.87142593281622382</v>
      </c>
      <c r="D13" s="23">
        <f t="shared" si="1"/>
        <v>0.87140558937457491</v>
      </c>
      <c r="E13" s="23">
        <f t="shared" si="2"/>
        <v>5.1495528515910216E-5</v>
      </c>
      <c r="F13" s="23">
        <f t="shared" si="3"/>
        <v>5.9093408374352539E-3</v>
      </c>
    </row>
    <row r="14" spans="1:6" ht="15.6" x14ac:dyDescent="0.3">
      <c r="A14" s="16"/>
      <c r="B14" s="26">
        <v>11</v>
      </c>
      <c r="C14" s="23">
        <f t="shared" si="0"/>
        <v>0.87140558937457491</v>
      </c>
      <c r="D14" s="23">
        <f t="shared" si="1"/>
        <v>0.87141362661809707</v>
      </c>
      <c r="E14" s="23">
        <f t="shared" si="2"/>
        <v>2.0343441648917882E-5</v>
      </c>
      <c r="F14" s="23">
        <f t="shared" si="3"/>
        <v>2.3345548728369728E-3</v>
      </c>
    </row>
    <row r="15" spans="1:6" ht="15.6" x14ac:dyDescent="0.3">
      <c r="A15" s="16"/>
      <c r="B15" s="26">
        <v>12</v>
      </c>
      <c r="C15" s="23">
        <f t="shared" si="0"/>
        <v>0.87141362661809707</v>
      </c>
      <c r="D15" s="23">
        <f t="shared" si="1"/>
        <v>0.8714104513613492</v>
      </c>
      <c r="E15" s="23">
        <f t="shared" si="2"/>
        <v>8.0372435221631733E-6</v>
      </c>
      <c r="F15" s="23">
        <f t="shared" si="3"/>
        <v>9.223224513203016E-4</v>
      </c>
    </row>
    <row r="16" spans="1:6" ht="15.6" x14ac:dyDescent="0.3">
      <c r="A16" s="16"/>
      <c r="B16" s="26">
        <v>13</v>
      </c>
      <c r="C16" s="23">
        <f t="shared" si="0"/>
        <v>0.8714104513613492</v>
      </c>
      <c r="D16" s="23">
        <f t="shared" si="1"/>
        <v>0.87141170581582583</v>
      </c>
      <c r="E16" s="23">
        <f t="shared" si="2"/>
        <v>3.1752567478671168E-6</v>
      </c>
      <c r="F16" s="23">
        <f t="shared" si="3"/>
        <v>3.6438130193488209E-4</v>
      </c>
    </row>
    <row r="17" spans="2:6" ht="15.6" x14ac:dyDescent="0.3">
      <c r="B17" s="26">
        <v>14</v>
      </c>
      <c r="C17" s="23">
        <f t="shared" ref="C17:C20" si="4">D16</f>
        <v>0.87141170581582583</v>
      </c>
      <c r="D17" s="23">
        <f t="shared" si="1"/>
        <v>0.8714112102181627</v>
      </c>
      <c r="E17" s="23">
        <f t="shared" ref="E17:E20" si="5">ABS(C17-C16)</f>
        <v>1.2544544766290855E-6</v>
      </c>
      <c r="F17" s="23">
        <f t="shared" ref="F17:F20" si="6">ABS(E17/C17)*100</f>
        <v>1.4395657853306557E-4</v>
      </c>
    </row>
    <row r="18" spans="2:6" ht="15.6" x14ac:dyDescent="0.3">
      <c r="B18" s="26">
        <v>15</v>
      </c>
      <c r="C18" s="23">
        <f t="shared" si="4"/>
        <v>0.8714112102181627</v>
      </c>
      <c r="D18" s="23">
        <f t="shared" si="1"/>
        <v>0.87141140601436828</v>
      </c>
      <c r="E18" s="23">
        <f t="shared" si="5"/>
        <v>4.9559766313045372E-7</v>
      </c>
      <c r="F18" s="23">
        <f t="shared" si="6"/>
        <v>5.6872996045848211E-5</v>
      </c>
    </row>
    <row r="19" spans="2:6" ht="15.6" x14ac:dyDescent="0.3">
      <c r="B19" s="26">
        <v>16</v>
      </c>
      <c r="C19" s="23">
        <f t="shared" si="4"/>
        <v>0.87141140601436828</v>
      </c>
      <c r="D19" s="23">
        <f t="shared" si="1"/>
        <v>0.87141132866103632</v>
      </c>
      <c r="E19" s="23">
        <f t="shared" si="5"/>
        <v>1.9579620558207722E-7</v>
      </c>
      <c r="F19" s="23">
        <f t="shared" si="6"/>
        <v>2.2468859625971987E-5</v>
      </c>
    </row>
    <row r="20" spans="2:6" ht="15.6" x14ac:dyDescent="0.3">
      <c r="B20" s="26">
        <v>17</v>
      </c>
      <c r="C20" s="23">
        <f t="shared" si="4"/>
        <v>0.87141132866103632</v>
      </c>
      <c r="D20" s="23">
        <f t="shared" si="1"/>
        <v>0.87141135922107404</v>
      </c>
      <c r="E20" s="23">
        <f t="shared" si="5"/>
        <v>7.7353331962015659E-8</v>
      </c>
      <c r="F20" s="23">
        <f t="shared" si="6"/>
        <v>8.8767875075565777E-6</v>
      </c>
    </row>
  </sheetData>
  <conditionalFormatting sqref="C3">
    <cfRule type="expression" dxfId="40" priority="2">
      <formula>E4&lt;$E$1</formula>
    </cfRule>
  </conditionalFormatting>
  <conditionalFormatting sqref="C4:C20">
    <cfRule type="expression" dxfId="39" priority="1">
      <formula>F4&lt;$F$1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7B245-CA20-4520-87AC-6ACFFC5AE879}">
  <dimension ref="A1:U30"/>
  <sheetViews>
    <sheetView topLeftCell="I12" workbookViewId="0">
      <selection activeCell="B15" sqref="B15"/>
    </sheetView>
  </sheetViews>
  <sheetFormatPr baseColWidth="10" defaultColWidth="11.44140625" defaultRowHeight="15" customHeight="1" x14ac:dyDescent="0.3"/>
  <cols>
    <col min="1" max="1" width="19.109375" bestFit="1" customWidth="1"/>
    <col min="2" max="2" width="10" bestFit="1" customWidth="1"/>
    <col min="3" max="5" width="9.109375" bestFit="1" customWidth="1"/>
    <col min="6" max="6" width="10" bestFit="1" customWidth="1"/>
    <col min="7" max="7" width="10.44140625" bestFit="1" customWidth="1"/>
    <col min="8" max="9" width="12.44140625" bestFit="1" customWidth="1"/>
    <col min="10" max="10" width="8.33203125" bestFit="1" customWidth="1"/>
    <col min="11" max="11" width="9.5546875" bestFit="1" customWidth="1"/>
    <col min="12" max="12" width="10.5546875" bestFit="1" customWidth="1"/>
    <col min="13" max="13" width="3.44140625" bestFit="1" customWidth="1"/>
    <col min="14" max="14" width="9.44140625" bestFit="1" customWidth="1"/>
    <col min="15" max="15" width="12" bestFit="1" customWidth="1"/>
    <col min="16" max="17" width="7.5546875" bestFit="1" customWidth="1"/>
  </cols>
  <sheetData>
    <row r="1" spans="1:21" ht="16.2" thickBot="1" x14ac:dyDescent="0.35">
      <c r="A1" s="15" t="s">
        <v>9</v>
      </c>
      <c r="B1" s="42"/>
      <c r="C1" s="43" t="s">
        <v>10</v>
      </c>
      <c r="D1" s="43" t="s">
        <v>11</v>
      </c>
      <c r="E1" s="43" t="s">
        <v>12</v>
      </c>
      <c r="F1" s="43" t="s">
        <v>13</v>
      </c>
      <c r="G1" s="43" t="s">
        <v>14</v>
      </c>
      <c r="H1" s="43" t="s">
        <v>15</v>
      </c>
      <c r="I1" s="43" t="s">
        <v>16</v>
      </c>
      <c r="J1" s="19">
        <v>0.01</v>
      </c>
      <c r="K1" s="20"/>
    </row>
    <row r="2" spans="1:21" ht="15.6" x14ac:dyDescent="0.3">
      <c r="A2" s="17"/>
      <c r="B2" s="44" t="s">
        <v>17</v>
      </c>
      <c r="C2" s="45">
        <v>0</v>
      </c>
      <c r="D2" s="45">
        <v>0</v>
      </c>
      <c r="E2" s="45">
        <v>0</v>
      </c>
      <c r="F2" s="45">
        <v>-2.75</v>
      </c>
      <c r="G2" s="45">
        <v>18</v>
      </c>
      <c r="H2" s="45">
        <v>-21</v>
      </c>
      <c r="I2" s="45">
        <v>-12</v>
      </c>
      <c r="J2" s="46" t="s">
        <v>5</v>
      </c>
      <c r="K2" s="21" t="s">
        <v>6</v>
      </c>
    </row>
    <row r="3" spans="1:21" ht="15.6" x14ac:dyDescent="0.3">
      <c r="A3" s="17"/>
      <c r="B3" s="47">
        <v>4.7</v>
      </c>
      <c r="C3" s="48"/>
      <c r="D3" s="48">
        <f t="shared" ref="D3:I3" si="0">$B3*C4</f>
        <v>0</v>
      </c>
      <c r="E3" s="48">
        <f t="shared" si="0"/>
        <v>0</v>
      </c>
      <c r="F3" s="48">
        <f t="shared" si="0"/>
        <v>0</v>
      </c>
      <c r="G3" s="48">
        <f t="shared" si="0"/>
        <v>-12.925000000000001</v>
      </c>
      <c r="H3" s="48">
        <f t="shared" si="0"/>
        <v>23.852499999999999</v>
      </c>
      <c r="I3" s="49">
        <f t="shared" si="0"/>
        <v>13.406749999999997</v>
      </c>
      <c r="J3" s="50"/>
      <c r="K3" s="23"/>
    </row>
    <row r="4" spans="1:21" ht="15.6" x14ac:dyDescent="0.3">
      <c r="A4" s="16"/>
      <c r="B4" s="51"/>
      <c r="C4" s="52">
        <f t="shared" ref="C4:I4" si="1">SUM(C2:C3)</f>
        <v>0</v>
      </c>
      <c r="D4" s="50">
        <f t="shared" si="1"/>
        <v>0</v>
      </c>
      <c r="E4" s="23">
        <f t="shared" si="1"/>
        <v>0</v>
      </c>
      <c r="F4" s="23">
        <f t="shared" si="1"/>
        <v>-2.75</v>
      </c>
      <c r="G4" s="23">
        <f t="shared" si="1"/>
        <v>5.0749999999999993</v>
      </c>
      <c r="H4" s="23">
        <f t="shared" si="1"/>
        <v>2.8524999999999991</v>
      </c>
      <c r="I4" s="53">
        <f t="shared" si="1"/>
        <v>1.4067499999999971</v>
      </c>
      <c r="J4" s="50"/>
      <c r="K4" s="23"/>
    </row>
    <row r="5" spans="1:21" ht="16.2" thickBot="1" x14ac:dyDescent="0.35">
      <c r="A5" s="16"/>
      <c r="B5" s="16"/>
      <c r="C5" s="54"/>
      <c r="D5" s="55">
        <f>$B3*C6</f>
        <v>0</v>
      </c>
      <c r="E5" s="56">
        <f>$B3*D6</f>
        <v>0</v>
      </c>
      <c r="F5" s="56">
        <f>$B3*E6</f>
        <v>0</v>
      </c>
      <c r="G5" s="56">
        <f>$B3*F6</f>
        <v>-12.925000000000001</v>
      </c>
      <c r="H5" s="57">
        <f>$B3*G6</f>
        <v>-36.89500000000001</v>
      </c>
      <c r="I5" s="43"/>
      <c r="J5" s="23"/>
      <c r="K5" s="23"/>
    </row>
    <row r="6" spans="1:21" ht="15.6" x14ac:dyDescent="0.3">
      <c r="A6" s="16"/>
      <c r="B6" s="16"/>
      <c r="C6" s="58">
        <f t="shared" ref="C6:H6" si="2">SUM(C4:C5)</f>
        <v>0</v>
      </c>
      <c r="D6" s="58">
        <f t="shared" si="2"/>
        <v>0</v>
      </c>
      <c r="E6" s="58">
        <f t="shared" si="2"/>
        <v>0</v>
      </c>
      <c r="F6" s="58">
        <f t="shared" si="2"/>
        <v>-2.75</v>
      </c>
      <c r="G6" s="58">
        <f t="shared" si="2"/>
        <v>-7.8500000000000014</v>
      </c>
      <c r="H6" s="59">
        <f t="shared" si="2"/>
        <v>-34.042500000000011</v>
      </c>
      <c r="I6" s="24"/>
      <c r="J6" s="23"/>
      <c r="K6" s="50"/>
    </row>
    <row r="7" spans="1:21" ht="15.6" x14ac:dyDescent="0.3">
      <c r="A7" s="16"/>
      <c r="B7" s="16"/>
      <c r="C7" s="24"/>
      <c r="D7" s="24"/>
      <c r="E7" s="24"/>
      <c r="F7" s="24"/>
      <c r="G7" s="24"/>
      <c r="H7" s="24"/>
      <c r="I7" s="24"/>
      <c r="J7" s="23"/>
      <c r="K7" s="50"/>
    </row>
    <row r="8" spans="1:21" ht="15.6" x14ac:dyDescent="0.3">
      <c r="A8" s="16"/>
      <c r="B8" s="60" t="s">
        <v>18</v>
      </c>
      <c r="C8" s="61">
        <f t="shared" ref="C8:I8" si="3">C2</f>
        <v>0</v>
      </c>
      <c r="D8" s="62">
        <f t="shared" si="3"/>
        <v>0</v>
      </c>
      <c r="E8" s="62">
        <f t="shared" si="3"/>
        <v>0</v>
      </c>
      <c r="F8" s="62">
        <f t="shared" si="3"/>
        <v>-2.75</v>
      </c>
      <c r="G8" s="62">
        <f t="shared" si="3"/>
        <v>18</v>
      </c>
      <c r="H8" s="62">
        <f t="shared" si="3"/>
        <v>-21</v>
      </c>
      <c r="I8" s="63">
        <f t="shared" si="3"/>
        <v>-12</v>
      </c>
      <c r="J8" s="23"/>
      <c r="K8" s="50"/>
    </row>
    <row r="9" spans="1:21" ht="16.2" thickBot="1" x14ac:dyDescent="0.35">
      <c r="A9" s="16"/>
      <c r="B9" s="63">
        <f>B3-I4/H6</f>
        <v>4.7413233458177277</v>
      </c>
      <c r="C9" s="64"/>
      <c r="D9" s="56">
        <f t="shared" ref="D9:I9" si="4">$B9*C10</f>
        <v>0</v>
      </c>
      <c r="E9" s="56">
        <f t="shared" si="4"/>
        <v>0</v>
      </c>
      <c r="F9" s="56">
        <f t="shared" si="4"/>
        <v>0</v>
      </c>
      <c r="G9" s="56">
        <f t="shared" si="4"/>
        <v>-13.038639200998752</v>
      </c>
      <c r="H9" s="56">
        <f t="shared" si="4"/>
        <v>23.523415783329515</v>
      </c>
      <c r="I9" s="56">
        <f t="shared" si="4"/>
        <v>11.964330164705158</v>
      </c>
      <c r="J9" s="65">
        <f>ABS(B9-B3)</f>
        <v>4.1323345817727564E-2</v>
      </c>
      <c r="K9" s="23">
        <f xml:space="preserve"> ABS(J9/B9)*100</f>
        <v>0.87155721733634695</v>
      </c>
    </row>
    <row r="10" spans="1:21" ht="15" customHeight="1" x14ac:dyDescent="0.3">
      <c r="A10" s="16"/>
      <c r="B10" s="16"/>
      <c r="C10" s="58">
        <f t="shared" ref="C10:I10" si="5">SUM(C8:C9)</f>
        <v>0</v>
      </c>
      <c r="D10" s="58">
        <f t="shared" si="5"/>
        <v>0</v>
      </c>
      <c r="E10" s="58">
        <f t="shared" si="5"/>
        <v>0</v>
      </c>
      <c r="F10" s="58">
        <f t="shared" si="5"/>
        <v>-2.75</v>
      </c>
      <c r="G10" s="58">
        <f t="shared" si="5"/>
        <v>4.9613607990012483</v>
      </c>
      <c r="H10" s="58">
        <f t="shared" si="5"/>
        <v>2.523415783329515</v>
      </c>
      <c r="I10" s="66">
        <f t="shared" si="5"/>
        <v>-3.566983529484169E-2</v>
      </c>
      <c r="J10" s="16"/>
      <c r="K10" s="16"/>
    </row>
    <row r="11" spans="1:21" ht="15" customHeight="1" thickBot="1" x14ac:dyDescent="0.35">
      <c r="A11" s="16"/>
      <c r="B11" s="16"/>
      <c r="C11" s="43"/>
      <c r="D11" s="56">
        <f>$B9*C12</f>
        <v>0</v>
      </c>
      <c r="E11" s="56">
        <f>$B9*D12</f>
        <v>0</v>
      </c>
      <c r="F11" s="56">
        <f>$B9*E12</f>
        <v>0</v>
      </c>
      <c r="G11" s="56">
        <f>$B9*F12</f>
        <v>-13.038639200998752</v>
      </c>
      <c r="H11" s="56">
        <f>$B9*G12</f>
        <v>-38.296988658060073</v>
      </c>
      <c r="I11" s="24"/>
      <c r="J11" s="16"/>
      <c r="K11" s="16"/>
      <c r="U11" t="s">
        <v>19</v>
      </c>
    </row>
    <row r="12" spans="1:21" ht="15" customHeight="1" x14ac:dyDescent="0.3">
      <c r="A12" s="16"/>
      <c r="B12" s="16"/>
      <c r="C12" s="58">
        <f t="shared" ref="C12:H12" si="6">SUM(C10:C11)</f>
        <v>0</v>
      </c>
      <c r="D12" s="58">
        <f t="shared" si="6"/>
        <v>0</v>
      </c>
      <c r="E12" s="58">
        <f t="shared" si="6"/>
        <v>0</v>
      </c>
      <c r="F12" s="58">
        <f t="shared" si="6"/>
        <v>-2.75</v>
      </c>
      <c r="G12" s="58">
        <f t="shared" si="6"/>
        <v>-8.0772784019975035</v>
      </c>
      <c r="H12" s="59">
        <f t="shared" si="6"/>
        <v>-35.773572874730561</v>
      </c>
      <c r="I12" s="16"/>
      <c r="J12" s="16"/>
      <c r="K12" s="16"/>
      <c r="U12" t="s">
        <v>20</v>
      </c>
    </row>
    <row r="13" spans="1:21" ht="15" customHeight="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O13" s="14"/>
    </row>
    <row r="14" spans="1:21" ht="15" customHeight="1" x14ac:dyDescent="0.3">
      <c r="A14" s="16"/>
      <c r="B14" s="60" t="s">
        <v>21</v>
      </c>
      <c r="C14" s="67">
        <f t="shared" ref="C14:I14" si="7">C8</f>
        <v>0</v>
      </c>
      <c r="D14" s="68">
        <f t="shared" si="7"/>
        <v>0</v>
      </c>
      <c r="E14" s="68">
        <f t="shared" si="7"/>
        <v>0</v>
      </c>
      <c r="F14" s="68">
        <f t="shared" si="7"/>
        <v>-2.75</v>
      </c>
      <c r="G14" s="68">
        <f t="shared" si="7"/>
        <v>18</v>
      </c>
      <c r="H14" s="68">
        <f t="shared" si="7"/>
        <v>-21</v>
      </c>
      <c r="I14" s="68">
        <f t="shared" si="7"/>
        <v>-12</v>
      </c>
      <c r="J14" s="16"/>
      <c r="K14" s="16"/>
    </row>
    <row r="15" spans="1:21" ht="15" customHeight="1" thickBot="1" x14ac:dyDescent="0.35">
      <c r="A15" s="16"/>
      <c r="B15" s="63">
        <f>B9-I10/H12</f>
        <v>4.7403262456561155</v>
      </c>
      <c r="C15" s="54"/>
      <c r="D15" s="56">
        <f t="shared" ref="D15:I15" si="8">$B15*C16</f>
        <v>0</v>
      </c>
      <c r="E15" s="56">
        <f t="shared" si="8"/>
        <v>0</v>
      </c>
      <c r="F15" s="56">
        <f t="shared" si="8"/>
        <v>0</v>
      </c>
      <c r="G15" s="56">
        <f t="shared" si="8"/>
        <v>-13.035897175554318</v>
      </c>
      <c r="H15" s="56">
        <f t="shared" si="8"/>
        <v>23.53146690485552</v>
      </c>
      <c r="I15" s="56">
        <f t="shared" si="8"/>
        <v>11.999979009096476</v>
      </c>
      <c r="J15" s="50">
        <f>ABS(B15-B9)</f>
        <v>9.9710016161225212E-4</v>
      </c>
      <c r="K15" s="23">
        <f xml:space="preserve"> ABS(J15/B15)*100</f>
        <v>2.1034420627187064E-2</v>
      </c>
    </row>
    <row r="16" spans="1:21" ht="15" customHeight="1" x14ac:dyDescent="0.3">
      <c r="A16" s="16"/>
      <c r="B16" s="16"/>
      <c r="C16" s="58">
        <f t="shared" ref="C16:I16" si="9">SUM(C14:C15)</f>
        <v>0</v>
      </c>
      <c r="D16" s="58">
        <f t="shared" si="9"/>
        <v>0</v>
      </c>
      <c r="E16" s="58">
        <f t="shared" si="9"/>
        <v>0</v>
      </c>
      <c r="F16" s="58">
        <f t="shared" si="9"/>
        <v>-2.75</v>
      </c>
      <c r="G16" s="58">
        <f t="shared" si="9"/>
        <v>4.964102824445682</v>
      </c>
      <c r="H16" s="58">
        <f t="shared" si="9"/>
        <v>2.5314669048555203</v>
      </c>
      <c r="I16" s="66">
        <f t="shared" si="9"/>
        <v>-2.0990903523809834E-5</v>
      </c>
      <c r="J16" s="16"/>
      <c r="K16" s="16"/>
    </row>
    <row r="17" spans="1:14" ht="15" customHeight="1" thickBot="1" x14ac:dyDescent="0.35">
      <c r="A17" s="16"/>
      <c r="B17" s="16"/>
      <c r="C17" s="56"/>
      <c r="D17" s="56">
        <f>$B15*C18</f>
        <v>0</v>
      </c>
      <c r="E17" s="56">
        <f>$B15*D18</f>
        <v>0</v>
      </c>
      <c r="F17" s="56">
        <f>$B15*E18</f>
        <v>0</v>
      </c>
      <c r="G17" s="56">
        <f>$B15*F18</f>
        <v>-13.035897175554318</v>
      </c>
      <c r="H17" s="56">
        <f>$B15*G18</f>
        <v>-38.262938612099042</v>
      </c>
      <c r="I17" s="69"/>
      <c r="J17" s="16"/>
      <c r="K17" s="16"/>
    </row>
    <row r="18" spans="1:14" ht="15" customHeight="1" x14ac:dyDescent="0.3">
      <c r="A18" s="16"/>
      <c r="B18" s="16"/>
      <c r="C18" s="58">
        <f t="shared" ref="C18:H18" si="10">SUM(C16:C17)</f>
        <v>0</v>
      </c>
      <c r="D18" s="58">
        <f t="shared" si="10"/>
        <v>0</v>
      </c>
      <c r="E18" s="58">
        <f t="shared" si="10"/>
        <v>0</v>
      </c>
      <c r="F18" s="58">
        <f t="shared" si="10"/>
        <v>-2.75</v>
      </c>
      <c r="G18" s="58">
        <f t="shared" si="10"/>
        <v>-8.0717943511086361</v>
      </c>
      <c r="H18" s="59">
        <f t="shared" si="10"/>
        <v>-35.731471707243522</v>
      </c>
      <c r="I18" s="70"/>
      <c r="J18" s="16"/>
      <c r="K18" s="16"/>
    </row>
    <row r="19" spans="1:14" ht="15" customHeight="1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4" ht="15" customHeight="1" x14ac:dyDescent="0.3">
      <c r="A20" s="16"/>
      <c r="B20" s="60" t="s">
        <v>22</v>
      </c>
      <c r="C20" s="67">
        <f t="shared" ref="C20:I20" si="11">C14</f>
        <v>0</v>
      </c>
      <c r="D20" s="68">
        <f t="shared" si="11"/>
        <v>0</v>
      </c>
      <c r="E20" s="68">
        <f t="shared" si="11"/>
        <v>0</v>
      </c>
      <c r="F20" s="68">
        <f t="shared" si="11"/>
        <v>-2.75</v>
      </c>
      <c r="G20" s="68">
        <f t="shared" si="11"/>
        <v>18</v>
      </c>
      <c r="H20" s="68">
        <f t="shared" si="11"/>
        <v>-21</v>
      </c>
      <c r="I20" s="68">
        <f t="shared" si="11"/>
        <v>-12</v>
      </c>
      <c r="J20" s="70"/>
      <c r="K20" s="70"/>
      <c r="N20" t="s">
        <v>23</v>
      </c>
    </row>
    <row r="21" spans="1:14" ht="15" customHeight="1" thickBot="1" x14ac:dyDescent="0.35">
      <c r="A21" s="16"/>
      <c r="B21" s="63">
        <f>B15-I16/H18</f>
        <v>4.740325658193508</v>
      </c>
      <c r="C21" s="54"/>
      <c r="D21" s="56">
        <f t="shared" ref="D21:I21" si="12">$B21*C22</f>
        <v>0</v>
      </c>
      <c r="E21" s="56">
        <f t="shared" si="12"/>
        <v>0</v>
      </c>
      <c r="F21" s="56">
        <f t="shared" si="12"/>
        <v>0</v>
      </c>
      <c r="G21" s="56">
        <f t="shared" si="12"/>
        <v>-13.035895560032147</v>
      </c>
      <c r="H21" s="56">
        <f t="shared" si="12"/>
        <v>23.53147164673193</v>
      </c>
      <c r="I21" s="56">
        <f t="shared" si="12"/>
        <v>11.99999999999274</v>
      </c>
      <c r="J21" s="50">
        <f>ABS(B21-B15)</f>
        <v>5.874626074486855E-7</v>
      </c>
      <c r="K21" s="23">
        <f xml:space="preserve"> ABS(J21/B21)*100</f>
        <v>1.2392874452270474E-5</v>
      </c>
    </row>
    <row r="22" spans="1:14" ht="15" customHeight="1" x14ac:dyDescent="0.3">
      <c r="A22" s="16"/>
      <c r="B22" s="16"/>
      <c r="C22" s="58">
        <f t="shared" ref="C22:I22" si="13">SUM(C20:C21)</f>
        <v>0</v>
      </c>
      <c r="D22" s="58">
        <f t="shared" si="13"/>
        <v>0</v>
      </c>
      <c r="E22" s="58">
        <f t="shared" si="13"/>
        <v>0</v>
      </c>
      <c r="F22" s="58">
        <f t="shared" si="13"/>
        <v>-2.75</v>
      </c>
      <c r="G22" s="58">
        <f t="shared" si="13"/>
        <v>4.9641044399678531</v>
      </c>
      <c r="H22" s="58">
        <f t="shared" si="13"/>
        <v>2.53147164673193</v>
      </c>
      <c r="I22" s="66">
        <f t="shared" si="13"/>
        <v>-7.2599704026288236E-12</v>
      </c>
      <c r="J22" s="70"/>
      <c r="K22" s="70"/>
    </row>
    <row r="23" spans="1:14" ht="15" customHeight="1" thickBot="1" x14ac:dyDescent="0.35">
      <c r="A23" s="16"/>
      <c r="B23" s="16"/>
      <c r="C23" s="56"/>
      <c r="D23" s="56">
        <f>$B21*C24</f>
        <v>0</v>
      </c>
      <c r="E23" s="56">
        <f>$B21*D24</f>
        <v>0</v>
      </c>
      <c r="F23" s="56">
        <f>$B21*E24</f>
        <v>0</v>
      </c>
      <c r="G23" s="56">
        <f>$B21*F24</f>
        <v>-13.035895560032147</v>
      </c>
      <c r="H23" s="56">
        <f>$B21*G24</f>
        <v>-38.262918554019286</v>
      </c>
      <c r="I23" s="69"/>
      <c r="J23" s="70"/>
      <c r="K23" s="70"/>
    </row>
    <row r="24" spans="1:14" ht="15" customHeight="1" x14ac:dyDescent="0.3">
      <c r="A24" s="16"/>
      <c r="B24" s="16"/>
      <c r="C24" s="58">
        <f t="shared" ref="C24:H24" si="14">SUM(C22:C23)</f>
        <v>0</v>
      </c>
      <c r="D24" s="58">
        <f t="shared" si="14"/>
        <v>0</v>
      </c>
      <c r="E24" s="58">
        <f t="shared" si="14"/>
        <v>0</v>
      </c>
      <c r="F24" s="58">
        <f t="shared" si="14"/>
        <v>-2.75</v>
      </c>
      <c r="G24" s="58">
        <f t="shared" si="14"/>
        <v>-8.0717911200642938</v>
      </c>
      <c r="H24" s="59">
        <f t="shared" si="14"/>
        <v>-35.731446907287356</v>
      </c>
      <c r="I24" s="70"/>
      <c r="J24" s="70"/>
      <c r="K24" s="70"/>
    </row>
    <row r="25" spans="1:14" ht="15" customHeight="1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4" ht="15" customHeight="1" x14ac:dyDescent="0.3">
      <c r="A26" s="16"/>
      <c r="B26" s="60" t="s">
        <v>24</v>
      </c>
      <c r="C26" s="67">
        <f t="shared" ref="C26:I26" si="15">C20</f>
        <v>0</v>
      </c>
      <c r="D26" s="68">
        <f t="shared" si="15"/>
        <v>0</v>
      </c>
      <c r="E26" s="68">
        <f t="shared" si="15"/>
        <v>0</v>
      </c>
      <c r="F26" s="68">
        <f t="shared" si="15"/>
        <v>-2.75</v>
      </c>
      <c r="G26" s="68">
        <f t="shared" si="15"/>
        <v>18</v>
      </c>
      <c r="H26" s="68">
        <f t="shared" si="15"/>
        <v>-21</v>
      </c>
      <c r="I26" s="68">
        <f t="shared" si="15"/>
        <v>-12</v>
      </c>
      <c r="J26" s="70"/>
      <c r="K26" s="70"/>
    </row>
    <row r="27" spans="1:14" ht="15" customHeight="1" thickBot="1" x14ac:dyDescent="0.35">
      <c r="A27" s="16"/>
      <c r="B27" s="63">
        <f>B21-I22/H24</f>
        <v>4.7403256581933046</v>
      </c>
      <c r="C27" s="54"/>
      <c r="D27" s="56">
        <f t="shared" ref="D27:I27" si="16">$B27*C28</f>
        <v>0</v>
      </c>
      <c r="E27" s="56">
        <f t="shared" si="16"/>
        <v>0</v>
      </c>
      <c r="F27" s="56">
        <f t="shared" si="16"/>
        <v>0</v>
      </c>
      <c r="G27" s="56">
        <f t="shared" si="16"/>
        <v>-13.035895560031587</v>
      </c>
      <c r="H27" s="56">
        <f t="shared" si="16"/>
        <v>23.531471646733571</v>
      </c>
      <c r="I27" s="56">
        <f t="shared" si="16"/>
        <v>12.000000000000005</v>
      </c>
      <c r="J27" s="50">
        <f>ABS(B27-B21)</f>
        <v>2.0339285811132868E-13</v>
      </c>
      <c r="K27" s="23">
        <f xml:space="preserve"> ABS(J27/B27)*100</f>
        <v>4.290693778807772E-12</v>
      </c>
    </row>
    <row r="28" spans="1:14" ht="15" customHeight="1" x14ac:dyDescent="0.3">
      <c r="A28" s="16"/>
      <c r="B28" s="16"/>
      <c r="C28" s="58">
        <f t="shared" ref="C28:I28" si="17">SUM(C26:C27)</f>
        <v>0</v>
      </c>
      <c r="D28" s="58">
        <f t="shared" si="17"/>
        <v>0</v>
      </c>
      <c r="E28" s="58">
        <f t="shared" si="17"/>
        <v>0</v>
      </c>
      <c r="F28" s="58">
        <f t="shared" si="17"/>
        <v>-2.75</v>
      </c>
      <c r="G28" s="58">
        <f t="shared" si="17"/>
        <v>4.9641044399684127</v>
      </c>
      <c r="H28" s="58">
        <f t="shared" si="17"/>
        <v>2.5314716467335714</v>
      </c>
      <c r="I28" s="66">
        <f t="shared" si="17"/>
        <v>0</v>
      </c>
      <c r="J28" s="70"/>
      <c r="K28" s="70"/>
    </row>
    <row r="29" spans="1:14" ht="15" customHeight="1" thickBot="1" x14ac:dyDescent="0.35">
      <c r="A29" s="16"/>
      <c r="B29" s="16"/>
      <c r="C29" s="56"/>
      <c r="D29" s="56">
        <f>$B27*C30</f>
        <v>0</v>
      </c>
      <c r="E29" s="56">
        <f>$B27*D30</f>
        <v>0</v>
      </c>
      <c r="F29" s="56">
        <f>$B27*E30</f>
        <v>0</v>
      </c>
      <c r="G29" s="56">
        <f>$B27*F30</f>
        <v>-13.035895560031587</v>
      </c>
      <c r="H29" s="56">
        <f>$B27*G30</f>
        <v>-38.262918554012337</v>
      </c>
      <c r="I29" s="69"/>
      <c r="J29" s="70"/>
      <c r="K29" s="70"/>
    </row>
    <row r="30" spans="1:14" ht="15" customHeight="1" x14ac:dyDescent="0.3">
      <c r="A30" s="16"/>
      <c r="B30" s="16"/>
      <c r="C30" s="58">
        <f t="shared" ref="C30:H30" si="18">SUM(C28:C29)</f>
        <v>0</v>
      </c>
      <c r="D30" s="58">
        <f t="shared" si="18"/>
        <v>0</v>
      </c>
      <c r="E30" s="58">
        <f t="shared" si="18"/>
        <v>0</v>
      </c>
      <c r="F30" s="58">
        <f t="shared" si="18"/>
        <v>-2.75</v>
      </c>
      <c r="G30" s="58">
        <f t="shared" si="18"/>
        <v>-8.0717911200631747</v>
      </c>
      <c r="H30" s="59">
        <f t="shared" si="18"/>
        <v>-35.731446907278766</v>
      </c>
      <c r="I30" s="70"/>
      <c r="J30" s="70"/>
      <c r="K30" s="70"/>
    </row>
  </sheetData>
  <conditionalFormatting sqref="B9">
    <cfRule type="expression" dxfId="38" priority="7">
      <formula>J9&lt;$J$1</formula>
    </cfRule>
  </conditionalFormatting>
  <conditionalFormatting sqref="B15">
    <cfRule type="expression" dxfId="37" priority="5">
      <formula>J15&lt;$J$1</formula>
    </cfRule>
  </conditionalFormatting>
  <conditionalFormatting sqref="B21">
    <cfRule type="expression" dxfId="36" priority="6">
      <formula>J21&lt;$J$1</formula>
    </cfRule>
  </conditionalFormatting>
  <conditionalFormatting sqref="B27">
    <cfRule type="expression" dxfId="35" priority="8">
      <formula>J27&lt;$J$1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6F69-FE7C-4CC8-9954-25D660E07F31}">
  <dimension ref="A1:J9"/>
  <sheetViews>
    <sheetView workbookViewId="0">
      <selection activeCell="D3" sqref="D3"/>
    </sheetView>
  </sheetViews>
  <sheetFormatPr baseColWidth="10" defaultColWidth="11.44140625" defaultRowHeight="15" customHeight="1" x14ac:dyDescent="0.3"/>
  <cols>
    <col min="1" max="1" width="21" bestFit="1" customWidth="1"/>
    <col min="2" max="2" width="2.33203125" bestFit="1" customWidth="1"/>
    <col min="3" max="7" width="13.44140625" bestFit="1" customWidth="1"/>
    <col min="8" max="8" width="10.5546875" bestFit="1" customWidth="1"/>
    <col min="9" max="9" width="3.44140625" bestFit="1" customWidth="1"/>
    <col min="10" max="10" width="8.44140625" bestFit="1" customWidth="1"/>
    <col min="11" max="11" width="12" bestFit="1" customWidth="1"/>
    <col min="12" max="13" width="7.5546875" bestFit="1" customWidth="1"/>
    <col min="15" max="15" width="10.5546875" bestFit="1" customWidth="1"/>
    <col min="16" max="16" width="3.44140625" bestFit="1" customWidth="1"/>
    <col min="17" max="17" width="9.44140625" bestFit="1" customWidth="1"/>
    <col min="18" max="18" width="12" bestFit="1" customWidth="1"/>
    <col min="19" max="20" width="7.5546875" bestFit="1" customWidth="1"/>
  </cols>
  <sheetData>
    <row r="1" spans="1:10" ht="15" customHeight="1" x14ac:dyDescent="0.3">
      <c r="A1" s="15" t="s">
        <v>9</v>
      </c>
      <c r="B1" s="24"/>
      <c r="C1" s="27"/>
      <c r="E1" s="27" t="s">
        <v>1</v>
      </c>
      <c r="F1" s="19"/>
      <c r="G1" s="20">
        <v>0.05</v>
      </c>
    </row>
    <row r="2" spans="1:10" ht="15" customHeight="1" x14ac:dyDescent="0.3">
      <c r="A2" s="24"/>
      <c r="B2" s="21" t="s">
        <v>2</v>
      </c>
      <c r="C2" s="21" t="s">
        <v>3</v>
      </c>
      <c r="D2" s="21" t="s">
        <v>25</v>
      </c>
      <c r="E2" s="21" t="s">
        <v>26</v>
      </c>
      <c r="F2" s="21" t="s">
        <v>5</v>
      </c>
      <c r="G2" s="21" t="s">
        <v>6</v>
      </c>
    </row>
    <row r="3" spans="1:10" ht="15" customHeight="1" x14ac:dyDescent="0.3">
      <c r="A3" s="24"/>
      <c r="B3" s="26">
        <v>1</v>
      </c>
      <c r="C3" s="22">
        <v>0.7</v>
      </c>
      <c r="D3" s="23">
        <f>SIN(C3)-(C3^2)</f>
        <v>0.15421768723769108</v>
      </c>
      <c r="E3" s="23">
        <f>COS(C3)-(2*(C3))</f>
        <v>-0.63515781271551142</v>
      </c>
      <c r="F3" s="23"/>
      <c r="G3" s="23"/>
      <c r="H3" t="e" vm="1">
        <v>#VALUE!</v>
      </c>
    </row>
    <row r="4" spans="1:10" ht="15" customHeight="1" x14ac:dyDescent="0.3">
      <c r="A4" s="24"/>
      <c r="B4" s="26">
        <v>2</v>
      </c>
      <c r="C4" s="23">
        <f>C3-D3/E3</f>
        <v>0.94280215743290474</v>
      </c>
      <c r="D4" s="23">
        <f t="shared" ref="D4:D9" si="0">SIN(C4)-(C4^2)</f>
        <v>-7.9668301425540156E-2</v>
      </c>
      <c r="E4" s="23">
        <f t="shared" ref="E4:E9" si="1">COS(C4)-(2*(C4))</f>
        <v>-1.2980815073385585</v>
      </c>
      <c r="F4" s="23">
        <f t="shared" ref="F4:F9" si="2">ABS(C4-C3)</f>
        <v>0.24280215743290479</v>
      </c>
      <c r="G4" s="23">
        <f t="shared" ref="G4:G9" si="3">ABS(F4/C4)*100</f>
        <v>25.753245844707774</v>
      </c>
      <c r="J4" t="e" vm="1">
        <v>#VALUE!</v>
      </c>
    </row>
    <row r="5" spans="1:10" ht="15" customHeight="1" x14ac:dyDescent="0.3">
      <c r="A5" s="24"/>
      <c r="B5" s="26">
        <v>3</v>
      </c>
      <c r="C5" s="23">
        <f t="shared" ref="C5:C9" si="4">C4-D4/E4</f>
        <v>0.88142827530366685</v>
      </c>
      <c r="D5" s="23">
        <f t="shared" si="0"/>
        <v>-5.2676848133641485E-3</v>
      </c>
      <c r="E5" s="23">
        <f t="shared" si="1"/>
        <v>-1.1268068832253935</v>
      </c>
      <c r="F5" s="23">
        <f t="shared" si="2"/>
        <v>6.1373882129237889E-2</v>
      </c>
      <c r="G5" s="23">
        <f t="shared" si="3"/>
        <v>6.963003553305974</v>
      </c>
    </row>
    <row r="6" spans="1:10" ht="15" customHeight="1" x14ac:dyDescent="0.3">
      <c r="A6" s="24"/>
      <c r="B6" s="26">
        <v>4</v>
      </c>
      <c r="C6" s="23">
        <f t="shared" si="4"/>
        <v>0.87675339721072709</v>
      </c>
      <c r="D6" s="23">
        <f t="shared" si="0"/>
        <v>-3.0275625485409741E-5</v>
      </c>
      <c r="E6" s="23">
        <f t="shared" si="1"/>
        <v>-1.1138567295451567</v>
      </c>
      <c r="F6" s="23">
        <f t="shared" si="2"/>
        <v>4.6748780929397604E-3</v>
      </c>
      <c r="G6" s="23">
        <f t="shared" si="3"/>
        <v>0.53320330526374415</v>
      </c>
    </row>
    <row r="7" spans="1:10" ht="15" customHeight="1" x14ac:dyDescent="0.3">
      <c r="A7" s="24"/>
      <c r="B7" s="26">
        <v>5</v>
      </c>
      <c r="C7" s="23">
        <f t="shared" si="4"/>
        <v>0.87672621631332592</v>
      </c>
      <c r="D7" s="23">
        <f t="shared" si="0"/>
        <v>-1.0227448887789592E-9</v>
      </c>
      <c r="E7" s="23">
        <f t="shared" si="1"/>
        <v>-1.113781474948333</v>
      </c>
      <c r="F7" s="23">
        <f t="shared" si="2"/>
        <v>2.7180897401168913E-5</v>
      </c>
      <c r="G7" s="23">
        <f t="shared" si="3"/>
        <v>3.1002720000168167E-3</v>
      </c>
    </row>
    <row r="8" spans="1:10" ht="15" customHeight="1" x14ac:dyDescent="0.3">
      <c r="A8" s="24"/>
      <c r="B8" s="26">
        <v>6</v>
      </c>
      <c r="C8" s="23">
        <f t="shared" si="4"/>
        <v>0.87672621539506246</v>
      </c>
      <c r="D8" s="23">
        <f t="shared" si="0"/>
        <v>0</v>
      </c>
      <c r="E8" s="23">
        <f t="shared" si="1"/>
        <v>-1.113781472405984</v>
      </c>
      <c r="F8" s="23">
        <f t="shared" si="2"/>
        <v>9.1826346526602265E-10</v>
      </c>
      <c r="G8" s="23">
        <f t="shared" si="3"/>
        <v>1.0473776751984577E-7</v>
      </c>
    </row>
    <row r="9" spans="1:10" ht="15" customHeight="1" x14ac:dyDescent="0.3">
      <c r="A9" s="24"/>
      <c r="B9" s="26">
        <v>7</v>
      </c>
      <c r="C9" s="23">
        <f t="shared" si="4"/>
        <v>0.87672621539506246</v>
      </c>
      <c r="D9" s="23">
        <f t="shared" si="0"/>
        <v>0</v>
      </c>
      <c r="E9" s="23">
        <f t="shared" si="1"/>
        <v>-1.113781472405984</v>
      </c>
      <c r="F9" s="23">
        <f t="shared" si="2"/>
        <v>0</v>
      </c>
      <c r="G9" s="23">
        <f t="shared" si="3"/>
        <v>0</v>
      </c>
    </row>
  </sheetData>
  <conditionalFormatting sqref="C3">
    <cfRule type="expression" dxfId="34" priority="14">
      <formula>F4&lt;$F$1</formula>
    </cfRule>
  </conditionalFormatting>
  <conditionalFormatting sqref="C4:C9">
    <cfRule type="expression" dxfId="33" priority="15">
      <formula>G4&lt;$G$1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227A-DC54-4E6D-A0CD-4D3D592A8E90}">
  <dimension ref="A1:J10"/>
  <sheetViews>
    <sheetView workbookViewId="0">
      <selection activeCell="E3" sqref="E3"/>
    </sheetView>
  </sheetViews>
  <sheetFormatPr baseColWidth="10" defaultColWidth="11.44140625" defaultRowHeight="15" customHeight="1" x14ac:dyDescent="0.3"/>
  <cols>
    <col min="1" max="1" width="21" bestFit="1" customWidth="1"/>
    <col min="2" max="2" width="2.33203125" bestFit="1" customWidth="1"/>
    <col min="3" max="3" width="9.5546875" bestFit="1" customWidth="1"/>
    <col min="4" max="4" width="9" bestFit="1" customWidth="1"/>
    <col min="5" max="5" width="12.6640625" bestFit="1" customWidth="1"/>
    <col min="6" max="7" width="8.33203125" bestFit="1" customWidth="1"/>
    <col min="8" max="8" width="10.5546875" bestFit="1" customWidth="1"/>
    <col min="9" max="9" width="3.44140625" bestFit="1" customWidth="1"/>
    <col min="10" max="10" width="8.44140625" bestFit="1" customWidth="1"/>
    <col min="11" max="11" width="12" bestFit="1" customWidth="1"/>
    <col min="12" max="13" width="7.5546875" bestFit="1" customWidth="1"/>
    <col min="15" max="15" width="10.5546875" bestFit="1" customWidth="1"/>
    <col min="16" max="16" width="3.44140625" bestFit="1" customWidth="1"/>
    <col min="17" max="17" width="9.44140625" bestFit="1" customWidth="1"/>
    <col min="18" max="18" width="12" bestFit="1" customWidth="1"/>
    <col min="19" max="20" width="7.5546875" bestFit="1" customWidth="1"/>
  </cols>
  <sheetData>
    <row r="1" spans="1:10" ht="15" customHeight="1" x14ac:dyDescent="0.3">
      <c r="A1" s="15" t="s">
        <v>9</v>
      </c>
      <c r="B1" s="16"/>
      <c r="C1" s="17"/>
      <c r="D1" s="18"/>
      <c r="E1" s="18" t="s">
        <v>1</v>
      </c>
      <c r="F1" s="19">
        <v>1E-3</v>
      </c>
      <c r="G1" s="20"/>
    </row>
    <row r="2" spans="1:10" ht="15" customHeight="1" x14ac:dyDescent="0.3">
      <c r="A2" s="17"/>
      <c r="B2" s="25" t="s">
        <v>2</v>
      </c>
      <c r="C2" s="21" t="s">
        <v>3</v>
      </c>
      <c r="D2" s="21" t="s">
        <v>25</v>
      </c>
      <c r="E2" s="21" t="s">
        <v>26</v>
      </c>
      <c r="F2" s="21" t="s">
        <v>5</v>
      </c>
      <c r="G2" s="21" t="s">
        <v>6</v>
      </c>
    </row>
    <row r="3" spans="1:10" ht="15" customHeight="1" x14ac:dyDescent="0.3">
      <c r="A3" s="17"/>
      <c r="B3" s="26">
        <v>1</v>
      </c>
      <c r="C3" s="22">
        <v>1.43</v>
      </c>
      <c r="D3" s="23">
        <f>LN(C3^2)-0.7</f>
        <v>1.53488885436317E-2</v>
      </c>
      <c r="E3" s="23">
        <f>2/C3</f>
        <v>1.3986013986013988</v>
      </c>
      <c r="F3" s="23"/>
      <c r="G3" s="23"/>
      <c r="H3" t="e" vm="1">
        <v>#VALUE!</v>
      </c>
    </row>
    <row r="4" spans="1:10" ht="15" customHeight="1" x14ac:dyDescent="0.3">
      <c r="A4" s="16"/>
      <c r="B4" s="26">
        <v>2</v>
      </c>
      <c r="C4" s="23">
        <f>C3-D3/E3</f>
        <v>1.4190255446913034</v>
      </c>
      <c r="D4" s="23">
        <f t="shared" ref="D4:D10" si="0">LN(C4^2)-0.7</f>
        <v>-5.9200175013707224E-5</v>
      </c>
      <c r="E4" s="23">
        <f t="shared" ref="E4:E10" si="1">2/C4</f>
        <v>1.4094178977130976</v>
      </c>
      <c r="F4" s="23">
        <f t="shared" ref="F4:F9" si="2">ABS(C4-C3)</f>
        <v>1.0974455308696562E-2</v>
      </c>
      <c r="G4" s="23">
        <f t="shared" ref="G4:G9" si="3">ABS(F4/C4)*100</f>
        <v>0.7733796864864726</v>
      </c>
      <c r="J4" t="e" vm="1">
        <v>#VALUE!</v>
      </c>
    </row>
    <row r="5" spans="1:10" ht="15" customHeight="1" x14ac:dyDescent="0.3">
      <c r="A5" s="16"/>
      <c r="B5" s="26">
        <v>3</v>
      </c>
      <c r="C5" s="23">
        <f t="shared" ref="C5:C9" si="4">C4-D4/E4</f>
        <v>1.4190675479716006</v>
      </c>
      <c r="D5" s="23">
        <f t="shared" si="0"/>
        <v>-8.7614793198298457E-10</v>
      </c>
      <c r="E5" s="23">
        <f t="shared" si="1"/>
        <v>1.4093761800548379</v>
      </c>
      <c r="F5" s="23">
        <f t="shared" si="2"/>
        <v>4.200328029724254E-5</v>
      </c>
      <c r="G5" s="23">
        <f t="shared" si="3"/>
        <v>2.9599211367550165E-3</v>
      </c>
    </row>
    <row r="6" spans="1:10" ht="15" customHeight="1" x14ac:dyDescent="0.3">
      <c r="A6" s="16"/>
      <c r="B6" s="26">
        <v>4</v>
      </c>
      <c r="C6" s="23">
        <f t="shared" si="4"/>
        <v>1.4190675485932571</v>
      </c>
      <c r="D6" s="23">
        <f t="shared" si="0"/>
        <v>0</v>
      </c>
      <c r="E6" s="23">
        <f t="shared" si="1"/>
        <v>1.4093761794374271</v>
      </c>
      <c r="F6" s="23">
        <f t="shared" si="2"/>
        <v>6.2165650405177075E-10</v>
      </c>
      <c r="G6" s="23">
        <f t="shared" si="3"/>
        <v>4.3807393430145604E-8</v>
      </c>
    </row>
    <row r="7" spans="1:10" ht="15" customHeight="1" x14ac:dyDescent="0.3">
      <c r="A7" s="16"/>
      <c r="B7" s="26">
        <v>5</v>
      </c>
      <c r="C7" s="23">
        <f t="shared" si="4"/>
        <v>1.4190675485932571</v>
      </c>
      <c r="D7" s="23">
        <f t="shared" si="0"/>
        <v>0</v>
      </c>
      <c r="E7" s="23">
        <f t="shared" si="1"/>
        <v>1.4093761794374271</v>
      </c>
      <c r="F7" s="23">
        <f t="shared" si="2"/>
        <v>0</v>
      </c>
      <c r="G7" s="23">
        <f t="shared" si="3"/>
        <v>0</v>
      </c>
    </row>
    <row r="8" spans="1:10" ht="15" customHeight="1" x14ac:dyDescent="0.3">
      <c r="A8" s="16"/>
      <c r="B8" s="26">
        <v>6</v>
      </c>
      <c r="C8" s="23">
        <f t="shared" si="4"/>
        <v>1.4190675485932571</v>
      </c>
      <c r="D8" s="23">
        <f t="shared" si="0"/>
        <v>0</v>
      </c>
      <c r="E8" s="23">
        <f t="shared" si="1"/>
        <v>1.4093761794374271</v>
      </c>
      <c r="F8" s="23">
        <f t="shared" si="2"/>
        <v>0</v>
      </c>
      <c r="G8" s="23">
        <f t="shared" si="3"/>
        <v>0</v>
      </c>
    </row>
    <row r="9" spans="1:10" ht="15" customHeight="1" x14ac:dyDescent="0.3">
      <c r="A9" s="16"/>
      <c r="B9" s="26">
        <v>7</v>
      </c>
      <c r="C9" s="23">
        <f t="shared" si="4"/>
        <v>1.4190675485932571</v>
      </c>
      <c r="D9" s="23">
        <f t="shared" si="0"/>
        <v>0</v>
      </c>
      <c r="E9" s="23">
        <f t="shared" si="1"/>
        <v>1.4093761794374271</v>
      </c>
      <c r="F9" s="23">
        <f t="shared" si="2"/>
        <v>0</v>
      </c>
      <c r="G9" s="23">
        <f t="shared" si="3"/>
        <v>0</v>
      </c>
    </row>
    <row r="10" spans="1:10" ht="15" customHeight="1" x14ac:dyDescent="0.3">
      <c r="A10" s="16"/>
      <c r="B10" s="26">
        <v>8</v>
      </c>
      <c r="C10" s="23">
        <f t="shared" ref="C10" si="5">C9-D9/E9</f>
        <v>1.4190675485932571</v>
      </c>
      <c r="D10" s="23">
        <f t="shared" si="0"/>
        <v>0</v>
      </c>
      <c r="E10" s="23">
        <f t="shared" si="1"/>
        <v>1.4093761794374271</v>
      </c>
      <c r="F10" s="23">
        <f t="shared" ref="F10" si="6">ABS(C10-C9)</f>
        <v>0</v>
      </c>
      <c r="G10" s="23">
        <f t="shared" ref="G10" si="7">ABS(F10/C10)*100</f>
        <v>0</v>
      </c>
    </row>
  </sheetData>
  <conditionalFormatting sqref="C3">
    <cfRule type="expression" dxfId="32" priority="12">
      <formula>F4&lt;$F$1</formula>
    </cfRule>
  </conditionalFormatting>
  <conditionalFormatting sqref="C4:C10">
    <cfRule type="expression" dxfId="31" priority="13">
      <formula>F4&lt;$F$1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5517-7D59-4D13-8280-D6BC2EA5D361}">
  <dimension ref="A1:H10"/>
  <sheetViews>
    <sheetView workbookViewId="0">
      <selection activeCell="E4" sqref="E4"/>
    </sheetView>
  </sheetViews>
  <sheetFormatPr baseColWidth="10" defaultColWidth="11.44140625" defaultRowHeight="15" customHeight="1" x14ac:dyDescent="0.3"/>
  <cols>
    <col min="1" max="1" width="21" bestFit="1" customWidth="1"/>
    <col min="2" max="2" width="3.5546875" bestFit="1" customWidth="1"/>
    <col min="3" max="3" width="10.33203125" bestFit="1" customWidth="1"/>
    <col min="4" max="4" width="9" bestFit="1" customWidth="1"/>
    <col min="5" max="5" width="12.6640625" bestFit="1" customWidth="1"/>
    <col min="6" max="6" width="9.5546875" bestFit="1" customWidth="1"/>
    <col min="7" max="7" width="12.44140625" bestFit="1" customWidth="1"/>
    <col min="8" max="8" width="10.5546875" bestFit="1" customWidth="1"/>
    <col min="9" max="9" width="3.44140625" bestFit="1" customWidth="1"/>
    <col min="10" max="10" width="8.44140625" bestFit="1" customWidth="1"/>
    <col min="11" max="11" width="12" bestFit="1" customWidth="1"/>
    <col min="12" max="13" width="7.5546875" bestFit="1" customWidth="1"/>
    <col min="15" max="15" width="10.5546875" bestFit="1" customWidth="1"/>
    <col min="16" max="16" width="3.44140625" bestFit="1" customWidth="1"/>
    <col min="17" max="17" width="9.44140625" bestFit="1" customWidth="1"/>
    <col min="18" max="18" width="12" bestFit="1" customWidth="1"/>
    <col min="19" max="20" width="7.5546875" bestFit="1" customWidth="1"/>
  </cols>
  <sheetData>
    <row r="1" spans="1:8" ht="15" customHeight="1" x14ac:dyDescent="0.3">
      <c r="A1" s="15" t="s">
        <v>9</v>
      </c>
      <c r="B1" s="16"/>
      <c r="C1" s="17"/>
      <c r="D1" s="18"/>
      <c r="E1" s="18" t="s">
        <v>1</v>
      </c>
      <c r="F1" s="19"/>
      <c r="G1" s="20">
        <v>0.05</v>
      </c>
    </row>
    <row r="2" spans="1:8" ht="15" customHeight="1" x14ac:dyDescent="0.3">
      <c r="A2" s="17"/>
      <c r="B2" s="25" t="s">
        <v>2</v>
      </c>
      <c r="C2" s="21"/>
      <c r="D2" s="21" t="s">
        <v>25</v>
      </c>
      <c r="E2" s="21" t="s">
        <v>26</v>
      </c>
      <c r="F2" s="21" t="s">
        <v>5</v>
      </c>
      <c r="G2" s="21" t="s">
        <v>6</v>
      </c>
    </row>
    <row r="3" spans="1:8" ht="15" customHeight="1" x14ac:dyDescent="0.3">
      <c r="A3" s="17"/>
      <c r="B3" s="26">
        <v>1</v>
      </c>
      <c r="C3" s="22">
        <v>2.6</v>
      </c>
      <c r="D3" s="23">
        <f>(0.8-0.3*C3)/C3</f>
        <v>7.6923076923076988E-3</v>
      </c>
      <c r="E3" s="23">
        <f>-4/(5*(C3^2))</f>
        <v>-0.11834319526627217</v>
      </c>
      <c r="F3" s="23"/>
      <c r="G3" s="23"/>
      <c r="H3" t="e" vm="1">
        <v>#VALUE!</v>
      </c>
    </row>
    <row r="4" spans="1:8" ht="15" customHeight="1" x14ac:dyDescent="0.3">
      <c r="A4" s="16"/>
      <c r="B4" s="26">
        <v>2</v>
      </c>
      <c r="C4" s="23">
        <f>C3-D3/E3</f>
        <v>2.665</v>
      </c>
      <c r="D4" s="23">
        <f t="shared" ref="D4:D9" si="0">(0.8-0.3*C4)/C4</f>
        <v>1.876172607880135E-4</v>
      </c>
      <c r="E4" s="23">
        <f t="shared" ref="E4:E9" si="1">-4/(5*(C4^2))</f>
        <v>-0.11264075694588668</v>
      </c>
      <c r="F4" s="23">
        <f t="shared" ref="F4:F9" si="2">ABS(C4-C3)</f>
        <v>6.4999999999999947E-2</v>
      </c>
      <c r="G4" s="23">
        <f>ABS(F4/C4)*100</f>
        <v>2.4390243902439006</v>
      </c>
    </row>
    <row r="5" spans="1:8" ht="15" customHeight="1" x14ac:dyDescent="0.3">
      <c r="A5" s="16"/>
      <c r="B5" s="26">
        <v>3</v>
      </c>
      <c r="C5" s="23">
        <f t="shared" ref="C5:C9" si="3">C4-D4/E4</f>
        <v>2.6666656250000003</v>
      </c>
      <c r="D5" s="23">
        <f t="shared" si="0"/>
        <v>1.1718754577194861E-7</v>
      </c>
      <c r="E5" s="23">
        <f t="shared" si="1"/>
        <v>-0.11250008789067648</v>
      </c>
      <c r="F5" s="23">
        <f t="shared" si="2"/>
        <v>1.665625000000226E-3</v>
      </c>
      <c r="G5" s="23">
        <f t="shared" ref="G5:G9" si="4">ABS(F5/C5)*100</f>
        <v>6.2460961898821707E-2</v>
      </c>
    </row>
    <row r="6" spans="1:8" ht="15" customHeight="1" x14ac:dyDescent="0.3">
      <c r="A6" s="16"/>
      <c r="B6" s="26">
        <v>4</v>
      </c>
      <c r="C6" s="23">
        <f t="shared" si="3"/>
        <v>2.6666666666662602</v>
      </c>
      <c r="D6" s="23">
        <f t="shared" si="0"/>
        <v>4.5755066402371237E-14</v>
      </c>
      <c r="E6" s="23">
        <f t="shared" si="1"/>
        <v>-0.11250000000003431</v>
      </c>
      <c r="F6" s="23">
        <f t="shared" si="2"/>
        <v>1.0416662599155302E-6</v>
      </c>
      <c r="G6" s="23">
        <f t="shared" si="4"/>
        <v>3.9062484746838338E-5</v>
      </c>
    </row>
    <row r="7" spans="1:8" ht="15" customHeight="1" x14ac:dyDescent="0.3">
      <c r="A7" s="16"/>
      <c r="B7" s="26">
        <v>5</v>
      </c>
      <c r="C7" s="23">
        <f t="shared" si="3"/>
        <v>2.666666666666667</v>
      </c>
      <c r="D7" s="23">
        <f t="shared" si="0"/>
        <v>0</v>
      </c>
      <c r="E7" s="23">
        <f t="shared" si="1"/>
        <v>-0.11249999999999998</v>
      </c>
      <c r="F7" s="23">
        <f t="shared" si="2"/>
        <v>4.0678571622265736E-13</v>
      </c>
      <c r="G7" s="23">
        <f t="shared" si="4"/>
        <v>1.5254464358349648E-11</v>
      </c>
    </row>
    <row r="8" spans="1:8" ht="15" customHeight="1" x14ac:dyDescent="0.3">
      <c r="A8" s="16"/>
      <c r="B8" s="26">
        <v>6</v>
      </c>
      <c r="C8" s="23">
        <f t="shared" si="3"/>
        <v>2.666666666666667</v>
      </c>
      <c r="D8" s="23">
        <f t="shared" si="0"/>
        <v>0</v>
      </c>
      <c r="E8" s="23">
        <f t="shared" si="1"/>
        <v>-0.11249999999999998</v>
      </c>
      <c r="F8" s="23">
        <f t="shared" si="2"/>
        <v>0</v>
      </c>
      <c r="G8" s="23">
        <f t="shared" si="4"/>
        <v>0</v>
      </c>
    </row>
    <row r="9" spans="1:8" ht="15" customHeight="1" x14ac:dyDescent="0.3">
      <c r="A9" s="16"/>
      <c r="B9" s="26">
        <v>7</v>
      </c>
      <c r="C9" s="23">
        <f t="shared" si="3"/>
        <v>2.666666666666667</v>
      </c>
      <c r="D9" s="23">
        <f t="shared" si="0"/>
        <v>0</v>
      </c>
      <c r="E9" s="23">
        <f t="shared" si="1"/>
        <v>-0.11249999999999998</v>
      </c>
      <c r="F9" s="23">
        <f t="shared" si="2"/>
        <v>0</v>
      </c>
      <c r="G9" s="23">
        <f t="shared" si="4"/>
        <v>0</v>
      </c>
    </row>
    <row r="10" spans="1:8" ht="15" customHeight="1" x14ac:dyDescent="0.3">
      <c r="A10" s="16"/>
    </row>
  </sheetData>
  <conditionalFormatting sqref="C3">
    <cfRule type="expression" dxfId="30" priority="1">
      <formula>F4&lt;$F$1</formula>
    </cfRule>
  </conditionalFormatting>
  <conditionalFormatting sqref="C4:C9">
    <cfRule type="expression" dxfId="29" priority="2">
      <formula>G4&lt;$G$1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27BA-D092-4EAE-90DD-7F96E8DB19EF}">
  <dimension ref="A1:J10"/>
  <sheetViews>
    <sheetView workbookViewId="0">
      <selection activeCell="D3" sqref="D3"/>
    </sheetView>
  </sheetViews>
  <sheetFormatPr baseColWidth="10" defaultColWidth="11.44140625" defaultRowHeight="15" customHeight="1" x14ac:dyDescent="0.3"/>
  <cols>
    <col min="1" max="1" width="21" bestFit="1" customWidth="1"/>
    <col min="2" max="2" width="3.5546875" bestFit="1" customWidth="1"/>
    <col min="3" max="4" width="10.33203125" bestFit="1" customWidth="1"/>
    <col min="5" max="5" width="12.6640625" bestFit="1" customWidth="1"/>
    <col min="6" max="6" width="9.5546875" bestFit="1" customWidth="1"/>
    <col min="7" max="7" width="12.44140625" bestFit="1" customWidth="1"/>
    <col min="8" max="8" width="10.5546875" bestFit="1" customWidth="1"/>
    <col min="9" max="9" width="3.44140625" bestFit="1" customWidth="1"/>
    <col min="10" max="10" width="8.44140625" bestFit="1" customWidth="1"/>
    <col min="11" max="11" width="12" bestFit="1" customWidth="1"/>
    <col min="12" max="13" width="7.5546875" bestFit="1" customWidth="1"/>
    <col min="15" max="15" width="10.5546875" bestFit="1" customWidth="1"/>
    <col min="16" max="16" width="3.44140625" bestFit="1" customWidth="1"/>
    <col min="17" max="17" width="9.44140625" bestFit="1" customWidth="1"/>
    <col min="18" max="18" width="12" bestFit="1" customWidth="1"/>
    <col min="19" max="20" width="7.5546875" bestFit="1" customWidth="1"/>
  </cols>
  <sheetData>
    <row r="1" spans="1:10" ht="15" customHeight="1" x14ac:dyDescent="0.3">
      <c r="A1" s="15" t="s">
        <v>9</v>
      </c>
      <c r="B1" s="16"/>
      <c r="C1" s="17"/>
      <c r="D1" s="18"/>
      <c r="E1" s="18" t="s">
        <v>1</v>
      </c>
      <c r="F1" s="19">
        <v>1E-3</v>
      </c>
      <c r="G1" s="20">
        <v>0.01</v>
      </c>
    </row>
    <row r="2" spans="1:10" ht="15" customHeight="1" x14ac:dyDescent="0.3">
      <c r="A2" s="17"/>
      <c r="B2" s="25" t="s">
        <v>2</v>
      </c>
      <c r="C2" s="21" t="s">
        <v>3</v>
      </c>
      <c r="D2" s="21" t="s">
        <v>25</v>
      </c>
      <c r="E2" s="21" t="s">
        <v>26</v>
      </c>
      <c r="F2" s="21" t="s">
        <v>5</v>
      </c>
      <c r="G2" s="21" t="s">
        <v>6</v>
      </c>
    </row>
    <row r="3" spans="1:10" ht="15" customHeight="1" x14ac:dyDescent="0.3">
      <c r="A3" s="17"/>
      <c r="B3" s="26">
        <v>1</v>
      </c>
      <c r="C3" s="22">
        <v>4.2</v>
      </c>
      <c r="D3" s="23">
        <f>C3^2-18</f>
        <v>-0.35999999999999943</v>
      </c>
      <c r="E3" s="23">
        <f>2*C3</f>
        <v>8.4</v>
      </c>
      <c r="F3" s="23"/>
      <c r="G3" s="23"/>
      <c r="H3" t="e" vm="1">
        <v>#VALUE!</v>
      </c>
    </row>
    <row r="4" spans="1:10" ht="15" customHeight="1" x14ac:dyDescent="0.3">
      <c r="A4" s="16"/>
      <c r="B4" s="26">
        <v>2</v>
      </c>
      <c r="C4" s="23">
        <f>C3-D3/E3</f>
        <v>4.2428571428571429</v>
      </c>
      <c r="D4" s="23">
        <f t="shared" ref="D4:D9" si="0">C4^2-18</f>
        <v>1.8367346938781282E-3</v>
      </c>
      <c r="E4" s="23">
        <f t="shared" ref="E4:E9" si="1">2*C4</f>
        <v>8.4857142857142858</v>
      </c>
      <c r="F4" s="23">
        <f t="shared" ref="F4:F9" si="2">ABS(C4-C3)</f>
        <v>4.2857142857142705E-2</v>
      </c>
      <c r="G4" s="23">
        <f t="shared" ref="G4:G9" si="3">ABS(F4/C4)*100</f>
        <v>1.0101010101010066</v>
      </c>
      <c r="J4" t="e" vm="1">
        <v>#VALUE!</v>
      </c>
    </row>
    <row r="5" spans="1:10" ht="15" customHeight="1" x14ac:dyDescent="0.3">
      <c r="A5" s="16"/>
      <c r="B5" s="26">
        <v>3</v>
      </c>
      <c r="C5" s="23">
        <f t="shared" ref="C5:C9" si="4">C4-D4/E4</f>
        <v>4.242640692640693</v>
      </c>
      <c r="D5" s="23">
        <f t="shared" si="0"/>
        <v>4.6850697543732167E-8</v>
      </c>
      <c r="E5" s="23">
        <f t="shared" si="1"/>
        <v>8.485281385281386</v>
      </c>
      <c r="F5" s="23">
        <f t="shared" si="2"/>
        <v>2.1645021644989271E-4</v>
      </c>
      <c r="G5" s="23">
        <f t="shared" si="3"/>
        <v>5.1017805213943385E-3</v>
      </c>
    </row>
    <row r="6" spans="1:10" ht="15" customHeight="1" x14ac:dyDescent="0.3">
      <c r="A6" s="16"/>
      <c r="B6" s="26">
        <v>4</v>
      </c>
      <c r="C6" s="23">
        <f t="shared" si="4"/>
        <v>4.2426406871192857</v>
      </c>
      <c r="D6" s="23">
        <f t="shared" si="0"/>
        <v>0</v>
      </c>
      <c r="E6" s="23">
        <f t="shared" si="1"/>
        <v>8.4852813742385713</v>
      </c>
      <c r="F6" s="23">
        <f t="shared" si="2"/>
        <v>5.5214073313436529E-9</v>
      </c>
      <c r="G6" s="23">
        <f t="shared" si="3"/>
        <v>1.3014081885620719E-7</v>
      </c>
    </row>
    <row r="7" spans="1:10" ht="15" customHeight="1" x14ac:dyDescent="0.3">
      <c r="A7" s="16"/>
      <c r="B7" s="26">
        <v>5</v>
      </c>
      <c r="C7" s="23">
        <f t="shared" si="4"/>
        <v>4.2426406871192857</v>
      </c>
      <c r="D7" s="23">
        <f t="shared" si="0"/>
        <v>0</v>
      </c>
      <c r="E7" s="23">
        <f t="shared" si="1"/>
        <v>8.4852813742385713</v>
      </c>
      <c r="F7" s="23">
        <f t="shared" si="2"/>
        <v>0</v>
      </c>
      <c r="G7" s="23">
        <f t="shared" si="3"/>
        <v>0</v>
      </c>
    </row>
    <row r="8" spans="1:10" ht="15" customHeight="1" x14ac:dyDescent="0.3">
      <c r="A8" s="16"/>
      <c r="B8" s="26">
        <v>6</v>
      </c>
      <c r="C8" s="23">
        <f t="shared" si="4"/>
        <v>4.2426406871192857</v>
      </c>
      <c r="D8" s="23">
        <f t="shared" si="0"/>
        <v>0</v>
      </c>
      <c r="E8" s="23">
        <f t="shared" si="1"/>
        <v>8.4852813742385713</v>
      </c>
      <c r="F8" s="23">
        <f t="shared" si="2"/>
        <v>0</v>
      </c>
      <c r="G8" s="23">
        <f t="shared" si="3"/>
        <v>0</v>
      </c>
    </row>
    <row r="9" spans="1:10" ht="15" customHeight="1" x14ac:dyDescent="0.3">
      <c r="A9" s="16"/>
      <c r="B9" s="26">
        <v>7</v>
      </c>
      <c r="C9" s="23">
        <f t="shared" si="4"/>
        <v>4.2426406871192857</v>
      </c>
      <c r="D9" s="23">
        <f t="shared" si="0"/>
        <v>0</v>
      </c>
      <c r="E9" s="23">
        <f t="shared" si="1"/>
        <v>8.4852813742385713</v>
      </c>
      <c r="F9" s="23">
        <f t="shared" si="2"/>
        <v>0</v>
      </c>
      <c r="G9" s="23">
        <f t="shared" si="3"/>
        <v>0</v>
      </c>
    </row>
    <row r="10" spans="1:10" ht="15" customHeight="1" x14ac:dyDescent="0.3">
      <c r="A10" s="16"/>
    </row>
  </sheetData>
  <conditionalFormatting sqref="C3">
    <cfRule type="expression" dxfId="28" priority="2">
      <formula>F4&lt;$F$1</formula>
    </cfRule>
  </conditionalFormatting>
  <conditionalFormatting sqref="C4:C9">
    <cfRule type="expression" dxfId="27" priority="1">
      <formula>F4&lt;$F$1</formula>
    </cfRule>
    <cfRule type="expression" dxfId="26" priority="3">
      <formula>G4&lt;$G$1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413E-1B60-426F-8D5C-F662D2D69D3A}">
  <dimension ref="A1:J9"/>
  <sheetViews>
    <sheetView topLeftCell="D1" workbookViewId="0">
      <selection activeCell="H18" sqref="H18"/>
    </sheetView>
  </sheetViews>
  <sheetFormatPr baseColWidth="10" defaultColWidth="11.44140625" defaultRowHeight="15" customHeight="1" x14ac:dyDescent="0.3"/>
  <cols>
    <col min="1" max="1" width="21" bestFit="1" customWidth="1"/>
    <col min="2" max="2" width="2.33203125" bestFit="1" customWidth="1"/>
    <col min="3" max="3" width="9.33203125" bestFit="1" customWidth="1"/>
    <col min="4" max="4" width="9" bestFit="1" customWidth="1"/>
    <col min="5" max="5" width="12.33203125" bestFit="1" customWidth="1"/>
    <col min="6" max="7" width="8.109375" bestFit="1" customWidth="1"/>
    <col min="8" max="8" width="10.5546875" bestFit="1" customWidth="1"/>
    <col min="9" max="9" width="3.44140625" bestFit="1" customWidth="1"/>
    <col min="10" max="10" width="8.44140625" bestFit="1" customWidth="1"/>
    <col min="11" max="11" width="12" bestFit="1" customWidth="1"/>
    <col min="12" max="13" width="7.5546875" bestFit="1" customWidth="1"/>
    <col min="15" max="15" width="10.5546875" bestFit="1" customWidth="1"/>
    <col min="16" max="16" width="3.44140625" bestFit="1" customWidth="1"/>
    <col min="17" max="17" width="9.44140625" bestFit="1" customWidth="1"/>
    <col min="18" max="18" width="12" bestFit="1" customWidth="1"/>
    <col min="19" max="20" width="7.5546875" bestFit="1" customWidth="1"/>
  </cols>
  <sheetData>
    <row r="1" spans="1:10" ht="15" customHeight="1" x14ac:dyDescent="0.3">
      <c r="A1" s="15" t="s">
        <v>9</v>
      </c>
      <c r="C1" s="17"/>
      <c r="D1" s="18"/>
      <c r="E1" s="18" t="s">
        <v>8</v>
      </c>
      <c r="F1" s="19"/>
      <c r="G1" s="20">
        <v>0.1</v>
      </c>
    </row>
    <row r="2" spans="1:10" ht="15" customHeight="1" x14ac:dyDescent="0.3">
      <c r="A2" s="17"/>
      <c r="B2" s="21" t="s">
        <v>2</v>
      </c>
      <c r="C2" s="21" t="s">
        <v>3</v>
      </c>
      <c r="D2" s="21" t="s">
        <v>25</v>
      </c>
      <c r="E2" s="21" t="s">
        <v>26</v>
      </c>
      <c r="F2" s="21" t="s">
        <v>5</v>
      </c>
      <c r="G2" s="21" t="s">
        <v>6</v>
      </c>
    </row>
    <row r="3" spans="1:10" ht="15" customHeight="1" x14ac:dyDescent="0.3">
      <c r="A3" s="17"/>
      <c r="B3" s="26">
        <v>1</v>
      </c>
      <c r="C3" s="22">
        <v>3.7</v>
      </c>
      <c r="D3" s="23">
        <f>C3^2*ABS(COS(SQRT(C3)))-5</f>
        <v>-0.27048353338913245</v>
      </c>
      <c r="E3" s="23">
        <f>(2*C3-C3^2/(2*SQRT(C3))*TAN(SQRT(C3)))*ABS(COS(SQRT(C3)))</f>
        <v>5.8959379487864396</v>
      </c>
      <c r="F3" s="23"/>
      <c r="G3" s="23"/>
      <c r="H3" t="e" vm="1">
        <v>#VALUE!</v>
      </c>
    </row>
    <row r="4" spans="1:10" ht="15" customHeight="1" x14ac:dyDescent="0.3">
      <c r="A4" s="16"/>
      <c r="B4" s="26">
        <v>2</v>
      </c>
      <c r="C4" s="23">
        <f>C3-D3/E3</f>
        <v>3.7458762517072972</v>
      </c>
      <c r="D4" s="23">
        <f>C4^2*ABS(COS(SQRT(C4)))-5</f>
        <v>3.7197480476258704E-3</v>
      </c>
      <c r="E4" s="23">
        <f t="shared" ref="E4:E9" si="0">(2*C4-C4^2/(2*SQRT(C4))*TAN(SQRT(C4)))*ABS(COS(SQRT(C4)))</f>
        <v>6.0582038007302916</v>
      </c>
      <c r="F4" s="23">
        <f t="shared" ref="F4:F9" si="1">ABS(C4-C3)</f>
        <v>4.5876251707297033E-2</v>
      </c>
      <c r="G4" s="23">
        <f t="shared" ref="G4:G9" si="2">ABS(F4/C4)*100</f>
        <v>1.2247134882362314</v>
      </c>
      <c r="J4" t="e" vm="1">
        <v>#VALUE!</v>
      </c>
    </row>
    <row r="5" spans="1:10" ht="15" customHeight="1" x14ac:dyDescent="0.3">
      <c r="A5" s="16"/>
      <c r="B5" s="26">
        <v>3</v>
      </c>
      <c r="C5" s="23">
        <f t="shared" ref="C5:C9" si="3">C4-D4/E4</f>
        <v>3.7452622499057768</v>
      </c>
      <c r="D5" s="23">
        <f t="shared" ref="D5:D9" si="4">C5^2*ABS(COS(SQRT(C5)))-5</f>
        <v>6.6795094966209945E-7</v>
      </c>
      <c r="E5" s="23">
        <f t="shared" si="0"/>
        <v>6.0560280885889561</v>
      </c>
      <c r="F5" s="23">
        <f t="shared" si="1"/>
        <v>6.1400180152038075E-4</v>
      </c>
      <c r="G5" s="23">
        <f t="shared" si="2"/>
        <v>1.6394093672234242E-2</v>
      </c>
    </row>
    <row r="6" spans="1:10" ht="15" customHeight="1" x14ac:dyDescent="0.3">
      <c r="A6" s="16"/>
      <c r="B6" s="26">
        <v>4</v>
      </c>
      <c r="C6" s="23">
        <f t="shared" si="3"/>
        <v>3.7452621396105568</v>
      </c>
      <c r="D6" s="23">
        <f t="shared" si="4"/>
        <v>2.2204460492503131E-14</v>
      </c>
      <c r="E6" s="23">
        <f t="shared" si="0"/>
        <v>6.0560276977678464</v>
      </c>
      <c r="F6" s="23">
        <f t="shared" si="1"/>
        <v>1.102952200682239E-7</v>
      </c>
      <c r="G6" s="23">
        <f t="shared" si="2"/>
        <v>2.9449265754116935E-6</v>
      </c>
    </row>
    <row r="7" spans="1:10" ht="15" customHeight="1" x14ac:dyDescent="0.3">
      <c r="A7" s="16"/>
      <c r="B7" s="26">
        <v>5</v>
      </c>
      <c r="C7" s="23">
        <f t="shared" si="3"/>
        <v>3.7452621396105532</v>
      </c>
      <c r="D7" s="23">
        <f t="shared" si="4"/>
        <v>0</v>
      </c>
      <c r="E7" s="23">
        <f t="shared" si="0"/>
        <v>6.0560276977678322</v>
      </c>
      <c r="F7" s="23">
        <f t="shared" si="1"/>
        <v>3.5527136788005009E-15</v>
      </c>
      <c r="G7" s="23">
        <f t="shared" si="2"/>
        <v>9.4858878934704575E-14</v>
      </c>
    </row>
    <row r="8" spans="1:10" ht="15" customHeight="1" x14ac:dyDescent="0.3">
      <c r="A8" s="16"/>
      <c r="B8" s="26">
        <v>6</v>
      </c>
      <c r="C8" s="23">
        <f t="shared" si="3"/>
        <v>3.7452621396105532</v>
      </c>
      <c r="D8" s="23">
        <f t="shared" si="4"/>
        <v>0</v>
      </c>
      <c r="E8" s="23">
        <f t="shared" si="0"/>
        <v>6.0560276977678322</v>
      </c>
      <c r="F8" s="23">
        <f t="shared" si="1"/>
        <v>0</v>
      </c>
      <c r="G8" s="23">
        <f t="shared" si="2"/>
        <v>0</v>
      </c>
    </row>
    <row r="9" spans="1:10" ht="15" customHeight="1" x14ac:dyDescent="0.3">
      <c r="A9" s="16"/>
      <c r="B9" s="26">
        <v>7</v>
      </c>
      <c r="C9" s="23">
        <f t="shared" si="3"/>
        <v>3.7452621396105532</v>
      </c>
      <c r="D9" s="23">
        <f t="shared" si="4"/>
        <v>0</v>
      </c>
      <c r="E9" s="23">
        <f t="shared" si="0"/>
        <v>6.0560276977678322</v>
      </c>
      <c r="F9" s="23">
        <f t="shared" si="1"/>
        <v>0</v>
      </c>
      <c r="G9" s="23">
        <f t="shared" si="2"/>
        <v>0</v>
      </c>
    </row>
  </sheetData>
  <conditionalFormatting sqref="C3">
    <cfRule type="expression" dxfId="25" priority="16">
      <formula>F4&lt;$F$1</formula>
    </cfRule>
  </conditionalFormatting>
  <conditionalFormatting sqref="C4:C9">
    <cfRule type="expression" dxfId="24" priority="17">
      <formula>G4&lt;$G$1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7F5A-4EDE-40C9-BD02-9A626F07810F}">
  <dimension ref="A1:O62"/>
  <sheetViews>
    <sheetView zoomScale="83" zoomScaleNormal="83" workbookViewId="0">
      <selection activeCell="E3" sqref="E3"/>
    </sheetView>
  </sheetViews>
  <sheetFormatPr baseColWidth="10" defaultColWidth="11.44140625" defaultRowHeight="15" customHeight="1" x14ac:dyDescent="0.3"/>
  <cols>
    <col min="1" max="1" width="19.109375" bestFit="1" customWidth="1"/>
    <col min="2" max="2" width="10" bestFit="1" customWidth="1"/>
    <col min="3" max="5" width="9.109375" bestFit="1" customWidth="1"/>
    <col min="6" max="6" width="10.33203125" bestFit="1" customWidth="1"/>
    <col min="7" max="7" width="11.44140625" bestFit="1" customWidth="1"/>
    <col min="8" max="9" width="14.44140625" bestFit="1" customWidth="1"/>
    <col min="10" max="10" width="8.33203125" bestFit="1" customWidth="1"/>
    <col min="11" max="11" width="9.109375" bestFit="1" customWidth="1"/>
    <col min="12" max="12" width="10.5546875" bestFit="1" customWidth="1"/>
    <col min="13" max="13" width="3.44140625" bestFit="1" customWidth="1"/>
    <col min="14" max="14" width="9.44140625" bestFit="1" customWidth="1"/>
    <col min="15" max="15" width="12" bestFit="1" customWidth="1"/>
    <col min="16" max="17" width="7.5546875" bestFit="1" customWidth="1"/>
  </cols>
  <sheetData>
    <row r="1" spans="1:15" ht="16.2" thickBot="1" x14ac:dyDescent="0.35">
      <c r="A1" s="15" t="s">
        <v>9</v>
      </c>
      <c r="B1" s="42"/>
      <c r="C1" s="43" t="s">
        <v>10</v>
      </c>
      <c r="D1" s="43" t="s">
        <v>11</v>
      </c>
      <c r="E1" s="43" t="s">
        <v>12</v>
      </c>
      <c r="F1" s="43" t="s">
        <v>13</v>
      </c>
      <c r="G1" s="43" t="s">
        <v>14</v>
      </c>
      <c r="H1" s="43" t="s">
        <v>15</v>
      </c>
      <c r="I1" s="43" t="s">
        <v>16</v>
      </c>
      <c r="J1" s="19">
        <v>0.01</v>
      </c>
      <c r="K1" s="20"/>
    </row>
    <row r="2" spans="1:15" ht="15.6" x14ac:dyDescent="0.3">
      <c r="A2" s="17"/>
      <c r="B2" s="44" t="s">
        <v>17</v>
      </c>
      <c r="C2" s="45">
        <v>0</v>
      </c>
      <c r="D2" s="45">
        <v>0</v>
      </c>
      <c r="E2" s="45">
        <v>0</v>
      </c>
      <c r="F2" s="45">
        <v>-1</v>
      </c>
      <c r="G2" s="45">
        <v>2</v>
      </c>
      <c r="H2" s="45">
        <v>3</v>
      </c>
      <c r="I2" s="45">
        <v>0</v>
      </c>
      <c r="J2" s="46" t="s">
        <v>5</v>
      </c>
      <c r="K2" s="21" t="s">
        <v>6</v>
      </c>
    </row>
    <row r="3" spans="1:15" ht="15.6" x14ac:dyDescent="0.3">
      <c r="A3" s="17"/>
      <c r="B3" s="47">
        <v>-1</v>
      </c>
      <c r="C3" s="48"/>
      <c r="D3" s="48">
        <f t="shared" ref="D3:I3" si="0">$B3*C4</f>
        <v>0</v>
      </c>
      <c r="E3" s="48">
        <f t="shared" si="0"/>
        <v>0</v>
      </c>
      <c r="F3" s="48">
        <f t="shared" si="0"/>
        <v>0</v>
      </c>
      <c r="G3" s="48">
        <f t="shared" si="0"/>
        <v>1</v>
      </c>
      <c r="H3" s="48">
        <f t="shared" si="0"/>
        <v>-3</v>
      </c>
      <c r="I3" s="49">
        <f t="shared" si="0"/>
        <v>0</v>
      </c>
      <c r="J3" s="50"/>
      <c r="K3" s="23"/>
    </row>
    <row r="4" spans="1:15" ht="15.6" x14ac:dyDescent="0.3">
      <c r="A4" s="16"/>
      <c r="B4" s="51"/>
      <c r="C4" s="52">
        <f t="shared" ref="C4:I4" si="1">SUM(C2:C3)</f>
        <v>0</v>
      </c>
      <c r="D4" s="50">
        <f t="shared" si="1"/>
        <v>0</v>
      </c>
      <c r="E4" s="23">
        <f t="shared" si="1"/>
        <v>0</v>
      </c>
      <c r="F4" s="23">
        <f t="shared" si="1"/>
        <v>-1</v>
      </c>
      <c r="G4" s="23">
        <f t="shared" si="1"/>
        <v>3</v>
      </c>
      <c r="H4" s="23">
        <f t="shared" si="1"/>
        <v>0</v>
      </c>
      <c r="I4" s="53">
        <f t="shared" si="1"/>
        <v>0</v>
      </c>
      <c r="J4" s="50"/>
      <c r="K4" s="23"/>
    </row>
    <row r="5" spans="1:15" ht="16.2" thickBot="1" x14ac:dyDescent="0.35">
      <c r="A5" s="16"/>
      <c r="B5" s="16"/>
      <c r="C5" s="54"/>
      <c r="D5" s="55">
        <f>$B3*C6</f>
        <v>0</v>
      </c>
      <c r="E5" s="56">
        <f>$B3*D6</f>
        <v>0</v>
      </c>
      <c r="F5" s="56">
        <f>$B3*E6</f>
        <v>0</v>
      </c>
      <c r="G5" s="56">
        <f>$B3*F6</f>
        <v>1</v>
      </c>
      <c r="H5" s="57">
        <f>$B3*G6</f>
        <v>-4</v>
      </c>
      <c r="I5" s="43"/>
      <c r="J5" s="23"/>
      <c r="K5" s="23"/>
    </row>
    <row r="6" spans="1:15" ht="15.6" x14ac:dyDescent="0.3">
      <c r="A6" s="16"/>
      <c r="B6" s="16"/>
      <c r="C6" s="58">
        <f t="shared" ref="C6:H6" si="2">SUM(C4:C5)</f>
        <v>0</v>
      </c>
      <c r="D6" s="58">
        <f t="shared" si="2"/>
        <v>0</v>
      </c>
      <c r="E6" s="58">
        <f t="shared" si="2"/>
        <v>0</v>
      </c>
      <c r="F6" s="58">
        <f t="shared" si="2"/>
        <v>-1</v>
      </c>
      <c r="G6" s="58">
        <f t="shared" si="2"/>
        <v>4</v>
      </c>
      <c r="H6" s="59">
        <f t="shared" si="2"/>
        <v>-4</v>
      </c>
      <c r="I6" s="24"/>
      <c r="J6" s="23"/>
      <c r="K6" s="50"/>
    </row>
    <row r="7" spans="1:15" ht="15.6" x14ac:dyDescent="0.3">
      <c r="A7" s="16"/>
      <c r="B7" s="16"/>
      <c r="C7" s="24"/>
      <c r="D7" s="24"/>
      <c r="E7" s="24"/>
      <c r="F7" s="24"/>
      <c r="G7" s="24"/>
      <c r="H7" s="24"/>
      <c r="I7" s="24"/>
      <c r="J7" s="23"/>
      <c r="K7" s="50"/>
    </row>
    <row r="8" spans="1:15" ht="15.6" x14ac:dyDescent="0.3">
      <c r="A8" s="16"/>
      <c r="B8" s="60" t="s">
        <v>18</v>
      </c>
      <c r="C8" s="61">
        <f t="shared" ref="C8:I8" si="3">C2</f>
        <v>0</v>
      </c>
      <c r="D8" s="62">
        <f t="shared" si="3"/>
        <v>0</v>
      </c>
      <c r="E8" s="62">
        <f t="shared" si="3"/>
        <v>0</v>
      </c>
      <c r="F8" s="62">
        <f t="shared" si="3"/>
        <v>-1</v>
      </c>
      <c r="G8" s="62">
        <f t="shared" si="3"/>
        <v>2</v>
      </c>
      <c r="H8" s="62">
        <f t="shared" si="3"/>
        <v>3</v>
      </c>
      <c r="I8" s="63">
        <f t="shared" si="3"/>
        <v>0</v>
      </c>
      <c r="J8" s="23"/>
      <c r="K8" s="50"/>
    </row>
    <row r="9" spans="1:15" ht="16.2" thickBot="1" x14ac:dyDescent="0.35">
      <c r="A9" s="16"/>
      <c r="B9" s="63">
        <f>B3-I4/H6</f>
        <v>-1</v>
      </c>
      <c r="C9" s="64"/>
      <c r="D9" s="56">
        <f t="shared" ref="D9:I9" si="4">$B9*C10</f>
        <v>0</v>
      </c>
      <c r="E9" s="56">
        <f t="shared" si="4"/>
        <v>0</v>
      </c>
      <c r="F9" s="56">
        <f t="shared" si="4"/>
        <v>0</v>
      </c>
      <c r="G9" s="56">
        <f t="shared" si="4"/>
        <v>1</v>
      </c>
      <c r="H9" s="56">
        <f t="shared" si="4"/>
        <v>-3</v>
      </c>
      <c r="I9" s="56">
        <f t="shared" si="4"/>
        <v>0</v>
      </c>
      <c r="J9" s="65">
        <f>ABS(B9-B3)</f>
        <v>0</v>
      </c>
      <c r="K9" s="23">
        <f xml:space="preserve"> ABS(J9/B9)*100</f>
        <v>0</v>
      </c>
    </row>
    <row r="10" spans="1:15" ht="15" customHeight="1" x14ac:dyDescent="0.3">
      <c r="A10" s="16"/>
      <c r="B10" s="16"/>
      <c r="C10" s="58">
        <f t="shared" ref="C10:I10" si="5">SUM(C8:C9)</f>
        <v>0</v>
      </c>
      <c r="D10" s="58">
        <f t="shared" si="5"/>
        <v>0</v>
      </c>
      <c r="E10" s="58">
        <f t="shared" si="5"/>
        <v>0</v>
      </c>
      <c r="F10" s="58">
        <f t="shared" si="5"/>
        <v>-1</v>
      </c>
      <c r="G10" s="58">
        <f t="shared" si="5"/>
        <v>3</v>
      </c>
      <c r="H10" s="58">
        <f t="shared" si="5"/>
        <v>0</v>
      </c>
      <c r="I10" s="66">
        <f t="shared" si="5"/>
        <v>0</v>
      </c>
      <c r="J10" s="16"/>
      <c r="K10" s="16"/>
    </row>
    <row r="11" spans="1:15" ht="15" customHeight="1" thickBot="1" x14ac:dyDescent="0.35">
      <c r="A11" s="16"/>
      <c r="B11" s="16"/>
      <c r="C11" s="43"/>
      <c r="D11" s="56">
        <f>$B9*C12</f>
        <v>0</v>
      </c>
      <c r="E11" s="56">
        <f>$B9*D12</f>
        <v>0</v>
      </c>
      <c r="F11" s="56">
        <f>$B9*E12</f>
        <v>0</v>
      </c>
      <c r="G11" s="56">
        <f>$B9*F12</f>
        <v>1</v>
      </c>
      <c r="H11" s="56">
        <f>$B9*G12</f>
        <v>-4</v>
      </c>
      <c r="I11" s="24"/>
      <c r="J11" s="16"/>
      <c r="K11" s="16"/>
    </row>
    <row r="12" spans="1:15" ht="15" customHeight="1" x14ac:dyDescent="0.3">
      <c r="A12" s="16"/>
      <c r="B12" s="16"/>
      <c r="C12" s="58">
        <f t="shared" ref="C12:H12" si="6">SUM(C10:C11)</f>
        <v>0</v>
      </c>
      <c r="D12" s="58">
        <f t="shared" si="6"/>
        <v>0</v>
      </c>
      <c r="E12" s="58">
        <f t="shared" si="6"/>
        <v>0</v>
      </c>
      <c r="F12" s="58">
        <f t="shared" si="6"/>
        <v>-1</v>
      </c>
      <c r="G12" s="58">
        <f t="shared" si="6"/>
        <v>4</v>
      </c>
      <c r="H12" s="59">
        <f t="shared" si="6"/>
        <v>-4</v>
      </c>
      <c r="I12" s="16"/>
      <c r="J12" s="16"/>
      <c r="K12" s="16"/>
    </row>
    <row r="13" spans="1:15" ht="15" customHeight="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O13" s="14"/>
    </row>
    <row r="14" spans="1:15" ht="15" customHeight="1" x14ac:dyDescent="0.3">
      <c r="A14" s="16"/>
      <c r="B14" s="60" t="s">
        <v>21</v>
      </c>
      <c r="C14" s="67">
        <f t="shared" ref="C14:I14" si="7">C8</f>
        <v>0</v>
      </c>
      <c r="D14" s="68">
        <f t="shared" si="7"/>
        <v>0</v>
      </c>
      <c r="E14" s="68">
        <f t="shared" si="7"/>
        <v>0</v>
      </c>
      <c r="F14" s="68">
        <f t="shared" si="7"/>
        <v>-1</v>
      </c>
      <c r="G14" s="68">
        <f t="shared" si="7"/>
        <v>2</v>
      </c>
      <c r="H14" s="68">
        <f t="shared" si="7"/>
        <v>3</v>
      </c>
      <c r="I14" s="68">
        <f t="shared" si="7"/>
        <v>0</v>
      </c>
      <c r="J14" s="16"/>
      <c r="K14" s="16"/>
    </row>
    <row r="15" spans="1:15" ht="15" customHeight="1" thickBot="1" x14ac:dyDescent="0.35">
      <c r="A15" s="16"/>
      <c r="B15" s="63">
        <f>B9-I10/H12</f>
        <v>-1</v>
      </c>
      <c r="C15" s="54"/>
      <c r="D15" s="56">
        <f t="shared" ref="D15:I15" si="8">$B15*C16</f>
        <v>0</v>
      </c>
      <c r="E15" s="56">
        <f t="shared" si="8"/>
        <v>0</v>
      </c>
      <c r="F15" s="56">
        <f t="shared" si="8"/>
        <v>0</v>
      </c>
      <c r="G15" s="56">
        <f t="shared" si="8"/>
        <v>1</v>
      </c>
      <c r="H15" s="56">
        <f t="shared" si="8"/>
        <v>-3</v>
      </c>
      <c r="I15" s="56">
        <f t="shared" si="8"/>
        <v>0</v>
      </c>
      <c r="J15" s="50">
        <f>ABS(B15-B9)</f>
        <v>0</v>
      </c>
      <c r="K15" s="23">
        <f xml:space="preserve"> ABS(J15/B15)*100</f>
        <v>0</v>
      </c>
    </row>
    <row r="16" spans="1:15" ht="15" customHeight="1" x14ac:dyDescent="0.3">
      <c r="A16" s="16"/>
      <c r="B16" s="16"/>
      <c r="C16" s="58">
        <f t="shared" ref="C16:I16" si="9">SUM(C14:C15)</f>
        <v>0</v>
      </c>
      <c r="D16" s="58">
        <f t="shared" si="9"/>
        <v>0</v>
      </c>
      <c r="E16" s="58">
        <f t="shared" si="9"/>
        <v>0</v>
      </c>
      <c r="F16" s="58">
        <f t="shared" si="9"/>
        <v>-1</v>
      </c>
      <c r="G16" s="58">
        <f t="shared" si="9"/>
        <v>3</v>
      </c>
      <c r="H16" s="58">
        <f t="shared" si="9"/>
        <v>0</v>
      </c>
      <c r="I16" s="66">
        <f t="shared" si="9"/>
        <v>0</v>
      </c>
      <c r="J16" s="16"/>
      <c r="K16" s="16"/>
    </row>
    <row r="17" spans="1:11" ht="15" customHeight="1" thickBot="1" x14ac:dyDescent="0.35">
      <c r="A17" s="16"/>
      <c r="B17" s="16"/>
      <c r="C17" s="56"/>
      <c r="D17" s="56">
        <f>$B15*C18</f>
        <v>0</v>
      </c>
      <c r="E17" s="56">
        <f>$B15*D18</f>
        <v>0</v>
      </c>
      <c r="F17" s="56">
        <f>$B15*E18</f>
        <v>0</v>
      </c>
      <c r="G17" s="56">
        <f>$B15*F18</f>
        <v>1</v>
      </c>
      <c r="H17" s="56">
        <f>$B15*G18</f>
        <v>-4</v>
      </c>
      <c r="I17" s="69"/>
      <c r="J17" s="16"/>
      <c r="K17" s="16"/>
    </row>
    <row r="18" spans="1:11" ht="15" customHeight="1" x14ac:dyDescent="0.3">
      <c r="A18" s="16"/>
      <c r="B18" s="16"/>
      <c r="C18" s="58">
        <f t="shared" ref="C18:H18" si="10">SUM(C16:C17)</f>
        <v>0</v>
      </c>
      <c r="D18" s="58">
        <f t="shared" si="10"/>
        <v>0</v>
      </c>
      <c r="E18" s="58">
        <f t="shared" si="10"/>
        <v>0</v>
      </c>
      <c r="F18" s="58">
        <f t="shared" si="10"/>
        <v>-1</v>
      </c>
      <c r="G18" s="58">
        <f t="shared" si="10"/>
        <v>4</v>
      </c>
      <c r="H18" s="59">
        <f t="shared" si="10"/>
        <v>-4</v>
      </c>
      <c r="I18" s="70"/>
      <c r="J18" s="16"/>
      <c r="K18" s="16"/>
    </row>
    <row r="19" spans="1:11" ht="15" customHeight="1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5" customHeight="1" x14ac:dyDescent="0.3">
      <c r="A20" s="16"/>
      <c r="B20" s="60" t="s">
        <v>22</v>
      </c>
      <c r="C20" s="67">
        <f t="shared" ref="C20:I20" si="11">C14</f>
        <v>0</v>
      </c>
      <c r="D20" s="68">
        <f t="shared" si="11"/>
        <v>0</v>
      </c>
      <c r="E20" s="68">
        <f t="shared" si="11"/>
        <v>0</v>
      </c>
      <c r="F20" s="68">
        <f t="shared" si="11"/>
        <v>-1</v>
      </c>
      <c r="G20" s="68">
        <f t="shared" si="11"/>
        <v>2</v>
      </c>
      <c r="H20" s="68">
        <f t="shared" si="11"/>
        <v>3</v>
      </c>
      <c r="I20" s="68">
        <f t="shared" si="11"/>
        <v>0</v>
      </c>
      <c r="J20" s="70"/>
      <c r="K20" s="70"/>
    </row>
    <row r="21" spans="1:11" ht="15" customHeight="1" thickBot="1" x14ac:dyDescent="0.35">
      <c r="A21" s="16"/>
      <c r="B21" s="63">
        <f>B15-I16/H18</f>
        <v>-1</v>
      </c>
      <c r="C21" s="54"/>
      <c r="D21" s="56">
        <f t="shared" ref="D21:I21" si="12">$B21*C22</f>
        <v>0</v>
      </c>
      <c r="E21" s="56">
        <f t="shared" si="12"/>
        <v>0</v>
      </c>
      <c r="F21" s="56">
        <f t="shared" si="12"/>
        <v>0</v>
      </c>
      <c r="G21" s="56">
        <f t="shared" si="12"/>
        <v>1</v>
      </c>
      <c r="H21" s="56">
        <f t="shared" si="12"/>
        <v>-3</v>
      </c>
      <c r="I21" s="56">
        <f t="shared" si="12"/>
        <v>0</v>
      </c>
      <c r="J21" s="50">
        <f>ABS(B21-B15)</f>
        <v>0</v>
      </c>
      <c r="K21" s="23">
        <f xml:space="preserve"> ABS(J21/B21)*100</f>
        <v>0</v>
      </c>
    </row>
    <row r="22" spans="1:11" ht="15" customHeight="1" x14ac:dyDescent="0.3">
      <c r="A22" s="16"/>
      <c r="B22" s="16"/>
      <c r="C22" s="58">
        <f t="shared" ref="C22:I22" si="13">SUM(C20:C21)</f>
        <v>0</v>
      </c>
      <c r="D22" s="58">
        <f t="shared" si="13"/>
        <v>0</v>
      </c>
      <c r="E22" s="58">
        <f t="shared" si="13"/>
        <v>0</v>
      </c>
      <c r="F22" s="58">
        <f t="shared" si="13"/>
        <v>-1</v>
      </c>
      <c r="G22" s="58">
        <f t="shared" si="13"/>
        <v>3</v>
      </c>
      <c r="H22" s="58">
        <f t="shared" si="13"/>
        <v>0</v>
      </c>
      <c r="I22" s="66">
        <f t="shared" si="13"/>
        <v>0</v>
      </c>
      <c r="J22" s="70"/>
      <c r="K22" s="70"/>
    </row>
    <row r="23" spans="1:11" ht="15" customHeight="1" thickBot="1" x14ac:dyDescent="0.35">
      <c r="A23" s="16"/>
      <c r="B23" s="16"/>
      <c r="C23" s="56"/>
      <c r="D23" s="56">
        <f>$B21*C24</f>
        <v>0</v>
      </c>
      <c r="E23" s="56">
        <f>$B21*D24</f>
        <v>0</v>
      </c>
      <c r="F23" s="56">
        <f>$B21*E24</f>
        <v>0</v>
      </c>
      <c r="G23" s="56">
        <f>$B21*F24</f>
        <v>1</v>
      </c>
      <c r="H23" s="56">
        <f>$B21*G24</f>
        <v>-4</v>
      </c>
      <c r="I23" s="69"/>
      <c r="J23" s="70"/>
      <c r="K23" s="70"/>
    </row>
    <row r="24" spans="1:11" ht="15" customHeight="1" x14ac:dyDescent="0.3">
      <c r="A24" s="16"/>
      <c r="B24" s="16"/>
      <c r="C24" s="58">
        <f t="shared" ref="C24:H24" si="14">SUM(C22:C23)</f>
        <v>0</v>
      </c>
      <c r="D24" s="58">
        <f t="shared" si="14"/>
        <v>0</v>
      </c>
      <c r="E24" s="58">
        <f t="shared" si="14"/>
        <v>0</v>
      </c>
      <c r="F24" s="58">
        <f t="shared" si="14"/>
        <v>-1</v>
      </c>
      <c r="G24" s="58">
        <f t="shared" si="14"/>
        <v>4</v>
      </c>
      <c r="H24" s="59">
        <f t="shared" si="14"/>
        <v>-4</v>
      </c>
      <c r="I24" s="70"/>
      <c r="J24" s="70"/>
      <c r="K24" s="70"/>
    </row>
    <row r="25" spans="1:11" ht="15" customHeight="1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 ht="15" customHeight="1" x14ac:dyDescent="0.3">
      <c r="A26" s="16"/>
      <c r="B26" s="60" t="s">
        <v>24</v>
      </c>
      <c r="C26" s="67">
        <f t="shared" ref="C26:I26" si="15">C20</f>
        <v>0</v>
      </c>
      <c r="D26" s="68">
        <f t="shared" si="15"/>
        <v>0</v>
      </c>
      <c r="E26" s="68">
        <f t="shared" si="15"/>
        <v>0</v>
      </c>
      <c r="F26" s="68">
        <f t="shared" si="15"/>
        <v>-1</v>
      </c>
      <c r="G26" s="68">
        <f t="shared" si="15"/>
        <v>2</v>
      </c>
      <c r="H26" s="68">
        <f t="shared" si="15"/>
        <v>3</v>
      </c>
      <c r="I26" s="68">
        <f t="shared" si="15"/>
        <v>0</v>
      </c>
      <c r="J26" s="70"/>
      <c r="K26" s="70"/>
    </row>
    <row r="27" spans="1:11" ht="15" customHeight="1" thickBot="1" x14ac:dyDescent="0.35">
      <c r="A27" s="16"/>
      <c r="B27" s="63">
        <f>B21-I22/H24</f>
        <v>-1</v>
      </c>
      <c r="C27" s="54"/>
      <c r="D27" s="56">
        <f t="shared" ref="D27:I27" si="16">$B27*C28</f>
        <v>0</v>
      </c>
      <c r="E27" s="56">
        <f t="shared" si="16"/>
        <v>0</v>
      </c>
      <c r="F27" s="56">
        <f t="shared" si="16"/>
        <v>0</v>
      </c>
      <c r="G27" s="56">
        <f t="shared" si="16"/>
        <v>1</v>
      </c>
      <c r="H27" s="56">
        <f t="shared" si="16"/>
        <v>-3</v>
      </c>
      <c r="I27" s="56">
        <f t="shared" si="16"/>
        <v>0</v>
      </c>
      <c r="J27" s="50">
        <f>ABS(B27-B21)</f>
        <v>0</v>
      </c>
      <c r="K27" s="23">
        <f xml:space="preserve"> ABS(J27/B27)*100</f>
        <v>0</v>
      </c>
    </row>
    <row r="28" spans="1:11" ht="15" customHeight="1" x14ac:dyDescent="0.3">
      <c r="A28" s="16"/>
      <c r="B28" s="16"/>
      <c r="C28" s="58">
        <f t="shared" ref="C28:I28" si="17">SUM(C26:C27)</f>
        <v>0</v>
      </c>
      <c r="D28" s="58">
        <f t="shared" si="17"/>
        <v>0</v>
      </c>
      <c r="E28" s="58">
        <f t="shared" si="17"/>
        <v>0</v>
      </c>
      <c r="F28" s="58">
        <f t="shared" si="17"/>
        <v>-1</v>
      </c>
      <c r="G28" s="58">
        <f t="shared" si="17"/>
        <v>3</v>
      </c>
      <c r="H28" s="58">
        <f t="shared" si="17"/>
        <v>0</v>
      </c>
      <c r="I28" s="66">
        <f t="shared" si="17"/>
        <v>0</v>
      </c>
      <c r="J28" s="70"/>
      <c r="K28" s="70"/>
    </row>
    <row r="29" spans="1:11" ht="15" customHeight="1" thickBot="1" x14ac:dyDescent="0.35">
      <c r="A29" s="16"/>
      <c r="B29" s="16"/>
      <c r="C29" s="56"/>
      <c r="D29" s="56">
        <f>$B27*C30</f>
        <v>0</v>
      </c>
      <c r="E29" s="56">
        <f>$B27*D30</f>
        <v>0</v>
      </c>
      <c r="F29" s="56">
        <f>$B27*E30</f>
        <v>0</v>
      </c>
      <c r="G29" s="56">
        <f>$B27*F30</f>
        <v>1</v>
      </c>
      <c r="H29" s="56">
        <f>$B27*G30</f>
        <v>-4</v>
      </c>
      <c r="I29" s="69"/>
      <c r="J29" s="70"/>
      <c r="K29" s="70"/>
    </row>
    <row r="30" spans="1:11" ht="15" customHeight="1" x14ac:dyDescent="0.3">
      <c r="A30" s="16"/>
      <c r="B30" s="16"/>
      <c r="C30" s="58">
        <f t="shared" ref="C30:H30" si="18">SUM(C28:C29)</f>
        <v>0</v>
      </c>
      <c r="D30" s="58">
        <f t="shared" si="18"/>
        <v>0</v>
      </c>
      <c r="E30" s="58">
        <f t="shared" si="18"/>
        <v>0</v>
      </c>
      <c r="F30" s="58">
        <f t="shared" si="18"/>
        <v>-1</v>
      </c>
      <c r="G30" s="58">
        <f t="shared" si="18"/>
        <v>4</v>
      </c>
      <c r="H30" s="59">
        <f t="shared" si="18"/>
        <v>-4</v>
      </c>
      <c r="I30" s="70"/>
      <c r="J30" s="70"/>
      <c r="K30" s="70"/>
    </row>
    <row r="31" spans="1:11" ht="15" customHeight="1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 ht="15" customHeight="1" thickBot="1" x14ac:dyDescent="0.35">
      <c r="A32" s="15" t="s">
        <v>9</v>
      </c>
      <c r="B32" s="42"/>
      <c r="C32" s="43" t="s">
        <v>10</v>
      </c>
      <c r="D32" s="43" t="s">
        <v>11</v>
      </c>
      <c r="E32" s="43" t="s">
        <v>12</v>
      </c>
      <c r="F32" s="43" t="s">
        <v>13</v>
      </c>
      <c r="G32" s="43" t="s">
        <v>14</v>
      </c>
      <c r="H32" s="43" t="s">
        <v>15</v>
      </c>
      <c r="I32" s="43" t="s">
        <v>16</v>
      </c>
      <c r="J32" s="19"/>
      <c r="K32" s="20">
        <v>0.01</v>
      </c>
    </row>
    <row r="33" spans="1:11" ht="15" customHeight="1" x14ac:dyDescent="0.3">
      <c r="A33" s="17"/>
      <c r="B33" s="44" t="s">
        <v>17</v>
      </c>
      <c r="C33" s="45">
        <v>0</v>
      </c>
      <c r="D33" s="45">
        <v>0</v>
      </c>
      <c r="E33" s="45">
        <v>1</v>
      </c>
      <c r="F33" s="45">
        <v>-8</v>
      </c>
      <c r="G33" s="45">
        <v>-35</v>
      </c>
      <c r="H33" s="45">
        <v>450</v>
      </c>
      <c r="I33" s="45">
        <v>-1001</v>
      </c>
      <c r="J33" s="46" t="s">
        <v>5</v>
      </c>
      <c r="K33" s="21" t="s">
        <v>6</v>
      </c>
    </row>
    <row r="34" spans="1:11" ht="15" customHeight="1" x14ac:dyDescent="0.3">
      <c r="A34" s="17"/>
      <c r="B34" s="47">
        <v>5.5949999999999998</v>
      </c>
      <c r="C34" s="48"/>
      <c r="D34" s="48">
        <f t="shared" ref="D34:I34" si="19">$B34*C35</f>
        <v>0</v>
      </c>
      <c r="E34" s="48">
        <f t="shared" si="19"/>
        <v>0</v>
      </c>
      <c r="F34" s="48">
        <f t="shared" si="19"/>
        <v>5.5949999999999998</v>
      </c>
      <c r="G34" s="48">
        <f t="shared" si="19"/>
        <v>-13.455975</v>
      </c>
      <c r="H34" s="48">
        <f t="shared" si="19"/>
        <v>-271.11118012499998</v>
      </c>
      <c r="I34" s="49">
        <f t="shared" si="19"/>
        <v>1000.882947200625</v>
      </c>
      <c r="J34" s="50"/>
      <c r="K34" s="23"/>
    </row>
    <row r="35" spans="1:11" ht="15" customHeight="1" x14ac:dyDescent="0.3">
      <c r="A35" s="16"/>
      <c r="B35" s="51"/>
      <c r="C35" s="52">
        <f t="shared" ref="C35:I35" si="20">SUM(C33:C34)</f>
        <v>0</v>
      </c>
      <c r="D35" s="50">
        <f t="shared" si="20"/>
        <v>0</v>
      </c>
      <c r="E35" s="23">
        <f t="shared" si="20"/>
        <v>1</v>
      </c>
      <c r="F35" s="23">
        <f t="shared" si="20"/>
        <v>-2.4050000000000002</v>
      </c>
      <c r="G35" s="23">
        <f t="shared" si="20"/>
        <v>-48.455975000000002</v>
      </c>
      <c r="H35" s="23">
        <f t="shared" si="20"/>
        <v>178.88881987500002</v>
      </c>
      <c r="I35" s="53">
        <f t="shared" si="20"/>
        <v>-0.11705279937496016</v>
      </c>
      <c r="J35" s="50"/>
      <c r="K35" s="23"/>
    </row>
    <row r="36" spans="1:11" ht="15" customHeight="1" thickBot="1" x14ac:dyDescent="0.35">
      <c r="A36" s="16"/>
      <c r="B36" s="16"/>
      <c r="C36" s="54"/>
      <c r="D36" s="55">
        <f>$B34*C37</f>
        <v>0</v>
      </c>
      <c r="E36" s="56">
        <f>$B34*D37</f>
        <v>0</v>
      </c>
      <c r="F36" s="56">
        <f>$B34*E37</f>
        <v>5.5949999999999998</v>
      </c>
      <c r="G36" s="56">
        <f>$B34*F37</f>
        <v>17.848049999999997</v>
      </c>
      <c r="H36" s="57">
        <f>$B34*G37</f>
        <v>-171.25134037500001</v>
      </c>
      <c r="I36" s="43"/>
      <c r="J36" s="23"/>
      <c r="K36" s="23"/>
    </row>
    <row r="37" spans="1:11" ht="15" customHeight="1" x14ac:dyDescent="0.3">
      <c r="A37" s="16"/>
      <c r="B37" s="16"/>
      <c r="C37" s="58">
        <f t="shared" ref="C37:H37" si="21">SUM(C35:C36)</f>
        <v>0</v>
      </c>
      <c r="D37" s="58">
        <f t="shared" si="21"/>
        <v>0</v>
      </c>
      <c r="E37" s="58">
        <f t="shared" si="21"/>
        <v>1</v>
      </c>
      <c r="F37" s="58">
        <f t="shared" si="21"/>
        <v>3.1899999999999995</v>
      </c>
      <c r="G37" s="58">
        <f t="shared" si="21"/>
        <v>-30.607925000000005</v>
      </c>
      <c r="H37" s="59">
        <f t="shared" si="21"/>
        <v>7.637479500000012</v>
      </c>
      <c r="I37" s="24"/>
      <c r="J37" s="23"/>
      <c r="K37" s="50"/>
    </row>
    <row r="38" spans="1:11" ht="15" customHeight="1" x14ac:dyDescent="0.3">
      <c r="A38" s="16"/>
      <c r="B38" s="16"/>
      <c r="C38" s="24"/>
      <c r="D38" s="24"/>
      <c r="E38" s="24"/>
      <c r="F38" s="24"/>
      <c r="G38" s="24"/>
      <c r="H38" s="24"/>
      <c r="I38" s="24"/>
      <c r="J38" s="23"/>
      <c r="K38" s="50"/>
    </row>
    <row r="39" spans="1:11" ht="15" customHeight="1" x14ac:dyDescent="0.3">
      <c r="A39" s="16"/>
      <c r="B39" s="60" t="s">
        <v>18</v>
      </c>
      <c r="C39" s="61">
        <f t="shared" ref="C39:I39" si="22">C33</f>
        <v>0</v>
      </c>
      <c r="D39" s="62">
        <f t="shared" si="22"/>
        <v>0</v>
      </c>
      <c r="E39" s="62">
        <f t="shared" si="22"/>
        <v>1</v>
      </c>
      <c r="F39" s="62">
        <f t="shared" si="22"/>
        <v>-8</v>
      </c>
      <c r="G39" s="62">
        <f t="shared" si="22"/>
        <v>-35</v>
      </c>
      <c r="H39" s="62">
        <f t="shared" si="22"/>
        <v>450</v>
      </c>
      <c r="I39" s="63">
        <f t="shared" si="22"/>
        <v>-1001</v>
      </c>
      <c r="J39" s="23"/>
      <c r="K39" s="50"/>
    </row>
    <row r="40" spans="1:11" ht="15" customHeight="1" thickBot="1" x14ac:dyDescent="0.35">
      <c r="A40" s="16"/>
      <c r="B40" s="63">
        <f>B34-I35/H37</f>
        <v>5.6103261032484548</v>
      </c>
      <c r="C40" s="64"/>
      <c r="D40" s="56">
        <f t="shared" ref="D40:I40" si="23">$B40*C41</f>
        <v>0</v>
      </c>
      <c r="E40" s="56">
        <f t="shared" si="23"/>
        <v>0</v>
      </c>
      <c r="F40" s="56">
        <f t="shared" si="23"/>
        <v>5.6103261032484548</v>
      </c>
      <c r="G40" s="56">
        <f t="shared" si="23"/>
        <v>-13.406849841196648</v>
      </c>
      <c r="H40" s="56">
        <f t="shared" si="23"/>
        <v>-271.57821324009387</v>
      </c>
      <c r="I40" s="56">
        <f t="shared" si="23"/>
        <v>1001.0044076473309</v>
      </c>
      <c r="J40" s="65">
        <f>ABS(B40-B34)</f>
        <v>1.532610324845507E-2</v>
      </c>
      <c r="K40" s="23">
        <f xml:space="preserve"> ABS(J40/B40)*100</f>
        <v>0.2731766918072917</v>
      </c>
    </row>
    <row r="41" spans="1:11" ht="15" customHeight="1" x14ac:dyDescent="0.3">
      <c r="A41" s="16"/>
      <c r="B41" s="16"/>
      <c r="C41" s="58">
        <f t="shared" ref="C41:I41" si="24">SUM(C39:C40)</f>
        <v>0</v>
      </c>
      <c r="D41" s="58">
        <f t="shared" si="24"/>
        <v>0</v>
      </c>
      <c r="E41" s="58">
        <f t="shared" si="24"/>
        <v>1</v>
      </c>
      <c r="F41" s="58">
        <f t="shared" si="24"/>
        <v>-2.3896738967515452</v>
      </c>
      <c r="G41" s="58">
        <f t="shared" si="24"/>
        <v>-48.406849841196646</v>
      </c>
      <c r="H41" s="58">
        <f t="shared" si="24"/>
        <v>178.42178675990613</v>
      </c>
      <c r="I41" s="66">
        <f t="shared" si="24"/>
        <v>4.4076473309360154E-3</v>
      </c>
      <c r="J41" s="16"/>
      <c r="K41" s="16"/>
    </row>
    <row r="42" spans="1:11" ht="15" customHeight="1" thickBot="1" x14ac:dyDescent="0.35">
      <c r="A42" s="16"/>
      <c r="B42" s="16"/>
      <c r="C42" s="43"/>
      <c r="D42" s="56">
        <f>$B40*C43</f>
        <v>0</v>
      </c>
      <c r="E42" s="56">
        <f>$B40*D43</f>
        <v>0</v>
      </c>
      <c r="F42" s="56">
        <f>$B40*E43</f>
        <v>5.6103261032484548</v>
      </c>
      <c r="G42" s="56">
        <f>$B40*F43</f>
        <v>18.068909143594343</v>
      </c>
      <c r="H42" s="56">
        <f>$B40*G43</f>
        <v>-170.20574061456185</v>
      </c>
      <c r="I42" s="24"/>
      <c r="J42" s="16"/>
      <c r="K42" s="16"/>
    </row>
    <row r="43" spans="1:11" ht="15" customHeight="1" x14ac:dyDescent="0.3">
      <c r="A43" s="16"/>
      <c r="B43" s="16"/>
      <c r="C43" s="58">
        <f t="shared" ref="C43:H43" si="25">SUM(C41:C42)</f>
        <v>0</v>
      </c>
      <c r="D43" s="58">
        <f t="shared" si="25"/>
        <v>0</v>
      </c>
      <c r="E43" s="58">
        <f t="shared" si="25"/>
        <v>1</v>
      </c>
      <c r="F43" s="58">
        <f t="shared" si="25"/>
        <v>3.2206522064969096</v>
      </c>
      <c r="G43" s="58">
        <f t="shared" si="25"/>
        <v>-30.337940697602303</v>
      </c>
      <c r="H43" s="59">
        <f t="shared" si="25"/>
        <v>8.2160461453442792</v>
      </c>
      <c r="I43" s="16"/>
      <c r="J43" s="16"/>
      <c r="K43" s="16"/>
    </row>
    <row r="44" spans="1:11" ht="15" customHeight="1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 ht="15" customHeight="1" x14ac:dyDescent="0.3">
      <c r="A45" s="16"/>
      <c r="B45" s="60" t="s">
        <v>21</v>
      </c>
      <c r="C45" s="67">
        <f t="shared" ref="C45:I45" si="26">C39</f>
        <v>0</v>
      </c>
      <c r="D45" s="68">
        <f t="shared" si="26"/>
        <v>0</v>
      </c>
      <c r="E45" s="68">
        <f t="shared" si="26"/>
        <v>1</v>
      </c>
      <c r="F45" s="68">
        <f t="shared" si="26"/>
        <v>-8</v>
      </c>
      <c r="G45" s="68">
        <f t="shared" si="26"/>
        <v>-35</v>
      </c>
      <c r="H45" s="68">
        <f t="shared" si="26"/>
        <v>450</v>
      </c>
      <c r="I45" s="68">
        <f t="shared" si="26"/>
        <v>-1001</v>
      </c>
      <c r="J45" s="16"/>
      <c r="K45" s="16"/>
    </row>
    <row r="46" spans="1:11" ht="15" customHeight="1" thickBot="1" x14ac:dyDescent="0.35">
      <c r="A46" s="16"/>
      <c r="B46" s="63">
        <f>B40-I41/H43</f>
        <v>5.6097896350674148</v>
      </c>
      <c r="C46" s="54"/>
      <c r="D46" s="56">
        <f t="shared" ref="D46:I46" si="27">$B46*C47</f>
        <v>0</v>
      </c>
      <c r="E46" s="56">
        <f t="shared" si="27"/>
        <v>0</v>
      </c>
      <c r="F46" s="56">
        <f t="shared" si="27"/>
        <v>5.6097896350674148</v>
      </c>
      <c r="G46" s="56">
        <f t="shared" si="27"/>
        <v>-13.40857733082952</v>
      </c>
      <c r="H46" s="56">
        <f t="shared" si="27"/>
        <v>-271.56193535884682</v>
      </c>
      <c r="I46" s="56">
        <f t="shared" si="27"/>
        <v>1001.0000055254304</v>
      </c>
      <c r="J46" s="50">
        <f>ABS(B46-B40)</f>
        <v>5.3646818104002847E-4</v>
      </c>
      <c r="K46" s="23">
        <f xml:space="preserve"> ABS(J46/B46)*100</f>
        <v>9.56307127252164E-3</v>
      </c>
    </row>
    <row r="47" spans="1:11" ht="15" customHeight="1" x14ac:dyDescent="0.3">
      <c r="A47" s="16"/>
      <c r="B47" s="16"/>
      <c r="C47" s="58">
        <f t="shared" ref="C47:I47" si="28">SUM(C45:C46)</f>
        <v>0</v>
      </c>
      <c r="D47" s="58">
        <f t="shared" si="28"/>
        <v>0</v>
      </c>
      <c r="E47" s="58">
        <f t="shared" si="28"/>
        <v>1</v>
      </c>
      <c r="F47" s="58">
        <f t="shared" si="28"/>
        <v>-2.3902103649325852</v>
      </c>
      <c r="G47" s="58">
        <f t="shared" si="28"/>
        <v>-48.408577330829516</v>
      </c>
      <c r="H47" s="58">
        <f t="shared" si="28"/>
        <v>178.43806464115318</v>
      </c>
      <c r="I47" s="66">
        <f t="shared" si="28"/>
        <v>5.5254304243135266E-6</v>
      </c>
      <c r="J47" s="16"/>
      <c r="K47" s="16"/>
    </row>
    <row r="48" spans="1:11" ht="15" customHeight="1" thickBot="1" x14ac:dyDescent="0.35">
      <c r="A48" s="16"/>
      <c r="B48" s="16"/>
      <c r="C48" s="56"/>
      <c r="D48" s="56">
        <f>$B46*C49</f>
        <v>0</v>
      </c>
      <c r="E48" s="56">
        <f>$B46*D49</f>
        <v>0</v>
      </c>
      <c r="F48" s="56">
        <f>$B46*E49</f>
        <v>5.6097896350674148</v>
      </c>
      <c r="G48" s="56">
        <f>$B46*F49</f>
        <v>18.061162418880279</v>
      </c>
      <c r="H48" s="56">
        <f>$B46*G49</f>
        <v>-170.24261362414313</v>
      </c>
      <c r="I48" s="69"/>
      <c r="J48" s="16"/>
      <c r="K48" s="16"/>
    </row>
    <row r="49" spans="1:11" ht="15" customHeight="1" x14ac:dyDescent="0.3">
      <c r="A49" s="16"/>
      <c r="B49" s="16"/>
      <c r="C49" s="58">
        <f t="shared" ref="C49:H49" si="29">SUM(C47:C48)</f>
        <v>0</v>
      </c>
      <c r="D49" s="58">
        <f t="shared" si="29"/>
        <v>0</v>
      </c>
      <c r="E49" s="58">
        <f t="shared" si="29"/>
        <v>1</v>
      </c>
      <c r="F49" s="58">
        <f t="shared" si="29"/>
        <v>3.2195792701348296</v>
      </c>
      <c r="G49" s="58">
        <f t="shared" si="29"/>
        <v>-30.347414911949237</v>
      </c>
      <c r="H49" s="59">
        <f t="shared" si="29"/>
        <v>8.1954510170100434</v>
      </c>
      <c r="I49" s="70"/>
      <c r="J49" s="16"/>
      <c r="K49" s="16"/>
    </row>
    <row r="50" spans="1:11" ht="15" customHeight="1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 ht="15" customHeight="1" x14ac:dyDescent="0.3">
      <c r="A51" s="16"/>
      <c r="B51" s="60" t="s">
        <v>22</v>
      </c>
      <c r="C51" s="67">
        <f t="shared" ref="C51:I51" si="30">C45</f>
        <v>0</v>
      </c>
      <c r="D51" s="68">
        <f t="shared" si="30"/>
        <v>0</v>
      </c>
      <c r="E51" s="68">
        <f t="shared" si="30"/>
        <v>1</v>
      </c>
      <c r="F51" s="68">
        <f t="shared" si="30"/>
        <v>-8</v>
      </c>
      <c r="G51" s="68">
        <f t="shared" si="30"/>
        <v>-35</v>
      </c>
      <c r="H51" s="68">
        <f t="shared" si="30"/>
        <v>450</v>
      </c>
      <c r="I51" s="68">
        <f t="shared" si="30"/>
        <v>-1001</v>
      </c>
      <c r="J51" s="70"/>
      <c r="K51" s="70"/>
    </row>
    <row r="52" spans="1:11" ht="15" customHeight="1" thickBot="1" x14ac:dyDescent="0.35">
      <c r="A52" s="16"/>
      <c r="B52" s="63">
        <f>B46-I47/H49</f>
        <v>5.609788960860417</v>
      </c>
      <c r="C52" s="54"/>
      <c r="D52" s="56">
        <f t="shared" ref="D52:I52" si="31">$B52*C53</f>
        <v>0</v>
      </c>
      <c r="E52" s="56">
        <f t="shared" si="31"/>
        <v>0</v>
      </c>
      <c r="F52" s="56">
        <f t="shared" si="31"/>
        <v>5.609788960860417</v>
      </c>
      <c r="G52" s="56">
        <f t="shared" si="31"/>
        <v>-13.408579501491939</v>
      </c>
      <c r="H52" s="56">
        <f t="shared" si="31"/>
        <v>-271.56191489840336</v>
      </c>
      <c r="I52" s="56">
        <f t="shared" si="31"/>
        <v>1001.0000000000085</v>
      </c>
      <c r="J52" s="50">
        <f>ABS(B52-B46)</f>
        <v>6.742069977860865E-7</v>
      </c>
      <c r="K52" s="23">
        <f xml:space="preserve"> ABS(J52/B52)*100</f>
        <v>1.2018402162541925E-5</v>
      </c>
    </row>
    <row r="53" spans="1:11" ht="15" customHeight="1" x14ac:dyDescent="0.3">
      <c r="A53" s="16"/>
      <c r="B53" s="16"/>
      <c r="C53" s="58">
        <f t="shared" ref="C53:I53" si="32">SUM(C51:C52)</f>
        <v>0</v>
      </c>
      <c r="D53" s="58">
        <f t="shared" si="32"/>
        <v>0</v>
      </c>
      <c r="E53" s="58">
        <f t="shared" si="32"/>
        <v>1</v>
      </c>
      <c r="F53" s="58">
        <f t="shared" si="32"/>
        <v>-2.390211039139583</v>
      </c>
      <c r="G53" s="58">
        <f t="shared" si="32"/>
        <v>-48.408579501491943</v>
      </c>
      <c r="H53" s="58">
        <f t="shared" si="32"/>
        <v>178.43808510159664</v>
      </c>
      <c r="I53" s="66">
        <f t="shared" si="32"/>
        <v>8.5265128291212022E-12</v>
      </c>
      <c r="J53" s="70"/>
      <c r="K53" s="70"/>
    </row>
    <row r="54" spans="1:11" ht="15" customHeight="1" thickBot="1" x14ac:dyDescent="0.35">
      <c r="A54" s="16"/>
      <c r="B54" s="16"/>
      <c r="C54" s="56"/>
      <c r="D54" s="56">
        <f>$B52*C55</f>
        <v>0</v>
      </c>
      <c r="E54" s="56">
        <f>$B52*D55</f>
        <v>0</v>
      </c>
      <c r="F54" s="56">
        <f>$B52*E55</f>
        <v>5.609788960860417</v>
      </c>
      <c r="G54" s="56">
        <f>$B52*F55</f>
        <v>18.061152683899458</v>
      </c>
      <c r="H54" s="56">
        <f>$B52*G55</f>
        <v>-170.2426599518497</v>
      </c>
      <c r="I54" s="69"/>
      <c r="J54" s="70"/>
      <c r="K54" s="70"/>
    </row>
    <row r="55" spans="1:11" ht="15" customHeight="1" x14ac:dyDescent="0.3">
      <c r="A55" s="16"/>
      <c r="B55" s="16"/>
      <c r="C55" s="58">
        <f t="shared" ref="C55:H55" si="33">SUM(C53:C54)</f>
        <v>0</v>
      </c>
      <c r="D55" s="58">
        <f t="shared" si="33"/>
        <v>0</v>
      </c>
      <c r="E55" s="58">
        <f t="shared" si="33"/>
        <v>1</v>
      </c>
      <c r="F55" s="58">
        <f t="shared" si="33"/>
        <v>3.219577921720834</v>
      </c>
      <c r="G55" s="58">
        <f t="shared" si="33"/>
        <v>-30.347426817592485</v>
      </c>
      <c r="H55" s="59">
        <f t="shared" si="33"/>
        <v>8.1954251497469386</v>
      </c>
      <c r="I55" s="70"/>
      <c r="J55" s="70"/>
      <c r="K55" s="70"/>
    </row>
    <row r="56" spans="1:11" ht="15" customHeight="1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 ht="15" customHeight="1" x14ac:dyDescent="0.3">
      <c r="A57" s="16"/>
      <c r="B57" s="60" t="s">
        <v>24</v>
      </c>
      <c r="C57" s="67">
        <f t="shared" ref="C57:I57" si="34">C51</f>
        <v>0</v>
      </c>
      <c r="D57" s="68">
        <f t="shared" si="34"/>
        <v>0</v>
      </c>
      <c r="E57" s="68">
        <f t="shared" si="34"/>
        <v>1</v>
      </c>
      <c r="F57" s="68">
        <f t="shared" si="34"/>
        <v>-8</v>
      </c>
      <c r="G57" s="68">
        <f t="shared" si="34"/>
        <v>-35</v>
      </c>
      <c r="H57" s="68">
        <f t="shared" si="34"/>
        <v>450</v>
      </c>
      <c r="I57" s="68">
        <f t="shared" si="34"/>
        <v>-1001</v>
      </c>
      <c r="J57" s="70"/>
      <c r="K57" s="70"/>
    </row>
    <row r="58" spans="1:11" ht="15" customHeight="1" thickBot="1" x14ac:dyDescent="0.35">
      <c r="A58" s="16"/>
      <c r="B58" s="63">
        <f>B52-I53/H55</f>
        <v>5.6097889608593769</v>
      </c>
      <c r="C58" s="54"/>
      <c r="D58" s="56">
        <f t="shared" ref="D58:I58" si="35">$B58*C59</f>
        <v>0</v>
      </c>
      <c r="E58" s="56">
        <f t="shared" si="35"/>
        <v>0</v>
      </c>
      <c r="F58" s="56">
        <f t="shared" si="35"/>
        <v>5.6097889608593769</v>
      </c>
      <c r="G58" s="56">
        <f t="shared" si="35"/>
        <v>-13.408579501495288</v>
      </c>
      <c r="H58" s="56">
        <f t="shared" si="35"/>
        <v>-271.56191489837181</v>
      </c>
      <c r="I58" s="56">
        <f t="shared" si="35"/>
        <v>1000.9999999999999</v>
      </c>
      <c r="J58" s="50">
        <f>ABS(B58-B52)</f>
        <v>1.0400569294688466E-12</v>
      </c>
      <c r="K58" s="23">
        <f xml:space="preserve"> ABS(J58/B58)*100</f>
        <v>1.8540036652457562E-11</v>
      </c>
    </row>
    <row r="59" spans="1:11" ht="15" customHeight="1" x14ac:dyDescent="0.3">
      <c r="A59" s="16"/>
      <c r="B59" s="16"/>
      <c r="C59" s="58">
        <f t="shared" ref="C59:I59" si="36">SUM(C57:C58)</f>
        <v>0</v>
      </c>
      <c r="D59" s="58">
        <f t="shared" si="36"/>
        <v>0</v>
      </c>
      <c r="E59" s="58">
        <f t="shared" si="36"/>
        <v>1</v>
      </c>
      <c r="F59" s="58">
        <f t="shared" si="36"/>
        <v>-2.3902110391406231</v>
      </c>
      <c r="G59" s="58">
        <f t="shared" si="36"/>
        <v>-48.408579501495289</v>
      </c>
      <c r="H59" s="58">
        <f t="shared" si="36"/>
        <v>178.43808510162819</v>
      </c>
      <c r="I59" s="66">
        <f t="shared" si="36"/>
        <v>0</v>
      </c>
      <c r="J59" s="70"/>
      <c r="K59" s="70"/>
    </row>
    <row r="60" spans="1:11" ht="15" customHeight="1" thickBot="1" x14ac:dyDescent="0.35">
      <c r="A60" s="16"/>
      <c r="B60" s="16"/>
      <c r="C60" s="56"/>
      <c r="D60" s="56">
        <f>$B58*C61</f>
        <v>0</v>
      </c>
      <c r="E60" s="56">
        <f>$B58*D61</f>
        <v>0</v>
      </c>
      <c r="F60" s="56">
        <f>$B58*E61</f>
        <v>5.6097889608593769</v>
      </c>
      <c r="G60" s="56">
        <f>$B58*F61</f>
        <v>18.061152683884441</v>
      </c>
      <c r="H60" s="56">
        <f>$B58*G61</f>
        <v>-170.24265995192115</v>
      </c>
      <c r="I60" s="69"/>
      <c r="J60" s="70"/>
      <c r="K60" s="70"/>
    </row>
    <row r="61" spans="1:11" ht="15" customHeight="1" x14ac:dyDescent="0.3">
      <c r="A61" s="16"/>
      <c r="B61" s="16"/>
      <c r="C61" s="58">
        <f t="shared" ref="C61:H61" si="37">SUM(C59:C60)</f>
        <v>0</v>
      </c>
      <c r="D61" s="58">
        <f t="shared" si="37"/>
        <v>0</v>
      </c>
      <c r="E61" s="58">
        <f t="shared" si="37"/>
        <v>1</v>
      </c>
      <c r="F61" s="58">
        <f t="shared" si="37"/>
        <v>3.2195779217187539</v>
      </c>
      <c r="G61" s="58">
        <f t="shared" si="37"/>
        <v>-30.347426817610849</v>
      </c>
      <c r="H61" s="59">
        <f t="shared" si="37"/>
        <v>8.1954251497070345</v>
      </c>
      <c r="I61" s="70"/>
      <c r="J61" s="70"/>
      <c r="K61" s="70"/>
    </row>
    <row r="62" spans="1:11" ht="15" customHeight="1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</sheetData>
  <conditionalFormatting sqref="B9">
    <cfRule type="expression" dxfId="23" priority="7">
      <formula>K9&lt;$K$1</formula>
    </cfRule>
  </conditionalFormatting>
  <conditionalFormatting sqref="B15">
    <cfRule type="expression" dxfId="22" priority="5">
      <formula>K15&lt;$K$1</formula>
    </cfRule>
  </conditionalFormatting>
  <conditionalFormatting sqref="B21">
    <cfRule type="expression" dxfId="21" priority="6">
      <formula>K21&lt;$K$1</formula>
    </cfRule>
  </conditionalFormatting>
  <conditionalFormatting sqref="B27">
    <cfRule type="expression" dxfId="20" priority="8">
      <formula>K27&lt;$K$1</formula>
    </cfRule>
  </conditionalFormatting>
  <conditionalFormatting sqref="B40">
    <cfRule type="expression" dxfId="19" priority="3">
      <formula>K40&lt;$K$1</formula>
    </cfRule>
  </conditionalFormatting>
  <conditionalFormatting sqref="B46">
    <cfRule type="expression" dxfId="18" priority="1">
      <formula>K46&lt;$K$1</formula>
    </cfRule>
  </conditionalFormatting>
  <conditionalFormatting sqref="B52">
    <cfRule type="expression" dxfId="17" priority="2">
      <formula>K52&lt;$K$1</formula>
    </cfRule>
  </conditionalFormatting>
  <conditionalFormatting sqref="B58">
    <cfRule type="expression" dxfId="16" priority="4">
      <formula>K58&lt;$K$1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F9A4-9672-46A8-BA7B-09F9F2A5FE6A}">
  <dimension ref="A1:J10"/>
  <sheetViews>
    <sheetView workbookViewId="0">
      <selection activeCell="K28" sqref="K28"/>
    </sheetView>
  </sheetViews>
  <sheetFormatPr baseColWidth="10" defaultColWidth="11.44140625" defaultRowHeight="15" customHeight="1" x14ac:dyDescent="0.3"/>
  <cols>
    <col min="1" max="1" width="21" bestFit="1" customWidth="1"/>
    <col min="2" max="2" width="2.33203125" bestFit="1" customWidth="1"/>
    <col min="3" max="3" width="9.33203125" bestFit="1" customWidth="1"/>
    <col min="4" max="4" width="10.88671875" bestFit="1" customWidth="1"/>
    <col min="5" max="5" width="12.6640625" bestFit="1" customWidth="1"/>
    <col min="6" max="6" width="8.109375" bestFit="1" customWidth="1"/>
    <col min="7" max="7" width="9.5546875" bestFit="1" customWidth="1"/>
    <col min="8" max="8" width="10.5546875" bestFit="1" customWidth="1"/>
    <col min="9" max="9" width="3.44140625" bestFit="1" customWidth="1"/>
    <col min="10" max="10" width="8.44140625" bestFit="1" customWidth="1"/>
    <col min="11" max="11" width="12" bestFit="1" customWidth="1"/>
    <col min="12" max="13" width="7.5546875" bestFit="1" customWidth="1"/>
    <col min="15" max="15" width="10.5546875" bestFit="1" customWidth="1"/>
    <col min="16" max="16" width="3.44140625" bestFit="1" customWidth="1"/>
    <col min="17" max="17" width="9.44140625" bestFit="1" customWidth="1"/>
    <col min="18" max="18" width="12" bestFit="1" customWidth="1"/>
    <col min="19" max="20" width="7.5546875" bestFit="1" customWidth="1"/>
  </cols>
  <sheetData>
    <row r="1" spans="1:10" ht="15" customHeight="1" x14ac:dyDescent="0.3">
      <c r="A1" s="15" t="s">
        <v>9</v>
      </c>
      <c r="B1" s="16"/>
      <c r="C1" s="17"/>
      <c r="D1" s="18"/>
      <c r="E1" s="18" t="s">
        <v>1</v>
      </c>
      <c r="F1" s="19">
        <v>0.01</v>
      </c>
      <c r="G1" s="20">
        <v>0.1</v>
      </c>
    </row>
    <row r="2" spans="1:10" ht="15" customHeight="1" x14ac:dyDescent="0.3">
      <c r="A2" s="17"/>
      <c r="B2" s="25" t="s">
        <v>2</v>
      </c>
      <c r="C2" s="21" t="s">
        <v>3</v>
      </c>
      <c r="D2" s="21" t="s">
        <v>25</v>
      </c>
      <c r="E2" s="21" t="s">
        <v>26</v>
      </c>
      <c r="F2" s="21" t="s">
        <v>5</v>
      </c>
      <c r="G2" s="21" t="s">
        <v>6</v>
      </c>
    </row>
    <row r="3" spans="1:10" ht="15" customHeight="1" x14ac:dyDescent="0.3">
      <c r="A3" s="17"/>
      <c r="B3" s="26">
        <v>1</v>
      </c>
      <c r="C3" s="22">
        <v>5.5</v>
      </c>
      <c r="D3" s="23">
        <f>(C3^3.5)-80</f>
        <v>310.18396102031159</v>
      </c>
      <c r="E3" s="23">
        <f>(7*C3^(5/2))/2</f>
        <v>248.29888428565283</v>
      </c>
      <c r="F3" s="23"/>
      <c r="G3" s="23"/>
      <c r="H3" t="e" vm="1">
        <v>#VALUE!</v>
      </c>
    </row>
    <row r="4" spans="1:10" ht="15" customHeight="1" x14ac:dyDescent="0.3">
      <c r="A4" s="16"/>
      <c r="B4" s="26">
        <v>2</v>
      </c>
      <c r="C4" s="23">
        <f>C3-D3/E3</f>
        <v>4.2507637744217019</v>
      </c>
      <c r="D4" s="23">
        <f t="shared" ref="D4:D9" si="0">C4^3.5-80</f>
        <v>78.355954306463275</v>
      </c>
      <c r="E4" s="23">
        <f t="shared" ref="E4:E9" si="1">(7*C4^(5/2))/2</f>
        <v>130.38735377573983</v>
      </c>
      <c r="F4" s="23">
        <f t="shared" ref="F4:F9" si="2">ABS(C4-C3)</f>
        <v>1.2492362255782981</v>
      </c>
      <c r="G4" s="23">
        <f t="shared" ref="G4:G9" si="3">ABS(F4/C4)*100</f>
        <v>29.388512085648681</v>
      </c>
      <c r="J4" t="e" vm="1">
        <v>#VALUE!</v>
      </c>
    </row>
    <row r="5" spans="1:10" ht="15" customHeight="1" x14ac:dyDescent="0.3">
      <c r="A5" s="16"/>
      <c r="B5" s="26">
        <v>3</v>
      </c>
      <c r="C5" s="23">
        <f t="shared" ref="C5:C9" si="4">C4-D4/E4</f>
        <v>3.6498162742428741</v>
      </c>
      <c r="D5" s="23">
        <f>(C5^3.5)-80</f>
        <v>12.885625853749403</v>
      </c>
      <c r="E5" s="23">
        <f t="shared" si="1"/>
        <v>89.072891910309181</v>
      </c>
      <c r="F5" s="23">
        <f t="shared" si="2"/>
        <v>0.60094750017882781</v>
      </c>
      <c r="G5" s="23">
        <f t="shared" si="3"/>
        <v>16.465143859973875</v>
      </c>
    </row>
    <row r="6" spans="1:10" ht="15" customHeight="1" x14ac:dyDescent="0.3">
      <c r="A6" s="16"/>
      <c r="B6" s="26">
        <v>4</v>
      </c>
      <c r="C6" s="23">
        <f t="shared" si="4"/>
        <v>3.505152442437296</v>
      </c>
      <c r="D6" s="23">
        <f t="shared" si="0"/>
        <v>0.6258278818902312</v>
      </c>
      <c r="E6" s="23">
        <f t="shared" si="1"/>
        <v>80.507310943199883</v>
      </c>
      <c r="F6" s="23">
        <f t="shared" si="2"/>
        <v>0.14466383180557818</v>
      </c>
      <c r="G6" s="23">
        <f t="shared" si="3"/>
        <v>4.1271766116108397</v>
      </c>
    </row>
    <row r="7" spans="1:10" ht="15" customHeight="1" x14ac:dyDescent="0.3">
      <c r="A7" s="16"/>
      <c r="B7" s="26">
        <v>5</v>
      </c>
      <c r="C7" s="23">
        <f t="shared" si="4"/>
        <v>3.4973788890226034</v>
      </c>
      <c r="D7" s="23">
        <f t="shared" si="0"/>
        <v>1.7329893170341393E-3</v>
      </c>
      <c r="E7" s="23">
        <f t="shared" si="1"/>
        <v>80.061690296547113</v>
      </c>
      <c r="F7" s="23">
        <f t="shared" si="2"/>
        <v>7.7735534146925467E-3</v>
      </c>
      <c r="G7" s="23">
        <f t="shared" si="3"/>
        <v>0.22226798014626853</v>
      </c>
    </row>
    <row r="8" spans="1:10" ht="15" customHeight="1" x14ac:dyDescent="0.3">
      <c r="A8" s="16"/>
      <c r="B8" s="26">
        <v>6</v>
      </c>
      <c r="C8" s="23">
        <f t="shared" si="4"/>
        <v>3.4973572433477416</v>
      </c>
      <c r="D8" s="23">
        <f t="shared" si="0"/>
        <v>1.3407060350800748E-8</v>
      </c>
      <c r="E8" s="23">
        <f t="shared" si="1"/>
        <v>80.060451525078719</v>
      </c>
      <c r="F8" s="23">
        <f t="shared" si="2"/>
        <v>2.1645674861847652E-5</v>
      </c>
      <c r="G8" s="23">
        <f t="shared" si="3"/>
        <v>6.1891517954076576E-4</v>
      </c>
    </row>
    <row r="9" spans="1:10" ht="15" customHeight="1" x14ac:dyDescent="0.3">
      <c r="A9" s="16"/>
      <c r="B9" s="26">
        <v>7</v>
      </c>
      <c r="C9" s="23">
        <f t="shared" si="4"/>
        <v>3.49735724318028</v>
      </c>
      <c r="D9" s="23">
        <f t="shared" si="0"/>
        <v>0</v>
      </c>
      <c r="E9" s="23">
        <f t="shared" si="1"/>
        <v>80.060451515495004</v>
      </c>
      <c r="F9" s="23">
        <f t="shared" si="2"/>
        <v>1.6746160014236011E-10</v>
      </c>
      <c r="G9" s="23">
        <f t="shared" si="3"/>
        <v>4.788232613894511E-9</v>
      </c>
    </row>
    <row r="10" spans="1:10" ht="15" customHeight="1" x14ac:dyDescent="0.3">
      <c r="A10" s="16"/>
    </row>
  </sheetData>
  <conditionalFormatting sqref="C3">
    <cfRule type="expression" dxfId="15" priority="2">
      <formula>F4&lt;$F$1</formula>
    </cfRule>
  </conditionalFormatting>
  <conditionalFormatting sqref="C4:C9">
    <cfRule type="expression" dxfId="14" priority="1">
      <formula>F4&lt;$F$1</formula>
    </cfRule>
    <cfRule type="expression" dxfId="13" priority="3">
      <formula>G4&lt;$G$1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C6C3-EDCB-44EB-83CF-7E40E2E38CEB}">
  <dimension ref="A1:O48"/>
  <sheetViews>
    <sheetView workbookViewId="0"/>
  </sheetViews>
  <sheetFormatPr baseColWidth="10" defaultColWidth="11.44140625" defaultRowHeight="15" customHeight="1" x14ac:dyDescent="0.3"/>
  <cols>
    <col min="1" max="1" width="17.88671875" bestFit="1" customWidth="1"/>
    <col min="2" max="3" width="7.88671875" bestFit="1" customWidth="1"/>
    <col min="4" max="4" width="9.88671875" bestFit="1" customWidth="1"/>
    <col min="5" max="6" width="8.88671875" bestFit="1" customWidth="1"/>
    <col min="7" max="7" width="10" bestFit="1" customWidth="1"/>
    <col min="8" max="9" width="11" bestFit="1" customWidth="1"/>
    <col min="10" max="10" width="7.109375" bestFit="1" customWidth="1"/>
    <col min="11" max="11" width="8.109375" bestFit="1" customWidth="1"/>
    <col min="12" max="12" width="10.5546875" bestFit="1" customWidth="1"/>
    <col min="13" max="13" width="3.44140625" bestFit="1" customWidth="1"/>
    <col min="14" max="14" width="9.44140625" bestFit="1" customWidth="1"/>
    <col min="15" max="15" width="12" bestFit="1" customWidth="1"/>
    <col min="16" max="17" width="7.5546875" bestFit="1" customWidth="1"/>
  </cols>
  <sheetData>
    <row r="1" spans="1:15" thickBot="1" x14ac:dyDescent="0.35">
      <c r="A1" s="73" t="s">
        <v>9</v>
      </c>
      <c r="B1" s="74"/>
      <c r="C1" s="75" t="s">
        <v>10</v>
      </c>
      <c r="D1" s="75" t="s">
        <v>11</v>
      </c>
      <c r="E1" s="75" t="s">
        <v>12</v>
      </c>
      <c r="F1" s="75" t="s">
        <v>13</v>
      </c>
      <c r="G1" s="75" t="s">
        <v>14</v>
      </c>
      <c r="H1" s="75" t="s">
        <v>15</v>
      </c>
      <c r="I1" s="75" t="s">
        <v>16</v>
      </c>
      <c r="J1" s="76"/>
      <c r="K1" s="77">
        <v>0.05</v>
      </c>
    </row>
    <row r="2" spans="1:15" ht="14.4" x14ac:dyDescent="0.3">
      <c r="A2" s="78"/>
      <c r="B2" s="79" t="s">
        <v>17</v>
      </c>
      <c r="C2" s="80">
        <v>0</v>
      </c>
      <c r="D2" s="80">
        <v>-12</v>
      </c>
      <c r="E2" s="80">
        <v>0</v>
      </c>
      <c r="F2" s="80">
        <v>-6</v>
      </c>
      <c r="G2" s="80">
        <v>0</v>
      </c>
      <c r="H2" s="80">
        <v>0</v>
      </c>
      <c r="I2" s="80">
        <v>10</v>
      </c>
      <c r="J2" s="81" t="s">
        <v>5</v>
      </c>
      <c r="K2" s="82" t="s">
        <v>6</v>
      </c>
    </row>
    <row r="3" spans="1:15" ht="14.4" x14ac:dyDescent="0.3">
      <c r="A3" s="78"/>
      <c r="B3" s="83">
        <v>1</v>
      </c>
      <c r="C3" s="84"/>
      <c r="D3" s="84">
        <f t="shared" ref="D3:I3" si="0">$B3*C4</f>
        <v>0</v>
      </c>
      <c r="E3" s="84">
        <f t="shared" si="0"/>
        <v>-12</v>
      </c>
      <c r="F3" s="84">
        <f t="shared" si="0"/>
        <v>-12</v>
      </c>
      <c r="G3" s="84">
        <f t="shared" si="0"/>
        <v>-18</v>
      </c>
      <c r="H3" s="84">
        <f t="shared" si="0"/>
        <v>-18</v>
      </c>
      <c r="I3" s="85">
        <f t="shared" si="0"/>
        <v>-18</v>
      </c>
      <c r="J3" s="86"/>
      <c r="K3" s="87"/>
    </row>
    <row r="4" spans="1:15" ht="14.4" x14ac:dyDescent="0.3">
      <c r="A4" s="78"/>
      <c r="B4" s="88"/>
      <c r="C4" s="89">
        <f t="shared" ref="C4:I4" si="1">SUM(C2:C3)</f>
        <v>0</v>
      </c>
      <c r="D4" s="86">
        <f t="shared" si="1"/>
        <v>-12</v>
      </c>
      <c r="E4" s="87">
        <f t="shared" si="1"/>
        <v>-12</v>
      </c>
      <c r="F4" s="87">
        <f t="shared" si="1"/>
        <v>-18</v>
      </c>
      <c r="G4" s="87">
        <f t="shared" si="1"/>
        <v>-18</v>
      </c>
      <c r="H4" s="87">
        <f t="shared" si="1"/>
        <v>-18</v>
      </c>
      <c r="I4" s="90">
        <f t="shared" si="1"/>
        <v>-8</v>
      </c>
      <c r="J4" s="86"/>
      <c r="K4" s="87"/>
    </row>
    <row r="5" spans="1:15" thickBot="1" x14ac:dyDescent="0.35">
      <c r="A5" s="78"/>
      <c r="B5" s="78"/>
      <c r="C5" s="91"/>
      <c r="D5" s="92">
        <f>$B3*C6</f>
        <v>0</v>
      </c>
      <c r="E5" s="93">
        <f>$B3*D6</f>
        <v>-12</v>
      </c>
      <c r="F5" s="93">
        <f>$B3*E6</f>
        <v>-24</v>
      </c>
      <c r="G5" s="93">
        <f>$B3*F6</f>
        <v>-42</v>
      </c>
      <c r="H5" s="94">
        <f>$B3*G6</f>
        <v>-60</v>
      </c>
      <c r="I5" s="75"/>
      <c r="J5" s="87"/>
      <c r="K5" s="87"/>
    </row>
    <row r="6" spans="1:15" ht="14.4" x14ac:dyDescent="0.3">
      <c r="A6" s="78"/>
      <c r="B6" s="78"/>
      <c r="C6" s="95">
        <f t="shared" ref="C6:H6" si="2">SUM(C4:C5)</f>
        <v>0</v>
      </c>
      <c r="D6" s="95">
        <f t="shared" si="2"/>
        <v>-12</v>
      </c>
      <c r="E6" s="95">
        <f t="shared" si="2"/>
        <v>-24</v>
      </c>
      <c r="F6" s="95">
        <f t="shared" si="2"/>
        <v>-42</v>
      </c>
      <c r="G6" s="95">
        <f t="shared" si="2"/>
        <v>-60</v>
      </c>
      <c r="H6" s="96">
        <f t="shared" si="2"/>
        <v>-78</v>
      </c>
      <c r="I6" s="97"/>
      <c r="J6" s="87"/>
      <c r="K6" s="86"/>
    </row>
    <row r="7" spans="1:15" ht="14.4" x14ac:dyDescent="0.3">
      <c r="A7" s="78"/>
      <c r="B7" s="78"/>
      <c r="C7" s="97"/>
      <c r="D7" s="97"/>
      <c r="E7" s="97"/>
      <c r="F7" s="97"/>
      <c r="G7" s="97"/>
      <c r="H7" s="97"/>
      <c r="I7" s="97"/>
      <c r="J7" s="87"/>
      <c r="K7" s="86"/>
    </row>
    <row r="8" spans="1:15" ht="14.4" x14ac:dyDescent="0.3">
      <c r="A8" s="78"/>
      <c r="B8" s="98" t="s">
        <v>18</v>
      </c>
      <c r="C8" s="99">
        <f t="shared" ref="C8:I8" si="3">C2</f>
        <v>0</v>
      </c>
      <c r="D8" s="100">
        <f t="shared" si="3"/>
        <v>-12</v>
      </c>
      <c r="E8" s="100">
        <f t="shared" si="3"/>
        <v>0</v>
      </c>
      <c r="F8" s="100">
        <f t="shared" si="3"/>
        <v>-6</v>
      </c>
      <c r="G8" s="100">
        <f t="shared" si="3"/>
        <v>0</v>
      </c>
      <c r="H8" s="100">
        <f t="shared" si="3"/>
        <v>0</v>
      </c>
      <c r="I8" s="101">
        <f t="shared" si="3"/>
        <v>10</v>
      </c>
      <c r="J8" s="87"/>
      <c r="K8" s="86"/>
    </row>
    <row r="9" spans="1:15" thickBot="1" x14ac:dyDescent="0.35">
      <c r="A9" s="78"/>
      <c r="B9" s="101">
        <f>B3-I4/H6</f>
        <v>0.89743589743589747</v>
      </c>
      <c r="C9" s="102"/>
      <c r="D9" s="93">
        <f t="shared" ref="D9:I9" si="4">$B9*C10</f>
        <v>0</v>
      </c>
      <c r="E9" s="93">
        <f t="shared" si="4"/>
        <v>-10.76923076923077</v>
      </c>
      <c r="F9" s="93">
        <f t="shared" si="4"/>
        <v>-9.664694280078896</v>
      </c>
      <c r="G9" s="93">
        <f t="shared" si="4"/>
        <v>-14.058058969301573</v>
      </c>
      <c r="H9" s="93">
        <f t="shared" si="4"/>
        <v>-12.616206767321925</v>
      </c>
      <c r="I9" s="93">
        <f t="shared" si="4"/>
        <v>-11.322236842468394</v>
      </c>
      <c r="J9" s="103">
        <f>ABS(B9-B3)</f>
        <v>0.10256410256410253</v>
      </c>
      <c r="K9" s="87">
        <f xml:space="preserve"> ABS(J9/B9)*100</f>
        <v>11.428571428571423</v>
      </c>
    </row>
    <row r="10" spans="1:15" ht="15" customHeight="1" x14ac:dyDescent="0.3">
      <c r="A10" s="78"/>
      <c r="B10" s="78"/>
      <c r="C10" s="95">
        <f t="shared" ref="C10:I10" si="5">SUM(C8:C9)</f>
        <v>0</v>
      </c>
      <c r="D10" s="95">
        <f t="shared" si="5"/>
        <v>-12</v>
      </c>
      <c r="E10" s="95">
        <f t="shared" si="5"/>
        <v>-10.76923076923077</v>
      </c>
      <c r="F10" s="95">
        <f t="shared" si="5"/>
        <v>-15.664694280078896</v>
      </c>
      <c r="G10" s="95">
        <f t="shared" si="5"/>
        <v>-14.058058969301573</v>
      </c>
      <c r="H10" s="95">
        <f t="shared" si="5"/>
        <v>-12.616206767321925</v>
      </c>
      <c r="I10" s="104">
        <f t="shared" si="5"/>
        <v>-1.3222368424683939</v>
      </c>
      <c r="J10" s="78"/>
      <c r="K10" s="78"/>
    </row>
    <row r="11" spans="1:15" ht="15" customHeight="1" thickBot="1" x14ac:dyDescent="0.35">
      <c r="A11" s="78"/>
      <c r="B11" s="78"/>
      <c r="C11" s="75"/>
      <c r="D11" s="93">
        <f>$B9*C12</f>
        <v>0</v>
      </c>
      <c r="E11" s="93">
        <f>$B9*D12</f>
        <v>-10.76923076923077</v>
      </c>
      <c r="F11" s="93">
        <f>$B9*E12</f>
        <v>-19.329388560157792</v>
      </c>
      <c r="G11" s="93">
        <f>$B9*F12</f>
        <v>-31.404946138673949</v>
      </c>
      <c r="H11" s="93">
        <f>$B9*G12</f>
        <v>-40.800132789208803</v>
      </c>
      <c r="I11" s="97"/>
      <c r="J11" s="78"/>
      <c r="K11" s="78"/>
    </row>
    <row r="12" spans="1:15" ht="15" customHeight="1" x14ac:dyDescent="0.3">
      <c r="A12" s="78"/>
      <c r="B12" s="78"/>
      <c r="C12" s="95">
        <f t="shared" ref="C12:H12" si="6">SUM(C10:C11)</f>
        <v>0</v>
      </c>
      <c r="D12" s="95">
        <f t="shared" si="6"/>
        <v>-12</v>
      </c>
      <c r="E12" s="95">
        <f t="shared" si="6"/>
        <v>-21.53846153846154</v>
      </c>
      <c r="F12" s="95">
        <f t="shared" si="6"/>
        <v>-34.994082840236686</v>
      </c>
      <c r="G12" s="95">
        <f t="shared" si="6"/>
        <v>-45.463005107975519</v>
      </c>
      <c r="H12" s="96">
        <f t="shared" si="6"/>
        <v>-53.41633955653073</v>
      </c>
      <c r="I12" s="78"/>
      <c r="J12" s="78"/>
      <c r="K12" s="78"/>
    </row>
    <row r="13" spans="1:15" ht="15" customHeight="1" x14ac:dyDescent="0.3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O13" s="14"/>
    </row>
    <row r="14" spans="1:15" ht="15" customHeight="1" x14ac:dyDescent="0.3">
      <c r="A14" s="78"/>
      <c r="B14" s="98" t="s">
        <v>21</v>
      </c>
      <c r="C14" s="105">
        <f t="shared" ref="C14:I14" si="7">C8</f>
        <v>0</v>
      </c>
      <c r="D14" s="106">
        <f t="shared" si="7"/>
        <v>-12</v>
      </c>
      <c r="E14" s="106">
        <f t="shared" si="7"/>
        <v>0</v>
      </c>
      <c r="F14" s="106">
        <f t="shared" si="7"/>
        <v>-6</v>
      </c>
      <c r="G14" s="106">
        <f t="shared" si="7"/>
        <v>0</v>
      </c>
      <c r="H14" s="106">
        <f t="shared" si="7"/>
        <v>0</v>
      </c>
      <c r="I14" s="106">
        <f t="shared" si="7"/>
        <v>10</v>
      </c>
      <c r="J14" s="78"/>
      <c r="K14" s="78"/>
    </row>
    <row r="15" spans="1:15" ht="15" customHeight="1" thickBot="1" x14ac:dyDescent="0.35">
      <c r="A15" s="78"/>
      <c r="B15" s="101">
        <f>B9-I10/H12</f>
        <v>0.87268248203069054</v>
      </c>
      <c r="C15" s="91"/>
      <c r="D15" s="93">
        <f t="shared" ref="D15:I15" si="8">$B15*C16</f>
        <v>0</v>
      </c>
      <c r="E15" s="93">
        <f t="shared" si="8"/>
        <v>-10.472189784368286</v>
      </c>
      <c r="F15" s="93">
        <f t="shared" si="8"/>
        <v>-9.1388965733189576</v>
      </c>
      <c r="G15" s="93">
        <f t="shared" si="8"/>
        <v>-13.211449836809903</v>
      </c>
      <c r="H15" s="93">
        <f t="shared" si="8"/>
        <v>-11.529400834811227</v>
      </c>
      <c r="I15" s="93">
        <f t="shared" si="8"/>
        <v>-10.061506136849777</v>
      </c>
      <c r="J15" s="86">
        <f>ABS(B15-B9)</f>
        <v>2.4753415405206924E-2</v>
      </c>
      <c r="K15" s="87">
        <f xml:space="preserve"> ABS(J15/B15)*100</f>
        <v>2.8364744239631015</v>
      </c>
    </row>
    <row r="16" spans="1:15" ht="15" customHeight="1" x14ac:dyDescent="0.3">
      <c r="A16" s="78"/>
      <c r="B16" s="78"/>
      <c r="C16" s="95">
        <f t="shared" ref="C16:I16" si="9">SUM(C14:C15)</f>
        <v>0</v>
      </c>
      <c r="D16" s="95">
        <f t="shared" si="9"/>
        <v>-12</v>
      </c>
      <c r="E16" s="95">
        <f t="shared" si="9"/>
        <v>-10.472189784368286</v>
      </c>
      <c r="F16" s="95">
        <f t="shared" si="9"/>
        <v>-15.138896573318958</v>
      </c>
      <c r="G16" s="95">
        <f t="shared" si="9"/>
        <v>-13.211449836809903</v>
      </c>
      <c r="H16" s="95">
        <f t="shared" si="9"/>
        <v>-11.529400834811227</v>
      </c>
      <c r="I16" s="104">
        <f t="shared" si="9"/>
        <v>-6.1506136849777349E-2</v>
      </c>
      <c r="J16" s="78"/>
      <c r="K16" s="78"/>
    </row>
    <row r="17" spans="1:11" ht="15" customHeight="1" thickBot="1" x14ac:dyDescent="0.35">
      <c r="A17" s="78"/>
      <c r="B17" s="78"/>
      <c r="C17" s="93"/>
      <c r="D17" s="93">
        <f>$B15*C18</f>
        <v>0</v>
      </c>
      <c r="E17" s="93">
        <f>$B15*D18</f>
        <v>-10.472189784368286</v>
      </c>
      <c r="F17" s="93">
        <f>$B15*E18</f>
        <v>-18.277793146637915</v>
      </c>
      <c r="G17" s="93">
        <f>$B15*F18</f>
        <v>-29.162159726061422</v>
      </c>
      <c r="H17" s="93">
        <f>$B15*G18</f>
        <v>-36.978706765925949</v>
      </c>
      <c r="I17" s="107"/>
      <c r="J17" s="78"/>
      <c r="K17" s="78"/>
    </row>
    <row r="18" spans="1:11" ht="15" customHeight="1" x14ac:dyDescent="0.3">
      <c r="A18" s="78"/>
      <c r="B18" s="78"/>
      <c r="C18" s="95">
        <f t="shared" ref="C18:H18" si="10">SUM(C16:C17)</f>
        <v>0</v>
      </c>
      <c r="D18" s="95">
        <f t="shared" si="10"/>
        <v>-12</v>
      </c>
      <c r="E18" s="95">
        <f t="shared" si="10"/>
        <v>-20.944379568736572</v>
      </c>
      <c r="F18" s="95">
        <f t="shared" si="10"/>
        <v>-33.416689719956871</v>
      </c>
      <c r="G18" s="95">
        <f t="shared" si="10"/>
        <v>-42.373609562871323</v>
      </c>
      <c r="H18" s="96">
        <f t="shared" si="10"/>
        <v>-48.508107600737176</v>
      </c>
      <c r="I18" s="108"/>
      <c r="J18" s="78"/>
      <c r="K18" s="78"/>
    </row>
    <row r="19" spans="1:11" ht="15" customHeight="1" x14ac:dyDescent="0.3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</row>
    <row r="20" spans="1:11" ht="15" customHeight="1" x14ac:dyDescent="0.3">
      <c r="A20" s="78"/>
      <c r="B20" s="98" t="s">
        <v>22</v>
      </c>
      <c r="C20" s="105">
        <f t="shared" ref="C20:I20" si="11">C14</f>
        <v>0</v>
      </c>
      <c r="D20" s="106">
        <f t="shared" si="11"/>
        <v>-12</v>
      </c>
      <c r="E20" s="106">
        <f t="shared" si="11"/>
        <v>0</v>
      </c>
      <c r="F20" s="106">
        <f t="shared" si="11"/>
        <v>-6</v>
      </c>
      <c r="G20" s="106">
        <f t="shared" si="11"/>
        <v>0</v>
      </c>
      <c r="H20" s="106">
        <f t="shared" si="11"/>
        <v>0</v>
      </c>
      <c r="I20" s="106">
        <f t="shared" si="11"/>
        <v>10</v>
      </c>
      <c r="J20" s="108"/>
      <c r="K20" s="108"/>
    </row>
    <row r="21" spans="1:11" ht="15" customHeight="1" thickBot="1" x14ac:dyDescent="0.35">
      <c r="A21" s="78"/>
      <c r="B21" s="101">
        <f>B15-I16/H18</f>
        <v>0.87141452622099325</v>
      </c>
      <c r="C21" s="91"/>
      <c r="D21" s="93">
        <f t="shared" ref="D21:I21" si="12">$B21*C22</f>
        <v>0</v>
      </c>
      <c r="E21" s="93">
        <f t="shared" si="12"/>
        <v>-10.456974314651919</v>
      </c>
      <c r="F21" s="93">
        <f t="shared" si="12"/>
        <v>-9.1123593181074973</v>
      </c>
      <c r="G21" s="93">
        <f t="shared" si="12"/>
        <v>-13.169129435270058</v>
      </c>
      <c r="H21" s="93">
        <f t="shared" si="12"/>
        <v>-11.475770687578795</v>
      </c>
      <c r="I21" s="93">
        <f t="shared" si="12"/>
        <v>-10.000153276737237</v>
      </c>
      <c r="J21" s="86">
        <f>ABS(B21-B15)</f>
        <v>1.2679558096972965E-3</v>
      </c>
      <c r="K21" s="87">
        <f xml:space="preserve"> ABS(J21/B21)*100</f>
        <v>0.14550547088031204</v>
      </c>
    </row>
    <row r="22" spans="1:11" ht="15" customHeight="1" x14ac:dyDescent="0.3">
      <c r="A22" s="78"/>
      <c r="B22" s="78"/>
      <c r="C22" s="95">
        <f t="shared" ref="C22:I22" si="13">SUM(C20:C21)</f>
        <v>0</v>
      </c>
      <c r="D22" s="95">
        <f t="shared" si="13"/>
        <v>-12</v>
      </c>
      <c r="E22" s="95">
        <f t="shared" si="13"/>
        <v>-10.456974314651919</v>
      </c>
      <c r="F22" s="95">
        <f t="shared" si="13"/>
        <v>-15.112359318107497</v>
      </c>
      <c r="G22" s="95">
        <f t="shared" si="13"/>
        <v>-13.169129435270058</v>
      </c>
      <c r="H22" s="95">
        <f t="shared" si="13"/>
        <v>-11.475770687578795</v>
      </c>
      <c r="I22" s="104">
        <f t="shared" si="13"/>
        <v>-1.5327673723675161E-4</v>
      </c>
      <c r="J22" s="108"/>
      <c r="K22" s="108"/>
    </row>
    <row r="23" spans="1:11" ht="15" customHeight="1" thickBot="1" x14ac:dyDescent="0.35">
      <c r="A23" s="78"/>
      <c r="B23" s="78"/>
      <c r="C23" s="93"/>
      <c r="D23" s="93">
        <f>$B21*C24</f>
        <v>0</v>
      </c>
      <c r="E23" s="93">
        <f>$B21*D24</f>
        <v>-10.456974314651919</v>
      </c>
      <c r="F23" s="93">
        <f>$B21*E24</f>
        <v>-18.224718636214995</v>
      </c>
      <c r="G23" s="93">
        <f>$B21*F24</f>
        <v>-29.050413991158255</v>
      </c>
      <c r="H23" s="93">
        <f>$B21*G24</f>
        <v>-36.790723432207685</v>
      </c>
      <c r="I23" s="107"/>
      <c r="J23" s="108"/>
      <c r="K23" s="108"/>
    </row>
    <row r="24" spans="1:11" ht="15" customHeight="1" x14ac:dyDescent="0.3">
      <c r="A24" s="78"/>
      <c r="B24" s="78"/>
      <c r="C24" s="95">
        <f t="shared" ref="C24:H24" si="14">SUM(C22:C23)</f>
        <v>0</v>
      </c>
      <c r="D24" s="95">
        <f t="shared" si="14"/>
        <v>-12</v>
      </c>
      <c r="E24" s="95">
        <f t="shared" si="14"/>
        <v>-20.913948629303839</v>
      </c>
      <c r="F24" s="95">
        <f t="shared" si="14"/>
        <v>-33.337077954322496</v>
      </c>
      <c r="G24" s="95">
        <f t="shared" si="14"/>
        <v>-42.219543426428316</v>
      </c>
      <c r="H24" s="96">
        <f t="shared" si="14"/>
        <v>-48.266494119786479</v>
      </c>
      <c r="I24" s="108"/>
      <c r="J24" s="108"/>
      <c r="K24" s="108"/>
    </row>
    <row r="25" spans="1:11" ht="15" customHeight="1" x14ac:dyDescent="0.3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</row>
    <row r="26" spans="1:11" ht="15" customHeight="1" x14ac:dyDescent="0.3">
      <c r="A26" s="78"/>
      <c r="B26" s="98" t="s">
        <v>24</v>
      </c>
      <c r="C26" s="105">
        <f t="shared" ref="C26:I26" si="15">C20</f>
        <v>0</v>
      </c>
      <c r="D26" s="106">
        <f t="shared" si="15"/>
        <v>-12</v>
      </c>
      <c r="E26" s="106">
        <f t="shared" si="15"/>
        <v>0</v>
      </c>
      <c r="F26" s="106">
        <f t="shared" si="15"/>
        <v>-6</v>
      </c>
      <c r="G26" s="106">
        <f t="shared" si="15"/>
        <v>0</v>
      </c>
      <c r="H26" s="106">
        <f t="shared" si="15"/>
        <v>0</v>
      </c>
      <c r="I26" s="106">
        <f t="shared" si="15"/>
        <v>10</v>
      </c>
      <c r="J26" s="108"/>
      <c r="K26" s="108"/>
    </row>
    <row r="27" spans="1:11" ht="15" customHeight="1" thickBot="1" x14ac:dyDescent="0.35">
      <c r="A27" s="78"/>
      <c r="B27" s="101">
        <f>B21-I22/H24</f>
        <v>0.87141135058663177</v>
      </c>
      <c r="C27" s="91"/>
      <c r="D27" s="93">
        <f t="shared" ref="D27:I27" si="16">$B27*C28</f>
        <v>0</v>
      </c>
      <c r="E27" s="93">
        <f t="shared" si="16"/>
        <v>-10.456936207039581</v>
      </c>
      <c r="F27" s="93">
        <f t="shared" si="16"/>
        <v>-9.1122929031746125</v>
      </c>
      <c r="G27" s="93">
        <f t="shared" si="16"/>
        <v>-13.16902356921616</v>
      </c>
      <c r="H27" s="93">
        <f t="shared" si="16"/>
        <v>-11.475636614357839</v>
      </c>
      <c r="I27" s="93">
        <f t="shared" si="16"/>
        <v>-10.000000000958966</v>
      </c>
      <c r="J27" s="86">
        <f>ABS(B27-B21)</f>
        <v>3.1756343614741667E-6</v>
      </c>
      <c r="K27" s="87">
        <f xml:space="preserve"> ABS(J27/B27)*100</f>
        <v>3.6442425948851116E-4</v>
      </c>
    </row>
    <row r="28" spans="1:11" ht="15" customHeight="1" x14ac:dyDescent="0.3">
      <c r="A28" s="78"/>
      <c r="B28" s="78"/>
      <c r="C28" s="95">
        <f t="shared" ref="C28:I28" si="17">SUM(C26:C27)</f>
        <v>0</v>
      </c>
      <c r="D28" s="95">
        <f t="shared" si="17"/>
        <v>-12</v>
      </c>
      <c r="E28" s="95">
        <f t="shared" si="17"/>
        <v>-10.456936207039581</v>
      </c>
      <c r="F28" s="95">
        <f t="shared" si="17"/>
        <v>-15.112292903174612</v>
      </c>
      <c r="G28" s="95">
        <f t="shared" si="17"/>
        <v>-13.16902356921616</v>
      </c>
      <c r="H28" s="95">
        <f t="shared" si="17"/>
        <v>-11.475636614357839</v>
      </c>
      <c r="I28" s="104">
        <f t="shared" si="17"/>
        <v>-9.5896623975022521E-10</v>
      </c>
      <c r="J28" s="108"/>
      <c r="K28" s="108"/>
    </row>
    <row r="29" spans="1:11" ht="15" customHeight="1" thickBot="1" x14ac:dyDescent="0.35">
      <c r="A29" s="78"/>
      <c r="B29" s="78"/>
      <c r="C29" s="93"/>
      <c r="D29" s="93">
        <f>$B27*C30</f>
        <v>0</v>
      </c>
      <c r="E29" s="93">
        <f>$B27*D30</f>
        <v>-10.456936207039581</v>
      </c>
      <c r="F29" s="93">
        <f>$B27*E30</f>
        <v>-18.224585806349225</v>
      </c>
      <c r="G29" s="93">
        <f>$B27*F30</f>
        <v>-29.050134500608898</v>
      </c>
      <c r="H29" s="93">
        <f>$B27*G30</f>
        <v>-36.790253554256743</v>
      </c>
      <c r="I29" s="107"/>
      <c r="J29" s="108"/>
      <c r="K29" s="108"/>
    </row>
    <row r="30" spans="1:11" ht="15" customHeight="1" x14ac:dyDescent="0.3">
      <c r="A30" s="78"/>
      <c r="B30" s="78"/>
      <c r="C30" s="95">
        <f t="shared" ref="C30:H30" si="18">SUM(C28:C29)</f>
        <v>0</v>
      </c>
      <c r="D30" s="95">
        <f t="shared" si="18"/>
        <v>-12</v>
      </c>
      <c r="E30" s="95">
        <f t="shared" si="18"/>
        <v>-20.913872414079162</v>
      </c>
      <c r="F30" s="95">
        <f t="shared" si="18"/>
        <v>-33.336878709523837</v>
      </c>
      <c r="G30" s="95">
        <f t="shared" si="18"/>
        <v>-42.219158069825056</v>
      </c>
      <c r="H30" s="96">
        <f t="shared" si="18"/>
        <v>-48.265890168614582</v>
      </c>
      <c r="I30" s="108"/>
      <c r="J30" s="108"/>
      <c r="K30" s="108"/>
    </row>
    <row r="31" spans="1:11" ht="15" customHeight="1" x14ac:dyDescent="0.3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</row>
    <row r="32" spans="1:11" ht="15" customHeight="1" x14ac:dyDescent="0.3">
      <c r="A32" s="78"/>
      <c r="B32" s="98" t="s">
        <v>27</v>
      </c>
      <c r="C32" s="105">
        <f t="shared" ref="C32:I32" si="19">C26</f>
        <v>0</v>
      </c>
      <c r="D32" s="106">
        <f t="shared" si="19"/>
        <v>-12</v>
      </c>
      <c r="E32" s="106">
        <f t="shared" si="19"/>
        <v>0</v>
      </c>
      <c r="F32" s="106">
        <f t="shared" si="19"/>
        <v>-6</v>
      </c>
      <c r="G32" s="106">
        <f t="shared" si="19"/>
        <v>0</v>
      </c>
      <c r="H32" s="106">
        <f t="shared" si="19"/>
        <v>0</v>
      </c>
      <c r="I32" s="106">
        <f t="shared" si="19"/>
        <v>10</v>
      </c>
      <c r="J32" s="108"/>
      <c r="K32" s="108"/>
    </row>
    <row r="33" spans="1:11" ht="15" customHeight="1" thickBot="1" x14ac:dyDescent="0.35">
      <c r="A33" s="78"/>
      <c r="B33" s="101">
        <f>B27-I28/H30</f>
        <v>0.87141135056676333</v>
      </c>
      <c r="C33" s="91"/>
      <c r="D33" s="93">
        <f t="shared" ref="D33" si="20">$B33*C34</f>
        <v>0</v>
      </c>
      <c r="E33" s="93">
        <f t="shared" ref="E33" si="21">$B33*D34</f>
        <v>-10.45693620680116</v>
      </c>
      <c r="F33" s="93">
        <f t="shared" ref="F33" si="22">$B33*E34</f>
        <v>-9.1122929027590853</v>
      </c>
      <c r="G33" s="93">
        <f t="shared" ref="G33" si="23">$B33*F34</f>
        <v>-13.169023568553806</v>
      </c>
      <c r="H33" s="93">
        <f t="shared" ref="H33" si="24">$B33*G34</f>
        <v>-11.47563661351901</v>
      </c>
      <c r="I33" s="93">
        <f t="shared" ref="I33" si="25">$B33*H34</f>
        <v>-9.9999999999999982</v>
      </c>
      <c r="J33" s="86">
        <f>ABS(B33-B27)</f>
        <v>1.9868440226389339E-11</v>
      </c>
      <c r="K33" s="87">
        <f xml:space="preserve"> ABS(J33/B33)*100</f>
        <v>2.2800300011546747E-9</v>
      </c>
    </row>
    <row r="34" spans="1:11" ht="15" customHeight="1" x14ac:dyDescent="0.3">
      <c r="A34" s="78"/>
      <c r="B34" s="78"/>
      <c r="C34" s="95">
        <f t="shared" ref="C34:I34" si="26">SUM(C32:C33)</f>
        <v>0</v>
      </c>
      <c r="D34" s="95">
        <f t="shared" si="26"/>
        <v>-12</v>
      </c>
      <c r="E34" s="95">
        <f t="shared" si="26"/>
        <v>-10.45693620680116</v>
      </c>
      <c r="F34" s="95">
        <f t="shared" si="26"/>
        <v>-15.112292902759085</v>
      </c>
      <c r="G34" s="95">
        <f t="shared" si="26"/>
        <v>-13.169023568553806</v>
      </c>
      <c r="H34" s="95">
        <f t="shared" si="26"/>
        <v>-11.47563661351901</v>
      </c>
      <c r="I34" s="104">
        <f t="shared" si="26"/>
        <v>0</v>
      </c>
      <c r="J34" s="108"/>
      <c r="K34" s="108"/>
    </row>
    <row r="35" spans="1:11" ht="15" customHeight="1" thickBot="1" x14ac:dyDescent="0.35">
      <c r="A35" s="78"/>
      <c r="B35" s="78"/>
      <c r="C35" s="93"/>
      <c r="D35" s="93">
        <f>$B33*C36</f>
        <v>0</v>
      </c>
      <c r="E35" s="93">
        <f>$B33*D36</f>
        <v>-10.45693620680116</v>
      </c>
      <c r="F35" s="93">
        <f>$B33*E36</f>
        <v>-18.224585805518171</v>
      </c>
      <c r="G35" s="93">
        <f>$B33*F36</f>
        <v>-29.05013449886026</v>
      </c>
      <c r="H35" s="93">
        <f>$B33*G36</f>
        <v>-36.790253551316951</v>
      </c>
      <c r="I35" s="107"/>
      <c r="J35" s="108"/>
      <c r="K35" s="108"/>
    </row>
    <row r="36" spans="1:11" ht="15" customHeight="1" x14ac:dyDescent="0.3">
      <c r="A36" s="78"/>
      <c r="B36" s="78"/>
      <c r="C36" s="95">
        <f t="shared" ref="C36:H36" si="27">SUM(C34:C35)</f>
        <v>0</v>
      </c>
      <c r="D36" s="95">
        <f t="shared" si="27"/>
        <v>-12</v>
      </c>
      <c r="E36" s="95">
        <f t="shared" si="27"/>
        <v>-20.91387241360232</v>
      </c>
      <c r="F36" s="95">
        <f t="shared" si="27"/>
        <v>-33.336878708277254</v>
      </c>
      <c r="G36" s="95">
        <f t="shared" si="27"/>
        <v>-42.219158067414064</v>
      </c>
      <c r="H36" s="96">
        <f t="shared" si="27"/>
        <v>-48.265890164835959</v>
      </c>
      <c r="I36" s="108"/>
      <c r="J36" s="108"/>
      <c r="K36" s="108"/>
    </row>
    <row r="37" spans="1:11" ht="15" customHeight="1" x14ac:dyDescent="0.3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</row>
    <row r="38" spans="1:11" ht="15" customHeight="1" x14ac:dyDescent="0.3">
      <c r="A38" s="78"/>
      <c r="B38" s="98" t="s">
        <v>27</v>
      </c>
      <c r="C38" s="105">
        <f t="shared" ref="C38:I38" si="28">C32</f>
        <v>0</v>
      </c>
      <c r="D38" s="106">
        <f t="shared" si="28"/>
        <v>-12</v>
      </c>
      <c r="E38" s="106">
        <f t="shared" si="28"/>
        <v>0</v>
      </c>
      <c r="F38" s="106">
        <f t="shared" si="28"/>
        <v>-6</v>
      </c>
      <c r="G38" s="106">
        <f t="shared" si="28"/>
        <v>0</v>
      </c>
      <c r="H38" s="106">
        <f t="shared" si="28"/>
        <v>0</v>
      </c>
      <c r="I38" s="106">
        <f t="shared" si="28"/>
        <v>10</v>
      </c>
      <c r="J38" s="108"/>
      <c r="K38" s="108"/>
    </row>
    <row r="39" spans="1:11" ht="15" customHeight="1" thickBot="1" x14ac:dyDescent="0.35">
      <c r="A39" s="78"/>
      <c r="B39" s="101">
        <f>B33-I34/H36</f>
        <v>0.87141135056676333</v>
      </c>
      <c r="C39" s="91"/>
      <c r="D39" s="93">
        <f t="shared" ref="D39" si="29">$B39*C40</f>
        <v>0</v>
      </c>
      <c r="E39" s="93">
        <f t="shared" ref="E39" si="30">$B39*D40</f>
        <v>-10.45693620680116</v>
      </c>
      <c r="F39" s="93">
        <f t="shared" ref="F39" si="31">$B39*E40</f>
        <v>-9.1122929027590853</v>
      </c>
      <c r="G39" s="93">
        <f t="shared" ref="G39" si="32">$B39*F40</f>
        <v>-13.169023568553806</v>
      </c>
      <c r="H39" s="93">
        <f t="shared" ref="H39" si="33">$B39*G40</f>
        <v>-11.47563661351901</v>
      </c>
      <c r="I39" s="93">
        <f t="shared" ref="I39" si="34">$B39*H40</f>
        <v>-9.9999999999999982</v>
      </c>
      <c r="J39" s="86">
        <f>ABS(B39-B33)</f>
        <v>0</v>
      </c>
      <c r="K39" s="87">
        <f xml:space="preserve"> ABS(J39/B39)*100</f>
        <v>0</v>
      </c>
    </row>
    <row r="40" spans="1:11" ht="15" customHeight="1" x14ac:dyDescent="0.3">
      <c r="A40" s="78"/>
      <c r="B40" s="78"/>
      <c r="C40" s="95">
        <f t="shared" ref="C40:I40" si="35">SUM(C38:C39)</f>
        <v>0</v>
      </c>
      <c r="D40" s="95">
        <f t="shared" si="35"/>
        <v>-12</v>
      </c>
      <c r="E40" s="95">
        <f t="shared" si="35"/>
        <v>-10.45693620680116</v>
      </c>
      <c r="F40" s="95">
        <f t="shared" si="35"/>
        <v>-15.112292902759085</v>
      </c>
      <c r="G40" s="95">
        <f t="shared" si="35"/>
        <v>-13.169023568553806</v>
      </c>
      <c r="H40" s="95">
        <f t="shared" si="35"/>
        <v>-11.47563661351901</v>
      </c>
      <c r="I40" s="104">
        <f t="shared" si="35"/>
        <v>0</v>
      </c>
      <c r="J40" s="108"/>
      <c r="K40" s="108"/>
    </row>
    <row r="41" spans="1:11" ht="15" customHeight="1" thickBot="1" x14ac:dyDescent="0.35">
      <c r="A41" s="78"/>
      <c r="B41" s="78"/>
      <c r="C41" s="93"/>
      <c r="D41" s="93">
        <f>$B39*C42</f>
        <v>0</v>
      </c>
      <c r="E41" s="93">
        <f>$B39*D42</f>
        <v>-10.45693620680116</v>
      </c>
      <c r="F41" s="93">
        <f>$B39*E42</f>
        <v>-18.224585805518171</v>
      </c>
      <c r="G41" s="93">
        <f>$B39*F42</f>
        <v>-29.05013449886026</v>
      </c>
      <c r="H41" s="93">
        <f>$B39*G42</f>
        <v>-36.790253551316951</v>
      </c>
      <c r="I41" s="107"/>
      <c r="J41" s="108"/>
      <c r="K41" s="108"/>
    </row>
    <row r="42" spans="1:11" ht="15" customHeight="1" x14ac:dyDescent="0.3">
      <c r="A42" s="78"/>
      <c r="B42" s="78"/>
      <c r="C42" s="95">
        <f t="shared" ref="C42:H42" si="36">SUM(C40:C41)</f>
        <v>0</v>
      </c>
      <c r="D42" s="95">
        <f t="shared" si="36"/>
        <v>-12</v>
      </c>
      <c r="E42" s="95">
        <f t="shared" si="36"/>
        <v>-20.91387241360232</v>
      </c>
      <c r="F42" s="95">
        <f t="shared" si="36"/>
        <v>-33.336878708277254</v>
      </c>
      <c r="G42" s="95">
        <f t="shared" si="36"/>
        <v>-42.219158067414064</v>
      </c>
      <c r="H42" s="96">
        <f t="shared" si="36"/>
        <v>-48.265890164835959</v>
      </c>
      <c r="I42" s="108"/>
      <c r="J42" s="108"/>
      <c r="K42" s="108"/>
    </row>
    <row r="43" spans="1:11" ht="15" customHeight="1" x14ac:dyDescent="0.3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</row>
    <row r="44" spans="1:11" ht="15" customHeight="1" x14ac:dyDescent="0.3">
      <c r="A44" s="78"/>
      <c r="B44" s="98" t="s">
        <v>27</v>
      </c>
      <c r="C44" s="105">
        <f t="shared" ref="C44:I44" si="37">C38</f>
        <v>0</v>
      </c>
      <c r="D44" s="106">
        <f t="shared" si="37"/>
        <v>-12</v>
      </c>
      <c r="E44" s="106">
        <f t="shared" si="37"/>
        <v>0</v>
      </c>
      <c r="F44" s="106">
        <f t="shared" si="37"/>
        <v>-6</v>
      </c>
      <c r="G44" s="106">
        <f t="shared" si="37"/>
        <v>0</v>
      </c>
      <c r="H44" s="106">
        <f t="shared" si="37"/>
        <v>0</v>
      </c>
      <c r="I44" s="106">
        <f t="shared" si="37"/>
        <v>10</v>
      </c>
      <c r="J44" s="108"/>
      <c r="K44" s="108"/>
    </row>
    <row r="45" spans="1:11" ht="15" customHeight="1" thickBot="1" x14ac:dyDescent="0.35">
      <c r="A45" s="78"/>
      <c r="B45" s="101">
        <f>B39-I40/H42</f>
        <v>0.87141135056676333</v>
      </c>
      <c r="C45" s="91"/>
      <c r="D45" s="93">
        <f t="shared" ref="D45" si="38">$B45*C46</f>
        <v>0</v>
      </c>
      <c r="E45" s="93">
        <f t="shared" ref="E45" si="39">$B45*D46</f>
        <v>-10.45693620680116</v>
      </c>
      <c r="F45" s="93">
        <f t="shared" ref="F45" si="40">$B45*E46</f>
        <v>-9.1122929027590853</v>
      </c>
      <c r="G45" s="93">
        <f t="shared" ref="G45" si="41">$B45*F46</f>
        <v>-13.169023568553806</v>
      </c>
      <c r="H45" s="93">
        <f t="shared" ref="H45" si="42">$B45*G46</f>
        <v>-11.47563661351901</v>
      </c>
      <c r="I45" s="93">
        <f t="shared" ref="I45" si="43">$B45*H46</f>
        <v>-9.9999999999999982</v>
      </c>
      <c r="J45" s="86">
        <f>ABS(B45-B39)</f>
        <v>0</v>
      </c>
      <c r="K45" s="87">
        <f xml:space="preserve"> ABS(J45/B45)*100</f>
        <v>0</v>
      </c>
    </row>
    <row r="46" spans="1:11" ht="15" customHeight="1" x14ac:dyDescent="0.3">
      <c r="A46" s="78"/>
      <c r="B46" s="78"/>
      <c r="C46" s="95">
        <f t="shared" ref="C46:I46" si="44">SUM(C44:C45)</f>
        <v>0</v>
      </c>
      <c r="D46" s="95">
        <f t="shared" si="44"/>
        <v>-12</v>
      </c>
      <c r="E46" s="95">
        <f t="shared" si="44"/>
        <v>-10.45693620680116</v>
      </c>
      <c r="F46" s="95">
        <f t="shared" si="44"/>
        <v>-15.112292902759085</v>
      </c>
      <c r="G46" s="95">
        <f t="shared" si="44"/>
        <v>-13.169023568553806</v>
      </c>
      <c r="H46" s="95">
        <f t="shared" si="44"/>
        <v>-11.47563661351901</v>
      </c>
      <c r="I46" s="104">
        <f t="shared" si="44"/>
        <v>0</v>
      </c>
      <c r="J46" s="108"/>
      <c r="K46" s="108"/>
    </row>
    <row r="47" spans="1:11" ht="15" customHeight="1" thickBot="1" x14ac:dyDescent="0.35">
      <c r="A47" s="78"/>
      <c r="B47" s="78"/>
      <c r="C47" s="93"/>
      <c r="D47" s="93">
        <f>$B45*C48</f>
        <v>0</v>
      </c>
      <c r="E47" s="93">
        <f>$B45*D48</f>
        <v>-10.45693620680116</v>
      </c>
      <c r="F47" s="93">
        <f>$B45*E48</f>
        <v>-18.224585805518171</v>
      </c>
      <c r="G47" s="93">
        <f>$B45*F48</f>
        <v>-29.05013449886026</v>
      </c>
      <c r="H47" s="93">
        <f>$B45*G48</f>
        <v>-36.790253551316951</v>
      </c>
      <c r="I47" s="107"/>
      <c r="J47" s="108"/>
      <c r="K47" s="108"/>
    </row>
    <row r="48" spans="1:11" ht="15" customHeight="1" x14ac:dyDescent="0.3">
      <c r="A48" s="78"/>
      <c r="B48" s="78"/>
      <c r="C48" s="95">
        <f t="shared" ref="C48:H48" si="45">SUM(C46:C47)</f>
        <v>0</v>
      </c>
      <c r="D48" s="95">
        <f t="shared" si="45"/>
        <v>-12</v>
      </c>
      <c r="E48" s="95">
        <f t="shared" si="45"/>
        <v>-20.91387241360232</v>
      </c>
      <c r="F48" s="95">
        <f t="shared" si="45"/>
        <v>-33.336878708277254</v>
      </c>
      <c r="G48" s="95">
        <f t="shared" si="45"/>
        <v>-42.219158067414064</v>
      </c>
      <c r="H48" s="96">
        <f t="shared" si="45"/>
        <v>-48.265890164835959</v>
      </c>
      <c r="I48" s="108"/>
      <c r="J48" s="108"/>
      <c r="K48" s="108"/>
    </row>
  </sheetData>
  <phoneticPr fontId="17" type="noConversion"/>
  <conditionalFormatting sqref="B9">
    <cfRule type="expression" dxfId="12" priority="10">
      <formula>K9&lt;$K$1</formula>
    </cfRule>
  </conditionalFormatting>
  <conditionalFormatting sqref="B15">
    <cfRule type="expression" dxfId="11" priority="8">
      <formula>K15&lt;$K$1</formula>
    </cfRule>
  </conditionalFormatting>
  <conditionalFormatting sqref="B21">
    <cfRule type="expression" dxfId="10" priority="9">
      <formula>K21&lt;$K$1</formula>
    </cfRule>
  </conditionalFormatting>
  <conditionalFormatting sqref="B27">
    <cfRule type="expression" dxfId="9" priority="12">
      <formula>K27&lt;$K$1</formula>
    </cfRule>
  </conditionalFormatting>
  <conditionalFormatting sqref="B33">
    <cfRule type="expression" dxfId="8" priority="3">
      <formula>K33&lt;$K$1</formula>
    </cfRule>
  </conditionalFormatting>
  <conditionalFormatting sqref="B39">
    <cfRule type="expression" dxfId="7" priority="2">
      <formula>K39&lt;$K$1</formula>
    </cfRule>
  </conditionalFormatting>
  <conditionalFormatting sqref="B45">
    <cfRule type="expression" dxfId="6" priority="1">
      <formula>K45&lt;$K$1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CEDF2-9A76-4B3F-AE96-50926E36C015}">
  <dimension ref="A1:O30"/>
  <sheetViews>
    <sheetView workbookViewId="0">
      <selection activeCell="B4" sqref="B4"/>
    </sheetView>
  </sheetViews>
  <sheetFormatPr baseColWidth="10" defaultColWidth="11.44140625" defaultRowHeight="15" customHeight="1" x14ac:dyDescent="0.3"/>
  <cols>
    <col min="1" max="1" width="19.109375" bestFit="1" customWidth="1"/>
    <col min="2" max="2" width="9.109375" bestFit="1" customWidth="1"/>
    <col min="3" max="4" width="7.6640625" bestFit="1" customWidth="1"/>
    <col min="5" max="5" width="8.44140625" bestFit="1" customWidth="1"/>
    <col min="6" max="6" width="9.6640625" bestFit="1" customWidth="1"/>
    <col min="7" max="7" width="10.33203125" bestFit="1" customWidth="1"/>
    <col min="8" max="8" width="12.44140625" bestFit="1" customWidth="1"/>
    <col min="9" max="9" width="11.44140625" bestFit="1" customWidth="1"/>
    <col min="10" max="10" width="7.88671875" bestFit="1" customWidth="1"/>
    <col min="11" max="11" width="9" bestFit="1" customWidth="1"/>
    <col min="12" max="12" width="10.5546875" bestFit="1" customWidth="1"/>
    <col min="13" max="13" width="3.44140625" bestFit="1" customWidth="1"/>
    <col min="14" max="14" width="9.44140625" bestFit="1" customWidth="1"/>
    <col min="15" max="15" width="12" bestFit="1" customWidth="1"/>
    <col min="16" max="17" width="7.5546875" bestFit="1" customWidth="1"/>
  </cols>
  <sheetData>
    <row r="1" spans="1:15" ht="16.2" thickBot="1" x14ac:dyDescent="0.35">
      <c r="A1" s="11" t="s">
        <v>9</v>
      </c>
      <c r="B1" s="112"/>
      <c r="C1" s="29" t="s">
        <v>10</v>
      </c>
      <c r="D1" s="29" t="s">
        <v>11</v>
      </c>
      <c r="E1" s="29" t="s">
        <v>12</v>
      </c>
      <c r="F1" s="29" t="s">
        <v>13</v>
      </c>
      <c r="G1" s="29" t="s">
        <v>14</v>
      </c>
      <c r="H1" s="29" t="s">
        <v>15</v>
      </c>
      <c r="I1" s="29" t="s">
        <v>16</v>
      </c>
      <c r="J1" s="6">
        <v>1E-3</v>
      </c>
      <c r="K1" s="3">
        <v>0.1</v>
      </c>
    </row>
    <row r="2" spans="1:15" ht="15.6" x14ac:dyDescent="0.3">
      <c r="A2" s="2"/>
      <c r="B2" s="113" t="s">
        <v>17</v>
      </c>
      <c r="C2" s="30">
        <v>0</v>
      </c>
      <c r="D2" s="30">
        <v>0</v>
      </c>
      <c r="E2" s="30">
        <v>0</v>
      </c>
      <c r="F2" s="30">
        <v>0</v>
      </c>
      <c r="G2" s="30">
        <v>1</v>
      </c>
      <c r="H2" s="30">
        <v>-3</v>
      </c>
      <c r="I2" s="30">
        <v>-4</v>
      </c>
      <c r="J2" s="114" t="s">
        <v>5</v>
      </c>
      <c r="K2" s="4" t="s">
        <v>6</v>
      </c>
    </row>
    <row r="3" spans="1:15" ht="15.6" x14ac:dyDescent="0.3">
      <c r="A3" s="2"/>
      <c r="B3" s="115">
        <v>-1</v>
      </c>
      <c r="C3" s="31"/>
      <c r="D3" s="31">
        <f t="shared" ref="D3:I3" si="0">$B3*C4</f>
        <v>0</v>
      </c>
      <c r="E3" s="31">
        <f t="shared" si="0"/>
        <v>0</v>
      </c>
      <c r="F3" s="31">
        <f t="shared" si="0"/>
        <v>0</v>
      </c>
      <c r="G3" s="31">
        <f t="shared" si="0"/>
        <v>0</v>
      </c>
      <c r="H3" s="31">
        <f t="shared" si="0"/>
        <v>-1</v>
      </c>
      <c r="I3" s="40">
        <f t="shared" si="0"/>
        <v>4</v>
      </c>
      <c r="J3" s="32"/>
      <c r="K3" s="8"/>
    </row>
    <row r="4" spans="1:15" ht="15.6" x14ac:dyDescent="0.3">
      <c r="B4" s="28"/>
      <c r="C4" s="116">
        <f t="shared" ref="C4:I4" si="1">SUM(C2:C3)</f>
        <v>0</v>
      </c>
      <c r="D4" s="32">
        <f t="shared" si="1"/>
        <v>0</v>
      </c>
      <c r="E4" s="8">
        <f t="shared" si="1"/>
        <v>0</v>
      </c>
      <c r="F4" s="8">
        <f t="shared" si="1"/>
        <v>0</v>
      </c>
      <c r="G4" s="8">
        <f t="shared" si="1"/>
        <v>1</v>
      </c>
      <c r="H4" s="8">
        <f t="shared" si="1"/>
        <v>-4</v>
      </c>
      <c r="I4" s="39">
        <f t="shared" si="1"/>
        <v>0</v>
      </c>
      <c r="J4" s="32"/>
      <c r="K4" s="8"/>
    </row>
    <row r="5" spans="1:15" ht="15.6" thickBot="1" x14ac:dyDescent="0.35">
      <c r="C5" s="117"/>
      <c r="D5" s="118">
        <f>$B3*C6</f>
        <v>0</v>
      </c>
      <c r="E5" s="119">
        <f>$B3*D6</f>
        <v>0</v>
      </c>
      <c r="F5" s="119">
        <f>$B3*E6</f>
        <v>0</v>
      </c>
      <c r="G5" s="119">
        <f>$B3*F6</f>
        <v>0</v>
      </c>
      <c r="H5" s="120">
        <f>$B3*G6</f>
        <v>-1</v>
      </c>
      <c r="I5" s="29"/>
      <c r="J5" s="8"/>
      <c r="K5" s="8"/>
    </row>
    <row r="6" spans="1:15" ht="15.6" x14ac:dyDescent="0.3">
      <c r="C6" s="36">
        <f t="shared" ref="C6:H6" si="2">SUM(C4:C5)</f>
        <v>0</v>
      </c>
      <c r="D6" s="36">
        <f t="shared" si="2"/>
        <v>0</v>
      </c>
      <c r="E6" s="36">
        <f t="shared" si="2"/>
        <v>0</v>
      </c>
      <c r="F6" s="36">
        <f t="shared" si="2"/>
        <v>0</v>
      </c>
      <c r="G6" s="36">
        <f t="shared" si="2"/>
        <v>1</v>
      </c>
      <c r="H6" s="33">
        <f t="shared" si="2"/>
        <v>-5</v>
      </c>
      <c r="I6" s="12"/>
      <c r="J6" s="8"/>
      <c r="K6" s="32"/>
    </row>
    <row r="7" spans="1:15" x14ac:dyDescent="0.3">
      <c r="C7" s="12"/>
      <c r="D7" s="12"/>
      <c r="E7" s="12"/>
      <c r="F7" s="12"/>
      <c r="G7" s="12"/>
      <c r="H7" s="12"/>
      <c r="I7" s="12"/>
      <c r="J7" s="8"/>
      <c r="K7" s="32"/>
    </row>
    <row r="8" spans="1:15" x14ac:dyDescent="0.3">
      <c r="B8" s="121" t="s">
        <v>18</v>
      </c>
      <c r="C8" s="34">
        <f t="shared" ref="C8:I8" si="3">C2</f>
        <v>0</v>
      </c>
      <c r="D8" s="13">
        <f t="shared" si="3"/>
        <v>0</v>
      </c>
      <c r="E8" s="13">
        <f t="shared" si="3"/>
        <v>0</v>
      </c>
      <c r="F8" s="13">
        <f t="shared" si="3"/>
        <v>0</v>
      </c>
      <c r="G8" s="13">
        <f t="shared" si="3"/>
        <v>1</v>
      </c>
      <c r="H8" s="13">
        <f t="shared" si="3"/>
        <v>-3</v>
      </c>
      <c r="I8" s="35">
        <f t="shared" si="3"/>
        <v>-4</v>
      </c>
      <c r="J8" s="8"/>
      <c r="K8" s="32"/>
    </row>
    <row r="9" spans="1:15" ht="15.6" thickBot="1" x14ac:dyDescent="0.35">
      <c r="B9" s="35">
        <f>B3-I4/H6</f>
        <v>-1</v>
      </c>
      <c r="C9" s="122"/>
      <c r="D9" s="119">
        <f t="shared" ref="D9:I9" si="4">$B9*C10</f>
        <v>0</v>
      </c>
      <c r="E9" s="119">
        <f t="shared" si="4"/>
        <v>0</v>
      </c>
      <c r="F9" s="119">
        <f t="shared" si="4"/>
        <v>0</v>
      </c>
      <c r="G9" s="119">
        <f t="shared" si="4"/>
        <v>0</v>
      </c>
      <c r="H9" s="119">
        <f t="shared" si="4"/>
        <v>-1</v>
      </c>
      <c r="I9" s="119">
        <f t="shared" si="4"/>
        <v>4</v>
      </c>
      <c r="J9" s="123">
        <f>ABS(B9-B3)</f>
        <v>0</v>
      </c>
      <c r="K9" s="8">
        <f xml:space="preserve"> ABS(J9/B9)*100</f>
        <v>0</v>
      </c>
    </row>
    <row r="10" spans="1:15" ht="15" customHeight="1" x14ac:dyDescent="0.3">
      <c r="C10" s="36">
        <f t="shared" ref="C10:I10" si="5">SUM(C8:C9)</f>
        <v>0</v>
      </c>
      <c r="D10" s="36">
        <f t="shared" si="5"/>
        <v>0</v>
      </c>
      <c r="E10" s="36">
        <f t="shared" si="5"/>
        <v>0</v>
      </c>
      <c r="F10" s="36">
        <f t="shared" si="5"/>
        <v>0</v>
      </c>
      <c r="G10" s="36">
        <f t="shared" si="5"/>
        <v>1</v>
      </c>
      <c r="H10" s="36">
        <f t="shared" si="5"/>
        <v>-4</v>
      </c>
      <c r="I10" s="37">
        <f t="shared" si="5"/>
        <v>0</v>
      </c>
    </row>
    <row r="11" spans="1:15" ht="15" customHeight="1" thickBot="1" x14ac:dyDescent="0.35">
      <c r="C11" s="29"/>
      <c r="D11" s="119">
        <f>$B9*C12</f>
        <v>0</v>
      </c>
      <c r="E11" s="119">
        <f>$B9*D12</f>
        <v>0</v>
      </c>
      <c r="F11" s="119">
        <f>$B9*E12</f>
        <v>0</v>
      </c>
      <c r="G11" s="119">
        <f>$B9*F12</f>
        <v>0</v>
      </c>
      <c r="H11" s="119">
        <f>$B9*G12</f>
        <v>-1</v>
      </c>
      <c r="I11" s="12"/>
    </row>
    <row r="12" spans="1:15" ht="15" customHeight="1" x14ac:dyDescent="0.3">
      <c r="C12" s="36">
        <f t="shared" ref="C12:H12" si="6">SUM(C10:C11)</f>
        <v>0</v>
      </c>
      <c r="D12" s="36">
        <f t="shared" si="6"/>
        <v>0</v>
      </c>
      <c r="E12" s="36">
        <f t="shared" si="6"/>
        <v>0</v>
      </c>
      <c r="F12" s="36">
        <f t="shared" si="6"/>
        <v>0</v>
      </c>
      <c r="G12" s="36">
        <f t="shared" si="6"/>
        <v>1</v>
      </c>
      <c r="H12" s="33">
        <f t="shared" si="6"/>
        <v>-5</v>
      </c>
    </row>
    <row r="13" spans="1:15" ht="15" customHeight="1" x14ac:dyDescent="0.3">
      <c r="O13" s="14"/>
    </row>
    <row r="14" spans="1:15" ht="15" customHeight="1" x14ac:dyDescent="0.3">
      <c r="B14" s="121" t="s">
        <v>21</v>
      </c>
      <c r="C14" s="124">
        <f t="shared" ref="C14:I14" si="7">C8</f>
        <v>0</v>
      </c>
      <c r="D14" s="125">
        <f t="shared" si="7"/>
        <v>0</v>
      </c>
      <c r="E14" s="125">
        <f t="shared" si="7"/>
        <v>0</v>
      </c>
      <c r="F14" s="125">
        <f t="shared" si="7"/>
        <v>0</v>
      </c>
      <c r="G14" s="125">
        <f t="shared" si="7"/>
        <v>1</v>
      </c>
      <c r="H14" s="125">
        <f t="shared" si="7"/>
        <v>-3</v>
      </c>
      <c r="I14" s="125">
        <f t="shared" si="7"/>
        <v>-4</v>
      </c>
    </row>
    <row r="15" spans="1:15" ht="15" customHeight="1" thickBot="1" x14ac:dyDescent="0.35">
      <c r="B15" s="35">
        <f>B9-I10/H12</f>
        <v>-1</v>
      </c>
      <c r="C15" s="117"/>
      <c r="D15" s="119">
        <f t="shared" ref="D15:I15" si="8">$B15*C16</f>
        <v>0</v>
      </c>
      <c r="E15" s="119">
        <f t="shared" si="8"/>
        <v>0</v>
      </c>
      <c r="F15" s="119">
        <f t="shared" si="8"/>
        <v>0</v>
      </c>
      <c r="G15" s="119">
        <f t="shared" si="8"/>
        <v>0</v>
      </c>
      <c r="H15" s="119">
        <f t="shared" si="8"/>
        <v>-1</v>
      </c>
      <c r="I15" s="119">
        <f t="shared" si="8"/>
        <v>4</v>
      </c>
      <c r="J15" s="32">
        <f>ABS(B15-B9)</f>
        <v>0</v>
      </c>
      <c r="K15" s="8">
        <f xml:space="preserve"> ABS(J15/B15)*100</f>
        <v>0</v>
      </c>
    </row>
    <row r="16" spans="1:15" ht="15" customHeight="1" x14ac:dyDescent="0.3">
      <c r="C16" s="36">
        <f t="shared" ref="C16:I16" si="9">SUM(C14:C15)</f>
        <v>0</v>
      </c>
      <c r="D16" s="36">
        <f t="shared" si="9"/>
        <v>0</v>
      </c>
      <c r="E16" s="36">
        <f t="shared" si="9"/>
        <v>0</v>
      </c>
      <c r="F16" s="36">
        <f t="shared" si="9"/>
        <v>0</v>
      </c>
      <c r="G16" s="36">
        <f t="shared" si="9"/>
        <v>1</v>
      </c>
      <c r="H16" s="36">
        <f t="shared" si="9"/>
        <v>-4</v>
      </c>
      <c r="I16" s="37">
        <f t="shared" si="9"/>
        <v>0</v>
      </c>
    </row>
    <row r="17" spans="2:11" ht="15" customHeight="1" thickBot="1" x14ac:dyDescent="0.35">
      <c r="C17" s="119"/>
      <c r="D17" s="119">
        <f>$B15*C18</f>
        <v>0</v>
      </c>
      <c r="E17" s="119">
        <f>$B15*D18</f>
        <v>0</v>
      </c>
      <c r="F17" s="119">
        <f>$B15*E18</f>
        <v>0</v>
      </c>
      <c r="G17" s="119">
        <f>$B15*F18</f>
        <v>0</v>
      </c>
      <c r="H17" s="119">
        <f>$B15*G18</f>
        <v>-1</v>
      </c>
      <c r="I17" s="126"/>
    </row>
    <row r="18" spans="2:11" ht="15" customHeight="1" x14ac:dyDescent="0.3">
      <c r="C18" s="36">
        <f t="shared" ref="C18:H18" si="10">SUM(C16:C17)</f>
        <v>0</v>
      </c>
      <c r="D18" s="36">
        <f t="shared" si="10"/>
        <v>0</v>
      </c>
      <c r="E18" s="36">
        <f t="shared" si="10"/>
        <v>0</v>
      </c>
      <c r="F18" s="36">
        <f t="shared" si="10"/>
        <v>0</v>
      </c>
      <c r="G18" s="36">
        <f t="shared" si="10"/>
        <v>1</v>
      </c>
      <c r="H18" s="33">
        <f t="shared" si="10"/>
        <v>-5</v>
      </c>
      <c r="I18" s="38"/>
    </row>
    <row r="20" spans="2:11" ht="15" customHeight="1" x14ac:dyDescent="0.3">
      <c r="B20" s="121" t="s">
        <v>22</v>
      </c>
      <c r="C20" s="124">
        <f t="shared" ref="C20:I20" si="11">C14</f>
        <v>0</v>
      </c>
      <c r="D20" s="125">
        <f t="shared" si="11"/>
        <v>0</v>
      </c>
      <c r="E20" s="125">
        <f t="shared" si="11"/>
        <v>0</v>
      </c>
      <c r="F20" s="125">
        <f t="shared" si="11"/>
        <v>0</v>
      </c>
      <c r="G20" s="125">
        <f t="shared" si="11"/>
        <v>1</v>
      </c>
      <c r="H20" s="125">
        <f t="shared" si="11"/>
        <v>-3</v>
      </c>
      <c r="I20" s="125">
        <f t="shared" si="11"/>
        <v>-4</v>
      </c>
      <c r="J20" s="38"/>
      <c r="K20" s="38"/>
    </row>
    <row r="21" spans="2:11" ht="15" customHeight="1" thickBot="1" x14ac:dyDescent="0.35">
      <c r="B21" s="35">
        <f>B15-I16/H18</f>
        <v>-1</v>
      </c>
      <c r="C21" s="117"/>
      <c r="D21" s="119">
        <f t="shared" ref="D21:I21" si="12">$B21*C22</f>
        <v>0</v>
      </c>
      <c r="E21" s="119">
        <f t="shared" si="12"/>
        <v>0</v>
      </c>
      <c r="F21" s="119">
        <f t="shared" si="12"/>
        <v>0</v>
      </c>
      <c r="G21" s="119">
        <f t="shared" si="12"/>
        <v>0</v>
      </c>
      <c r="H21" s="119">
        <f t="shared" si="12"/>
        <v>-1</v>
      </c>
      <c r="I21" s="119">
        <f t="shared" si="12"/>
        <v>4</v>
      </c>
      <c r="J21" s="32">
        <f>ABS(B21-B15)</f>
        <v>0</v>
      </c>
      <c r="K21" s="8">
        <f xml:space="preserve"> ABS(J21/B21)*100</f>
        <v>0</v>
      </c>
    </row>
    <row r="22" spans="2:11" ht="15" customHeight="1" x14ac:dyDescent="0.3">
      <c r="C22" s="36">
        <f t="shared" ref="C22:I22" si="13">SUM(C20:C21)</f>
        <v>0</v>
      </c>
      <c r="D22" s="36">
        <f t="shared" si="13"/>
        <v>0</v>
      </c>
      <c r="E22" s="36">
        <f t="shared" si="13"/>
        <v>0</v>
      </c>
      <c r="F22" s="36">
        <f t="shared" si="13"/>
        <v>0</v>
      </c>
      <c r="G22" s="36">
        <f t="shared" si="13"/>
        <v>1</v>
      </c>
      <c r="H22" s="36">
        <f t="shared" si="13"/>
        <v>-4</v>
      </c>
      <c r="I22" s="37">
        <f t="shared" si="13"/>
        <v>0</v>
      </c>
      <c r="J22" s="38"/>
      <c r="K22" s="38"/>
    </row>
    <row r="23" spans="2:11" ht="15" customHeight="1" thickBot="1" x14ac:dyDescent="0.35">
      <c r="C23" s="119"/>
      <c r="D23" s="119">
        <f>$B21*C24</f>
        <v>0</v>
      </c>
      <c r="E23" s="119">
        <f>$B21*D24</f>
        <v>0</v>
      </c>
      <c r="F23" s="119">
        <f>$B21*E24</f>
        <v>0</v>
      </c>
      <c r="G23" s="119">
        <f>$B21*F24</f>
        <v>0</v>
      </c>
      <c r="H23" s="119">
        <f>$B21*G24</f>
        <v>-1</v>
      </c>
      <c r="I23" s="126"/>
      <c r="J23" s="38"/>
      <c r="K23" s="38"/>
    </row>
    <row r="24" spans="2:11" ht="15" customHeight="1" x14ac:dyDescent="0.3">
      <c r="C24" s="36">
        <f t="shared" ref="C24:H24" si="14">SUM(C22:C23)</f>
        <v>0</v>
      </c>
      <c r="D24" s="36">
        <f t="shared" si="14"/>
        <v>0</v>
      </c>
      <c r="E24" s="36">
        <f t="shared" si="14"/>
        <v>0</v>
      </c>
      <c r="F24" s="36">
        <f t="shared" si="14"/>
        <v>0</v>
      </c>
      <c r="G24" s="36">
        <f t="shared" si="14"/>
        <v>1</v>
      </c>
      <c r="H24" s="33">
        <f t="shared" si="14"/>
        <v>-5</v>
      </c>
      <c r="I24" s="38"/>
      <c r="J24" s="38"/>
      <c r="K24" s="38"/>
    </row>
    <row r="26" spans="2:11" ht="15" customHeight="1" x14ac:dyDescent="0.3">
      <c r="B26" s="121" t="s">
        <v>24</v>
      </c>
      <c r="C26" s="124">
        <f t="shared" ref="C26:I26" si="15">C20</f>
        <v>0</v>
      </c>
      <c r="D26" s="125">
        <f t="shared" si="15"/>
        <v>0</v>
      </c>
      <c r="E26" s="125">
        <f t="shared" si="15"/>
        <v>0</v>
      </c>
      <c r="F26" s="125">
        <f t="shared" si="15"/>
        <v>0</v>
      </c>
      <c r="G26" s="125">
        <f t="shared" si="15"/>
        <v>1</v>
      </c>
      <c r="H26" s="125">
        <f t="shared" si="15"/>
        <v>-3</v>
      </c>
      <c r="I26" s="125">
        <f t="shared" si="15"/>
        <v>-4</v>
      </c>
      <c r="J26" s="38"/>
      <c r="K26" s="38"/>
    </row>
    <row r="27" spans="2:11" ht="15" customHeight="1" thickBot="1" x14ac:dyDescent="0.35">
      <c r="B27" s="35">
        <f>B21-I22/H24</f>
        <v>-1</v>
      </c>
      <c r="C27" s="117"/>
      <c r="D27" s="119">
        <f t="shared" ref="D27:I27" si="16">$B27*C28</f>
        <v>0</v>
      </c>
      <c r="E27" s="119">
        <f t="shared" si="16"/>
        <v>0</v>
      </c>
      <c r="F27" s="119">
        <f t="shared" si="16"/>
        <v>0</v>
      </c>
      <c r="G27" s="119">
        <f t="shared" si="16"/>
        <v>0</v>
      </c>
      <c r="H27" s="119">
        <f t="shared" si="16"/>
        <v>-1</v>
      </c>
      <c r="I27" s="119">
        <f t="shared" si="16"/>
        <v>4</v>
      </c>
      <c r="J27" s="32">
        <f>ABS(B27-B21)</f>
        <v>0</v>
      </c>
      <c r="K27" s="8">
        <f xml:space="preserve"> ABS(J27/B27)*100</f>
        <v>0</v>
      </c>
    </row>
    <row r="28" spans="2:11" ht="15" customHeight="1" x14ac:dyDescent="0.3">
      <c r="C28" s="36">
        <f t="shared" ref="C28:I28" si="17">SUM(C26:C27)</f>
        <v>0</v>
      </c>
      <c r="D28" s="36">
        <f t="shared" si="17"/>
        <v>0</v>
      </c>
      <c r="E28" s="36">
        <f t="shared" si="17"/>
        <v>0</v>
      </c>
      <c r="F28" s="36">
        <f t="shared" si="17"/>
        <v>0</v>
      </c>
      <c r="G28" s="36">
        <f t="shared" si="17"/>
        <v>1</v>
      </c>
      <c r="H28" s="36">
        <f t="shared" si="17"/>
        <v>-4</v>
      </c>
      <c r="I28" s="37">
        <f t="shared" si="17"/>
        <v>0</v>
      </c>
      <c r="J28" s="38"/>
      <c r="K28" s="38"/>
    </row>
    <row r="29" spans="2:11" ht="15" customHeight="1" thickBot="1" x14ac:dyDescent="0.35">
      <c r="C29" s="119"/>
      <c r="D29" s="119">
        <f>$B27*C30</f>
        <v>0</v>
      </c>
      <c r="E29" s="119">
        <f>$B27*D30</f>
        <v>0</v>
      </c>
      <c r="F29" s="119">
        <f>$B27*E30</f>
        <v>0</v>
      </c>
      <c r="G29" s="119">
        <f>$B27*F30</f>
        <v>0</v>
      </c>
      <c r="H29" s="119">
        <f>$B27*G30</f>
        <v>-1</v>
      </c>
      <c r="I29" s="126"/>
      <c r="J29" s="38"/>
      <c r="K29" s="38"/>
    </row>
    <row r="30" spans="2:11" ht="15" customHeight="1" x14ac:dyDescent="0.3">
      <c r="C30" s="36">
        <f t="shared" ref="C30:H30" si="18">SUM(C28:C29)</f>
        <v>0</v>
      </c>
      <c r="D30" s="36">
        <f t="shared" si="18"/>
        <v>0</v>
      </c>
      <c r="E30" s="36">
        <f t="shared" si="18"/>
        <v>0</v>
      </c>
      <c r="F30" s="36">
        <f t="shared" si="18"/>
        <v>0</v>
      </c>
      <c r="G30" s="36">
        <f t="shared" si="18"/>
        <v>1</v>
      </c>
      <c r="H30" s="33">
        <f t="shared" si="18"/>
        <v>-5</v>
      </c>
      <c r="I30" s="38"/>
      <c r="J30" s="38"/>
      <c r="K30" s="38"/>
    </row>
  </sheetData>
  <conditionalFormatting sqref="B9">
    <cfRule type="expression" dxfId="5" priority="1">
      <formula xml:space="preserve"> J9 &lt; $J$1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2570-36AA-40A9-B8BA-0FACF29C136A}">
  <dimension ref="A1:O30"/>
  <sheetViews>
    <sheetView workbookViewId="0">
      <selection activeCell="L2" sqref="L2"/>
    </sheetView>
  </sheetViews>
  <sheetFormatPr baseColWidth="10" defaultColWidth="11.44140625" defaultRowHeight="15" customHeight="1" x14ac:dyDescent="0.3"/>
  <cols>
    <col min="1" max="1" width="19.109375" bestFit="1" customWidth="1"/>
    <col min="2" max="2" width="9.109375" bestFit="1" customWidth="1"/>
    <col min="3" max="5" width="7.6640625" bestFit="1" customWidth="1"/>
    <col min="6" max="6" width="9.6640625" bestFit="1" customWidth="1"/>
    <col min="7" max="7" width="10.33203125" bestFit="1" customWidth="1"/>
    <col min="8" max="8" width="12.44140625" bestFit="1" customWidth="1"/>
    <col min="9" max="9" width="11.44140625" bestFit="1" customWidth="1"/>
    <col min="10" max="10" width="7.6640625" bestFit="1" customWidth="1"/>
    <col min="11" max="11" width="9" bestFit="1" customWidth="1"/>
    <col min="12" max="12" width="10.5546875" bestFit="1" customWidth="1"/>
    <col min="13" max="13" width="3.44140625" bestFit="1" customWidth="1"/>
    <col min="14" max="14" width="9.44140625" bestFit="1" customWidth="1"/>
    <col min="15" max="15" width="12" bestFit="1" customWidth="1"/>
    <col min="16" max="17" width="7.5546875" bestFit="1" customWidth="1"/>
  </cols>
  <sheetData>
    <row r="1" spans="1:15" ht="15.6" x14ac:dyDescent="0.3">
      <c r="A1" s="11" t="s">
        <v>9</v>
      </c>
      <c r="B1" s="112"/>
      <c r="C1" s="29" t="s">
        <v>10</v>
      </c>
      <c r="D1" s="29" t="s">
        <v>11</v>
      </c>
      <c r="E1" s="29" t="s">
        <v>12</v>
      </c>
      <c r="F1" s="29" t="s">
        <v>13</v>
      </c>
      <c r="G1" s="29" t="s">
        <v>14</v>
      </c>
      <c r="H1" s="29" t="s">
        <v>15</v>
      </c>
      <c r="I1" s="29" t="s">
        <v>16</v>
      </c>
      <c r="J1" s="6">
        <v>0.02</v>
      </c>
      <c r="K1" s="3"/>
    </row>
    <row r="2" spans="1:15" ht="15.6" x14ac:dyDescent="0.3">
      <c r="A2" s="2"/>
      <c r="B2" s="113" t="s">
        <v>17</v>
      </c>
      <c r="C2" s="30">
        <v>0</v>
      </c>
      <c r="D2" s="30">
        <v>0</v>
      </c>
      <c r="E2" s="30">
        <v>1</v>
      </c>
      <c r="F2" s="30">
        <v>-1</v>
      </c>
      <c r="G2" s="30">
        <v>6</v>
      </c>
      <c r="H2" s="30">
        <v>-3</v>
      </c>
      <c r="I2" s="30">
        <v>4</v>
      </c>
      <c r="J2" s="114" t="s">
        <v>5</v>
      </c>
      <c r="K2" s="4" t="s">
        <v>6</v>
      </c>
    </row>
    <row r="3" spans="1:15" ht="15.6" x14ac:dyDescent="0.3">
      <c r="A3" s="2"/>
      <c r="B3" s="115">
        <v>-0.2</v>
      </c>
      <c r="C3" s="31"/>
      <c r="D3" s="31">
        <f t="shared" ref="D3:I3" si="0">$B3*C4</f>
        <v>0</v>
      </c>
      <c r="E3" s="31">
        <f t="shared" si="0"/>
        <v>0</v>
      </c>
      <c r="F3" s="31">
        <f t="shared" si="0"/>
        <v>-0.2</v>
      </c>
      <c r="G3" s="31">
        <f t="shared" si="0"/>
        <v>0.24</v>
      </c>
      <c r="H3" s="31">
        <f t="shared" si="0"/>
        <v>-1.2480000000000002</v>
      </c>
      <c r="I3" s="40">
        <f t="shared" si="0"/>
        <v>0.84960000000000013</v>
      </c>
      <c r="J3" s="32"/>
      <c r="K3" s="8"/>
    </row>
    <row r="4" spans="1:15" ht="15.6" x14ac:dyDescent="0.3">
      <c r="B4" s="28"/>
      <c r="C4" s="116">
        <f t="shared" ref="C4:I4" si="1">SUM(C2:C3)</f>
        <v>0</v>
      </c>
      <c r="D4" s="32">
        <f t="shared" si="1"/>
        <v>0</v>
      </c>
      <c r="E4" s="8">
        <f t="shared" si="1"/>
        <v>1</v>
      </c>
      <c r="F4" s="8">
        <f t="shared" si="1"/>
        <v>-1.2</v>
      </c>
      <c r="G4" s="8">
        <f t="shared" si="1"/>
        <v>6.24</v>
      </c>
      <c r="H4" s="8">
        <f t="shared" si="1"/>
        <v>-4.2480000000000002</v>
      </c>
      <c r="I4" s="39">
        <f t="shared" si="1"/>
        <v>4.8496000000000006</v>
      </c>
      <c r="J4" s="32"/>
      <c r="K4" s="8"/>
    </row>
    <row r="5" spans="1:15" x14ac:dyDescent="0.3">
      <c r="C5" s="117"/>
      <c r="D5" s="118">
        <f>$B3*C6</f>
        <v>0</v>
      </c>
      <c r="E5" s="119">
        <f>$B3*D6</f>
        <v>0</v>
      </c>
      <c r="F5" s="119">
        <f>$B3*E6</f>
        <v>-0.2</v>
      </c>
      <c r="G5" s="119">
        <f>$B3*F6</f>
        <v>0.27999999999999997</v>
      </c>
      <c r="H5" s="120">
        <f>$B3*G6</f>
        <v>-1.3040000000000003</v>
      </c>
      <c r="I5" s="29"/>
      <c r="J5" s="8"/>
      <c r="K5" s="8"/>
    </row>
    <row r="6" spans="1:15" ht="15.6" x14ac:dyDescent="0.3">
      <c r="C6" s="36">
        <f t="shared" ref="C6:H6" si="2">SUM(C4:C5)</f>
        <v>0</v>
      </c>
      <c r="D6" s="36">
        <f t="shared" si="2"/>
        <v>0</v>
      </c>
      <c r="E6" s="36">
        <f t="shared" si="2"/>
        <v>1</v>
      </c>
      <c r="F6" s="36">
        <f t="shared" si="2"/>
        <v>-1.4</v>
      </c>
      <c r="G6" s="36">
        <f t="shared" si="2"/>
        <v>6.5200000000000005</v>
      </c>
      <c r="H6" s="33">
        <f t="shared" si="2"/>
        <v>-5.5520000000000005</v>
      </c>
      <c r="I6" s="12"/>
      <c r="J6" s="8"/>
      <c r="K6" s="32"/>
    </row>
    <row r="7" spans="1:15" x14ac:dyDescent="0.3">
      <c r="C7" s="12"/>
      <c r="D7" s="12"/>
      <c r="E7" s="12"/>
      <c r="F7" s="12"/>
      <c r="G7" s="12"/>
      <c r="H7" s="12"/>
      <c r="I7" s="12"/>
      <c r="J7" s="8"/>
      <c r="K7" s="32"/>
    </row>
    <row r="8" spans="1:15" x14ac:dyDescent="0.3">
      <c r="B8" s="121" t="s">
        <v>18</v>
      </c>
      <c r="C8" s="34">
        <f t="shared" ref="C8:I8" si="3">C2</f>
        <v>0</v>
      </c>
      <c r="D8" s="13">
        <f t="shared" si="3"/>
        <v>0</v>
      </c>
      <c r="E8" s="13">
        <f t="shared" si="3"/>
        <v>1</v>
      </c>
      <c r="F8" s="13">
        <f t="shared" si="3"/>
        <v>-1</v>
      </c>
      <c r="G8" s="13">
        <f t="shared" si="3"/>
        <v>6</v>
      </c>
      <c r="H8" s="13">
        <f t="shared" si="3"/>
        <v>-3</v>
      </c>
      <c r="I8" s="35">
        <f t="shared" si="3"/>
        <v>4</v>
      </c>
      <c r="J8" s="8"/>
      <c r="K8" s="32"/>
    </row>
    <row r="9" spans="1:15" x14ac:dyDescent="0.3">
      <c r="B9" s="35">
        <f>B3-I4/H6</f>
        <v>0.67348703170028812</v>
      </c>
      <c r="C9" s="122"/>
      <c r="D9" s="119">
        <f t="shared" ref="D9:I9" si="4">$B9*C10</f>
        <v>0</v>
      </c>
      <c r="E9" s="119">
        <f t="shared" si="4"/>
        <v>0</v>
      </c>
      <c r="F9" s="119">
        <f t="shared" si="4"/>
        <v>0.67348703170028812</v>
      </c>
      <c r="G9" s="119">
        <f t="shared" si="4"/>
        <v>-0.21990224983182322</v>
      </c>
      <c r="H9" s="119">
        <f t="shared" si="4"/>
        <v>3.8928208766982788</v>
      </c>
      <c r="I9" s="119">
        <f t="shared" si="4"/>
        <v>0.60130328208757278</v>
      </c>
      <c r="J9" s="123">
        <f>ABS(B9-B3)</f>
        <v>0.87348703170028807</v>
      </c>
      <c r="K9" s="8">
        <f xml:space="preserve"> ABS(J9/B9)*100</f>
        <v>129.69619169875909</v>
      </c>
    </row>
    <row r="10" spans="1:15" ht="15" customHeight="1" x14ac:dyDescent="0.3">
      <c r="C10" s="36">
        <f t="shared" ref="C10:I10" si="5">SUM(C8:C9)</f>
        <v>0</v>
      </c>
      <c r="D10" s="36">
        <f t="shared" si="5"/>
        <v>0</v>
      </c>
      <c r="E10" s="36">
        <f t="shared" si="5"/>
        <v>1</v>
      </c>
      <c r="F10" s="36">
        <f t="shared" si="5"/>
        <v>-0.32651296829971188</v>
      </c>
      <c r="G10" s="36">
        <f t="shared" si="5"/>
        <v>5.780097750168177</v>
      </c>
      <c r="H10" s="36">
        <f t="shared" si="5"/>
        <v>0.89282087669827881</v>
      </c>
      <c r="I10" s="37">
        <f t="shared" si="5"/>
        <v>4.6013032820875726</v>
      </c>
    </row>
    <row r="11" spans="1:15" ht="15" customHeight="1" x14ac:dyDescent="0.3">
      <c r="C11" s="29"/>
      <c r="D11" s="119">
        <f>$B9*C12</f>
        <v>0</v>
      </c>
      <c r="E11" s="119">
        <f>$B9*D12</f>
        <v>0</v>
      </c>
      <c r="F11" s="119">
        <f>$B9*E12</f>
        <v>0.67348703170028812</v>
      </c>
      <c r="G11" s="119">
        <f>$B9*F12</f>
        <v>0.23368253203664166</v>
      </c>
      <c r="H11" s="119">
        <f>$B9*G12</f>
        <v>4.0502030315598443</v>
      </c>
      <c r="I11" s="12"/>
    </row>
    <row r="12" spans="1:15" ht="15" customHeight="1" x14ac:dyDescent="0.3">
      <c r="C12" s="36">
        <f t="shared" ref="C12:H12" si="6">SUM(C10:C11)</f>
        <v>0</v>
      </c>
      <c r="D12" s="36">
        <f t="shared" si="6"/>
        <v>0</v>
      </c>
      <c r="E12" s="36">
        <f t="shared" si="6"/>
        <v>1</v>
      </c>
      <c r="F12" s="36">
        <f t="shared" si="6"/>
        <v>0.34697406340057624</v>
      </c>
      <c r="G12" s="36">
        <f t="shared" si="6"/>
        <v>6.0137802822048183</v>
      </c>
      <c r="H12" s="33">
        <f t="shared" si="6"/>
        <v>4.9430239082581231</v>
      </c>
    </row>
    <row r="13" spans="1:15" ht="15" customHeight="1" x14ac:dyDescent="0.3">
      <c r="O13" s="14"/>
    </row>
    <row r="14" spans="1:15" ht="15" customHeight="1" x14ac:dyDescent="0.3">
      <c r="B14" s="121" t="s">
        <v>21</v>
      </c>
      <c r="C14" s="124">
        <f t="shared" ref="C14:I14" si="7">C8</f>
        <v>0</v>
      </c>
      <c r="D14" s="125">
        <f t="shared" si="7"/>
        <v>0</v>
      </c>
      <c r="E14" s="125">
        <f t="shared" si="7"/>
        <v>1</v>
      </c>
      <c r="F14" s="125">
        <f t="shared" si="7"/>
        <v>-1</v>
      </c>
      <c r="G14" s="125">
        <f t="shared" si="7"/>
        <v>6</v>
      </c>
      <c r="H14" s="125">
        <f t="shared" si="7"/>
        <v>-3</v>
      </c>
      <c r="I14" s="125">
        <f t="shared" si="7"/>
        <v>4</v>
      </c>
    </row>
    <row r="15" spans="1:15" ht="15" customHeight="1" x14ac:dyDescent="0.3">
      <c r="B15" s="35">
        <f>B9-I10/H12</f>
        <v>-0.25738106998951948</v>
      </c>
      <c r="C15" s="117"/>
      <c r="D15" s="119">
        <f t="shared" ref="D15:I15" si="8">$B15*C16</f>
        <v>0</v>
      </c>
      <c r="E15" s="119">
        <f t="shared" si="8"/>
        <v>0</v>
      </c>
      <c r="F15" s="119">
        <f t="shared" si="8"/>
        <v>-0.25738106998951948</v>
      </c>
      <c r="G15" s="119">
        <f t="shared" si="8"/>
        <v>0.32362608517846941</v>
      </c>
      <c r="H15" s="119">
        <f t="shared" si="8"/>
        <v>-1.6275816480168708</v>
      </c>
      <c r="I15" s="119">
        <f t="shared" si="8"/>
        <v>1.191051916030446</v>
      </c>
      <c r="J15" s="32">
        <f>ABS(B15-B9)</f>
        <v>0.9308681016898076</v>
      </c>
      <c r="K15" s="8">
        <f xml:space="preserve"> ABS(J15/B15)*100</f>
        <v>361.66921744777596</v>
      </c>
    </row>
    <row r="16" spans="1:15" ht="15" customHeight="1" x14ac:dyDescent="0.3">
      <c r="C16" s="36">
        <f t="shared" ref="C16:I16" si="9">SUM(C14:C15)</f>
        <v>0</v>
      </c>
      <c r="D16" s="36">
        <f t="shared" si="9"/>
        <v>0</v>
      </c>
      <c r="E16" s="36">
        <f t="shared" si="9"/>
        <v>1</v>
      </c>
      <c r="F16" s="36">
        <f t="shared" si="9"/>
        <v>-1.2573810699895196</v>
      </c>
      <c r="G16" s="36">
        <f t="shared" si="9"/>
        <v>6.3236260851784696</v>
      </c>
      <c r="H16" s="36">
        <f t="shared" si="9"/>
        <v>-4.6275816480168706</v>
      </c>
      <c r="I16" s="37">
        <f t="shared" si="9"/>
        <v>5.191051916030446</v>
      </c>
    </row>
    <row r="17" spans="2:11" ht="15" customHeight="1" x14ac:dyDescent="0.3">
      <c r="C17" s="119"/>
      <c r="D17" s="119">
        <f>$B15*C18</f>
        <v>0</v>
      </c>
      <c r="E17" s="119">
        <f>$B15*D18</f>
        <v>0</v>
      </c>
      <c r="F17" s="119">
        <f>$B15*E18</f>
        <v>-0.25738106998951948</v>
      </c>
      <c r="G17" s="119">
        <f>$B15*F18</f>
        <v>0.3898711003674194</v>
      </c>
      <c r="H17" s="119">
        <f>$B15*G18</f>
        <v>-1.7279270889874285</v>
      </c>
      <c r="I17" s="126"/>
    </row>
    <row r="18" spans="2:11" ht="15" customHeight="1" x14ac:dyDescent="0.3">
      <c r="C18" s="36">
        <f t="shared" ref="C18:H18" si="10">SUM(C16:C17)</f>
        <v>0</v>
      </c>
      <c r="D18" s="36">
        <f t="shared" si="10"/>
        <v>0</v>
      </c>
      <c r="E18" s="36">
        <f t="shared" si="10"/>
        <v>1</v>
      </c>
      <c r="F18" s="36">
        <f t="shared" si="10"/>
        <v>-1.5147621399790392</v>
      </c>
      <c r="G18" s="36">
        <f t="shared" si="10"/>
        <v>6.7134971855458891</v>
      </c>
      <c r="H18" s="33">
        <f t="shared" si="10"/>
        <v>-6.3555087370042989</v>
      </c>
      <c r="I18" s="38"/>
    </row>
    <row r="20" spans="2:11" ht="15" customHeight="1" x14ac:dyDescent="0.3">
      <c r="B20" s="121" t="s">
        <v>22</v>
      </c>
      <c r="C20" s="124">
        <f t="shared" ref="C20:I20" si="11">C14</f>
        <v>0</v>
      </c>
      <c r="D20" s="125">
        <f t="shared" si="11"/>
        <v>0</v>
      </c>
      <c r="E20" s="125">
        <f t="shared" si="11"/>
        <v>1</v>
      </c>
      <c r="F20" s="125">
        <f t="shared" si="11"/>
        <v>-1</v>
      </c>
      <c r="G20" s="125">
        <f t="shared" si="11"/>
        <v>6</v>
      </c>
      <c r="H20" s="125">
        <f t="shared" si="11"/>
        <v>-3</v>
      </c>
      <c r="I20" s="125">
        <f t="shared" si="11"/>
        <v>4</v>
      </c>
      <c r="J20" s="38"/>
      <c r="K20" s="38"/>
    </row>
    <row r="21" spans="2:11" ht="15" customHeight="1" x14ac:dyDescent="0.3">
      <c r="B21" s="35">
        <f>B15-I16/H18</f>
        <v>0.55939884973682397</v>
      </c>
      <c r="C21" s="117"/>
      <c r="D21" s="119">
        <f t="shared" ref="D21:I21" si="12">$B21*C22</f>
        <v>0</v>
      </c>
      <c r="E21" s="119">
        <f t="shared" si="12"/>
        <v>0</v>
      </c>
      <c r="F21" s="119">
        <f t="shared" si="12"/>
        <v>0.55939884973682397</v>
      </c>
      <c r="G21" s="119">
        <f t="shared" si="12"/>
        <v>-0.24647177664994221</v>
      </c>
      <c r="H21" s="119">
        <f t="shared" si="12"/>
        <v>3.2185170700703747</v>
      </c>
      <c r="I21" s="119">
        <f t="shared" si="12"/>
        <v>0.12223819764522856</v>
      </c>
      <c r="J21" s="32">
        <f>ABS(B21-B15)</f>
        <v>0.81677991972634345</v>
      </c>
      <c r="K21" s="8">
        <f xml:space="preserve"> ABS(J21/B21)*100</f>
        <v>146.01029660869119</v>
      </c>
    </row>
    <row r="22" spans="2:11" ht="15" customHeight="1" x14ac:dyDescent="0.3">
      <c r="C22" s="36">
        <f t="shared" ref="C22:I22" si="13">SUM(C20:C21)</f>
        <v>0</v>
      </c>
      <c r="D22" s="36">
        <f t="shared" si="13"/>
        <v>0</v>
      </c>
      <c r="E22" s="36">
        <f t="shared" si="13"/>
        <v>1</v>
      </c>
      <c r="F22" s="36">
        <f t="shared" si="13"/>
        <v>-0.44060115026317603</v>
      </c>
      <c r="G22" s="36">
        <f t="shared" si="13"/>
        <v>5.7535282233500578</v>
      </c>
      <c r="H22" s="36">
        <f t="shared" si="13"/>
        <v>0.21851707007037469</v>
      </c>
      <c r="I22" s="37">
        <f t="shared" si="13"/>
        <v>4.1222381976452285</v>
      </c>
      <c r="J22" s="38"/>
      <c r="K22" s="38"/>
    </row>
    <row r="23" spans="2:11" ht="15" customHeight="1" x14ac:dyDescent="0.3">
      <c r="C23" s="119"/>
      <c r="D23" s="119">
        <f>$B21*C24</f>
        <v>0</v>
      </c>
      <c r="E23" s="119">
        <f>$B21*D24</f>
        <v>0</v>
      </c>
      <c r="F23" s="119">
        <f>$B21*E24</f>
        <v>0.55939884973682397</v>
      </c>
      <c r="G23" s="119">
        <f>$B21*F24</f>
        <v>6.6455296436939551E-2</v>
      </c>
      <c r="H23" s="119">
        <f>$B21*G24</f>
        <v>3.2556920864561181</v>
      </c>
      <c r="I23" s="126"/>
      <c r="J23" s="38"/>
      <c r="K23" s="38"/>
    </row>
    <row r="24" spans="2:11" ht="15" customHeight="1" x14ac:dyDescent="0.3">
      <c r="C24" s="36">
        <f t="shared" ref="C24:H24" si="14">SUM(C22:C23)</f>
        <v>0</v>
      </c>
      <c r="D24" s="36">
        <f t="shared" si="14"/>
        <v>0</v>
      </c>
      <c r="E24" s="36">
        <f t="shared" si="14"/>
        <v>1</v>
      </c>
      <c r="F24" s="36">
        <f t="shared" si="14"/>
        <v>0.11879769947364793</v>
      </c>
      <c r="G24" s="36">
        <f t="shared" si="14"/>
        <v>5.8199835197869971</v>
      </c>
      <c r="H24" s="33">
        <f t="shared" si="14"/>
        <v>3.4742091565264928</v>
      </c>
      <c r="I24" s="38"/>
      <c r="J24" s="38"/>
      <c r="K24" s="38"/>
    </row>
    <row r="26" spans="2:11" ht="15" customHeight="1" x14ac:dyDescent="0.3">
      <c r="B26" s="121" t="s">
        <v>24</v>
      </c>
      <c r="C26" s="124">
        <f t="shared" ref="C26:I26" si="15">C20</f>
        <v>0</v>
      </c>
      <c r="D26" s="125">
        <f t="shared" si="15"/>
        <v>0</v>
      </c>
      <c r="E26" s="125">
        <f t="shared" si="15"/>
        <v>1</v>
      </c>
      <c r="F26" s="125">
        <f t="shared" si="15"/>
        <v>-1</v>
      </c>
      <c r="G26" s="125">
        <f t="shared" si="15"/>
        <v>6</v>
      </c>
      <c r="H26" s="125">
        <f t="shared" si="15"/>
        <v>-3</v>
      </c>
      <c r="I26" s="125">
        <f t="shared" si="15"/>
        <v>4</v>
      </c>
      <c r="J26" s="38"/>
      <c r="K26" s="38"/>
    </row>
    <row r="27" spans="2:11" ht="15" customHeight="1" x14ac:dyDescent="0.3">
      <c r="B27" s="35">
        <f>B21-I22/H24</f>
        <v>-0.62712677722532295</v>
      </c>
      <c r="C27" s="117"/>
      <c r="D27" s="119">
        <f t="shared" ref="D27:I27" si="16">$B27*C28</f>
        <v>0</v>
      </c>
      <c r="E27" s="119">
        <f t="shared" si="16"/>
        <v>0</v>
      </c>
      <c r="F27" s="119">
        <f t="shared" si="16"/>
        <v>-0.62712677722532295</v>
      </c>
      <c r="G27" s="119">
        <f t="shared" si="16"/>
        <v>1.0204147719383427</v>
      </c>
      <c r="H27" s="119">
        <f t="shared" si="16"/>
        <v>-4.4026900907107436</v>
      </c>
      <c r="I27" s="119">
        <f t="shared" si="16"/>
        <v>4.6424251793852624</v>
      </c>
      <c r="J27" s="32">
        <f>ABS(B27-B21)</f>
        <v>1.1865256269621469</v>
      </c>
      <c r="K27" s="8">
        <f xml:space="preserve"> ABS(J27/B27)*100</f>
        <v>189.20028135488707</v>
      </c>
    </row>
    <row r="28" spans="2:11" ht="15" customHeight="1" x14ac:dyDescent="0.3">
      <c r="C28" s="36">
        <f t="shared" ref="C28:I28" si="17">SUM(C26:C27)</f>
        <v>0</v>
      </c>
      <c r="D28" s="36">
        <f t="shared" si="17"/>
        <v>0</v>
      </c>
      <c r="E28" s="36">
        <f t="shared" si="17"/>
        <v>1</v>
      </c>
      <c r="F28" s="36">
        <f t="shared" si="17"/>
        <v>-1.6271267772253228</v>
      </c>
      <c r="G28" s="36">
        <f t="shared" si="17"/>
        <v>7.0204147719383432</v>
      </c>
      <c r="H28" s="36">
        <f t="shared" si="17"/>
        <v>-7.4026900907107436</v>
      </c>
      <c r="I28" s="37">
        <f t="shared" si="17"/>
        <v>8.6424251793852633</v>
      </c>
      <c r="J28" s="38"/>
      <c r="K28" s="38"/>
    </row>
    <row r="29" spans="2:11" ht="15" customHeight="1" x14ac:dyDescent="0.3">
      <c r="C29" s="119"/>
      <c r="D29" s="119">
        <f>$B27*C30</f>
        <v>0</v>
      </c>
      <c r="E29" s="119">
        <f>$B27*D30</f>
        <v>0</v>
      </c>
      <c r="F29" s="119">
        <f>$B27*E30</f>
        <v>-0.62712677722532295</v>
      </c>
      <c r="G29" s="119">
        <f>$B27*F30</f>
        <v>1.4137027666513624</v>
      </c>
      <c r="H29" s="119">
        <f>$B27*G30</f>
        <v>-5.2892609507153354</v>
      </c>
      <c r="I29" s="126"/>
      <c r="J29" s="38"/>
      <c r="K29" s="38"/>
    </row>
    <row r="30" spans="2:11" ht="15" customHeight="1" x14ac:dyDescent="0.3">
      <c r="C30" s="36">
        <f t="shared" ref="C30:H30" si="18">SUM(C28:C29)</f>
        <v>0</v>
      </c>
      <c r="D30" s="36">
        <f t="shared" si="18"/>
        <v>0</v>
      </c>
      <c r="E30" s="36">
        <f t="shared" si="18"/>
        <v>1</v>
      </c>
      <c r="F30" s="36">
        <f t="shared" si="18"/>
        <v>-2.2542535544506457</v>
      </c>
      <c r="G30" s="36">
        <f t="shared" si="18"/>
        <v>8.4341175385897049</v>
      </c>
      <c r="H30" s="33">
        <f t="shared" si="18"/>
        <v>-12.69195104142608</v>
      </c>
      <c r="I30" s="38"/>
      <c r="J30" s="38"/>
      <c r="K30" s="38"/>
    </row>
  </sheetData>
  <conditionalFormatting sqref="B9">
    <cfRule type="expression" dxfId="4" priority="1">
      <formula xml:space="preserve"> J9 &lt; $J$1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88BD-EDE5-4CBA-B954-660AAAA335B4}">
  <dimension ref="A1:O30"/>
  <sheetViews>
    <sheetView topLeftCell="A12" workbookViewId="0">
      <selection activeCell="B28" sqref="B28"/>
    </sheetView>
  </sheetViews>
  <sheetFormatPr baseColWidth="10" defaultColWidth="11.44140625" defaultRowHeight="15" customHeight="1" x14ac:dyDescent="0.3"/>
  <cols>
    <col min="1" max="1" width="19.109375" bestFit="1" customWidth="1"/>
    <col min="2" max="2" width="9.109375" bestFit="1" customWidth="1"/>
    <col min="3" max="4" width="7.6640625" bestFit="1" customWidth="1"/>
    <col min="5" max="5" width="8.44140625" bestFit="1" customWidth="1"/>
    <col min="6" max="6" width="9.6640625" bestFit="1" customWidth="1"/>
    <col min="7" max="7" width="10.33203125" bestFit="1" customWidth="1"/>
    <col min="8" max="8" width="12.44140625" bestFit="1" customWidth="1"/>
    <col min="9" max="9" width="11.44140625" bestFit="1" customWidth="1"/>
    <col min="10" max="10" width="7.6640625" bestFit="1" customWidth="1"/>
    <col min="11" max="11" width="9" bestFit="1" customWidth="1"/>
    <col min="12" max="12" width="10.5546875" bestFit="1" customWidth="1"/>
    <col min="13" max="13" width="3.44140625" bestFit="1" customWidth="1"/>
    <col min="14" max="14" width="9.44140625" bestFit="1" customWidth="1"/>
    <col min="15" max="15" width="12" bestFit="1" customWidth="1"/>
    <col min="16" max="17" width="7.5546875" bestFit="1" customWidth="1"/>
  </cols>
  <sheetData>
    <row r="1" spans="1:15" ht="15.6" x14ac:dyDescent="0.3">
      <c r="A1" s="127" t="s">
        <v>9</v>
      </c>
      <c r="B1" s="128"/>
      <c r="C1" s="129" t="s">
        <v>10</v>
      </c>
      <c r="D1" s="129" t="s">
        <v>11</v>
      </c>
      <c r="E1" s="129" t="s">
        <v>12</v>
      </c>
      <c r="F1" s="129" t="s">
        <v>13</v>
      </c>
      <c r="G1" s="129" t="s">
        <v>14</v>
      </c>
      <c r="H1" s="129" t="s">
        <v>15</v>
      </c>
      <c r="I1" s="129" t="s">
        <v>16</v>
      </c>
      <c r="J1" s="130">
        <v>0.05</v>
      </c>
      <c r="K1" s="131"/>
    </row>
    <row r="2" spans="1:15" ht="15.6" x14ac:dyDescent="0.3">
      <c r="A2" s="132"/>
      <c r="B2" s="133" t="s">
        <v>17</v>
      </c>
      <c r="C2" s="134">
        <v>0</v>
      </c>
      <c r="D2" s="134">
        <v>0</v>
      </c>
      <c r="E2" s="134">
        <v>0</v>
      </c>
      <c r="F2" s="134">
        <v>-1</v>
      </c>
      <c r="G2" s="134">
        <v>2</v>
      </c>
      <c r="H2" s="134">
        <v>3</v>
      </c>
      <c r="I2" s="134">
        <v>0</v>
      </c>
      <c r="J2" s="135" t="s">
        <v>5</v>
      </c>
      <c r="K2" s="136" t="s">
        <v>6</v>
      </c>
    </row>
    <row r="3" spans="1:15" ht="15.6" x14ac:dyDescent="0.3">
      <c r="A3" s="132"/>
      <c r="B3" s="158">
        <v>-1</v>
      </c>
      <c r="C3" s="137"/>
      <c r="D3" s="137">
        <f t="shared" ref="D3:I3" si="0">$B3*C4</f>
        <v>0</v>
      </c>
      <c r="E3" s="137">
        <f t="shared" si="0"/>
        <v>0</v>
      </c>
      <c r="F3" s="137">
        <f t="shared" si="0"/>
        <v>0</v>
      </c>
      <c r="G3" s="137">
        <f t="shared" si="0"/>
        <v>1</v>
      </c>
      <c r="H3" s="137">
        <f t="shared" si="0"/>
        <v>-3</v>
      </c>
      <c r="I3" s="137">
        <f t="shared" si="0"/>
        <v>0</v>
      </c>
      <c r="J3" s="138"/>
      <c r="K3" s="139"/>
    </row>
    <row r="4" spans="1:15" ht="15.6" x14ac:dyDescent="0.3">
      <c r="B4" s="159"/>
      <c r="C4" s="140">
        <f t="shared" ref="C4:I4" si="1">SUM(C2:C3)</f>
        <v>0</v>
      </c>
      <c r="D4" s="138">
        <f t="shared" si="1"/>
        <v>0</v>
      </c>
      <c r="E4" s="139">
        <f t="shared" si="1"/>
        <v>0</v>
      </c>
      <c r="F4" s="139">
        <f t="shared" si="1"/>
        <v>-1</v>
      </c>
      <c r="G4" s="139">
        <f t="shared" si="1"/>
        <v>3</v>
      </c>
      <c r="H4" s="139">
        <f t="shared" si="1"/>
        <v>0</v>
      </c>
      <c r="I4" s="141">
        <f t="shared" si="1"/>
        <v>0</v>
      </c>
      <c r="J4" s="138"/>
      <c r="K4" s="139"/>
    </row>
    <row r="5" spans="1:15" x14ac:dyDescent="0.3">
      <c r="B5" s="154"/>
      <c r="C5" s="142"/>
      <c r="D5" s="143">
        <f>$B3*C6</f>
        <v>0</v>
      </c>
      <c r="E5" s="144">
        <f>$B3*D6</f>
        <v>0</v>
      </c>
      <c r="F5" s="144">
        <f>$B3*E6</f>
        <v>0</v>
      </c>
      <c r="G5" s="144">
        <f>$B3*F6</f>
        <v>1</v>
      </c>
      <c r="H5" s="145">
        <f>$B3*G6</f>
        <v>-4</v>
      </c>
      <c r="I5" s="144"/>
      <c r="J5" s="139"/>
      <c r="K5" s="139"/>
    </row>
    <row r="6" spans="1:15" ht="15.6" x14ac:dyDescent="0.3">
      <c r="B6" s="154"/>
      <c r="C6" s="146">
        <f t="shared" ref="C6:H6" si="2">SUM(C4:C5)</f>
        <v>0</v>
      </c>
      <c r="D6" s="146">
        <f t="shared" si="2"/>
        <v>0</v>
      </c>
      <c r="E6" s="146">
        <f t="shared" si="2"/>
        <v>0</v>
      </c>
      <c r="F6" s="146">
        <f t="shared" si="2"/>
        <v>-1</v>
      </c>
      <c r="G6" s="146">
        <f t="shared" si="2"/>
        <v>4</v>
      </c>
      <c r="H6" s="147">
        <f t="shared" si="2"/>
        <v>-4</v>
      </c>
      <c r="I6" s="148"/>
      <c r="J6" s="139"/>
      <c r="K6" s="138"/>
    </row>
    <row r="7" spans="1:15" x14ac:dyDescent="0.3">
      <c r="B7" s="154"/>
      <c r="C7" s="148"/>
      <c r="D7" s="148"/>
      <c r="E7" s="148"/>
      <c r="F7" s="148"/>
      <c r="G7" s="148"/>
      <c r="H7" s="148"/>
      <c r="I7" s="148"/>
      <c r="J7" s="139"/>
      <c r="K7" s="138"/>
    </row>
    <row r="8" spans="1:15" x14ac:dyDescent="0.3">
      <c r="B8" s="160" t="s">
        <v>18</v>
      </c>
      <c r="C8" s="149">
        <f t="shared" ref="C8:I8" si="3">C2</f>
        <v>0</v>
      </c>
      <c r="D8" s="150">
        <f t="shared" si="3"/>
        <v>0</v>
      </c>
      <c r="E8" s="150">
        <f t="shared" si="3"/>
        <v>0</v>
      </c>
      <c r="F8" s="150">
        <f t="shared" si="3"/>
        <v>-1</v>
      </c>
      <c r="G8" s="150">
        <f t="shared" si="3"/>
        <v>2</v>
      </c>
      <c r="H8" s="150">
        <f t="shared" si="3"/>
        <v>3</v>
      </c>
      <c r="I8" s="151">
        <f t="shared" si="3"/>
        <v>0</v>
      </c>
      <c r="J8" s="139"/>
      <c r="K8" s="138"/>
    </row>
    <row r="9" spans="1:15" x14ac:dyDescent="0.3">
      <c r="B9" s="151">
        <f>B3-I4/H6</f>
        <v>-1</v>
      </c>
      <c r="C9" s="142"/>
      <c r="D9" s="144">
        <f t="shared" ref="D9:I9" si="4">$B9*C10</f>
        <v>0</v>
      </c>
      <c r="E9" s="144">
        <f t="shared" si="4"/>
        <v>0</v>
      </c>
      <c r="F9" s="144">
        <f t="shared" si="4"/>
        <v>0</v>
      </c>
      <c r="G9" s="144">
        <f t="shared" si="4"/>
        <v>1</v>
      </c>
      <c r="H9" s="144">
        <f t="shared" si="4"/>
        <v>-3</v>
      </c>
      <c r="I9" s="144">
        <f t="shared" si="4"/>
        <v>0</v>
      </c>
      <c r="J9" s="152">
        <f>ABS(B9-B3)</f>
        <v>0</v>
      </c>
      <c r="K9" s="139">
        <f xml:space="preserve"> ABS(J9/B9)*100</f>
        <v>0</v>
      </c>
    </row>
    <row r="10" spans="1:15" ht="15" customHeight="1" x14ac:dyDescent="0.3">
      <c r="B10" s="154"/>
      <c r="C10" s="146">
        <f t="shared" ref="C10:I10" si="5">SUM(C8:C9)</f>
        <v>0</v>
      </c>
      <c r="D10" s="146">
        <f t="shared" si="5"/>
        <v>0</v>
      </c>
      <c r="E10" s="146">
        <f t="shared" si="5"/>
        <v>0</v>
      </c>
      <c r="F10" s="146">
        <f t="shared" si="5"/>
        <v>-1</v>
      </c>
      <c r="G10" s="146">
        <f t="shared" si="5"/>
        <v>3</v>
      </c>
      <c r="H10" s="146">
        <f t="shared" si="5"/>
        <v>0</v>
      </c>
      <c r="I10" s="153">
        <f t="shared" si="5"/>
        <v>0</v>
      </c>
      <c r="J10" s="154"/>
      <c r="K10" s="154"/>
    </row>
    <row r="11" spans="1:15" ht="15" customHeight="1" x14ac:dyDescent="0.3">
      <c r="B11" s="154"/>
      <c r="C11" s="144"/>
      <c r="D11" s="144">
        <f>$B9*C12</f>
        <v>0</v>
      </c>
      <c r="E11" s="144">
        <f>$B9*D12</f>
        <v>0</v>
      </c>
      <c r="F11" s="144">
        <f>$B9*E12</f>
        <v>0</v>
      </c>
      <c r="G11" s="144">
        <f>$B9*F12</f>
        <v>1</v>
      </c>
      <c r="H11" s="144">
        <f>$B9*G12</f>
        <v>-4</v>
      </c>
      <c r="I11" s="148"/>
      <c r="J11" s="154"/>
      <c r="K11" s="154"/>
    </row>
    <row r="12" spans="1:15" ht="15" customHeight="1" x14ac:dyDescent="0.3">
      <c r="B12" s="154"/>
      <c r="C12" s="146">
        <f t="shared" ref="C12:H12" si="6">SUM(C10:C11)</f>
        <v>0</v>
      </c>
      <c r="D12" s="146">
        <f t="shared" si="6"/>
        <v>0</v>
      </c>
      <c r="E12" s="146">
        <f t="shared" si="6"/>
        <v>0</v>
      </c>
      <c r="F12" s="146">
        <f t="shared" si="6"/>
        <v>-1</v>
      </c>
      <c r="G12" s="146">
        <f t="shared" si="6"/>
        <v>4</v>
      </c>
      <c r="H12" s="147">
        <f t="shared" si="6"/>
        <v>-4</v>
      </c>
      <c r="I12" s="154"/>
      <c r="J12" s="154"/>
      <c r="K12" s="154"/>
    </row>
    <row r="13" spans="1:15" ht="15" customHeight="1" x14ac:dyDescent="0.3"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O13" s="14"/>
    </row>
    <row r="14" spans="1:15" ht="15" customHeight="1" x14ac:dyDescent="0.3">
      <c r="B14" s="160" t="s">
        <v>21</v>
      </c>
      <c r="C14" s="155">
        <f t="shared" ref="C14:I14" si="7">C8</f>
        <v>0</v>
      </c>
      <c r="D14" s="156">
        <f t="shared" si="7"/>
        <v>0</v>
      </c>
      <c r="E14" s="156">
        <f t="shared" si="7"/>
        <v>0</v>
      </c>
      <c r="F14" s="156">
        <f t="shared" si="7"/>
        <v>-1</v>
      </c>
      <c r="G14" s="156">
        <f t="shared" si="7"/>
        <v>2</v>
      </c>
      <c r="H14" s="156">
        <f t="shared" si="7"/>
        <v>3</v>
      </c>
      <c r="I14" s="156">
        <f t="shared" si="7"/>
        <v>0</v>
      </c>
      <c r="J14" s="154"/>
      <c r="K14" s="154"/>
    </row>
    <row r="15" spans="1:15" ht="15" customHeight="1" x14ac:dyDescent="0.3">
      <c r="B15" s="151">
        <f>B9-I10/H12</f>
        <v>-1</v>
      </c>
      <c r="C15" s="142"/>
      <c r="D15" s="144">
        <f t="shared" ref="D15:I15" si="8">$B15*C16</f>
        <v>0</v>
      </c>
      <c r="E15" s="144">
        <f t="shared" si="8"/>
        <v>0</v>
      </c>
      <c r="F15" s="144">
        <f t="shared" si="8"/>
        <v>0</v>
      </c>
      <c r="G15" s="144">
        <f t="shared" si="8"/>
        <v>1</v>
      </c>
      <c r="H15" s="144">
        <f t="shared" si="8"/>
        <v>-3</v>
      </c>
      <c r="I15" s="144">
        <f t="shared" si="8"/>
        <v>0</v>
      </c>
      <c r="J15" s="138">
        <f>ABS(B15-B9)</f>
        <v>0</v>
      </c>
      <c r="K15" s="139">
        <f xml:space="preserve"> ABS(J15/B15)*100</f>
        <v>0</v>
      </c>
    </row>
    <row r="16" spans="1:15" ht="15" customHeight="1" x14ac:dyDescent="0.3">
      <c r="B16" s="154"/>
      <c r="C16" s="146">
        <f t="shared" ref="C16:I16" si="9">SUM(C14:C15)</f>
        <v>0</v>
      </c>
      <c r="D16" s="146">
        <f t="shared" si="9"/>
        <v>0</v>
      </c>
      <c r="E16" s="146">
        <f t="shared" si="9"/>
        <v>0</v>
      </c>
      <c r="F16" s="146">
        <f t="shared" si="9"/>
        <v>-1</v>
      </c>
      <c r="G16" s="146">
        <f t="shared" si="9"/>
        <v>3</v>
      </c>
      <c r="H16" s="146">
        <f t="shared" si="9"/>
        <v>0</v>
      </c>
      <c r="I16" s="153">
        <f t="shared" si="9"/>
        <v>0</v>
      </c>
      <c r="J16" s="154"/>
      <c r="K16" s="154"/>
    </row>
    <row r="17" spans="2:11" ht="15" customHeight="1" x14ac:dyDescent="0.3">
      <c r="B17" s="154"/>
      <c r="C17" s="144"/>
      <c r="D17" s="144">
        <f>$B15*C18</f>
        <v>0</v>
      </c>
      <c r="E17" s="144">
        <f>$B15*D18</f>
        <v>0</v>
      </c>
      <c r="F17" s="144">
        <f>$B15*E18</f>
        <v>0</v>
      </c>
      <c r="G17" s="144">
        <f>$B15*F18</f>
        <v>1</v>
      </c>
      <c r="H17" s="144">
        <f>$B15*G18</f>
        <v>-4</v>
      </c>
      <c r="I17" s="148"/>
      <c r="J17" s="154"/>
      <c r="K17" s="154"/>
    </row>
    <row r="18" spans="2:11" ht="15" customHeight="1" x14ac:dyDescent="0.3">
      <c r="B18" s="154"/>
      <c r="C18" s="146">
        <f t="shared" ref="C18:H18" si="10">SUM(C16:C17)</f>
        <v>0</v>
      </c>
      <c r="D18" s="146">
        <f t="shared" si="10"/>
        <v>0</v>
      </c>
      <c r="E18" s="146">
        <f t="shared" si="10"/>
        <v>0</v>
      </c>
      <c r="F18" s="146">
        <f t="shared" si="10"/>
        <v>-1</v>
      </c>
      <c r="G18" s="146">
        <f t="shared" si="10"/>
        <v>4</v>
      </c>
      <c r="H18" s="147">
        <f t="shared" si="10"/>
        <v>-4</v>
      </c>
      <c r="I18" s="154"/>
      <c r="J18" s="154"/>
      <c r="K18" s="154"/>
    </row>
    <row r="19" spans="2:11" ht="15" customHeight="1" x14ac:dyDescent="0.3">
      <c r="B19" s="154"/>
      <c r="C19" s="154"/>
      <c r="D19" s="154"/>
      <c r="E19" s="154"/>
      <c r="F19" s="154"/>
      <c r="G19" s="154"/>
      <c r="H19" s="154"/>
      <c r="I19" s="154"/>
      <c r="J19" s="154"/>
      <c r="K19" s="154"/>
    </row>
    <row r="20" spans="2:11" ht="15" customHeight="1" x14ac:dyDescent="0.3">
      <c r="B20" s="160" t="s">
        <v>22</v>
      </c>
      <c r="C20" s="155">
        <f t="shared" ref="C20:I20" si="11">C14</f>
        <v>0</v>
      </c>
      <c r="D20" s="156">
        <f t="shared" si="11"/>
        <v>0</v>
      </c>
      <c r="E20" s="156">
        <f t="shared" si="11"/>
        <v>0</v>
      </c>
      <c r="F20" s="156">
        <f t="shared" si="11"/>
        <v>-1</v>
      </c>
      <c r="G20" s="156">
        <f t="shared" si="11"/>
        <v>2</v>
      </c>
      <c r="H20" s="156">
        <f t="shared" si="11"/>
        <v>3</v>
      </c>
      <c r="I20" s="156">
        <f t="shared" si="11"/>
        <v>0</v>
      </c>
      <c r="J20" s="154"/>
      <c r="K20" s="154"/>
    </row>
    <row r="21" spans="2:11" ht="15" customHeight="1" x14ac:dyDescent="0.3">
      <c r="B21" s="151">
        <f>B15-I16/H18</f>
        <v>-1</v>
      </c>
      <c r="C21" s="142"/>
      <c r="D21" s="144">
        <f t="shared" ref="D21:I21" si="12">$B21*C22</f>
        <v>0</v>
      </c>
      <c r="E21" s="144">
        <f t="shared" si="12"/>
        <v>0</v>
      </c>
      <c r="F21" s="144">
        <f t="shared" si="12"/>
        <v>0</v>
      </c>
      <c r="G21" s="144">
        <f t="shared" si="12"/>
        <v>1</v>
      </c>
      <c r="H21" s="144">
        <f t="shared" si="12"/>
        <v>-3</v>
      </c>
      <c r="I21" s="144">
        <f t="shared" si="12"/>
        <v>0</v>
      </c>
      <c r="J21" s="138">
        <f>ABS(B21-B15)</f>
        <v>0</v>
      </c>
      <c r="K21" s="139">
        <f xml:space="preserve"> ABS(J21/B21)*100</f>
        <v>0</v>
      </c>
    </row>
    <row r="22" spans="2:11" ht="15" customHeight="1" x14ac:dyDescent="0.3">
      <c r="B22" s="154"/>
      <c r="C22" s="146">
        <f t="shared" ref="C22:I22" si="13">SUM(C20:C21)</f>
        <v>0</v>
      </c>
      <c r="D22" s="146">
        <f t="shared" si="13"/>
        <v>0</v>
      </c>
      <c r="E22" s="146">
        <f t="shared" si="13"/>
        <v>0</v>
      </c>
      <c r="F22" s="146">
        <f t="shared" si="13"/>
        <v>-1</v>
      </c>
      <c r="G22" s="146">
        <f t="shared" si="13"/>
        <v>3</v>
      </c>
      <c r="H22" s="146">
        <f t="shared" si="13"/>
        <v>0</v>
      </c>
      <c r="I22" s="153">
        <f t="shared" si="13"/>
        <v>0</v>
      </c>
      <c r="J22" s="154"/>
      <c r="K22" s="154"/>
    </row>
    <row r="23" spans="2:11" ht="15" customHeight="1" x14ac:dyDescent="0.3">
      <c r="B23" s="154"/>
      <c r="C23" s="144"/>
      <c r="D23" s="144">
        <f>$B21*C24</f>
        <v>0</v>
      </c>
      <c r="E23" s="144">
        <f>$B21*D24</f>
        <v>0</v>
      </c>
      <c r="F23" s="144">
        <f>$B21*E24</f>
        <v>0</v>
      </c>
      <c r="G23" s="144">
        <f>$B21*F24</f>
        <v>1</v>
      </c>
      <c r="H23" s="144">
        <f>$B21*G24</f>
        <v>-4</v>
      </c>
      <c r="I23" s="148"/>
      <c r="J23" s="154"/>
      <c r="K23" s="154"/>
    </row>
    <row r="24" spans="2:11" ht="15" customHeight="1" x14ac:dyDescent="0.3">
      <c r="B24" s="154"/>
      <c r="C24" s="146">
        <f t="shared" ref="C24:H24" si="14">SUM(C22:C23)</f>
        <v>0</v>
      </c>
      <c r="D24" s="146">
        <f t="shared" si="14"/>
        <v>0</v>
      </c>
      <c r="E24" s="146">
        <f t="shared" si="14"/>
        <v>0</v>
      </c>
      <c r="F24" s="146">
        <f t="shared" si="14"/>
        <v>-1</v>
      </c>
      <c r="G24" s="146">
        <f t="shared" si="14"/>
        <v>4</v>
      </c>
      <c r="H24" s="147">
        <f t="shared" si="14"/>
        <v>-4</v>
      </c>
      <c r="I24" s="154"/>
      <c r="J24" s="154"/>
      <c r="K24" s="154"/>
    </row>
    <row r="25" spans="2:11" ht="15" customHeight="1" x14ac:dyDescent="0.3">
      <c r="B25" s="154"/>
      <c r="C25" s="154"/>
      <c r="D25" s="154"/>
      <c r="E25" s="154"/>
      <c r="F25" s="154"/>
      <c r="G25" s="154"/>
      <c r="H25" s="154"/>
      <c r="I25" s="154"/>
      <c r="J25" s="154"/>
      <c r="K25" s="154"/>
    </row>
    <row r="26" spans="2:11" ht="15" customHeight="1" x14ac:dyDescent="0.3">
      <c r="B26" s="160" t="s">
        <v>24</v>
      </c>
      <c r="C26" s="155">
        <f t="shared" ref="C26:I26" si="15">C20</f>
        <v>0</v>
      </c>
      <c r="D26" s="156">
        <f t="shared" si="15"/>
        <v>0</v>
      </c>
      <c r="E26" s="156">
        <f t="shared" si="15"/>
        <v>0</v>
      </c>
      <c r="F26" s="156">
        <f t="shared" si="15"/>
        <v>-1</v>
      </c>
      <c r="G26" s="156">
        <f t="shared" si="15"/>
        <v>2</v>
      </c>
      <c r="H26" s="156">
        <f t="shared" si="15"/>
        <v>3</v>
      </c>
      <c r="I26" s="156">
        <f t="shared" si="15"/>
        <v>0</v>
      </c>
      <c r="J26" s="154"/>
      <c r="K26" s="154"/>
    </row>
    <row r="27" spans="2:11" ht="15" customHeight="1" x14ac:dyDescent="0.3">
      <c r="B27" s="151">
        <f>B21-I22/H24</f>
        <v>-1</v>
      </c>
      <c r="C27" s="142"/>
      <c r="D27" s="144">
        <f t="shared" ref="D27:I27" si="16">$B27*C28</f>
        <v>0</v>
      </c>
      <c r="E27" s="144">
        <f t="shared" si="16"/>
        <v>0</v>
      </c>
      <c r="F27" s="144">
        <f t="shared" si="16"/>
        <v>0</v>
      </c>
      <c r="G27" s="144">
        <f t="shared" si="16"/>
        <v>1</v>
      </c>
      <c r="H27" s="144">
        <f t="shared" si="16"/>
        <v>-3</v>
      </c>
      <c r="I27" s="144">
        <f t="shared" si="16"/>
        <v>0</v>
      </c>
      <c r="J27" s="138">
        <f>ABS(B27-B21)</f>
        <v>0</v>
      </c>
      <c r="K27" s="139">
        <f xml:space="preserve"> ABS(J27/B27)*100</f>
        <v>0</v>
      </c>
    </row>
    <row r="28" spans="2:11" ht="15" customHeight="1" x14ac:dyDescent="0.3">
      <c r="C28" s="146">
        <f t="shared" ref="C28:I28" si="17">SUM(C26:C27)</f>
        <v>0</v>
      </c>
      <c r="D28" s="146">
        <f t="shared" si="17"/>
        <v>0</v>
      </c>
      <c r="E28" s="146">
        <f t="shared" si="17"/>
        <v>0</v>
      </c>
      <c r="F28" s="146">
        <f t="shared" si="17"/>
        <v>-1</v>
      </c>
      <c r="G28" s="146">
        <f t="shared" si="17"/>
        <v>3</v>
      </c>
      <c r="H28" s="146">
        <f t="shared" si="17"/>
        <v>0</v>
      </c>
      <c r="I28" s="153">
        <f t="shared" si="17"/>
        <v>0</v>
      </c>
      <c r="J28" s="154"/>
      <c r="K28" s="154"/>
    </row>
    <row r="29" spans="2:11" ht="15" customHeight="1" x14ac:dyDescent="0.3">
      <c r="C29" s="144"/>
      <c r="D29" s="144">
        <f>$B27*C30</f>
        <v>0</v>
      </c>
      <c r="E29" s="144">
        <f>$B27*D30</f>
        <v>0</v>
      </c>
      <c r="F29" s="144">
        <f>$B27*E30</f>
        <v>0</v>
      </c>
      <c r="G29" s="144">
        <f>$B27*F30</f>
        <v>1</v>
      </c>
      <c r="H29" s="144">
        <f>$B27*G30</f>
        <v>-4</v>
      </c>
      <c r="I29" s="148"/>
      <c r="J29" s="154"/>
      <c r="K29" s="154"/>
    </row>
    <row r="30" spans="2:11" ht="15" customHeight="1" x14ac:dyDescent="0.3">
      <c r="C30" s="146">
        <f t="shared" ref="C30:H30" si="18">SUM(C28:C29)</f>
        <v>0</v>
      </c>
      <c r="D30" s="146">
        <f t="shared" si="18"/>
        <v>0</v>
      </c>
      <c r="E30" s="146">
        <f t="shared" si="18"/>
        <v>0</v>
      </c>
      <c r="F30" s="146">
        <f t="shared" si="18"/>
        <v>-1</v>
      </c>
      <c r="G30" s="146">
        <f t="shared" si="18"/>
        <v>4</v>
      </c>
      <c r="H30" s="147">
        <f t="shared" si="18"/>
        <v>-4</v>
      </c>
      <c r="I30" s="154"/>
      <c r="J30" s="154"/>
      <c r="K30" s="154"/>
    </row>
  </sheetData>
  <conditionalFormatting sqref="B9">
    <cfRule type="expression" dxfId="3" priority="1">
      <formula xml:space="preserve"> J9 &lt; $J$1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5BEF-9709-4BD1-9A72-5C0EC609265C}">
  <dimension ref="A1:O30"/>
  <sheetViews>
    <sheetView topLeftCell="A12" workbookViewId="0">
      <selection activeCell="B28" sqref="B28"/>
    </sheetView>
  </sheetViews>
  <sheetFormatPr baseColWidth="10" defaultColWidth="11.44140625" defaultRowHeight="15" customHeight="1" x14ac:dyDescent="0.3"/>
  <cols>
    <col min="1" max="1" width="19.109375" bestFit="1" customWidth="1"/>
    <col min="2" max="2" width="8.5546875" bestFit="1" customWidth="1"/>
    <col min="3" max="5" width="7.6640625" bestFit="1" customWidth="1"/>
    <col min="6" max="6" width="9.6640625" bestFit="1" customWidth="1"/>
    <col min="7" max="7" width="10.33203125" bestFit="1" customWidth="1"/>
    <col min="8" max="8" width="12.44140625" bestFit="1" customWidth="1"/>
    <col min="9" max="9" width="11.44140625" bestFit="1" customWidth="1"/>
    <col min="10" max="10" width="7.88671875" bestFit="1" customWidth="1"/>
    <col min="11" max="11" width="9" bestFit="1" customWidth="1"/>
    <col min="12" max="12" width="10.5546875" bestFit="1" customWidth="1"/>
    <col min="13" max="13" width="3.44140625" bestFit="1" customWidth="1"/>
    <col min="14" max="14" width="9.44140625" bestFit="1" customWidth="1"/>
    <col min="15" max="15" width="12" bestFit="1" customWidth="1"/>
    <col min="16" max="17" width="7.5546875" bestFit="1" customWidth="1"/>
  </cols>
  <sheetData>
    <row r="1" spans="1:15" ht="15.6" x14ac:dyDescent="0.3">
      <c r="A1" s="127" t="s">
        <v>9</v>
      </c>
      <c r="B1" s="128"/>
      <c r="C1" s="129" t="s">
        <v>10</v>
      </c>
      <c r="D1" s="129" t="s">
        <v>11</v>
      </c>
      <c r="E1" s="129" t="s">
        <v>12</v>
      </c>
      <c r="F1" s="129" t="s">
        <v>13</v>
      </c>
      <c r="G1" s="129" t="s">
        <v>14</v>
      </c>
      <c r="H1" s="129" t="s">
        <v>15</v>
      </c>
      <c r="I1" s="129" t="s">
        <v>16</v>
      </c>
      <c r="J1" s="130">
        <v>1E-3</v>
      </c>
      <c r="K1" s="131"/>
    </row>
    <row r="2" spans="1:15" ht="15.6" x14ac:dyDescent="0.3">
      <c r="A2" s="132"/>
      <c r="B2" s="133" t="s">
        <v>17</v>
      </c>
      <c r="C2" s="134">
        <v>0</v>
      </c>
      <c r="D2" s="134">
        <v>0</v>
      </c>
      <c r="E2" s="134">
        <v>0</v>
      </c>
      <c r="F2" s="134">
        <v>0</v>
      </c>
      <c r="G2" s="134">
        <v>1</v>
      </c>
      <c r="H2" s="134">
        <v>-3</v>
      </c>
      <c r="I2" s="134">
        <v>-4</v>
      </c>
      <c r="J2" s="135" t="s">
        <v>5</v>
      </c>
      <c r="K2" s="136" t="s">
        <v>6</v>
      </c>
    </row>
    <row r="3" spans="1:15" ht="15.6" x14ac:dyDescent="0.3">
      <c r="A3" s="132"/>
      <c r="B3" s="158">
        <v>-1</v>
      </c>
      <c r="C3" s="137"/>
      <c r="D3" s="137">
        <f t="shared" ref="D3:I3" si="0">$B3*C4</f>
        <v>0</v>
      </c>
      <c r="E3" s="137">
        <f t="shared" si="0"/>
        <v>0</v>
      </c>
      <c r="F3" s="137">
        <f t="shared" si="0"/>
        <v>0</v>
      </c>
      <c r="G3" s="137">
        <f t="shared" si="0"/>
        <v>0</v>
      </c>
      <c r="H3" s="137">
        <f t="shared" si="0"/>
        <v>-1</v>
      </c>
      <c r="I3" s="137">
        <f t="shared" si="0"/>
        <v>4</v>
      </c>
      <c r="J3" s="138"/>
      <c r="K3" s="139"/>
    </row>
    <row r="4" spans="1:15" ht="15.6" x14ac:dyDescent="0.3">
      <c r="B4" s="159"/>
      <c r="C4" s="140">
        <f t="shared" ref="C4:I4" si="1">SUM(C2:C3)</f>
        <v>0</v>
      </c>
      <c r="D4" s="138">
        <f t="shared" si="1"/>
        <v>0</v>
      </c>
      <c r="E4" s="139">
        <f t="shared" si="1"/>
        <v>0</v>
      </c>
      <c r="F4" s="139">
        <f t="shared" si="1"/>
        <v>0</v>
      </c>
      <c r="G4" s="139">
        <f t="shared" si="1"/>
        <v>1</v>
      </c>
      <c r="H4" s="139">
        <f t="shared" si="1"/>
        <v>-4</v>
      </c>
      <c r="I4" s="141">
        <f t="shared" si="1"/>
        <v>0</v>
      </c>
      <c r="J4" s="138"/>
      <c r="K4" s="139"/>
    </row>
    <row r="5" spans="1:15" x14ac:dyDescent="0.3">
      <c r="B5" s="154"/>
      <c r="C5" s="142"/>
      <c r="D5" s="143">
        <f>$B3*C6</f>
        <v>0</v>
      </c>
      <c r="E5" s="144">
        <f>$B3*D6</f>
        <v>0</v>
      </c>
      <c r="F5" s="144">
        <f>$B3*E6</f>
        <v>0</v>
      </c>
      <c r="G5" s="144">
        <f>$B3*F6</f>
        <v>0</v>
      </c>
      <c r="H5" s="145">
        <f>$B3*G6</f>
        <v>-1</v>
      </c>
      <c r="I5" s="144"/>
      <c r="J5" s="139"/>
      <c r="K5" s="139"/>
    </row>
    <row r="6" spans="1:15" ht="15.6" x14ac:dyDescent="0.3">
      <c r="B6" s="154"/>
      <c r="C6" s="146">
        <f t="shared" ref="C6:H6" si="2">SUM(C4:C5)</f>
        <v>0</v>
      </c>
      <c r="D6" s="146">
        <f t="shared" si="2"/>
        <v>0</v>
      </c>
      <c r="E6" s="146">
        <f t="shared" si="2"/>
        <v>0</v>
      </c>
      <c r="F6" s="146">
        <f t="shared" si="2"/>
        <v>0</v>
      </c>
      <c r="G6" s="146">
        <f t="shared" si="2"/>
        <v>1</v>
      </c>
      <c r="H6" s="147">
        <f t="shared" si="2"/>
        <v>-5</v>
      </c>
      <c r="I6" s="148"/>
      <c r="J6" s="139"/>
      <c r="K6" s="138"/>
    </row>
    <row r="7" spans="1:15" x14ac:dyDescent="0.3">
      <c r="B7" s="154"/>
      <c r="C7" s="148"/>
      <c r="D7" s="148"/>
      <c r="E7" s="148"/>
      <c r="F7" s="148"/>
      <c r="G7" s="148"/>
      <c r="H7" s="148"/>
      <c r="I7" s="148"/>
      <c r="J7" s="139"/>
      <c r="K7" s="138"/>
    </row>
    <row r="8" spans="1:15" x14ac:dyDescent="0.3">
      <c r="B8" s="160" t="s">
        <v>18</v>
      </c>
      <c r="C8" s="149">
        <f t="shared" ref="C8:I8" si="3">C2</f>
        <v>0</v>
      </c>
      <c r="D8" s="150">
        <f t="shared" si="3"/>
        <v>0</v>
      </c>
      <c r="E8" s="150">
        <f t="shared" si="3"/>
        <v>0</v>
      </c>
      <c r="F8" s="150">
        <f t="shared" si="3"/>
        <v>0</v>
      </c>
      <c r="G8" s="150">
        <f t="shared" si="3"/>
        <v>1</v>
      </c>
      <c r="H8" s="150">
        <f t="shared" si="3"/>
        <v>-3</v>
      </c>
      <c r="I8" s="151">
        <f t="shared" si="3"/>
        <v>-4</v>
      </c>
      <c r="J8" s="139"/>
      <c r="K8" s="138"/>
    </row>
    <row r="9" spans="1:15" x14ac:dyDescent="0.3">
      <c r="B9" s="151">
        <f>B3-I4/H6</f>
        <v>-1</v>
      </c>
      <c r="C9" s="142"/>
      <c r="D9" s="144">
        <f t="shared" ref="D9:I9" si="4">$B9*C10</f>
        <v>0</v>
      </c>
      <c r="E9" s="144">
        <f t="shared" si="4"/>
        <v>0</v>
      </c>
      <c r="F9" s="144">
        <f t="shared" si="4"/>
        <v>0</v>
      </c>
      <c r="G9" s="144">
        <f t="shared" si="4"/>
        <v>0</v>
      </c>
      <c r="H9" s="144">
        <f t="shared" si="4"/>
        <v>-1</v>
      </c>
      <c r="I9" s="144">
        <f t="shared" si="4"/>
        <v>4</v>
      </c>
      <c r="J9" s="152">
        <f>ABS(B9-B3)</f>
        <v>0</v>
      </c>
      <c r="K9" s="139">
        <f xml:space="preserve"> ABS(J9/B9)*100</f>
        <v>0</v>
      </c>
    </row>
    <row r="10" spans="1:15" ht="15" customHeight="1" x14ac:dyDescent="0.3">
      <c r="B10" s="154"/>
      <c r="C10" s="146">
        <f t="shared" ref="C10:I10" si="5">SUM(C8:C9)</f>
        <v>0</v>
      </c>
      <c r="D10" s="146">
        <f t="shared" si="5"/>
        <v>0</v>
      </c>
      <c r="E10" s="146">
        <f t="shared" si="5"/>
        <v>0</v>
      </c>
      <c r="F10" s="146">
        <f t="shared" si="5"/>
        <v>0</v>
      </c>
      <c r="G10" s="146">
        <f t="shared" si="5"/>
        <v>1</v>
      </c>
      <c r="H10" s="146">
        <f t="shared" si="5"/>
        <v>-4</v>
      </c>
      <c r="I10" s="153">
        <f t="shared" si="5"/>
        <v>0</v>
      </c>
      <c r="J10" s="154"/>
      <c r="K10" s="154"/>
    </row>
    <row r="11" spans="1:15" ht="15" customHeight="1" x14ac:dyDescent="0.3">
      <c r="B11" s="154"/>
      <c r="C11" s="144"/>
      <c r="D11" s="144">
        <f>$B9*C12</f>
        <v>0</v>
      </c>
      <c r="E11" s="144">
        <f>$B9*D12</f>
        <v>0</v>
      </c>
      <c r="F11" s="144">
        <f>$B9*E12</f>
        <v>0</v>
      </c>
      <c r="G11" s="144">
        <f>$B9*F12</f>
        <v>0</v>
      </c>
      <c r="H11" s="144">
        <f>$B9*G12</f>
        <v>-1</v>
      </c>
      <c r="I11" s="148"/>
      <c r="J11" s="154"/>
      <c r="K11" s="154"/>
    </row>
    <row r="12" spans="1:15" ht="15" customHeight="1" x14ac:dyDescent="0.3">
      <c r="B12" s="154"/>
      <c r="C12" s="146">
        <f t="shared" ref="C12:H12" si="6">SUM(C10:C11)</f>
        <v>0</v>
      </c>
      <c r="D12" s="146">
        <f t="shared" si="6"/>
        <v>0</v>
      </c>
      <c r="E12" s="146">
        <f t="shared" si="6"/>
        <v>0</v>
      </c>
      <c r="F12" s="146">
        <f t="shared" si="6"/>
        <v>0</v>
      </c>
      <c r="G12" s="146">
        <f t="shared" si="6"/>
        <v>1</v>
      </c>
      <c r="H12" s="147">
        <f t="shared" si="6"/>
        <v>-5</v>
      </c>
      <c r="I12" s="154"/>
      <c r="J12" s="154"/>
      <c r="K12" s="154"/>
    </row>
    <row r="13" spans="1:15" ht="15" customHeight="1" x14ac:dyDescent="0.3"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O13" s="14"/>
    </row>
    <row r="14" spans="1:15" ht="15" customHeight="1" x14ac:dyDescent="0.3">
      <c r="B14" s="160" t="s">
        <v>21</v>
      </c>
      <c r="C14" s="155">
        <f t="shared" ref="C14:I14" si="7">C8</f>
        <v>0</v>
      </c>
      <c r="D14" s="156">
        <f t="shared" si="7"/>
        <v>0</v>
      </c>
      <c r="E14" s="156">
        <f t="shared" si="7"/>
        <v>0</v>
      </c>
      <c r="F14" s="156">
        <f t="shared" si="7"/>
        <v>0</v>
      </c>
      <c r="G14" s="156">
        <f t="shared" si="7"/>
        <v>1</v>
      </c>
      <c r="H14" s="156">
        <f t="shared" si="7"/>
        <v>-3</v>
      </c>
      <c r="I14" s="156">
        <f t="shared" si="7"/>
        <v>-4</v>
      </c>
      <c r="J14" s="154"/>
      <c r="K14" s="154"/>
    </row>
    <row r="15" spans="1:15" ht="15" customHeight="1" x14ac:dyDescent="0.3">
      <c r="B15" s="151">
        <f>B9-I10/H12</f>
        <v>-1</v>
      </c>
      <c r="C15" s="142"/>
      <c r="D15" s="144">
        <f t="shared" ref="D15:I15" si="8">$B15*C16</f>
        <v>0</v>
      </c>
      <c r="E15" s="144">
        <f t="shared" si="8"/>
        <v>0</v>
      </c>
      <c r="F15" s="144">
        <f t="shared" si="8"/>
        <v>0</v>
      </c>
      <c r="G15" s="144">
        <f t="shared" si="8"/>
        <v>0</v>
      </c>
      <c r="H15" s="144">
        <f t="shared" si="8"/>
        <v>-1</v>
      </c>
      <c r="I15" s="144">
        <f t="shared" si="8"/>
        <v>4</v>
      </c>
      <c r="J15" s="138">
        <f>ABS(B15-B9)</f>
        <v>0</v>
      </c>
      <c r="K15" s="139">
        <f xml:space="preserve"> ABS(J15/B15)*100</f>
        <v>0</v>
      </c>
    </row>
    <row r="16" spans="1:15" ht="15" customHeight="1" x14ac:dyDescent="0.3">
      <c r="B16" s="154"/>
      <c r="C16" s="146">
        <f t="shared" ref="C16:I16" si="9">SUM(C14:C15)</f>
        <v>0</v>
      </c>
      <c r="D16" s="146">
        <f t="shared" si="9"/>
        <v>0</v>
      </c>
      <c r="E16" s="146">
        <f t="shared" si="9"/>
        <v>0</v>
      </c>
      <c r="F16" s="146">
        <f t="shared" si="9"/>
        <v>0</v>
      </c>
      <c r="G16" s="146">
        <f t="shared" si="9"/>
        <v>1</v>
      </c>
      <c r="H16" s="146">
        <f t="shared" si="9"/>
        <v>-4</v>
      </c>
      <c r="I16" s="153">
        <f t="shared" si="9"/>
        <v>0</v>
      </c>
      <c r="J16" s="154"/>
      <c r="K16" s="154"/>
    </row>
    <row r="17" spans="2:11" ht="15" customHeight="1" x14ac:dyDescent="0.3">
      <c r="B17" s="154"/>
      <c r="C17" s="144"/>
      <c r="D17" s="144">
        <f>$B15*C18</f>
        <v>0</v>
      </c>
      <c r="E17" s="144">
        <f>$B15*D18</f>
        <v>0</v>
      </c>
      <c r="F17" s="144">
        <f>$B15*E18</f>
        <v>0</v>
      </c>
      <c r="G17" s="144">
        <f>$B15*F18</f>
        <v>0</v>
      </c>
      <c r="H17" s="144">
        <f>$B15*G18</f>
        <v>-1</v>
      </c>
      <c r="I17" s="148"/>
      <c r="J17" s="154"/>
      <c r="K17" s="154"/>
    </row>
    <row r="18" spans="2:11" ht="15" customHeight="1" x14ac:dyDescent="0.3">
      <c r="B18" s="154"/>
      <c r="C18" s="146">
        <f t="shared" ref="C18:H18" si="10">SUM(C16:C17)</f>
        <v>0</v>
      </c>
      <c r="D18" s="146">
        <f t="shared" si="10"/>
        <v>0</v>
      </c>
      <c r="E18" s="146">
        <f t="shared" si="10"/>
        <v>0</v>
      </c>
      <c r="F18" s="146">
        <f t="shared" si="10"/>
        <v>0</v>
      </c>
      <c r="G18" s="146">
        <f t="shared" si="10"/>
        <v>1</v>
      </c>
      <c r="H18" s="147">
        <f t="shared" si="10"/>
        <v>-5</v>
      </c>
      <c r="I18" s="154"/>
      <c r="J18" s="154"/>
      <c r="K18" s="154"/>
    </row>
    <row r="19" spans="2:11" ht="15" customHeight="1" x14ac:dyDescent="0.3">
      <c r="B19" s="154"/>
      <c r="C19" s="154"/>
      <c r="D19" s="154"/>
      <c r="E19" s="154"/>
      <c r="F19" s="154"/>
      <c r="G19" s="154"/>
      <c r="H19" s="154"/>
      <c r="I19" s="154"/>
      <c r="J19" s="154"/>
      <c r="K19" s="154"/>
    </row>
    <row r="20" spans="2:11" ht="15" customHeight="1" x14ac:dyDescent="0.3">
      <c r="B20" s="160" t="s">
        <v>22</v>
      </c>
      <c r="C20" s="155">
        <f t="shared" ref="C20:I20" si="11">C14</f>
        <v>0</v>
      </c>
      <c r="D20" s="156">
        <f t="shared" si="11"/>
        <v>0</v>
      </c>
      <c r="E20" s="156">
        <f t="shared" si="11"/>
        <v>0</v>
      </c>
      <c r="F20" s="156">
        <f t="shared" si="11"/>
        <v>0</v>
      </c>
      <c r="G20" s="156">
        <f t="shared" si="11"/>
        <v>1</v>
      </c>
      <c r="H20" s="156">
        <f t="shared" si="11"/>
        <v>-3</v>
      </c>
      <c r="I20" s="156">
        <f t="shared" si="11"/>
        <v>-4</v>
      </c>
      <c r="J20" s="154"/>
      <c r="K20" s="154"/>
    </row>
    <row r="21" spans="2:11" ht="15" customHeight="1" x14ac:dyDescent="0.3">
      <c r="B21" s="151">
        <f>B15-I16/H18</f>
        <v>-1</v>
      </c>
      <c r="C21" s="142"/>
      <c r="D21" s="144">
        <f t="shared" ref="D21:I21" si="12">$B21*C22</f>
        <v>0</v>
      </c>
      <c r="E21" s="144">
        <f t="shared" si="12"/>
        <v>0</v>
      </c>
      <c r="F21" s="144">
        <f t="shared" si="12"/>
        <v>0</v>
      </c>
      <c r="G21" s="144">
        <f t="shared" si="12"/>
        <v>0</v>
      </c>
      <c r="H21" s="144">
        <f t="shared" si="12"/>
        <v>-1</v>
      </c>
      <c r="I21" s="144">
        <f t="shared" si="12"/>
        <v>4</v>
      </c>
      <c r="J21" s="138">
        <f>ABS(B21-B15)</f>
        <v>0</v>
      </c>
      <c r="K21" s="139">
        <f xml:space="preserve"> ABS(J21/B21)*100</f>
        <v>0</v>
      </c>
    </row>
    <row r="22" spans="2:11" ht="15" customHeight="1" x14ac:dyDescent="0.3">
      <c r="B22" s="154"/>
      <c r="C22" s="146">
        <f t="shared" ref="C22:I22" si="13">SUM(C20:C21)</f>
        <v>0</v>
      </c>
      <c r="D22" s="146">
        <f t="shared" si="13"/>
        <v>0</v>
      </c>
      <c r="E22" s="146">
        <f t="shared" si="13"/>
        <v>0</v>
      </c>
      <c r="F22" s="146">
        <f t="shared" si="13"/>
        <v>0</v>
      </c>
      <c r="G22" s="146">
        <f t="shared" si="13"/>
        <v>1</v>
      </c>
      <c r="H22" s="146">
        <f t="shared" si="13"/>
        <v>-4</v>
      </c>
      <c r="I22" s="153">
        <f t="shared" si="13"/>
        <v>0</v>
      </c>
      <c r="J22" s="154"/>
      <c r="K22" s="154"/>
    </row>
    <row r="23" spans="2:11" ht="15" customHeight="1" x14ac:dyDescent="0.3">
      <c r="B23" s="154"/>
      <c r="C23" s="144"/>
      <c r="D23" s="144">
        <f>$B21*C24</f>
        <v>0</v>
      </c>
      <c r="E23" s="144">
        <f>$B21*D24</f>
        <v>0</v>
      </c>
      <c r="F23" s="144">
        <f>$B21*E24</f>
        <v>0</v>
      </c>
      <c r="G23" s="144">
        <f>$B21*F24</f>
        <v>0</v>
      </c>
      <c r="H23" s="144">
        <f>$B21*G24</f>
        <v>-1</v>
      </c>
      <c r="I23" s="148"/>
      <c r="J23" s="154"/>
      <c r="K23" s="154"/>
    </row>
    <row r="24" spans="2:11" ht="15" customHeight="1" x14ac:dyDescent="0.3">
      <c r="B24" s="154"/>
      <c r="C24" s="146">
        <f t="shared" ref="C24:H24" si="14">SUM(C22:C23)</f>
        <v>0</v>
      </c>
      <c r="D24" s="146">
        <f t="shared" si="14"/>
        <v>0</v>
      </c>
      <c r="E24" s="146">
        <f t="shared" si="14"/>
        <v>0</v>
      </c>
      <c r="F24" s="146">
        <f t="shared" si="14"/>
        <v>0</v>
      </c>
      <c r="G24" s="146">
        <f t="shared" si="14"/>
        <v>1</v>
      </c>
      <c r="H24" s="147">
        <f t="shared" si="14"/>
        <v>-5</v>
      </c>
      <c r="I24" s="154"/>
      <c r="J24" s="154"/>
      <c r="K24" s="154"/>
    </row>
    <row r="25" spans="2:11" ht="15" customHeight="1" x14ac:dyDescent="0.3">
      <c r="B25" s="154"/>
      <c r="C25" s="154"/>
      <c r="D25" s="154"/>
      <c r="E25" s="154"/>
      <c r="F25" s="154"/>
      <c r="G25" s="154"/>
      <c r="H25" s="154"/>
      <c r="I25" s="154"/>
      <c r="J25" s="154"/>
      <c r="K25" s="154"/>
    </row>
    <row r="26" spans="2:11" ht="15" customHeight="1" x14ac:dyDescent="0.3">
      <c r="B26" s="160" t="s">
        <v>24</v>
      </c>
      <c r="C26" s="155">
        <f t="shared" ref="C26:I26" si="15">C20</f>
        <v>0</v>
      </c>
      <c r="D26" s="156">
        <f t="shared" si="15"/>
        <v>0</v>
      </c>
      <c r="E26" s="156">
        <f t="shared" si="15"/>
        <v>0</v>
      </c>
      <c r="F26" s="156">
        <f t="shared" si="15"/>
        <v>0</v>
      </c>
      <c r="G26" s="156">
        <f t="shared" si="15"/>
        <v>1</v>
      </c>
      <c r="H26" s="156">
        <f t="shared" si="15"/>
        <v>-3</v>
      </c>
      <c r="I26" s="156">
        <f t="shared" si="15"/>
        <v>-4</v>
      </c>
      <c r="J26" s="154"/>
      <c r="K26" s="154"/>
    </row>
    <row r="27" spans="2:11" ht="15" customHeight="1" x14ac:dyDescent="0.3">
      <c r="B27" s="151">
        <f>B21-I22/H24</f>
        <v>-1</v>
      </c>
      <c r="C27" s="142"/>
      <c r="D27" s="144">
        <f t="shared" ref="D27:I27" si="16">$B27*C28</f>
        <v>0</v>
      </c>
      <c r="E27" s="144">
        <f t="shared" si="16"/>
        <v>0</v>
      </c>
      <c r="F27" s="144">
        <f t="shared" si="16"/>
        <v>0</v>
      </c>
      <c r="G27" s="144">
        <f t="shared" si="16"/>
        <v>0</v>
      </c>
      <c r="H27" s="144">
        <f t="shared" si="16"/>
        <v>-1</v>
      </c>
      <c r="I27" s="144">
        <f t="shared" si="16"/>
        <v>4</v>
      </c>
      <c r="J27" s="138">
        <f>ABS(B27-B21)</f>
        <v>0</v>
      </c>
      <c r="K27" s="139">
        <f xml:space="preserve"> ABS(J27/B27)*100</f>
        <v>0</v>
      </c>
    </row>
    <row r="28" spans="2:11" ht="15" customHeight="1" x14ac:dyDescent="0.3">
      <c r="C28" s="146">
        <f t="shared" ref="C28:I28" si="17">SUM(C26:C27)</f>
        <v>0</v>
      </c>
      <c r="D28" s="146">
        <f t="shared" si="17"/>
        <v>0</v>
      </c>
      <c r="E28" s="146">
        <f t="shared" si="17"/>
        <v>0</v>
      </c>
      <c r="F28" s="146">
        <f t="shared" si="17"/>
        <v>0</v>
      </c>
      <c r="G28" s="146">
        <f t="shared" si="17"/>
        <v>1</v>
      </c>
      <c r="H28" s="146">
        <f t="shared" si="17"/>
        <v>-4</v>
      </c>
      <c r="I28" s="153">
        <f t="shared" si="17"/>
        <v>0</v>
      </c>
      <c r="J28" s="154"/>
      <c r="K28" s="154"/>
    </row>
    <row r="29" spans="2:11" ht="15" customHeight="1" x14ac:dyDescent="0.3">
      <c r="C29" s="144"/>
      <c r="D29" s="144">
        <f>$B27*C30</f>
        <v>0</v>
      </c>
      <c r="E29" s="144">
        <f>$B27*D30</f>
        <v>0</v>
      </c>
      <c r="F29" s="144">
        <f>$B27*E30</f>
        <v>0</v>
      </c>
      <c r="G29" s="144">
        <f>$B27*F30</f>
        <v>0</v>
      </c>
      <c r="H29" s="144">
        <f>$B27*G30</f>
        <v>-1</v>
      </c>
      <c r="I29" s="148"/>
      <c r="J29" s="154"/>
      <c r="K29" s="154"/>
    </row>
    <row r="30" spans="2:11" ht="15" customHeight="1" x14ac:dyDescent="0.3">
      <c r="C30" s="146">
        <f t="shared" ref="C30:H30" si="18">SUM(C28:C29)</f>
        <v>0</v>
      </c>
      <c r="D30" s="146">
        <f t="shared" si="18"/>
        <v>0</v>
      </c>
      <c r="E30" s="146">
        <f t="shared" si="18"/>
        <v>0</v>
      </c>
      <c r="F30" s="146">
        <f t="shared" si="18"/>
        <v>0</v>
      </c>
      <c r="G30" s="146">
        <f t="shared" si="18"/>
        <v>1</v>
      </c>
      <c r="H30" s="147">
        <f t="shared" si="18"/>
        <v>-5</v>
      </c>
      <c r="I30" s="154"/>
      <c r="J30" s="154"/>
      <c r="K30" s="154"/>
    </row>
  </sheetData>
  <conditionalFormatting sqref="B9">
    <cfRule type="expression" dxfId="2" priority="1">
      <formula xml:space="preserve"> J9 &lt; $J$1</formula>
    </cfRule>
  </conditionalFormatting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32624-2969-44AF-B924-7B2A7AB1AC9E}">
  <dimension ref="A1:O30"/>
  <sheetViews>
    <sheetView topLeftCell="A12" workbookViewId="0">
      <selection activeCell="B28" sqref="B28"/>
    </sheetView>
  </sheetViews>
  <sheetFormatPr baseColWidth="10" defaultColWidth="11.44140625" defaultRowHeight="15" customHeight="1" x14ac:dyDescent="0.3"/>
  <cols>
    <col min="1" max="1" width="19.109375" bestFit="1" customWidth="1"/>
    <col min="2" max="2" width="8.5546875" bestFit="1" customWidth="1"/>
    <col min="3" max="5" width="7.6640625" bestFit="1" customWidth="1"/>
    <col min="6" max="6" width="9.6640625" bestFit="1" customWidth="1"/>
    <col min="7" max="7" width="10.33203125" bestFit="1" customWidth="1"/>
    <col min="8" max="8" width="12.44140625" bestFit="1" customWidth="1"/>
    <col min="9" max="9" width="11.44140625" bestFit="1" customWidth="1"/>
    <col min="10" max="10" width="7.6640625" bestFit="1" customWidth="1"/>
    <col min="11" max="11" width="9" bestFit="1" customWidth="1"/>
    <col min="12" max="12" width="10.5546875" bestFit="1" customWidth="1"/>
    <col min="13" max="13" width="3.44140625" bestFit="1" customWidth="1"/>
    <col min="14" max="14" width="9.44140625" bestFit="1" customWidth="1"/>
    <col min="15" max="15" width="12" bestFit="1" customWidth="1"/>
    <col min="16" max="17" width="7.5546875" bestFit="1" customWidth="1"/>
  </cols>
  <sheetData>
    <row r="1" spans="1:15" ht="15.6" x14ac:dyDescent="0.3">
      <c r="A1" s="127" t="s">
        <v>9</v>
      </c>
      <c r="B1" s="128"/>
      <c r="C1" s="129" t="s">
        <v>10</v>
      </c>
      <c r="D1" s="129" t="s">
        <v>11</v>
      </c>
      <c r="E1" s="129" t="s">
        <v>12</v>
      </c>
      <c r="F1" s="129" t="s">
        <v>13</v>
      </c>
      <c r="G1" s="129" t="s">
        <v>14</v>
      </c>
      <c r="H1" s="129" t="s">
        <v>15</v>
      </c>
      <c r="I1" s="129" t="s">
        <v>16</v>
      </c>
      <c r="J1" s="130">
        <v>1E-3</v>
      </c>
      <c r="K1" s="131"/>
    </row>
    <row r="2" spans="1:15" ht="15.6" x14ac:dyDescent="0.3">
      <c r="A2" s="132"/>
      <c r="B2" s="133" t="s">
        <v>17</v>
      </c>
      <c r="C2" s="134">
        <v>0</v>
      </c>
      <c r="D2" s="134">
        <v>0</v>
      </c>
      <c r="E2" s="134">
        <v>1</v>
      </c>
      <c r="F2" s="134">
        <v>5</v>
      </c>
      <c r="G2" s="134">
        <v>-14</v>
      </c>
      <c r="H2" s="134">
        <v>-25</v>
      </c>
      <c r="I2" s="134">
        <v>21</v>
      </c>
      <c r="J2" s="135" t="s">
        <v>5</v>
      </c>
      <c r="K2" s="136" t="s">
        <v>6</v>
      </c>
    </row>
    <row r="3" spans="1:15" ht="15.6" x14ac:dyDescent="0.3">
      <c r="A3" s="132"/>
      <c r="B3" s="157">
        <v>2.6667000000000001</v>
      </c>
      <c r="C3" s="137"/>
      <c r="D3" s="137">
        <f t="shared" ref="D3:I3" si="0">$B3*C4</f>
        <v>0</v>
      </c>
      <c r="E3" s="137">
        <f t="shared" si="0"/>
        <v>0</v>
      </c>
      <c r="F3" s="137">
        <f t="shared" si="0"/>
        <v>2.6667000000000001</v>
      </c>
      <c r="G3" s="137">
        <f t="shared" si="0"/>
        <v>20.444788890000002</v>
      </c>
      <c r="H3" s="137">
        <f t="shared" si="0"/>
        <v>17.186318532963003</v>
      </c>
      <c r="I3" s="137">
        <f t="shared" si="0"/>
        <v>-20.83674436814756</v>
      </c>
      <c r="J3" s="138"/>
      <c r="K3" s="139"/>
    </row>
    <row r="4" spans="1:15" ht="15.6" x14ac:dyDescent="0.3">
      <c r="B4" s="159"/>
      <c r="C4" s="140">
        <f t="shared" ref="C4:I4" si="1">SUM(C2:C3)</f>
        <v>0</v>
      </c>
      <c r="D4" s="138">
        <f t="shared" si="1"/>
        <v>0</v>
      </c>
      <c r="E4" s="139">
        <f t="shared" si="1"/>
        <v>1</v>
      </c>
      <c r="F4" s="139">
        <f t="shared" si="1"/>
        <v>7.6667000000000005</v>
      </c>
      <c r="G4" s="139">
        <f t="shared" si="1"/>
        <v>6.4447888900000017</v>
      </c>
      <c r="H4" s="139">
        <f t="shared" si="1"/>
        <v>-7.8136814670369965</v>
      </c>
      <c r="I4" s="141">
        <f t="shared" si="1"/>
        <v>0.16325563185244008</v>
      </c>
      <c r="J4" s="138"/>
      <c r="K4" s="139"/>
    </row>
    <row r="5" spans="1:15" x14ac:dyDescent="0.3">
      <c r="B5" s="154"/>
      <c r="C5" s="142"/>
      <c r="D5" s="143">
        <f>$B3*C6</f>
        <v>0</v>
      </c>
      <c r="E5" s="144">
        <f>$B3*D6</f>
        <v>0</v>
      </c>
      <c r="F5" s="144">
        <f>$B3*E6</f>
        <v>2.6667000000000001</v>
      </c>
      <c r="G5" s="144">
        <f>$B3*F6</f>
        <v>27.556077780000003</v>
      </c>
      <c r="H5" s="145">
        <f>$B3*G6</f>
        <v>90.670111148889021</v>
      </c>
      <c r="I5" s="144"/>
      <c r="J5" s="139"/>
      <c r="K5" s="139"/>
    </row>
    <row r="6" spans="1:15" ht="15.6" x14ac:dyDescent="0.3">
      <c r="B6" s="154"/>
      <c r="C6" s="146">
        <f t="shared" ref="C6:H6" si="2">SUM(C4:C5)</f>
        <v>0</v>
      </c>
      <c r="D6" s="146">
        <f t="shared" si="2"/>
        <v>0</v>
      </c>
      <c r="E6" s="146">
        <f t="shared" si="2"/>
        <v>1</v>
      </c>
      <c r="F6" s="146">
        <f t="shared" si="2"/>
        <v>10.333400000000001</v>
      </c>
      <c r="G6" s="146">
        <f t="shared" si="2"/>
        <v>34.000866670000008</v>
      </c>
      <c r="H6" s="147">
        <f t="shared" si="2"/>
        <v>82.856429681852021</v>
      </c>
      <c r="I6" s="148"/>
      <c r="J6" s="139"/>
      <c r="K6" s="138"/>
    </row>
    <row r="7" spans="1:15" x14ac:dyDescent="0.3">
      <c r="B7" s="154"/>
      <c r="C7" s="148"/>
      <c r="D7" s="148"/>
      <c r="E7" s="148"/>
      <c r="F7" s="148"/>
      <c r="G7" s="148"/>
      <c r="H7" s="148"/>
      <c r="I7" s="148"/>
      <c r="J7" s="139"/>
      <c r="K7" s="138"/>
    </row>
    <row r="8" spans="1:15" x14ac:dyDescent="0.3">
      <c r="B8" s="160" t="s">
        <v>18</v>
      </c>
      <c r="C8" s="149">
        <f t="shared" ref="C8:I8" si="3">C2</f>
        <v>0</v>
      </c>
      <c r="D8" s="150">
        <f t="shared" si="3"/>
        <v>0</v>
      </c>
      <c r="E8" s="150">
        <f t="shared" si="3"/>
        <v>1</v>
      </c>
      <c r="F8" s="150">
        <f t="shared" si="3"/>
        <v>5</v>
      </c>
      <c r="G8" s="150">
        <f t="shared" si="3"/>
        <v>-14</v>
      </c>
      <c r="H8" s="150">
        <f t="shared" si="3"/>
        <v>-25</v>
      </c>
      <c r="I8" s="151">
        <f t="shared" si="3"/>
        <v>21</v>
      </c>
      <c r="J8" s="139"/>
      <c r="K8" s="138"/>
    </row>
    <row r="9" spans="1:15" x14ac:dyDescent="0.3">
      <c r="B9" s="151">
        <f>B3-I4/H6</f>
        <v>2.6647296564493632</v>
      </c>
      <c r="C9" s="142"/>
      <c r="D9" s="144">
        <f t="shared" ref="D9:I9" si="4">$B9*C10</f>
        <v>0</v>
      </c>
      <c r="E9" s="144">
        <f t="shared" si="4"/>
        <v>0</v>
      </c>
      <c r="F9" s="144">
        <f t="shared" si="4"/>
        <v>2.6647296564493632</v>
      </c>
      <c r="G9" s="144">
        <f t="shared" si="4"/>
        <v>20.424432424207559</v>
      </c>
      <c r="H9" s="144">
        <f t="shared" si="4"/>
        <v>17.119375606640759</v>
      </c>
      <c r="I9" s="144">
        <f t="shared" si="4"/>
        <v>-20.999733532322644</v>
      </c>
      <c r="J9" s="152">
        <f>ABS(B9-B3)</f>
        <v>1.970343550636855E-3</v>
      </c>
      <c r="K9" s="139">
        <f xml:space="preserve"> ABS(J9/B9)*100</f>
        <v>7.3941592756627039E-2</v>
      </c>
    </row>
    <row r="10" spans="1:15" ht="15" customHeight="1" x14ac:dyDescent="0.3">
      <c r="B10" s="154"/>
      <c r="C10" s="146">
        <f t="shared" ref="C10:I10" si="5">SUM(C8:C9)</f>
        <v>0</v>
      </c>
      <c r="D10" s="146">
        <f t="shared" si="5"/>
        <v>0</v>
      </c>
      <c r="E10" s="146">
        <f t="shared" si="5"/>
        <v>1</v>
      </c>
      <c r="F10" s="146">
        <f t="shared" si="5"/>
        <v>7.6647296564493637</v>
      </c>
      <c r="G10" s="146">
        <f t="shared" si="5"/>
        <v>6.4244324242075592</v>
      </c>
      <c r="H10" s="146">
        <f t="shared" si="5"/>
        <v>-7.8806243933592413</v>
      </c>
      <c r="I10" s="153">
        <f t="shared" si="5"/>
        <v>2.6646767735627463E-4</v>
      </c>
      <c r="J10" s="154"/>
      <c r="K10" s="154"/>
    </row>
    <row r="11" spans="1:15" ht="15" customHeight="1" x14ac:dyDescent="0.3">
      <c r="B11" s="154"/>
      <c r="C11" s="144"/>
      <c r="D11" s="144">
        <f>$B9*C12</f>
        <v>0</v>
      </c>
      <c r="E11" s="144">
        <f>$B9*D12</f>
        <v>0</v>
      </c>
      <c r="F11" s="144">
        <f>$B9*E12</f>
        <v>2.6647296564493632</v>
      </c>
      <c r="G11" s="144">
        <f>$B9*F12</f>
        <v>27.5252165661683</v>
      </c>
      <c r="H11" s="144">
        <f>$B9*G12</f>
        <v>90.466636490700751</v>
      </c>
      <c r="I11" s="148"/>
      <c r="J11" s="154"/>
      <c r="K11" s="154"/>
    </row>
    <row r="12" spans="1:15" ht="15" customHeight="1" x14ac:dyDescent="0.3">
      <c r="B12" s="154"/>
      <c r="C12" s="146">
        <f t="shared" ref="C12:H12" si="6">SUM(C10:C11)</f>
        <v>0</v>
      </c>
      <c r="D12" s="146">
        <f t="shared" si="6"/>
        <v>0</v>
      </c>
      <c r="E12" s="146">
        <f t="shared" si="6"/>
        <v>1</v>
      </c>
      <c r="F12" s="146">
        <f t="shared" si="6"/>
        <v>10.329459312898727</v>
      </c>
      <c r="G12" s="146">
        <f t="shared" si="6"/>
        <v>33.949648990375863</v>
      </c>
      <c r="H12" s="147">
        <f t="shared" si="6"/>
        <v>82.586012097341509</v>
      </c>
      <c r="I12" s="154"/>
      <c r="J12" s="154"/>
      <c r="K12" s="154"/>
    </row>
    <row r="13" spans="1:15" ht="15" customHeight="1" x14ac:dyDescent="0.3"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O13" s="14"/>
    </row>
    <row r="14" spans="1:15" ht="15" customHeight="1" x14ac:dyDescent="0.3">
      <c r="B14" s="160" t="s">
        <v>21</v>
      </c>
      <c r="C14" s="155">
        <f t="shared" ref="C14:I14" si="7">C8</f>
        <v>0</v>
      </c>
      <c r="D14" s="156">
        <f t="shared" si="7"/>
        <v>0</v>
      </c>
      <c r="E14" s="156">
        <f t="shared" si="7"/>
        <v>1</v>
      </c>
      <c r="F14" s="156">
        <f t="shared" si="7"/>
        <v>5</v>
      </c>
      <c r="G14" s="156">
        <f t="shared" si="7"/>
        <v>-14</v>
      </c>
      <c r="H14" s="156">
        <f t="shared" si="7"/>
        <v>-25</v>
      </c>
      <c r="I14" s="156">
        <f t="shared" si="7"/>
        <v>21</v>
      </c>
      <c r="J14" s="154"/>
      <c r="K14" s="154"/>
    </row>
    <row r="15" spans="1:15" ht="15" customHeight="1" x14ac:dyDescent="0.3">
      <c r="B15" s="151">
        <f>B9-I10/H12</f>
        <v>2.6647264299020268</v>
      </c>
      <c r="C15" s="142"/>
      <c r="D15" s="144">
        <f t="shared" ref="D15:I15" si="8">$B15*C16</f>
        <v>0</v>
      </c>
      <c r="E15" s="144">
        <f t="shared" si="8"/>
        <v>0</v>
      </c>
      <c r="F15" s="144">
        <f t="shared" si="8"/>
        <v>2.6647264299020268</v>
      </c>
      <c r="G15" s="144">
        <f t="shared" si="8"/>
        <v>20.424399095728536</v>
      </c>
      <c r="H15" s="144">
        <f t="shared" si="8"/>
        <v>17.119266066626508</v>
      </c>
      <c r="I15" s="144">
        <f t="shared" si="8"/>
        <v>-20.9999999992861</v>
      </c>
      <c r="J15" s="138">
        <f>ABS(B15-B9)</f>
        <v>3.2265473364212482E-6</v>
      </c>
      <c r="K15" s="139">
        <f xml:space="preserve"> ABS(J15/B15)*100</f>
        <v>1.2108362420302476E-4</v>
      </c>
    </row>
    <row r="16" spans="1:15" ht="15" customHeight="1" x14ac:dyDescent="0.3">
      <c r="B16" s="154"/>
      <c r="C16" s="146">
        <f t="shared" ref="C16:I16" si="9">SUM(C14:C15)</f>
        <v>0</v>
      </c>
      <c r="D16" s="146">
        <f t="shared" si="9"/>
        <v>0</v>
      </c>
      <c r="E16" s="146">
        <f t="shared" si="9"/>
        <v>1</v>
      </c>
      <c r="F16" s="146">
        <f t="shared" si="9"/>
        <v>7.6647264299020268</v>
      </c>
      <c r="G16" s="146">
        <f t="shared" si="9"/>
        <v>6.4243990957285355</v>
      </c>
      <c r="H16" s="146">
        <f t="shared" si="9"/>
        <v>-7.8807339333734916</v>
      </c>
      <c r="I16" s="153">
        <f t="shared" si="9"/>
        <v>7.1390005018656666E-10</v>
      </c>
      <c r="J16" s="154"/>
      <c r="K16" s="154"/>
    </row>
    <row r="17" spans="2:11" ht="15" customHeight="1" x14ac:dyDescent="0.3">
      <c r="B17" s="154"/>
      <c r="C17" s="144"/>
      <c r="D17" s="144">
        <f>$B15*C18</f>
        <v>0</v>
      </c>
      <c r="E17" s="144">
        <f>$B15*D18</f>
        <v>0</v>
      </c>
      <c r="F17" s="144">
        <f>$B15*E18</f>
        <v>2.6647264299020268</v>
      </c>
      <c r="G17" s="144">
        <f>$B15*F18</f>
        <v>27.525166041946935</v>
      </c>
      <c r="H17" s="144">
        <f>$B15*G18</f>
        <v>90.46630350604427</v>
      </c>
      <c r="I17" s="148"/>
      <c r="J17" s="154"/>
      <c r="K17" s="154"/>
    </row>
    <row r="18" spans="2:11" ht="15" customHeight="1" x14ac:dyDescent="0.3">
      <c r="B18" s="154"/>
      <c r="C18" s="146">
        <f t="shared" ref="C18:H18" si="10">SUM(C16:C17)</f>
        <v>0</v>
      </c>
      <c r="D18" s="146">
        <f t="shared" si="10"/>
        <v>0</v>
      </c>
      <c r="E18" s="146">
        <f t="shared" si="10"/>
        <v>1</v>
      </c>
      <c r="F18" s="146">
        <f t="shared" si="10"/>
        <v>10.329452859804054</v>
      </c>
      <c r="G18" s="146">
        <f t="shared" si="10"/>
        <v>33.949565137675471</v>
      </c>
      <c r="H18" s="147">
        <f t="shared" si="10"/>
        <v>82.585569572670778</v>
      </c>
      <c r="I18" s="154"/>
      <c r="J18" s="154"/>
      <c r="K18" s="154"/>
    </row>
    <row r="19" spans="2:11" ht="15" customHeight="1" x14ac:dyDescent="0.3">
      <c r="B19" s="154"/>
      <c r="C19" s="154"/>
      <c r="D19" s="154"/>
      <c r="E19" s="154"/>
      <c r="F19" s="154"/>
      <c r="G19" s="154"/>
      <c r="H19" s="154"/>
      <c r="I19" s="154"/>
      <c r="J19" s="154"/>
      <c r="K19" s="154"/>
    </row>
    <row r="20" spans="2:11" ht="15" customHeight="1" x14ac:dyDescent="0.3">
      <c r="B20" s="160" t="s">
        <v>22</v>
      </c>
      <c r="C20" s="155">
        <f t="shared" ref="C20:I20" si="11">C14</f>
        <v>0</v>
      </c>
      <c r="D20" s="156">
        <f t="shared" si="11"/>
        <v>0</v>
      </c>
      <c r="E20" s="156">
        <f t="shared" si="11"/>
        <v>1</v>
      </c>
      <c r="F20" s="156">
        <f t="shared" si="11"/>
        <v>5</v>
      </c>
      <c r="G20" s="156">
        <f t="shared" si="11"/>
        <v>-14</v>
      </c>
      <c r="H20" s="156">
        <f t="shared" si="11"/>
        <v>-25</v>
      </c>
      <c r="I20" s="156">
        <f t="shared" si="11"/>
        <v>21</v>
      </c>
      <c r="J20" s="154"/>
      <c r="K20" s="154"/>
    </row>
    <row r="21" spans="2:11" ht="15" customHeight="1" x14ac:dyDescent="0.3">
      <c r="B21" s="151">
        <f>B15-I16/H18</f>
        <v>2.6647264298933826</v>
      </c>
      <c r="C21" s="142"/>
      <c r="D21" s="144">
        <f t="shared" ref="D21:I21" si="12">$B21*C22</f>
        <v>0</v>
      </c>
      <c r="E21" s="144">
        <f t="shared" si="12"/>
        <v>0</v>
      </c>
      <c r="F21" s="144">
        <f t="shared" si="12"/>
        <v>2.6647264298933826</v>
      </c>
      <c r="G21" s="144">
        <f t="shared" si="12"/>
        <v>20.424399095639245</v>
      </c>
      <c r="H21" s="144">
        <f t="shared" si="12"/>
        <v>17.11926606633304</v>
      </c>
      <c r="I21" s="144">
        <f t="shared" si="12"/>
        <v>-20.999999999999993</v>
      </c>
      <c r="J21" s="138">
        <f>ABS(B21-B15)</f>
        <v>8.6441964697314688E-12</v>
      </c>
      <c r="K21" s="139">
        <f xml:space="preserve"> ABS(J21/B21)*100</f>
        <v>3.2439339261093787E-10</v>
      </c>
    </row>
    <row r="22" spans="2:11" ht="15" customHeight="1" x14ac:dyDescent="0.3">
      <c r="B22" s="154"/>
      <c r="C22" s="146">
        <f t="shared" ref="C22:I22" si="13">SUM(C20:C21)</f>
        <v>0</v>
      </c>
      <c r="D22" s="146">
        <f t="shared" si="13"/>
        <v>0</v>
      </c>
      <c r="E22" s="146">
        <f t="shared" si="13"/>
        <v>1</v>
      </c>
      <c r="F22" s="146">
        <f t="shared" si="13"/>
        <v>7.664726429893383</v>
      </c>
      <c r="G22" s="146">
        <f t="shared" si="13"/>
        <v>6.4243990956392452</v>
      </c>
      <c r="H22" s="146">
        <f t="shared" si="13"/>
        <v>-7.88073393366696</v>
      </c>
      <c r="I22" s="153">
        <f t="shared" si="13"/>
        <v>0</v>
      </c>
      <c r="J22" s="154"/>
      <c r="K22" s="154"/>
    </row>
    <row r="23" spans="2:11" ht="15" customHeight="1" x14ac:dyDescent="0.3">
      <c r="B23" s="154"/>
      <c r="C23" s="144"/>
      <c r="D23" s="144">
        <f>$B21*C24</f>
        <v>0</v>
      </c>
      <c r="E23" s="144">
        <f>$B21*D24</f>
        <v>0</v>
      </c>
      <c r="F23" s="144">
        <f>$B21*E24</f>
        <v>2.6647264298933826</v>
      </c>
      <c r="G23" s="144">
        <f>$B21*F24</f>
        <v>27.52516604181158</v>
      </c>
      <c r="H23" s="144">
        <f>$B21*G24</f>
        <v>90.466303505152183</v>
      </c>
      <c r="I23" s="148"/>
      <c r="J23" s="154"/>
      <c r="K23" s="154"/>
    </row>
    <row r="24" spans="2:11" ht="15" customHeight="1" x14ac:dyDescent="0.3">
      <c r="B24" s="154"/>
      <c r="C24" s="146">
        <f t="shared" ref="C24:H24" si="14">SUM(C22:C23)</f>
        <v>0</v>
      </c>
      <c r="D24" s="146">
        <f t="shared" si="14"/>
        <v>0</v>
      </c>
      <c r="E24" s="146">
        <f t="shared" si="14"/>
        <v>1</v>
      </c>
      <c r="F24" s="146">
        <f t="shared" si="14"/>
        <v>10.329452859786766</v>
      </c>
      <c r="G24" s="146">
        <f t="shared" si="14"/>
        <v>33.949565137450826</v>
      </c>
      <c r="H24" s="147">
        <f t="shared" si="14"/>
        <v>82.585569571485223</v>
      </c>
      <c r="I24" s="154"/>
      <c r="J24" s="154"/>
      <c r="K24" s="154"/>
    </row>
    <row r="25" spans="2:11" ht="15" customHeight="1" x14ac:dyDescent="0.3">
      <c r="B25" s="154"/>
      <c r="C25" s="154"/>
      <c r="D25" s="154"/>
      <c r="E25" s="154"/>
      <c r="F25" s="154"/>
      <c r="G25" s="154"/>
      <c r="H25" s="154"/>
      <c r="I25" s="154"/>
      <c r="J25" s="154"/>
      <c r="K25" s="154"/>
    </row>
    <row r="26" spans="2:11" ht="15" customHeight="1" x14ac:dyDescent="0.3">
      <c r="B26" s="160" t="s">
        <v>24</v>
      </c>
      <c r="C26" s="155">
        <f t="shared" ref="C26:I26" si="15">C20</f>
        <v>0</v>
      </c>
      <c r="D26" s="156">
        <f t="shared" si="15"/>
        <v>0</v>
      </c>
      <c r="E26" s="156">
        <f t="shared" si="15"/>
        <v>1</v>
      </c>
      <c r="F26" s="156">
        <f t="shared" si="15"/>
        <v>5</v>
      </c>
      <c r="G26" s="156">
        <f t="shared" si="15"/>
        <v>-14</v>
      </c>
      <c r="H26" s="156">
        <f t="shared" si="15"/>
        <v>-25</v>
      </c>
      <c r="I26" s="156">
        <f t="shared" si="15"/>
        <v>21</v>
      </c>
      <c r="J26" s="154"/>
      <c r="K26" s="154"/>
    </row>
    <row r="27" spans="2:11" ht="15" customHeight="1" x14ac:dyDescent="0.3">
      <c r="B27" s="151">
        <f>B21-I22/H24</f>
        <v>2.6647264298933826</v>
      </c>
      <c r="C27" s="142"/>
      <c r="D27" s="144">
        <f t="shared" ref="D27:I27" si="16">$B27*C28</f>
        <v>0</v>
      </c>
      <c r="E27" s="144">
        <f t="shared" si="16"/>
        <v>0</v>
      </c>
      <c r="F27" s="144">
        <f t="shared" si="16"/>
        <v>2.6647264298933826</v>
      </c>
      <c r="G27" s="144">
        <f t="shared" si="16"/>
        <v>20.424399095639245</v>
      </c>
      <c r="H27" s="144">
        <f t="shared" si="16"/>
        <v>17.11926606633304</v>
      </c>
      <c r="I27" s="144">
        <f t="shared" si="16"/>
        <v>-20.999999999999993</v>
      </c>
      <c r="J27" s="138">
        <f>ABS(B27-B21)</f>
        <v>0</v>
      </c>
      <c r="K27" s="139">
        <f xml:space="preserve"> ABS(J27/B27)*100</f>
        <v>0</v>
      </c>
    </row>
    <row r="28" spans="2:11" ht="15" customHeight="1" x14ac:dyDescent="0.3">
      <c r="C28" s="146">
        <f t="shared" ref="C28:I28" si="17">SUM(C26:C27)</f>
        <v>0</v>
      </c>
      <c r="D28" s="146">
        <f t="shared" si="17"/>
        <v>0</v>
      </c>
      <c r="E28" s="146">
        <f t="shared" si="17"/>
        <v>1</v>
      </c>
      <c r="F28" s="146">
        <f t="shared" si="17"/>
        <v>7.664726429893383</v>
      </c>
      <c r="G28" s="146">
        <f t="shared" si="17"/>
        <v>6.4243990956392452</v>
      </c>
      <c r="H28" s="146">
        <f t="shared" si="17"/>
        <v>-7.88073393366696</v>
      </c>
      <c r="I28" s="153">
        <f t="shared" si="17"/>
        <v>0</v>
      </c>
      <c r="J28" s="154"/>
      <c r="K28" s="154"/>
    </row>
    <row r="29" spans="2:11" ht="15" customHeight="1" x14ac:dyDescent="0.3">
      <c r="C29" s="144"/>
      <c r="D29" s="144">
        <f>$B27*C30</f>
        <v>0</v>
      </c>
      <c r="E29" s="144">
        <f>$B27*D30</f>
        <v>0</v>
      </c>
      <c r="F29" s="144">
        <f>$B27*E30</f>
        <v>2.6647264298933826</v>
      </c>
      <c r="G29" s="144">
        <f>$B27*F30</f>
        <v>27.52516604181158</v>
      </c>
      <c r="H29" s="144">
        <f>$B27*G30</f>
        <v>90.466303505152183</v>
      </c>
      <c r="I29" s="148"/>
      <c r="J29" s="154"/>
      <c r="K29" s="154"/>
    </row>
    <row r="30" spans="2:11" ht="15" customHeight="1" x14ac:dyDescent="0.3">
      <c r="C30" s="146">
        <f t="shared" ref="C30:H30" si="18">SUM(C28:C29)</f>
        <v>0</v>
      </c>
      <c r="D30" s="146">
        <f t="shared" si="18"/>
        <v>0</v>
      </c>
      <c r="E30" s="146">
        <f t="shared" si="18"/>
        <v>1</v>
      </c>
      <c r="F30" s="146">
        <f t="shared" si="18"/>
        <v>10.329452859786766</v>
      </c>
      <c r="G30" s="146">
        <f t="shared" si="18"/>
        <v>33.949565137450826</v>
      </c>
      <c r="H30" s="147">
        <f t="shared" si="18"/>
        <v>82.585569571485223</v>
      </c>
      <c r="I30" s="154"/>
      <c r="J30" s="154"/>
      <c r="K30" s="154"/>
    </row>
  </sheetData>
  <conditionalFormatting sqref="B9">
    <cfRule type="expression" dxfId="1" priority="1">
      <formula xml:space="preserve"> J9 &lt; $J$1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188B-0AD4-4EEF-96CC-524EFA005772}">
  <dimension ref="A1:O30"/>
  <sheetViews>
    <sheetView tabSelected="1" workbookViewId="0">
      <selection activeCell="B4" sqref="B4"/>
    </sheetView>
  </sheetViews>
  <sheetFormatPr baseColWidth="10" defaultColWidth="11.44140625" defaultRowHeight="15" customHeight="1" x14ac:dyDescent="0.3"/>
  <cols>
    <col min="1" max="1" width="19.109375" bestFit="1" customWidth="1"/>
    <col min="2" max="2" width="8.5546875" bestFit="1" customWidth="1"/>
    <col min="3" max="5" width="7.6640625" bestFit="1" customWidth="1"/>
    <col min="6" max="6" width="9.6640625" bestFit="1" customWidth="1"/>
    <col min="7" max="7" width="10.33203125" bestFit="1" customWidth="1"/>
    <col min="8" max="8" width="12.44140625" bestFit="1" customWidth="1"/>
    <col min="9" max="9" width="11.44140625" bestFit="1" customWidth="1"/>
    <col min="10" max="10" width="7.6640625" bestFit="1" customWidth="1"/>
    <col min="11" max="11" width="9" bestFit="1" customWidth="1"/>
    <col min="12" max="12" width="10.5546875" bestFit="1" customWidth="1"/>
    <col min="13" max="13" width="3.44140625" bestFit="1" customWidth="1"/>
    <col min="14" max="14" width="9.44140625" bestFit="1" customWidth="1"/>
    <col min="15" max="15" width="12" bestFit="1" customWidth="1"/>
    <col min="16" max="17" width="7.5546875" bestFit="1" customWidth="1"/>
  </cols>
  <sheetData>
    <row r="1" spans="1:15" ht="16.2" thickBot="1" x14ac:dyDescent="0.35">
      <c r="A1" s="127" t="s">
        <v>9</v>
      </c>
      <c r="B1" s="128"/>
      <c r="C1" s="129" t="s">
        <v>10</v>
      </c>
      <c r="D1" s="129" t="s">
        <v>11</v>
      </c>
      <c r="E1" s="129" t="s">
        <v>12</v>
      </c>
      <c r="F1" s="129" t="s">
        <v>13</v>
      </c>
      <c r="G1" s="129" t="s">
        <v>14</v>
      </c>
      <c r="H1" s="129" t="s">
        <v>15</v>
      </c>
      <c r="I1" s="129" t="s">
        <v>16</v>
      </c>
      <c r="J1" s="130">
        <v>0.01</v>
      </c>
      <c r="K1" s="131"/>
    </row>
    <row r="2" spans="1:15" ht="15.6" x14ac:dyDescent="0.3">
      <c r="A2" s="132"/>
      <c r="B2" s="133" t="s">
        <v>17</v>
      </c>
      <c r="C2" s="134">
        <v>0</v>
      </c>
      <c r="D2" s="134">
        <v>0</v>
      </c>
      <c r="E2" s="134">
        <v>0</v>
      </c>
      <c r="F2" s="134">
        <v>-1</v>
      </c>
      <c r="G2" s="134">
        <v>2</v>
      </c>
      <c r="H2" s="134">
        <v>0</v>
      </c>
      <c r="I2" s="134">
        <v>5</v>
      </c>
      <c r="J2" s="135" t="s">
        <v>5</v>
      </c>
      <c r="K2" s="136" t="s">
        <v>6</v>
      </c>
    </row>
    <row r="3" spans="1:15" ht="15.6" x14ac:dyDescent="0.3">
      <c r="A3" s="132"/>
      <c r="B3" s="157">
        <v>-0.3</v>
      </c>
      <c r="C3" s="137"/>
      <c r="D3" s="137">
        <f t="shared" ref="D3:I3" si="0">$B3*C4</f>
        <v>0</v>
      </c>
      <c r="E3" s="137">
        <f t="shared" si="0"/>
        <v>0</v>
      </c>
      <c r="F3" s="137">
        <f t="shared" si="0"/>
        <v>0</v>
      </c>
      <c r="G3" s="137">
        <f t="shared" si="0"/>
        <v>0.3</v>
      </c>
      <c r="H3" s="137">
        <f t="shared" si="0"/>
        <v>-0.69</v>
      </c>
      <c r="I3" s="137">
        <f t="shared" si="0"/>
        <v>0.20699999999999999</v>
      </c>
      <c r="J3" s="138"/>
      <c r="K3" s="139"/>
    </row>
    <row r="4" spans="1:15" ht="15.6" x14ac:dyDescent="0.3">
      <c r="B4" s="159"/>
      <c r="C4" s="140">
        <f t="shared" ref="C4:I4" si="1">SUM(C2:C3)</f>
        <v>0</v>
      </c>
      <c r="D4" s="138">
        <f t="shared" si="1"/>
        <v>0</v>
      </c>
      <c r="E4" s="139">
        <f t="shared" si="1"/>
        <v>0</v>
      </c>
      <c r="F4" s="139">
        <f t="shared" si="1"/>
        <v>-1</v>
      </c>
      <c r="G4" s="139">
        <f t="shared" si="1"/>
        <v>2.2999999999999998</v>
      </c>
      <c r="H4" s="139">
        <f t="shared" si="1"/>
        <v>-0.69</v>
      </c>
      <c r="I4" s="141">
        <f t="shared" si="1"/>
        <v>5.2069999999999999</v>
      </c>
      <c r="J4" s="138"/>
      <c r="K4" s="139"/>
    </row>
    <row r="5" spans="1:15" ht="15.6" thickBot="1" x14ac:dyDescent="0.35">
      <c r="B5" s="154"/>
      <c r="C5" s="142"/>
      <c r="D5" s="143">
        <f>$B3*C6</f>
        <v>0</v>
      </c>
      <c r="E5" s="144">
        <f>$B3*D6</f>
        <v>0</v>
      </c>
      <c r="F5" s="144">
        <f>$B3*E6</f>
        <v>0</v>
      </c>
      <c r="G5" s="144">
        <f>$B3*F6</f>
        <v>0.3</v>
      </c>
      <c r="H5" s="145">
        <f>$B3*G6</f>
        <v>-0.77999999999999992</v>
      </c>
      <c r="I5" s="144"/>
      <c r="J5" s="139"/>
      <c r="K5" s="139"/>
    </row>
    <row r="6" spans="1:15" ht="15.6" x14ac:dyDescent="0.3">
      <c r="B6" s="154"/>
      <c r="C6" s="146">
        <f t="shared" ref="C6:H6" si="2">SUM(C4:C5)</f>
        <v>0</v>
      </c>
      <c r="D6" s="146">
        <f t="shared" si="2"/>
        <v>0</v>
      </c>
      <c r="E6" s="146">
        <f t="shared" si="2"/>
        <v>0</v>
      </c>
      <c r="F6" s="146">
        <f t="shared" si="2"/>
        <v>-1</v>
      </c>
      <c r="G6" s="146">
        <f t="shared" si="2"/>
        <v>2.5999999999999996</v>
      </c>
      <c r="H6" s="147">
        <f t="shared" si="2"/>
        <v>-1.4699999999999998</v>
      </c>
      <c r="I6" s="148"/>
      <c r="J6" s="139"/>
      <c r="K6" s="138"/>
    </row>
    <row r="7" spans="1:15" x14ac:dyDescent="0.3">
      <c r="B7" s="154"/>
      <c r="C7" s="148"/>
      <c r="D7" s="148"/>
      <c r="E7" s="148"/>
      <c r="F7" s="148"/>
      <c r="G7" s="148"/>
      <c r="H7" s="148"/>
      <c r="I7" s="148"/>
      <c r="J7" s="139"/>
      <c r="K7" s="138"/>
    </row>
    <row r="8" spans="1:15" x14ac:dyDescent="0.3">
      <c r="B8" s="160" t="s">
        <v>18</v>
      </c>
      <c r="C8" s="149">
        <f t="shared" ref="C8:I8" si="3">C2</f>
        <v>0</v>
      </c>
      <c r="D8" s="150">
        <f t="shared" si="3"/>
        <v>0</v>
      </c>
      <c r="E8" s="150">
        <f t="shared" si="3"/>
        <v>0</v>
      </c>
      <c r="F8" s="150">
        <f t="shared" si="3"/>
        <v>-1</v>
      </c>
      <c r="G8" s="150">
        <f t="shared" si="3"/>
        <v>2</v>
      </c>
      <c r="H8" s="150">
        <f t="shared" si="3"/>
        <v>0</v>
      </c>
      <c r="I8" s="151">
        <f t="shared" si="3"/>
        <v>5</v>
      </c>
      <c r="J8" s="139"/>
      <c r="K8" s="138"/>
    </row>
    <row r="9" spans="1:15" ht="15.6" thickBot="1" x14ac:dyDescent="0.35">
      <c r="B9" s="151">
        <f>B3-I4/H6</f>
        <v>3.2421768707482999</v>
      </c>
      <c r="C9" s="142"/>
      <c r="D9" s="144">
        <f t="shared" ref="D9:I9" si="4">$B9*C10</f>
        <v>0</v>
      </c>
      <c r="E9" s="144">
        <f t="shared" si="4"/>
        <v>0</v>
      </c>
      <c r="F9" s="144">
        <f t="shared" si="4"/>
        <v>0</v>
      </c>
      <c r="G9" s="144">
        <f t="shared" si="4"/>
        <v>-3.2421768707482999</v>
      </c>
      <c r="H9" s="144">
        <f t="shared" si="4"/>
        <v>-4.027357119718638</v>
      </c>
      <c r="I9" s="144">
        <f t="shared" si="4"/>
        <v>-13.05740410379526</v>
      </c>
      <c r="J9" s="152">
        <f>ABS(B9-B3)</f>
        <v>3.5421768707482997</v>
      </c>
      <c r="K9" s="139">
        <f xml:space="preserve"> ABS(J9/B9)*100</f>
        <v>109.25304238355014</v>
      </c>
    </row>
    <row r="10" spans="1:15" ht="15" customHeight="1" x14ac:dyDescent="0.3">
      <c r="B10" s="154"/>
      <c r="C10" s="146">
        <f t="shared" ref="C10:I10" si="5">SUM(C8:C9)</f>
        <v>0</v>
      </c>
      <c r="D10" s="146">
        <f t="shared" si="5"/>
        <v>0</v>
      </c>
      <c r="E10" s="146">
        <f t="shared" si="5"/>
        <v>0</v>
      </c>
      <c r="F10" s="146">
        <f t="shared" si="5"/>
        <v>-1</v>
      </c>
      <c r="G10" s="146">
        <f t="shared" si="5"/>
        <v>-1.2421768707482999</v>
      </c>
      <c r="H10" s="146">
        <f t="shared" si="5"/>
        <v>-4.027357119718638</v>
      </c>
      <c r="I10" s="153">
        <f t="shared" si="5"/>
        <v>-8.0574041037952604</v>
      </c>
      <c r="J10" s="154"/>
      <c r="K10" s="154"/>
    </row>
    <row r="11" spans="1:15" ht="15" customHeight="1" thickBot="1" x14ac:dyDescent="0.35">
      <c r="B11" s="154"/>
      <c r="C11" s="144"/>
      <c r="D11" s="144">
        <f>$B9*C12</f>
        <v>0</v>
      </c>
      <c r="E11" s="144">
        <f>$B9*D12</f>
        <v>0</v>
      </c>
      <c r="F11" s="144">
        <f>$B9*E12</f>
        <v>0</v>
      </c>
      <c r="G11" s="144">
        <f>$B9*F12</f>
        <v>-3.2421768707482999</v>
      </c>
      <c r="H11" s="144">
        <f>$B9*G12</f>
        <v>-14.539067980933876</v>
      </c>
      <c r="I11" s="148"/>
      <c r="J11" s="154"/>
      <c r="K11" s="154"/>
    </row>
    <row r="12" spans="1:15" ht="15" customHeight="1" x14ac:dyDescent="0.3">
      <c r="B12" s="154"/>
      <c r="C12" s="146">
        <f t="shared" ref="C12:H12" si="6">SUM(C10:C11)</f>
        <v>0</v>
      </c>
      <c r="D12" s="146">
        <f t="shared" si="6"/>
        <v>0</v>
      </c>
      <c r="E12" s="146">
        <f t="shared" si="6"/>
        <v>0</v>
      </c>
      <c r="F12" s="146">
        <f t="shared" si="6"/>
        <v>-1</v>
      </c>
      <c r="G12" s="146">
        <f t="shared" si="6"/>
        <v>-4.4843537414965997</v>
      </c>
      <c r="H12" s="147">
        <f t="shared" si="6"/>
        <v>-18.566425100652513</v>
      </c>
      <c r="I12" s="154"/>
      <c r="J12" s="154"/>
      <c r="K12" s="154"/>
    </row>
    <row r="13" spans="1:15" ht="15" customHeight="1" x14ac:dyDescent="0.3"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O13" s="14"/>
    </row>
    <row r="14" spans="1:15" ht="15" customHeight="1" x14ac:dyDescent="0.3">
      <c r="B14" s="160" t="s">
        <v>21</v>
      </c>
      <c r="C14" s="155">
        <f t="shared" ref="C14:I14" si="7">C8</f>
        <v>0</v>
      </c>
      <c r="D14" s="156">
        <f t="shared" si="7"/>
        <v>0</v>
      </c>
      <c r="E14" s="156">
        <f t="shared" si="7"/>
        <v>0</v>
      </c>
      <c r="F14" s="156">
        <f t="shared" si="7"/>
        <v>-1</v>
      </c>
      <c r="G14" s="156">
        <f t="shared" si="7"/>
        <v>2</v>
      </c>
      <c r="H14" s="156">
        <f t="shared" si="7"/>
        <v>0</v>
      </c>
      <c r="I14" s="156">
        <f t="shared" si="7"/>
        <v>5</v>
      </c>
      <c r="J14" s="154"/>
      <c r="K14" s="154"/>
    </row>
    <row r="15" spans="1:15" ht="15" customHeight="1" thickBot="1" x14ac:dyDescent="0.35">
      <c r="B15" s="151">
        <f>B9-I10/H12</f>
        <v>2.8081997286698237</v>
      </c>
      <c r="C15" s="142"/>
      <c r="D15" s="144">
        <f t="shared" ref="D15:I15" si="8">$B15*C16</f>
        <v>0</v>
      </c>
      <c r="E15" s="144">
        <f t="shared" si="8"/>
        <v>0</v>
      </c>
      <c r="F15" s="144">
        <f t="shared" si="8"/>
        <v>0</v>
      </c>
      <c r="G15" s="144">
        <f t="shared" si="8"/>
        <v>-2.8081997286698237</v>
      </c>
      <c r="H15" s="144">
        <f t="shared" si="8"/>
        <v>-2.269586258761624</v>
      </c>
      <c r="I15" s="144">
        <f t="shared" si="8"/>
        <v>-6.3734515160471528</v>
      </c>
      <c r="J15" s="138">
        <f>ABS(B15-B9)</f>
        <v>0.43397714207847615</v>
      </c>
      <c r="K15" s="139">
        <f xml:space="preserve"> ABS(J15/B15)*100</f>
        <v>15.453927213504882</v>
      </c>
    </row>
    <row r="16" spans="1:15" ht="15" customHeight="1" x14ac:dyDescent="0.3">
      <c r="B16" s="154"/>
      <c r="C16" s="146">
        <f t="shared" ref="C16:I16" si="9">SUM(C14:C15)</f>
        <v>0</v>
      </c>
      <c r="D16" s="146">
        <f t="shared" si="9"/>
        <v>0</v>
      </c>
      <c r="E16" s="146">
        <f t="shared" si="9"/>
        <v>0</v>
      </c>
      <c r="F16" s="146">
        <f t="shared" si="9"/>
        <v>-1</v>
      </c>
      <c r="G16" s="146">
        <f t="shared" si="9"/>
        <v>-0.8081997286698237</v>
      </c>
      <c r="H16" s="146">
        <f t="shared" si="9"/>
        <v>-2.269586258761624</v>
      </c>
      <c r="I16" s="153">
        <f t="shared" si="9"/>
        <v>-1.3734515160471528</v>
      </c>
      <c r="J16" s="154"/>
      <c r="K16" s="154"/>
    </row>
    <row r="17" spans="2:11" ht="15" customHeight="1" thickBot="1" x14ac:dyDescent="0.35">
      <c r="B17" s="154"/>
      <c r="C17" s="144"/>
      <c r="D17" s="144">
        <f>$B15*C18</f>
        <v>0</v>
      </c>
      <c r="E17" s="144">
        <f>$B15*D18</f>
        <v>0</v>
      </c>
      <c r="F17" s="144">
        <f>$B15*E18</f>
        <v>0</v>
      </c>
      <c r="G17" s="144">
        <f>$B15*F18</f>
        <v>-2.8081997286698237</v>
      </c>
      <c r="H17" s="144">
        <f>$B15*G18</f>
        <v>-10.155571974862896</v>
      </c>
      <c r="I17" s="148"/>
      <c r="J17" s="154"/>
      <c r="K17" s="154"/>
    </row>
    <row r="18" spans="2:11" ht="15" customHeight="1" x14ac:dyDescent="0.3">
      <c r="B18" s="154"/>
      <c r="C18" s="146">
        <f t="shared" ref="C18:H18" si="10">SUM(C16:C17)</f>
        <v>0</v>
      </c>
      <c r="D18" s="146">
        <f t="shared" si="10"/>
        <v>0</v>
      </c>
      <c r="E18" s="146">
        <f t="shared" si="10"/>
        <v>0</v>
      </c>
      <c r="F18" s="146">
        <f t="shared" si="10"/>
        <v>-1</v>
      </c>
      <c r="G18" s="146">
        <f t="shared" si="10"/>
        <v>-3.6163994573396474</v>
      </c>
      <c r="H18" s="147">
        <f t="shared" si="10"/>
        <v>-12.42515823362452</v>
      </c>
      <c r="I18" s="154"/>
      <c r="J18" s="154"/>
      <c r="K18" s="154"/>
    </row>
    <row r="19" spans="2:11" ht="15" customHeight="1" x14ac:dyDescent="0.3">
      <c r="B19" s="154"/>
      <c r="C19" s="154"/>
      <c r="D19" s="154"/>
      <c r="E19" s="154"/>
      <c r="F19" s="154"/>
      <c r="G19" s="154"/>
      <c r="H19" s="154"/>
      <c r="I19" s="154"/>
      <c r="J19" s="154"/>
      <c r="K19" s="154"/>
    </row>
    <row r="20" spans="2:11" ht="15" customHeight="1" x14ac:dyDescent="0.3">
      <c r="B20" s="160" t="s">
        <v>22</v>
      </c>
      <c r="C20" s="155">
        <f t="shared" ref="C20:I20" si="11">C14</f>
        <v>0</v>
      </c>
      <c r="D20" s="156">
        <f t="shared" si="11"/>
        <v>0</v>
      </c>
      <c r="E20" s="156">
        <f t="shared" si="11"/>
        <v>0</v>
      </c>
      <c r="F20" s="156">
        <f t="shared" si="11"/>
        <v>-1</v>
      </c>
      <c r="G20" s="156">
        <f t="shared" si="11"/>
        <v>2</v>
      </c>
      <c r="H20" s="156">
        <f t="shared" si="11"/>
        <v>0</v>
      </c>
      <c r="I20" s="156">
        <f t="shared" si="11"/>
        <v>5</v>
      </c>
      <c r="J20" s="154"/>
      <c r="K20" s="154"/>
    </row>
    <row r="21" spans="2:11" ht="15" customHeight="1" thickBot="1" x14ac:dyDescent="0.35">
      <c r="B21" s="151">
        <f>B15-I16/H18</f>
        <v>2.6976617789533872</v>
      </c>
      <c r="C21" s="142"/>
      <c r="D21" s="144">
        <f t="shared" ref="D21:I21" si="12">$B21*C22</f>
        <v>0</v>
      </c>
      <c r="E21" s="144">
        <f t="shared" si="12"/>
        <v>0</v>
      </c>
      <c r="F21" s="144">
        <f t="shared" si="12"/>
        <v>0</v>
      </c>
      <c r="G21" s="144">
        <f t="shared" si="12"/>
        <v>-2.6976617789533872</v>
      </c>
      <c r="H21" s="144">
        <f t="shared" si="12"/>
        <v>-1.8820555157191794</v>
      </c>
      <c r="I21" s="144">
        <f t="shared" si="12"/>
        <v>-5.0771492306240358</v>
      </c>
      <c r="J21" s="138">
        <f>ABS(B21-B15)</f>
        <v>0.11053794971643649</v>
      </c>
      <c r="K21" s="139">
        <f xml:space="preserve"> ABS(J21/B21)*100</f>
        <v>4.0975466449808966</v>
      </c>
    </row>
    <row r="22" spans="2:11" ht="15" customHeight="1" x14ac:dyDescent="0.3">
      <c r="B22" s="154"/>
      <c r="C22" s="146">
        <f t="shared" ref="C22:I22" si="13">SUM(C20:C21)</f>
        <v>0</v>
      </c>
      <c r="D22" s="146">
        <f t="shared" si="13"/>
        <v>0</v>
      </c>
      <c r="E22" s="146">
        <f t="shared" si="13"/>
        <v>0</v>
      </c>
      <c r="F22" s="146">
        <f t="shared" si="13"/>
        <v>-1</v>
      </c>
      <c r="G22" s="146">
        <f t="shared" si="13"/>
        <v>-0.69766177895338721</v>
      </c>
      <c r="H22" s="146">
        <f t="shared" si="13"/>
        <v>-1.8820555157191794</v>
      </c>
      <c r="I22" s="153">
        <f t="shared" si="13"/>
        <v>-7.7149230624035781E-2</v>
      </c>
      <c r="J22" s="154"/>
      <c r="K22" s="154"/>
    </row>
    <row r="23" spans="2:11" ht="15" customHeight="1" thickBot="1" x14ac:dyDescent="0.35">
      <c r="B23" s="154"/>
      <c r="C23" s="144"/>
      <c r="D23" s="144">
        <f>$B21*C24</f>
        <v>0</v>
      </c>
      <c r="E23" s="144">
        <f>$B21*D24</f>
        <v>0</v>
      </c>
      <c r="F23" s="144">
        <f>$B21*E24</f>
        <v>0</v>
      </c>
      <c r="G23" s="144">
        <f>$B21*F24</f>
        <v>-2.6976617789533872</v>
      </c>
      <c r="H23" s="144">
        <f>$B21*G24</f>
        <v>-9.1594345893451337</v>
      </c>
      <c r="I23" s="148"/>
      <c r="J23" s="154"/>
      <c r="K23" s="154"/>
    </row>
    <row r="24" spans="2:11" ht="15" customHeight="1" x14ac:dyDescent="0.3">
      <c r="B24" s="154"/>
      <c r="C24" s="146">
        <f t="shared" ref="C24:H24" si="14">SUM(C22:C23)</f>
        <v>0</v>
      </c>
      <c r="D24" s="146">
        <f t="shared" si="14"/>
        <v>0</v>
      </c>
      <c r="E24" s="146">
        <f t="shared" si="14"/>
        <v>0</v>
      </c>
      <c r="F24" s="146">
        <f t="shared" si="14"/>
        <v>-1</v>
      </c>
      <c r="G24" s="146">
        <f t="shared" si="14"/>
        <v>-3.3953235579067744</v>
      </c>
      <c r="H24" s="147">
        <f t="shared" si="14"/>
        <v>-11.041490105064312</v>
      </c>
      <c r="I24" s="154"/>
      <c r="J24" s="154"/>
      <c r="K24" s="154"/>
    </row>
    <row r="25" spans="2:11" ht="15" customHeight="1" x14ac:dyDescent="0.3">
      <c r="B25" s="154"/>
      <c r="C25" s="154"/>
      <c r="D25" s="154"/>
      <c r="E25" s="154"/>
      <c r="F25" s="154"/>
      <c r="G25" s="154"/>
      <c r="H25" s="154"/>
      <c r="I25" s="154"/>
      <c r="J25" s="154"/>
      <c r="K25" s="154"/>
    </row>
    <row r="26" spans="2:11" ht="15" customHeight="1" x14ac:dyDescent="0.3">
      <c r="B26" s="160" t="s">
        <v>24</v>
      </c>
      <c r="C26" s="155">
        <f t="shared" ref="C26:I26" si="15">C20</f>
        <v>0</v>
      </c>
      <c r="D26" s="156">
        <f t="shared" si="15"/>
        <v>0</v>
      </c>
      <c r="E26" s="156">
        <f t="shared" si="15"/>
        <v>0</v>
      </c>
      <c r="F26" s="156">
        <f t="shared" si="15"/>
        <v>-1</v>
      </c>
      <c r="G26" s="156">
        <f t="shared" si="15"/>
        <v>2</v>
      </c>
      <c r="H26" s="156">
        <f t="shared" si="15"/>
        <v>0</v>
      </c>
      <c r="I26" s="156">
        <f t="shared" si="15"/>
        <v>5</v>
      </c>
      <c r="J26" s="154"/>
      <c r="K26" s="154"/>
    </row>
    <row r="27" spans="2:11" ht="15" customHeight="1" thickBot="1" x14ac:dyDescent="0.35">
      <c r="B27" s="151">
        <f>B21-I22/H24</f>
        <v>2.6906745670924943</v>
      </c>
      <c r="C27" s="142"/>
      <c r="D27" s="144">
        <f t="shared" ref="D27:I27" si="16">$B27*C28</f>
        <v>0</v>
      </c>
      <c r="E27" s="144">
        <f t="shared" si="16"/>
        <v>0</v>
      </c>
      <c r="F27" s="144">
        <f t="shared" si="16"/>
        <v>0</v>
      </c>
      <c r="G27" s="144">
        <f t="shared" si="16"/>
        <v>-2.6906745670924943</v>
      </c>
      <c r="H27" s="144">
        <f t="shared" si="16"/>
        <v>-1.858380491813393</v>
      </c>
      <c r="I27" s="144">
        <f t="shared" si="16"/>
        <v>-5.0002971253031383</v>
      </c>
      <c r="J27" s="138">
        <f>ABS(B27-B21)</f>
        <v>6.9872118608929057E-3</v>
      </c>
      <c r="K27" s="139">
        <f xml:space="preserve"> ABS(J27/B27)*100</f>
        <v>0.25968253263876467</v>
      </c>
    </row>
    <row r="28" spans="2:11" ht="15" customHeight="1" x14ac:dyDescent="0.3">
      <c r="C28" s="146">
        <f t="shared" ref="C28:I28" si="17">SUM(C26:C27)</f>
        <v>0</v>
      </c>
      <c r="D28" s="146">
        <f t="shared" si="17"/>
        <v>0</v>
      </c>
      <c r="E28" s="146">
        <f t="shared" si="17"/>
        <v>0</v>
      </c>
      <c r="F28" s="146">
        <f t="shared" si="17"/>
        <v>-1</v>
      </c>
      <c r="G28" s="146">
        <f t="shared" si="17"/>
        <v>-0.69067456709249431</v>
      </c>
      <c r="H28" s="146">
        <f t="shared" si="17"/>
        <v>-1.858380491813393</v>
      </c>
      <c r="I28" s="153">
        <f t="shared" si="17"/>
        <v>-2.9712530313830143E-4</v>
      </c>
      <c r="J28" s="154"/>
      <c r="K28" s="154"/>
    </row>
    <row r="29" spans="2:11" ht="15" customHeight="1" thickBot="1" x14ac:dyDescent="0.35">
      <c r="C29" s="144"/>
      <c r="D29" s="144">
        <f>$B27*C30</f>
        <v>0</v>
      </c>
      <c r="E29" s="144">
        <f>$B27*D30</f>
        <v>0</v>
      </c>
      <c r="F29" s="144">
        <f>$B27*E30</f>
        <v>0</v>
      </c>
      <c r="G29" s="144">
        <f>$B27*F30</f>
        <v>-2.6906745670924943</v>
      </c>
      <c r="H29" s="144">
        <f>$B27*G30</f>
        <v>-9.0981101178117747</v>
      </c>
      <c r="I29" s="148"/>
      <c r="J29" s="154"/>
      <c r="K29" s="154"/>
    </row>
    <row r="30" spans="2:11" ht="15" customHeight="1" x14ac:dyDescent="0.3">
      <c r="C30" s="146">
        <f t="shared" ref="C30:H30" si="18">SUM(C28:C29)</f>
        <v>0</v>
      </c>
      <c r="D30" s="146">
        <f t="shared" si="18"/>
        <v>0</v>
      </c>
      <c r="E30" s="146">
        <f t="shared" si="18"/>
        <v>0</v>
      </c>
      <c r="F30" s="146">
        <f t="shared" si="18"/>
        <v>-1</v>
      </c>
      <c r="G30" s="146">
        <f t="shared" si="18"/>
        <v>-3.3813491341849886</v>
      </c>
      <c r="H30" s="147">
        <f t="shared" si="18"/>
        <v>-10.956490609625167</v>
      </c>
      <c r="I30" s="154"/>
      <c r="J30" s="154"/>
      <c r="K30" s="154"/>
    </row>
  </sheetData>
  <conditionalFormatting sqref="B9">
    <cfRule type="expression" dxfId="0" priority="1">
      <formula xml:space="preserve"> J9 &lt; $J$1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E-Examen Final</vt:lpstr>
      <vt:lpstr>Punto fijo Ta2-E1</vt:lpstr>
      <vt:lpstr>Ta2-E2</vt:lpstr>
      <vt:lpstr>Ta2-E3</vt:lpstr>
      <vt:lpstr>Ta2-E4</vt:lpstr>
      <vt:lpstr>Ta2-E5</vt:lpstr>
      <vt:lpstr>Ta2-E6</vt:lpstr>
      <vt:lpstr>Ta2-E7</vt:lpstr>
      <vt:lpstr>Ta2-E8</vt:lpstr>
      <vt:lpstr>Ta2-E9</vt:lpstr>
      <vt:lpstr>T2-E1</vt:lpstr>
      <vt:lpstr>T2-E2</vt:lpstr>
      <vt:lpstr>T2-E3</vt:lpstr>
      <vt:lpstr>T2-E4</vt:lpstr>
      <vt:lpstr>T2-E5</vt:lpstr>
      <vt:lpstr>Newton-Raphson T2-E6</vt:lpstr>
      <vt:lpstr>T2-E7</vt:lpstr>
      <vt:lpstr>T2-E8</vt:lpstr>
      <vt:lpstr>T2-E9</vt:lpstr>
      <vt:lpstr>Newton-Raphson (polinomios)</vt:lpstr>
      <vt:lpstr>T3-E3 </vt:lpstr>
      <vt:lpstr>Tarea 6-A</vt:lpstr>
      <vt:lpstr>Tarea 6-C</vt:lpstr>
      <vt:lpstr>Tarea 6-E</vt:lpstr>
      <vt:lpstr>Tarea 6-G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VICTORIA MONSERRAT MUÑOZ SAN AGUSTIN</dc:creator>
  <cp:keywords/>
  <dc:description/>
  <cp:lastModifiedBy>Victoria Muñoz</cp:lastModifiedBy>
  <cp:revision/>
  <dcterms:created xsi:type="dcterms:W3CDTF">2024-02-16T18:01:26Z</dcterms:created>
  <dcterms:modified xsi:type="dcterms:W3CDTF">2024-05-20T02:36:30Z</dcterms:modified>
  <cp:category/>
  <cp:contentStatus/>
</cp:coreProperties>
</file>