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"/>
    </mc:Choice>
  </mc:AlternateContent>
  <xr:revisionPtr revIDLastSave="0" documentId="8_{19B0E377-2852-413A-B63C-22E4DEA562F7}" xr6:coauthVersionLast="47" xr6:coauthVersionMax="47" xr10:uidLastSave="{00000000-0000-0000-0000-000000000000}"/>
  <bookViews>
    <workbookView xWindow="19090" yWindow="-110" windowWidth="19420" windowHeight="10300" xr2:uid="{7DB6D1D4-2698-4E53-A3FA-78B2DE1766E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7" i="1"/>
  <c r="B7" i="1"/>
  <c r="B17" i="1"/>
  <c r="F18" i="1"/>
  <c r="F17" i="1"/>
  <c r="E17" i="1"/>
  <c r="E18" i="1" s="1"/>
  <c r="D17" i="1"/>
  <c r="D18" i="1" s="1"/>
  <c r="C17" i="1"/>
  <c r="G16" i="1"/>
  <c r="G12" i="1"/>
  <c r="G17" i="1" s="1"/>
  <c r="G10" i="1"/>
  <c r="G9" i="1"/>
  <c r="B8" i="1"/>
  <c r="G8" i="1" s="1"/>
  <c r="G6" i="1"/>
  <c r="F5" i="1"/>
  <c r="E5" i="1"/>
  <c r="D5" i="1"/>
  <c r="C5" i="1"/>
  <c r="B5" i="1"/>
  <c r="F4" i="1"/>
  <c r="E4" i="1"/>
  <c r="D4" i="1"/>
  <c r="C4" i="1"/>
  <c r="B4" i="1"/>
  <c r="G4" i="1" s="1"/>
  <c r="F48" i="1"/>
  <c r="B50" i="1"/>
  <c r="F49" i="1"/>
  <c r="E49" i="1"/>
  <c r="D49" i="1"/>
  <c r="C49" i="1"/>
  <c r="B49" i="1"/>
  <c r="E48" i="1"/>
  <c r="D48" i="1"/>
  <c r="C48" i="1"/>
  <c r="B48" i="1"/>
  <c r="F47" i="1"/>
  <c r="E47" i="1"/>
  <c r="D47" i="1"/>
  <c r="C47" i="1"/>
  <c r="B47" i="1"/>
  <c r="O48" i="1"/>
  <c r="F51" i="1" s="1"/>
  <c r="N48" i="1"/>
  <c r="E51" i="1" s="1"/>
  <c r="M48" i="1"/>
  <c r="D51" i="1" s="1"/>
  <c r="L48" i="1"/>
  <c r="C51" i="1" s="1"/>
  <c r="K48" i="1"/>
  <c r="B51" i="1" s="1"/>
  <c r="O47" i="1"/>
  <c r="F50" i="1" s="1"/>
  <c r="N47" i="1"/>
  <c r="E50" i="1" s="1"/>
  <c r="M47" i="1"/>
  <c r="D50" i="1" s="1"/>
  <c r="L47" i="1"/>
  <c r="C50" i="1" s="1"/>
  <c r="O43" i="1"/>
  <c r="F46" i="1" s="1"/>
  <c r="N43" i="1"/>
  <c r="E46" i="1" s="1"/>
  <c r="M43" i="1"/>
  <c r="D46" i="1" s="1"/>
  <c r="L43" i="1"/>
  <c r="C46" i="1" s="1"/>
  <c r="K43" i="1"/>
  <c r="O42" i="1"/>
  <c r="F45" i="1" s="1"/>
  <c r="N42" i="1"/>
  <c r="E45" i="1" s="1"/>
  <c r="M42" i="1"/>
  <c r="D45" i="1" s="1"/>
  <c r="L42" i="1"/>
  <c r="K42" i="1"/>
  <c r="O41" i="1"/>
  <c r="F44" i="1" s="1"/>
  <c r="N41" i="1"/>
  <c r="E44" i="1" s="1"/>
  <c r="M41" i="1"/>
  <c r="D44" i="1" s="1"/>
  <c r="L41" i="1"/>
  <c r="C44" i="1" s="1"/>
  <c r="K41" i="1"/>
  <c r="B44" i="1" s="1"/>
  <c r="O40" i="1"/>
  <c r="N40" i="1"/>
  <c r="M40" i="1"/>
  <c r="L40" i="1"/>
  <c r="K40" i="1"/>
  <c r="O39" i="1"/>
  <c r="N39" i="1"/>
  <c r="M39" i="1"/>
  <c r="L39" i="1"/>
  <c r="P47" i="1"/>
  <c r="P43" i="1"/>
  <c r="P40" i="1"/>
  <c r="K39" i="1"/>
  <c r="G31" i="1"/>
  <c r="G29" i="1"/>
  <c r="G28" i="1"/>
  <c r="B27" i="1"/>
  <c r="G27" i="1" s="1"/>
  <c r="C26" i="1"/>
  <c r="B26" i="1"/>
  <c r="G25" i="1"/>
  <c r="F24" i="1"/>
  <c r="F43" i="1" s="1"/>
  <c r="E24" i="1"/>
  <c r="D24" i="1"/>
  <c r="D43" i="1" s="1"/>
  <c r="C24" i="1"/>
  <c r="C43" i="1" s="1"/>
  <c r="B24" i="1"/>
  <c r="B43" i="1" s="1"/>
  <c r="F23" i="1"/>
  <c r="E23" i="1"/>
  <c r="E33" i="1" s="1"/>
  <c r="D23" i="1"/>
  <c r="D33" i="1" s="1"/>
  <c r="C23" i="1"/>
  <c r="B23" i="1"/>
  <c r="E14" i="1" l="1"/>
  <c r="F14" i="1"/>
  <c r="C42" i="1"/>
  <c r="D14" i="1"/>
  <c r="G5" i="1"/>
  <c r="C14" i="1"/>
  <c r="B14" i="1"/>
  <c r="G23" i="1"/>
  <c r="G48" i="1"/>
  <c r="E43" i="1"/>
  <c r="G43" i="1" s="1"/>
  <c r="C45" i="1"/>
  <c r="C52" i="1" s="1"/>
  <c r="G47" i="1"/>
  <c r="P42" i="1"/>
  <c r="B45" i="1"/>
  <c r="G45" i="1" s="1"/>
  <c r="P48" i="1"/>
  <c r="G50" i="1"/>
  <c r="B46" i="1"/>
  <c r="G46" i="1" s="1"/>
  <c r="F33" i="1"/>
  <c r="D42" i="1"/>
  <c r="D52" i="1" s="1"/>
  <c r="E42" i="1"/>
  <c r="B42" i="1"/>
  <c r="F42" i="1"/>
  <c r="F52" i="1" s="1"/>
  <c r="G44" i="1"/>
  <c r="G26" i="1"/>
  <c r="N49" i="1"/>
  <c r="M49" i="1"/>
  <c r="P44" i="1"/>
  <c r="L49" i="1"/>
  <c r="P39" i="1"/>
  <c r="O49" i="1"/>
  <c r="P41" i="1"/>
  <c r="K49" i="1"/>
  <c r="C33" i="1"/>
  <c r="G24" i="1"/>
  <c r="B33" i="1"/>
  <c r="B52" i="1" l="1"/>
  <c r="G14" i="1"/>
  <c r="G42" i="1"/>
  <c r="E52" i="1"/>
  <c r="G52" i="1"/>
  <c r="G33" i="1"/>
  <c r="P49" i="1"/>
</calcChain>
</file>

<file path=xl/sharedStrings.xml><?xml version="1.0" encoding="utf-8"?>
<sst xmlns="http://schemas.openxmlformats.org/spreadsheetml/2006/main" count="137" uniqueCount="37">
  <si>
    <t>TEF Funds Deployed for New Mexico INCLUDE Activities</t>
  </si>
  <si>
    <t>Year 1</t>
  </si>
  <si>
    <t>Year 2</t>
  </si>
  <si>
    <t>Year 3</t>
  </si>
  <si>
    <t>Year 4</t>
  </si>
  <si>
    <t>Year 5</t>
  </si>
  <si>
    <t>TOTAL</t>
  </si>
  <si>
    <t>Line Item Budget</t>
  </si>
  <si>
    <t>Personnel</t>
  </si>
  <si>
    <t>Fringe Benefits</t>
  </si>
  <si>
    <t>Travel</t>
  </si>
  <si>
    <t>Equipment</t>
  </si>
  <si>
    <t>Supplies</t>
  </si>
  <si>
    <t>UNM Subaward</t>
  </si>
  <si>
    <t>Construction</t>
  </si>
  <si>
    <t>Other</t>
  </si>
  <si>
    <t>Indirect</t>
  </si>
  <si>
    <t>TEF Passed to CNM-I</t>
  </si>
  <si>
    <t>Sandia Subaward</t>
  </si>
  <si>
    <t>NOTES</t>
  </si>
  <si>
    <t>Need budget adjustment to swap with EDA</t>
  </si>
  <si>
    <t>Travel NM educators to attend annual workshop</t>
  </si>
  <si>
    <t>217,894 QuLL + 200,000 EQWC</t>
  </si>
  <si>
    <t>ALL Funds Deployed in Relation to New Mexico INCLUDE Activities (EDA + TEF)</t>
  </si>
  <si>
    <t xml:space="preserve">            -   </t>
  </si>
  <si>
    <t>Total NM INCLUDE Budget</t>
  </si>
  <si>
    <t>EDA plus TEF Funds Deployed for New Mexico INCLUDE Activities</t>
  </si>
  <si>
    <t>Passed to CNM-I</t>
  </si>
  <si>
    <t>Program Manager plus CNM Faculty Course Relief</t>
  </si>
  <si>
    <t>73,369 QuLL original + 22,640 / year (was the IDC)</t>
  </si>
  <si>
    <t>Annual Workshop ($50k/year) + Website (30k/30k/10k/10k/10k) + NM Educator Stipend ($50k year 1 and 2) + Student Tuition (0/30/60/120/120)</t>
  </si>
  <si>
    <t>TEF Funds UNM Subaward to CNM Ingenuity Budget Breakdown</t>
  </si>
  <si>
    <t>TEF Fund agreeement between UNM and NM HED</t>
  </si>
  <si>
    <t>Subaward from UNM</t>
  </si>
  <si>
    <t>217,894 QuLL + 200,000 EQWC + 117,613 from Other</t>
  </si>
  <si>
    <t>Annual Workshop ($50k/year) + Website (30k/30k/10k/10k/10k) + NM Educator Stipend ($50k year 1 and 2) + Student Tuition (0/30,000/20,277/82,271/79,872)</t>
  </si>
  <si>
    <t>These rows were "scratch pad" for Brian to figure out how to adjust tuition to make year-by-year totals to match Jessi Olsen's Elevate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</si>
</sst>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3818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3" fillId="2" borderId="8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3" borderId="8" xfId="0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3" fontId="3" fillId="3" borderId="7" xfId="0" applyNumberFormat="1" applyFont="1" applyFill="1" applyBorder="1" applyAlignment="1">
      <alignment horizontal="right" vertical="center"/>
    </xf>
    <xf numFmtId="3" fontId="3" fillId="4" borderId="10" xfId="0" applyNumberFormat="1" applyFont="1" applyFill="1" applyBorder="1" applyAlignment="1">
      <alignment horizontal="right" vertical="center"/>
    </xf>
    <xf numFmtId="3" fontId="3" fillId="4" borderId="14" xfId="0" applyNumberFormat="1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3" fontId="3" fillId="4" borderId="17" xfId="0" applyNumberFormat="1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3" fontId="3" fillId="4" borderId="18" xfId="0" applyNumberFormat="1" applyFont="1" applyFill="1" applyBorder="1" applyAlignment="1">
      <alignment horizontal="left" vertical="center"/>
    </xf>
    <xf numFmtId="3" fontId="3" fillId="4" borderId="13" xfId="0" applyNumberFormat="1" applyFont="1" applyFill="1" applyBorder="1" applyAlignment="1">
      <alignment horizontal="right" vertical="center"/>
    </xf>
    <xf numFmtId="3" fontId="3" fillId="4" borderId="15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vertical="center"/>
    </xf>
    <xf numFmtId="0" fontId="2" fillId="4" borderId="20" xfId="0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right" vertical="center"/>
    </xf>
    <xf numFmtId="3" fontId="3" fillId="4" borderId="12" xfId="0" applyNumberFormat="1" applyFont="1" applyFill="1" applyBorder="1" applyAlignment="1">
      <alignment horizontal="right" vertical="center"/>
    </xf>
    <xf numFmtId="0" fontId="2" fillId="4" borderId="21" xfId="0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right" vertical="center"/>
    </xf>
    <xf numFmtId="3" fontId="3" fillId="5" borderId="23" xfId="0" applyNumberFormat="1" applyFont="1" applyFill="1" applyBorder="1" applyAlignment="1">
      <alignment horizontal="right" vertical="center"/>
    </xf>
    <xf numFmtId="0" fontId="1" fillId="5" borderId="24" xfId="0" applyFont="1" applyFill="1" applyBorder="1" applyAlignment="1">
      <alignment horizontal="right" vertical="center"/>
    </xf>
    <xf numFmtId="3" fontId="3" fillId="5" borderId="25" xfId="0" applyNumberFormat="1" applyFont="1" applyFill="1" applyBorder="1" applyAlignment="1">
      <alignment horizontal="right" vertical="center"/>
    </xf>
    <xf numFmtId="3" fontId="3" fillId="5" borderId="26" xfId="0" applyNumberFormat="1" applyFont="1" applyFill="1" applyBorder="1" applyAlignment="1">
      <alignment horizontal="right" vertical="center"/>
    </xf>
    <xf numFmtId="3" fontId="3" fillId="5" borderId="27" xfId="0" applyNumberFormat="1" applyFont="1" applyFill="1" applyBorder="1" applyAlignment="1">
      <alignment horizontal="right" vertical="center"/>
    </xf>
    <xf numFmtId="3" fontId="3" fillId="5" borderId="4" xfId="0" applyNumberFormat="1" applyFont="1" applyFill="1" applyBorder="1" applyAlignment="1">
      <alignment horizontal="right" vertical="center"/>
    </xf>
    <xf numFmtId="0" fontId="2" fillId="4" borderId="28" xfId="0" applyFont="1" applyFill="1" applyBorder="1" applyAlignment="1">
      <alignment horizontal="center" vertical="center"/>
    </xf>
    <xf numFmtId="3" fontId="3" fillId="4" borderId="19" xfId="0" applyNumberFormat="1" applyFont="1" applyFill="1" applyBorder="1" applyAlignment="1">
      <alignment horizontal="right" vertical="center"/>
    </xf>
    <xf numFmtId="3" fontId="3" fillId="4" borderId="29" xfId="0" applyNumberFormat="1" applyFont="1" applyFill="1" applyBorder="1" applyAlignment="1">
      <alignment horizontal="right" vertical="center"/>
    </xf>
    <xf numFmtId="3" fontId="3" fillId="4" borderId="30" xfId="0" applyNumberFormat="1" applyFont="1" applyFill="1" applyBorder="1" applyAlignment="1">
      <alignment horizontal="right" vertical="center"/>
    </xf>
    <xf numFmtId="0" fontId="2" fillId="4" borderId="6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3" fillId="4" borderId="17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vertical="center"/>
    </xf>
    <xf numFmtId="3" fontId="3" fillId="4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horizontal="right" vertical="center"/>
    </xf>
    <xf numFmtId="3" fontId="3" fillId="4" borderId="0" xfId="0" applyNumberFormat="1" applyFont="1" applyFill="1" applyBorder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center" vertical="center" wrapText="1"/>
    </xf>
    <xf numFmtId="0" fontId="1" fillId="7" borderId="4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 vertical="center"/>
    </xf>
    <xf numFmtId="0" fontId="1" fillId="7" borderId="22" xfId="0" applyFont="1" applyFill="1" applyBorder="1" applyAlignment="1">
      <alignment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vertical="center" wrapText="1"/>
    </xf>
    <xf numFmtId="3" fontId="3" fillId="7" borderId="19" xfId="0" applyNumberFormat="1" applyFont="1" applyFill="1" applyBorder="1" applyAlignment="1">
      <alignment horizontal="right" vertical="center"/>
    </xf>
    <xf numFmtId="3" fontId="3" fillId="7" borderId="11" xfId="0" applyNumberFormat="1" applyFont="1" applyFill="1" applyBorder="1" applyAlignment="1">
      <alignment horizontal="right" vertical="center"/>
    </xf>
    <xf numFmtId="3" fontId="3" fillId="7" borderId="12" xfId="0" applyNumberFormat="1" applyFont="1" applyFill="1" applyBorder="1" applyAlignment="1">
      <alignment horizontal="right" vertical="center"/>
    </xf>
    <xf numFmtId="3" fontId="3" fillId="7" borderId="22" xfId="0" applyNumberFormat="1" applyFont="1" applyFill="1" applyBorder="1" applyAlignment="1">
      <alignment horizontal="right" vertical="center"/>
    </xf>
    <xf numFmtId="3" fontId="3" fillId="7" borderId="17" xfId="0" applyNumberFormat="1" applyFont="1" applyFill="1" applyBorder="1" applyAlignment="1">
      <alignment horizontal="left" vertical="center"/>
    </xf>
    <xf numFmtId="0" fontId="2" fillId="7" borderId="23" xfId="0" applyFont="1" applyFill="1" applyBorder="1" applyAlignment="1">
      <alignment vertical="center"/>
    </xf>
    <xf numFmtId="3" fontId="3" fillId="7" borderId="29" xfId="0" applyNumberFormat="1" applyFont="1" applyFill="1" applyBorder="1" applyAlignment="1">
      <alignment horizontal="right" vertical="center"/>
    </xf>
    <xf numFmtId="3" fontId="3" fillId="7" borderId="10" xfId="0" applyNumberFormat="1" applyFont="1" applyFill="1" applyBorder="1" applyAlignment="1">
      <alignment horizontal="right" vertical="center"/>
    </xf>
    <xf numFmtId="3" fontId="3" fillId="7" borderId="13" xfId="0" applyNumberFormat="1" applyFont="1" applyFill="1" applyBorder="1" applyAlignment="1">
      <alignment horizontal="right" vertical="center"/>
    </xf>
    <xf numFmtId="3" fontId="3" fillId="7" borderId="23" xfId="0" applyNumberFormat="1" applyFont="1" applyFill="1" applyBorder="1" applyAlignment="1">
      <alignment horizontal="right" vertical="center"/>
    </xf>
    <xf numFmtId="3" fontId="3" fillId="7" borderId="17" xfId="0" applyNumberFormat="1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vertical="center"/>
    </xf>
    <xf numFmtId="3" fontId="3" fillId="7" borderId="30" xfId="0" applyNumberFormat="1" applyFont="1" applyFill="1" applyBorder="1" applyAlignment="1">
      <alignment horizontal="right" vertical="center"/>
    </xf>
    <xf numFmtId="3" fontId="3" fillId="7" borderId="14" xfId="0" applyNumberFormat="1" applyFont="1" applyFill="1" applyBorder="1" applyAlignment="1">
      <alignment horizontal="right" vertical="center"/>
    </xf>
    <xf numFmtId="3" fontId="3" fillId="7" borderId="15" xfId="0" applyNumberFormat="1" applyFont="1" applyFill="1" applyBorder="1" applyAlignment="1">
      <alignment horizontal="right" vertical="center"/>
    </xf>
    <xf numFmtId="0" fontId="1" fillId="7" borderId="24" xfId="0" applyFont="1" applyFill="1" applyBorder="1" applyAlignment="1">
      <alignment horizontal="right" vertical="center"/>
    </xf>
    <xf numFmtId="0" fontId="1" fillId="7" borderId="17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vertical="center"/>
    </xf>
    <xf numFmtId="3" fontId="3" fillId="7" borderId="25" xfId="0" applyNumberFormat="1" applyFont="1" applyFill="1" applyBorder="1" applyAlignment="1">
      <alignment horizontal="right" vertical="center"/>
    </xf>
    <xf numFmtId="3" fontId="3" fillId="7" borderId="26" xfId="0" applyNumberFormat="1" applyFont="1" applyFill="1" applyBorder="1" applyAlignment="1">
      <alignment horizontal="right" vertical="center"/>
    </xf>
    <xf numFmtId="3" fontId="3" fillId="7" borderId="27" xfId="0" applyNumberFormat="1" applyFont="1" applyFill="1" applyBorder="1" applyAlignment="1">
      <alignment horizontal="right" vertical="center"/>
    </xf>
    <xf numFmtId="3" fontId="3" fillId="7" borderId="4" xfId="0" applyNumberFormat="1" applyFont="1" applyFill="1" applyBorder="1" applyAlignment="1">
      <alignment horizontal="right" vertical="center"/>
    </xf>
    <xf numFmtId="3" fontId="3" fillId="7" borderId="1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8181"/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0D40-288E-4B63-AFC1-BCF445A765BC}">
  <dimension ref="A1:P52"/>
  <sheetViews>
    <sheetView tabSelected="1" zoomScale="90" zoomScaleNormal="90" workbookViewId="0">
      <selection activeCell="A17" sqref="A17"/>
    </sheetView>
  </sheetViews>
  <sheetFormatPr defaultRowHeight="15" x14ac:dyDescent="0.25"/>
  <cols>
    <col min="1" max="1" width="19.7109375" bestFit="1" customWidth="1"/>
    <col min="2" max="6" width="10.5703125" bestFit="1" customWidth="1"/>
    <col min="7" max="7" width="12.42578125" bestFit="1" customWidth="1"/>
    <col min="8" max="8" width="69" style="1" customWidth="1"/>
    <col min="10" max="10" width="24.7109375" bestFit="1" customWidth="1"/>
    <col min="11" max="12" width="10.5703125" bestFit="1" customWidth="1"/>
    <col min="13" max="15" width="10.28515625" customWidth="1"/>
    <col min="16" max="16" width="10.5703125" bestFit="1" customWidth="1"/>
  </cols>
  <sheetData>
    <row r="1" spans="1:16" ht="15.75" thickBot="1" x14ac:dyDescent="0.3">
      <c r="A1" s="82"/>
      <c r="B1" s="83" t="s">
        <v>31</v>
      </c>
      <c r="C1" s="84"/>
      <c r="D1" s="84"/>
      <c r="E1" s="84"/>
      <c r="F1" s="84"/>
      <c r="G1" s="85"/>
      <c r="H1" s="86"/>
      <c r="J1" s="2"/>
      <c r="K1" s="64" t="s">
        <v>0</v>
      </c>
      <c r="L1" s="65"/>
      <c r="M1" s="65"/>
      <c r="N1" s="65"/>
      <c r="O1" s="65"/>
      <c r="P1" s="3"/>
    </row>
    <row r="2" spans="1:16" ht="15.75" thickBot="1" x14ac:dyDescent="0.3">
      <c r="A2" s="87"/>
      <c r="B2" s="88" t="s">
        <v>1</v>
      </c>
      <c r="C2" s="89" t="s">
        <v>2</v>
      </c>
      <c r="D2" s="89" t="s">
        <v>3</v>
      </c>
      <c r="E2" s="89" t="s">
        <v>4</v>
      </c>
      <c r="F2" s="89" t="s">
        <v>5</v>
      </c>
      <c r="G2" s="90" t="s">
        <v>6</v>
      </c>
      <c r="H2" s="91" t="s">
        <v>19</v>
      </c>
      <c r="J2" s="4"/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</row>
    <row r="3" spans="1:16" ht="16.5" thickBot="1" x14ac:dyDescent="0.3">
      <c r="A3" s="92" t="s">
        <v>7</v>
      </c>
      <c r="B3" s="93"/>
      <c r="C3" s="94"/>
      <c r="D3" s="94"/>
      <c r="E3" s="94"/>
      <c r="F3" s="95"/>
      <c r="G3" s="96"/>
      <c r="H3" s="97"/>
      <c r="J3" s="8" t="s">
        <v>7</v>
      </c>
      <c r="K3" s="9"/>
      <c r="L3" s="10"/>
      <c r="M3" s="10"/>
      <c r="N3" s="10"/>
      <c r="O3" s="10"/>
      <c r="P3" s="11"/>
    </row>
    <row r="4" spans="1:16" ht="16.5" thickBot="1" x14ac:dyDescent="0.3">
      <c r="A4" s="98" t="s">
        <v>8</v>
      </c>
      <c r="B4" s="99">
        <f>21865+8006</f>
        <v>29871</v>
      </c>
      <c r="C4" s="100">
        <f>21865+8006</f>
        <v>29871</v>
      </c>
      <c r="D4" s="100">
        <f>21865+8006</f>
        <v>29871</v>
      </c>
      <c r="E4" s="100">
        <f>21865+8006</f>
        <v>29871</v>
      </c>
      <c r="F4" s="101">
        <f>21865</f>
        <v>21865</v>
      </c>
      <c r="G4" s="102">
        <f t="shared" ref="G4:G10" si="0">SUM(B4:F4)</f>
        <v>141349</v>
      </c>
      <c r="H4" s="97" t="s">
        <v>28</v>
      </c>
      <c r="J4" s="12" t="s">
        <v>8</v>
      </c>
      <c r="K4" s="13"/>
      <c r="L4" s="14"/>
      <c r="M4" s="14"/>
      <c r="N4" s="14"/>
      <c r="O4" s="14"/>
      <c r="P4" s="14"/>
    </row>
    <row r="5" spans="1:16" ht="16.5" thickBot="1" x14ac:dyDescent="0.3">
      <c r="A5" s="98" t="s">
        <v>9</v>
      </c>
      <c r="B5" s="99">
        <f>8135+1601</f>
        <v>9736</v>
      </c>
      <c r="C5" s="100">
        <f>8135+1601</f>
        <v>9736</v>
      </c>
      <c r="D5" s="100">
        <f>8135+1601</f>
        <v>9736</v>
      </c>
      <c r="E5" s="100">
        <f>8135+1601</f>
        <v>9736</v>
      </c>
      <c r="F5" s="101">
        <f>8135</f>
        <v>8135</v>
      </c>
      <c r="G5" s="102">
        <f t="shared" si="0"/>
        <v>47079</v>
      </c>
      <c r="H5" s="97" t="s">
        <v>28</v>
      </c>
      <c r="J5" s="12" t="s">
        <v>9</v>
      </c>
      <c r="K5" s="13"/>
      <c r="L5" s="14"/>
      <c r="M5" s="14"/>
      <c r="N5" s="14"/>
      <c r="O5" s="14"/>
      <c r="P5" s="14"/>
    </row>
    <row r="6" spans="1:16" ht="16.5" thickBot="1" x14ac:dyDescent="0.3">
      <c r="A6" s="98" t="s">
        <v>10</v>
      </c>
      <c r="B6" s="99">
        <v>30000</v>
      </c>
      <c r="C6" s="100">
        <v>30000</v>
      </c>
      <c r="D6" s="100">
        <v>30000</v>
      </c>
      <c r="E6" s="100">
        <v>30000</v>
      </c>
      <c r="F6" s="101">
        <v>30000</v>
      </c>
      <c r="G6" s="102">
        <f t="shared" si="0"/>
        <v>150000</v>
      </c>
      <c r="H6" s="97" t="s">
        <v>21</v>
      </c>
      <c r="J6" s="12" t="s">
        <v>10</v>
      </c>
      <c r="K6" s="13"/>
      <c r="L6" s="14"/>
      <c r="M6" s="14"/>
      <c r="N6" s="14"/>
      <c r="O6" s="14"/>
      <c r="P6" s="14"/>
    </row>
    <row r="7" spans="1:16" ht="16.5" thickBot="1" x14ac:dyDescent="0.3">
      <c r="A7" s="98" t="s">
        <v>11</v>
      </c>
      <c r="B7" s="99">
        <f>153894+50000+26+59380</f>
        <v>263300</v>
      </c>
      <c r="C7" s="100">
        <f>16000+150000+58250</f>
        <v>224250</v>
      </c>
      <c r="D7" s="100">
        <v>16000</v>
      </c>
      <c r="E7" s="100">
        <v>16000</v>
      </c>
      <c r="F7" s="101">
        <v>16000</v>
      </c>
      <c r="G7" s="102">
        <f t="shared" si="0"/>
        <v>535550</v>
      </c>
      <c r="H7" s="97" t="s">
        <v>34</v>
      </c>
      <c r="J7" s="12" t="s">
        <v>11</v>
      </c>
      <c r="K7" s="15">
        <v>153894</v>
      </c>
      <c r="L7" s="16">
        <v>16000</v>
      </c>
      <c r="M7" s="16">
        <v>16000</v>
      </c>
      <c r="N7" s="16">
        <v>16000</v>
      </c>
      <c r="O7" s="16">
        <v>16000</v>
      </c>
      <c r="P7" s="16">
        <v>217894</v>
      </c>
    </row>
    <row r="8" spans="1:16" ht="16.5" thickBot="1" x14ac:dyDescent="0.3">
      <c r="A8" s="98" t="s">
        <v>12</v>
      </c>
      <c r="B8" s="99">
        <f>73369+22640</f>
        <v>96009</v>
      </c>
      <c r="C8" s="100">
        <v>22640</v>
      </c>
      <c r="D8" s="100">
        <v>22641</v>
      </c>
      <c r="E8" s="100">
        <v>22641</v>
      </c>
      <c r="F8" s="101">
        <v>22641</v>
      </c>
      <c r="G8" s="102">
        <f t="shared" si="0"/>
        <v>186572</v>
      </c>
      <c r="H8" s="97" t="s">
        <v>29</v>
      </c>
      <c r="J8" s="12" t="s">
        <v>12</v>
      </c>
      <c r="K8" s="15">
        <v>73396</v>
      </c>
      <c r="L8" s="14"/>
      <c r="M8" s="14"/>
      <c r="N8" s="14"/>
      <c r="O8" s="14"/>
      <c r="P8" s="16">
        <v>73396</v>
      </c>
    </row>
    <row r="9" spans="1:16" ht="16.5" thickBot="1" x14ac:dyDescent="0.3">
      <c r="A9" s="98" t="s">
        <v>13</v>
      </c>
      <c r="B9" s="99">
        <v>37416</v>
      </c>
      <c r="C9" s="100">
        <v>37416</v>
      </c>
      <c r="D9" s="100">
        <v>37416</v>
      </c>
      <c r="E9" s="100">
        <v>37416</v>
      </c>
      <c r="F9" s="101">
        <v>37416</v>
      </c>
      <c r="G9" s="102">
        <f t="shared" si="0"/>
        <v>187080</v>
      </c>
      <c r="H9" s="97"/>
      <c r="J9" s="12" t="s">
        <v>13</v>
      </c>
      <c r="K9" s="15">
        <v>469042</v>
      </c>
      <c r="L9" s="16">
        <v>467913</v>
      </c>
      <c r="M9" s="16">
        <v>149891</v>
      </c>
      <c r="N9" s="16">
        <v>151935</v>
      </c>
      <c r="O9" s="16">
        <v>139929</v>
      </c>
      <c r="P9" s="16">
        <v>1378710</v>
      </c>
    </row>
    <row r="10" spans="1:16" ht="16.5" thickBot="1" x14ac:dyDescent="0.3">
      <c r="A10" s="98" t="s">
        <v>18</v>
      </c>
      <c r="B10" s="99">
        <v>100000</v>
      </c>
      <c r="C10" s="100"/>
      <c r="D10" s="100"/>
      <c r="E10" s="100"/>
      <c r="F10" s="101"/>
      <c r="G10" s="102">
        <f t="shared" si="0"/>
        <v>100000</v>
      </c>
      <c r="H10" s="97" t="s">
        <v>20</v>
      </c>
      <c r="J10" s="12"/>
      <c r="K10" s="15"/>
      <c r="L10" s="16"/>
      <c r="M10" s="16"/>
      <c r="N10" s="16"/>
      <c r="O10" s="16"/>
      <c r="P10" s="16"/>
    </row>
    <row r="11" spans="1:16" ht="16.5" thickBot="1" x14ac:dyDescent="0.3">
      <c r="A11" s="98" t="s">
        <v>14</v>
      </c>
      <c r="B11" s="99"/>
      <c r="C11" s="100"/>
      <c r="D11" s="100"/>
      <c r="E11" s="100"/>
      <c r="F11" s="101"/>
      <c r="G11" s="102"/>
      <c r="H11" s="97"/>
      <c r="J11" s="12" t="s">
        <v>14</v>
      </c>
      <c r="K11" s="13"/>
      <c r="L11" s="11"/>
      <c r="M11" s="14"/>
      <c r="N11" s="14"/>
      <c r="O11" s="14"/>
      <c r="P11" s="14"/>
    </row>
    <row r="12" spans="1:16" ht="48" thickBot="1" x14ac:dyDescent="0.3">
      <c r="A12" s="98" t="s">
        <v>15</v>
      </c>
      <c r="B12" s="99">
        <v>130000</v>
      </c>
      <c r="C12" s="100">
        <v>160000</v>
      </c>
      <c r="D12" s="100">
        <v>80227</v>
      </c>
      <c r="E12" s="100">
        <v>142271</v>
      </c>
      <c r="F12" s="101">
        <v>139872</v>
      </c>
      <c r="G12" s="102">
        <f t="shared" ref="G12" si="1">SUM(B12:F12)</f>
        <v>652370</v>
      </c>
      <c r="H12" s="103" t="s">
        <v>35</v>
      </c>
      <c r="J12" s="12" t="s">
        <v>15</v>
      </c>
      <c r="K12" s="13"/>
      <c r="L12" s="16">
        <v>30000</v>
      </c>
      <c r="M12" s="16">
        <v>60000</v>
      </c>
      <c r="N12" s="16">
        <v>120000</v>
      </c>
      <c r="O12" s="16">
        <v>120000</v>
      </c>
      <c r="P12" s="16">
        <v>330000</v>
      </c>
    </row>
    <row r="13" spans="1:16" ht="16.5" thickBot="1" x14ac:dyDescent="0.3">
      <c r="A13" s="104" t="s">
        <v>16</v>
      </c>
      <c r="B13" s="105"/>
      <c r="C13" s="106"/>
      <c r="D13" s="106"/>
      <c r="E13" s="106"/>
      <c r="F13" s="107"/>
      <c r="G13" s="108"/>
      <c r="H13" s="109"/>
      <c r="J13" s="12" t="s">
        <v>16</v>
      </c>
      <c r="K13" s="13"/>
      <c r="L13" s="14"/>
      <c r="M13" s="14"/>
      <c r="N13" s="14"/>
      <c r="O13" s="14"/>
      <c r="P13" s="14"/>
    </row>
    <row r="14" spans="1:16" ht="16.5" thickBot="1" x14ac:dyDescent="0.3">
      <c r="A14" s="110" t="s">
        <v>33</v>
      </c>
      <c r="B14" s="111">
        <f>SUM(B3:B13)</f>
        <v>696332</v>
      </c>
      <c r="C14" s="112">
        <f>SUM(C3:C13)</f>
        <v>513913</v>
      </c>
      <c r="D14" s="112">
        <f>SUM(D3:D13)</f>
        <v>225891</v>
      </c>
      <c r="E14" s="112">
        <f>SUM(E3:E13)</f>
        <v>287935</v>
      </c>
      <c r="F14" s="113">
        <f>SUM(F3:F13)</f>
        <v>275929</v>
      </c>
      <c r="G14" s="114">
        <f>SUM(B14:F14)</f>
        <v>2000000</v>
      </c>
      <c r="H14" s="115"/>
      <c r="J14" s="12" t="s">
        <v>17</v>
      </c>
      <c r="K14" s="15">
        <v>696332</v>
      </c>
      <c r="L14" s="16">
        <v>513913</v>
      </c>
      <c r="M14" s="16">
        <v>225891</v>
      </c>
      <c r="N14" s="16">
        <v>287935</v>
      </c>
      <c r="O14" s="16">
        <v>275929</v>
      </c>
      <c r="P14" s="16">
        <v>2000000</v>
      </c>
    </row>
    <row r="15" spans="1:16" ht="15.75" x14ac:dyDescent="0.25">
      <c r="B15" s="78"/>
      <c r="C15" s="78"/>
      <c r="D15" s="78"/>
      <c r="E15" s="78"/>
      <c r="F15" s="78"/>
      <c r="G15" s="78"/>
      <c r="H15" s="79"/>
      <c r="J15" s="75"/>
      <c r="K15" s="76"/>
      <c r="L15" s="76"/>
      <c r="M15" s="76"/>
      <c r="N15" s="76"/>
      <c r="O15" s="76"/>
      <c r="P15" s="76"/>
    </row>
    <row r="16" spans="1:16" ht="15.75" x14ac:dyDescent="0.25">
      <c r="B16" s="80">
        <v>130000</v>
      </c>
      <c r="C16" s="80">
        <v>160000</v>
      </c>
      <c r="D16" s="78">
        <v>120000</v>
      </c>
      <c r="E16" s="78">
        <v>180000</v>
      </c>
      <c r="F16" s="78">
        <v>180000</v>
      </c>
      <c r="G16" s="80">
        <f>SUM(B16:F16)</f>
        <v>770000</v>
      </c>
      <c r="H16" s="81" t="s">
        <v>36</v>
      </c>
      <c r="J16" s="75"/>
      <c r="K16" s="76"/>
      <c r="L16" s="76"/>
      <c r="M16" s="76"/>
      <c r="N16" s="76"/>
      <c r="O16" s="76"/>
      <c r="P16" s="76"/>
    </row>
    <row r="17" spans="1:16" ht="15.75" x14ac:dyDescent="0.25">
      <c r="B17" s="80">
        <f>B12-B16</f>
        <v>0</v>
      </c>
      <c r="C17" s="80">
        <f>C12-C16</f>
        <v>0</v>
      </c>
      <c r="D17" s="80">
        <f>D12-D16</f>
        <v>-39773</v>
      </c>
      <c r="E17" s="80">
        <f>E12-E16</f>
        <v>-37729</v>
      </c>
      <c r="F17" s="80">
        <f>F12-F16</f>
        <v>-40128</v>
      </c>
      <c r="G17" s="80">
        <f>G12-G16</f>
        <v>-117630</v>
      </c>
      <c r="H17" s="81"/>
      <c r="J17" s="75"/>
      <c r="K17" s="76"/>
      <c r="L17" s="76"/>
      <c r="M17" s="76"/>
      <c r="N17" s="76"/>
      <c r="O17" s="76"/>
      <c r="P17" s="76"/>
    </row>
    <row r="18" spans="1:16" ht="15.75" x14ac:dyDescent="0.25">
      <c r="B18" s="78"/>
      <c r="C18" s="78"/>
      <c r="D18" s="80">
        <f>60000+D17</f>
        <v>20227</v>
      </c>
      <c r="E18" s="80">
        <f>120000+E17</f>
        <v>82271</v>
      </c>
      <c r="F18" s="80">
        <f>120000+F17</f>
        <v>79872</v>
      </c>
      <c r="G18" s="78"/>
      <c r="H18" s="81"/>
      <c r="J18" s="75"/>
      <c r="K18" s="76"/>
      <c r="L18" s="76"/>
      <c r="M18" s="76"/>
      <c r="N18" s="76"/>
      <c r="O18" s="76"/>
      <c r="P18" s="76"/>
    </row>
    <row r="19" spans="1:16" ht="15.75" thickBot="1" x14ac:dyDescent="0.3"/>
    <row r="20" spans="1:16" ht="15.75" thickBot="1" x14ac:dyDescent="0.3">
      <c r="A20" s="43"/>
      <c r="B20" s="69" t="s">
        <v>32</v>
      </c>
      <c r="C20" s="70"/>
      <c r="D20" s="70"/>
      <c r="E20" s="70"/>
      <c r="F20" s="70"/>
      <c r="G20" s="71"/>
      <c r="H20" s="36"/>
      <c r="J20" s="17"/>
      <c r="K20" s="66" t="s">
        <v>23</v>
      </c>
      <c r="L20" s="67"/>
      <c r="M20" s="67"/>
      <c r="N20" s="67"/>
      <c r="O20" s="67"/>
      <c r="P20" s="68"/>
    </row>
    <row r="21" spans="1:16" ht="15.75" thickBot="1" x14ac:dyDescent="0.3">
      <c r="A21" s="60"/>
      <c r="B21" s="55" t="s">
        <v>1</v>
      </c>
      <c r="C21" s="44" t="s">
        <v>2</v>
      </c>
      <c r="D21" s="44" t="s">
        <v>3</v>
      </c>
      <c r="E21" s="44" t="s">
        <v>4</v>
      </c>
      <c r="F21" s="44" t="s">
        <v>5</v>
      </c>
      <c r="G21" s="47" t="s">
        <v>6</v>
      </c>
      <c r="H21" s="37" t="s">
        <v>19</v>
      </c>
      <c r="J21" s="18"/>
      <c r="K21" s="19" t="s">
        <v>1</v>
      </c>
      <c r="L21" s="19" t="s">
        <v>2</v>
      </c>
      <c r="M21" s="19" t="s">
        <v>3</v>
      </c>
      <c r="N21" s="19" t="s">
        <v>4</v>
      </c>
      <c r="O21" s="20" t="s">
        <v>5</v>
      </c>
      <c r="P21" s="21" t="s">
        <v>6</v>
      </c>
    </row>
    <row r="22" spans="1:16" ht="16.5" thickBot="1" x14ac:dyDescent="0.3">
      <c r="A22" s="61" t="s">
        <v>7</v>
      </c>
      <c r="B22" s="56"/>
      <c r="C22" s="45"/>
      <c r="D22" s="45"/>
      <c r="E22" s="45"/>
      <c r="F22" s="46"/>
      <c r="G22" s="48"/>
      <c r="H22" s="38"/>
      <c r="J22" s="22" t="s">
        <v>7</v>
      </c>
      <c r="K22" s="23"/>
      <c r="L22" s="24"/>
      <c r="M22" s="24"/>
      <c r="N22" s="24"/>
      <c r="O22" s="24"/>
      <c r="P22" s="25"/>
    </row>
    <row r="23" spans="1:16" ht="16.5" thickBot="1" x14ac:dyDescent="0.3">
      <c r="A23" s="62" t="s">
        <v>8</v>
      </c>
      <c r="B23" s="57">
        <f>21865+8006</f>
        <v>29871</v>
      </c>
      <c r="C23" s="34">
        <f>21865+8006</f>
        <v>29871</v>
      </c>
      <c r="D23" s="34">
        <f>21865+8006</f>
        <v>29871</v>
      </c>
      <c r="E23" s="34">
        <f>21865+8006</f>
        <v>29871</v>
      </c>
      <c r="F23" s="41">
        <f>21865</f>
        <v>21865</v>
      </c>
      <c r="G23" s="49">
        <f t="shared" ref="G23:G31" si="2">SUM(B23:F23)</f>
        <v>141349</v>
      </c>
      <c r="H23" s="38" t="s">
        <v>28</v>
      </c>
      <c r="J23" s="26" t="s">
        <v>8</v>
      </c>
      <c r="K23" s="27">
        <v>124000</v>
      </c>
      <c r="L23" s="28">
        <v>126480</v>
      </c>
      <c r="M23" s="28">
        <v>129010</v>
      </c>
      <c r="N23" s="28">
        <v>131589</v>
      </c>
      <c r="O23" s="28">
        <v>134220</v>
      </c>
      <c r="P23" s="29">
        <v>645299</v>
      </c>
    </row>
    <row r="24" spans="1:16" ht="16.5" thickBot="1" x14ac:dyDescent="0.3">
      <c r="A24" s="62" t="s">
        <v>9</v>
      </c>
      <c r="B24" s="57">
        <f>8135+1601</f>
        <v>9736</v>
      </c>
      <c r="C24" s="34">
        <f>8135+1601</f>
        <v>9736</v>
      </c>
      <c r="D24" s="34">
        <f>8135+1601</f>
        <v>9736</v>
      </c>
      <c r="E24" s="34">
        <f>8135+1601</f>
        <v>9736</v>
      </c>
      <c r="F24" s="41">
        <f>8135</f>
        <v>8135</v>
      </c>
      <c r="G24" s="49">
        <f t="shared" si="2"/>
        <v>47079</v>
      </c>
      <c r="H24" s="38" t="s">
        <v>28</v>
      </c>
      <c r="J24" s="26" t="s">
        <v>9</v>
      </c>
      <c r="K24" s="27">
        <v>46128</v>
      </c>
      <c r="L24" s="28">
        <v>47051</v>
      </c>
      <c r="M24" s="28">
        <v>47992</v>
      </c>
      <c r="N24" s="28">
        <v>48951</v>
      </c>
      <c r="O24" s="28">
        <v>49930</v>
      </c>
      <c r="P24" s="29">
        <v>240051</v>
      </c>
    </row>
    <row r="25" spans="1:16" ht="16.5" thickBot="1" x14ac:dyDescent="0.3">
      <c r="A25" s="62" t="s">
        <v>10</v>
      </c>
      <c r="B25" s="57">
        <v>30000</v>
      </c>
      <c r="C25" s="34">
        <v>30000</v>
      </c>
      <c r="D25" s="34">
        <v>30000</v>
      </c>
      <c r="E25" s="34">
        <v>30000</v>
      </c>
      <c r="F25" s="41">
        <v>30000</v>
      </c>
      <c r="G25" s="49">
        <f t="shared" si="2"/>
        <v>150000</v>
      </c>
      <c r="H25" s="38" t="s">
        <v>21</v>
      </c>
      <c r="J25" s="26" t="s">
        <v>10</v>
      </c>
      <c r="K25" s="27">
        <v>3755</v>
      </c>
      <c r="L25" s="28">
        <v>3755</v>
      </c>
      <c r="M25" s="28">
        <v>3755</v>
      </c>
      <c r="N25" s="28">
        <v>3755</v>
      </c>
      <c r="O25" s="28">
        <v>3755</v>
      </c>
      <c r="P25" s="29">
        <v>18775</v>
      </c>
    </row>
    <row r="26" spans="1:16" ht="16.5" thickBot="1" x14ac:dyDescent="0.3">
      <c r="A26" s="62" t="s">
        <v>11</v>
      </c>
      <c r="B26" s="57">
        <f>153894+50000+26</f>
        <v>203920</v>
      </c>
      <c r="C26" s="34">
        <f>16000+150000</f>
        <v>166000</v>
      </c>
      <c r="D26" s="34">
        <v>16000</v>
      </c>
      <c r="E26" s="34">
        <v>16000</v>
      </c>
      <c r="F26" s="41">
        <v>16000</v>
      </c>
      <c r="G26" s="49">
        <f t="shared" si="2"/>
        <v>417920</v>
      </c>
      <c r="H26" s="38" t="s">
        <v>22</v>
      </c>
      <c r="J26" s="26" t="s">
        <v>11</v>
      </c>
      <c r="K26" s="27">
        <v>311303</v>
      </c>
      <c r="L26" s="28">
        <v>16000</v>
      </c>
      <c r="M26" s="28">
        <v>16000</v>
      </c>
      <c r="N26" s="28">
        <v>16000</v>
      </c>
      <c r="O26" s="28">
        <v>16000</v>
      </c>
      <c r="P26" s="29">
        <v>375303</v>
      </c>
    </row>
    <row r="27" spans="1:16" ht="16.5" thickBot="1" x14ac:dyDescent="0.3">
      <c r="A27" s="62" t="s">
        <v>12</v>
      </c>
      <c r="B27" s="57">
        <f>73369+22640</f>
        <v>96009</v>
      </c>
      <c r="C27" s="34">
        <v>22640</v>
      </c>
      <c r="D27" s="34">
        <v>22641</v>
      </c>
      <c r="E27" s="34">
        <v>22641</v>
      </c>
      <c r="F27" s="41">
        <v>22641</v>
      </c>
      <c r="G27" s="49">
        <f t="shared" si="2"/>
        <v>186572</v>
      </c>
      <c r="H27" s="38" t="s">
        <v>29</v>
      </c>
      <c r="J27" s="26" t="s">
        <v>12</v>
      </c>
      <c r="K27" s="27">
        <v>167034</v>
      </c>
      <c r="L27" s="28">
        <v>5000</v>
      </c>
      <c r="M27" s="28">
        <v>5000</v>
      </c>
      <c r="N27" s="28">
        <v>5000</v>
      </c>
      <c r="O27" s="28">
        <v>5000</v>
      </c>
      <c r="P27" s="29">
        <v>187034</v>
      </c>
    </row>
    <row r="28" spans="1:16" ht="16.5" thickBot="1" x14ac:dyDescent="0.3">
      <c r="A28" s="62" t="s">
        <v>13</v>
      </c>
      <c r="B28" s="57">
        <v>37416</v>
      </c>
      <c r="C28" s="34">
        <v>37416</v>
      </c>
      <c r="D28" s="34">
        <v>37416</v>
      </c>
      <c r="E28" s="34">
        <v>37416</v>
      </c>
      <c r="F28" s="41">
        <v>37416</v>
      </c>
      <c r="G28" s="49">
        <f t="shared" si="2"/>
        <v>187080</v>
      </c>
      <c r="H28" s="38"/>
      <c r="J28" s="26" t="s">
        <v>13</v>
      </c>
      <c r="K28" s="27">
        <v>761473</v>
      </c>
      <c r="L28" s="28">
        <v>735908</v>
      </c>
      <c r="M28" s="28">
        <v>401365</v>
      </c>
      <c r="N28" s="28">
        <v>416552</v>
      </c>
      <c r="O28" s="28">
        <v>413412</v>
      </c>
      <c r="P28" s="29">
        <v>2728710</v>
      </c>
    </row>
    <row r="29" spans="1:16" ht="16.5" thickBot="1" x14ac:dyDescent="0.3">
      <c r="A29" s="62" t="s">
        <v>18</v>
      </c>
      <c r="B29" s="57">
        <v>100000</v>
      </c>
      <c r="C29" s="34"/>
      <c r="D29" s="34"/>
      <c r="E29" s="34"/>
      <c r="F29" s="41"/>
      <c r="G29" s="49">
        <f t="shared" si="2"/>
        <v>100000</v>
      </c>
      <c r="H29" s="38" t="s">
        <v>20</v>
      </c>
      <c r="J29" s="26"/>
      <c r="K29" s="27"/>
      <c r="L29" s="28"/>
      <c r="M29" s="28"/>
      <c r="N29" s="28"/>
      <c r="O29" s="28"/>
      <c r="P29" s="29"/>
    </row>
    <row r="30" spans="1:16" ht="16.5" thickBot="1" x14ac:dyDescent="0.3">
      <c r="A30" s="62" t="s">
        <v>14</v>
      </c>
      <c r="B30" s="57"/>
      <c r="C30" s="34"/>
      <c r="D30" s="34"/>
      <c r="E30" s="34"/>
      <c r="F30" s="41"/>
      <c r="G30" s="49"/>
      <c r="H30" s="38"/>
      <c r="J30" s="26" t="s">
        <v>14</v>
      </c>
      <c r="K30" s="30" t="s">
        <v>24</v>
      </c>
      <c r="L30" s="31" t="s">
        <v>24</v>
      </c>
      <c r="M30" s="31" t="s">
        <v>24</v>
      </c>
      <c r="N30" s="31" t="s">
        <v>24</v>
      </c>
      <c r="O30" s="31" t="s">
        <v>24</v>
      </c>
      <c r="P30" s="32" t="s">
        <v>24</v>
      </c>
    </row>
    <row r="31" spans="1:16" ht="48" thickBot="1" x14ac:dyDescent="0.3">
      <c r="A31" s="62" t="s">
        <v>15</v>
      </c>
      <c r="B31" s="57">
        <v>189380</v>
      </c>
      <c r="C31" s="34">
        <v>218250</v>
      </c>
      <c r="D31" s="34">
        <v>80227</v>
      </c>
      <c r="E31" s="34">
        <v>142271</v>
      </c>
      <c r="F31" s="41">
        <v>139872</v>
      </c>
      <c r="G31" s="49">
        <f t="shared" si="2"/>
        <v>770000</v>
      </c>
      <c r="H31" s="72" t="s">
        <v>30</v>
      </c>
      <c r="J31" s="26" t="s">
        <v>15</v>
      </c>
      <c r="K31" s="30" t="s">
        <v>24</v>
      </c>
      <c r="L31" s="28">
        <v>74820</v>
      </c>
      <c r="M31" s="28">
        <v>74820</v>
      </c>
      <c r="N31" s="28">
        <v>149640</v>
      </c>
      <c r="O31" s="28">
        <v>149640</v>
      </c>
      <c r="P31" s="29">
        <v>448920</v>
      </c>
    </row>
    <row r="32" spans="1:16" ht="16.5" thickBot="1" x14ac:dyDescent="0.3">
      <c r="A32" s="63" t="s">
        <v>16</v>
      </c>
      <c r="B32" s="58"/>
      <c r="C32" s="35"/>
      <c r="D32" s="35"/>
      <c r="E32" s="35"/>
      <c r="F32" s="42"/>
      <c r="G32" s="50"/>
      <c r="H32" s="39"/>
      <c r="J32" s="26" t="s">
        <v>16</v>
      </c>
      <c r="K32" s="27">
        <v>24888</v>
      </c>
      <c r="L32" s="28">
        <v>17729</v>
      </c>
      <c r="M32" s="28">
        <v>18076</v>
      </c>
      <c r="N32" s="28">
        <v>18430</v>
      </c>
      <c r="O32" s="28">
        <v>18790</v>
      </c>
      <c r="P32" s="29">
        <v>97913</v>
      </c>
    </row>
    <row r="33" spans="1:16" ht="16.5" thickBot="1" x14ac:dyDescent="0.3">
      <c r="A33" s="59" t="s">
        <v>17</v>
      </c>
      <c r="B33" s="51">
        <f>SUM(B22:B32)</f>
        <v>696332</v>
      </c>
      <c r="C33" s="52">
        <f>SUM(C22:C32)</f>
        <v>513913</v>
      </c>
      <c r="D33" s="52">
        <f>SUM(D22:D32)</f>
        <v>225891</v>
      </c>
      <c r="E33" s="52">
        <f>SUM(E22:E32)</f>
        <v>287935</v>
      </c>
      <c r="F33" s="53">
        <f>SUM(F22:F32)</f>
        <v>275929</v>
      </c>
      <c r="G33" s="54">
        <f>SUM(B33:F33)</f>
        <v>2000000</v>
      </c>
      <c r="H33" s="40"/>
      <c r="J33" s="26" t="s">
        <v>25</v>
      </c>
      <c r="K33" s="33">
        <v>1438581</v>
      </c>
      <c r="L33" s="29">
        <v>1026742</v>
      </c>
      <c r="M33" s="29">
        <v>696017</v>
      </c>
      <c r="N33" s="29">
        <v>789917</v>
      </c>
      <c r="O33" s="29">
        <v>790747</v>
      </c>
      <c r="P33" s="29">
        <v>4742005</v>
      </c>
    </row>
    <row r="34" spans="1:16" ht="15.75" x14ac:dyDescent="0.25">
      <c r="A34" s="73"/>
      <c r="B34" s="77"/>
      <c r="C34" s="77"/>
      <c r="D34" s="77"/>
      <c r="E34" s="77"/>
      <c r="F34" s="77"/>
      <c r="G34" s="77"/>
      <c r="H34" s="74"/>
    </row>
    <row r="35" spans="1:16" ht="16.5" thickBot="1" x14ac:dyDescent="0.3">
      <c r="A35" s="73"/>
      <c r="B35" s="77"/>
      <c r="C35" s="77"/>
      <c r="D35" s="77"/>
      <c r="E35" s="77"/>
      <c r="F35" s="77"/>
      <c r="G35" s="77"/>
      <c r="H35" s="74"/>
    </row>
    <row r="36" spans="1:16" ht="16.5" thickBot="1" x14ac:dyDescent="0.3">
      <c r="A36" s="73"/>
      <c r="B36" s="77"/>
      <c r="C36" s="77"/>
      <c r="D36" s="77"/>
      <c r="E36" s="77"/>
      <c r="F36" s="77"/>
      <c r="G36" s="77"/>
      <c r="H36" s="74"/>
      <c r="J36" s="17"/>
      <c r="K36" s="66" t="s">
        <v>23</v>
      </c>
      <c r="L36" s="67"/>
      <c r="M36" s="67"/>
      <c r="N36" s="67"/>
      <c r="O36" s="67"/>
      <c r="P36" s="68"/>
    </row>
    <row r="37" spans="1:16" ht="16.5" thickBot="1" x14ac:dyDescent="0.3">
      <c r="A37" s="73"/>
      <c r="B37" s="77"/>
      <c r="C37" s="77"/>
      <c r="D37" s="77"/>
      <c r="E37" s="77"/>
      <c r="F37" s="77"/>
      <c r="G37" s="77"/>
      <c r="H37" s="74"/>
      <c r="J37" s="18"/>
      <c r="K37" s="19" t="s">
        <v>1</v>
      </c>
      <c r="L37" s="19" t="s">
        <v>2</v>
      </c>
      <c r="M37" s="19" t="s">
        <v>3</v>
      </c>
      <c r="N37" s="19" t="s">
        <v>4</v>
      </c>
      <c r="O37" s="20" t="s">
        <v>5</v>
      </c>
      <c r="P37" s="21" t="s">
        <v>6</v>
      </c>
    </row>
    <row r="38" spans="1:16" ht="15.75" thickBot="1" x14ac:dyDescent="0.3">
      <c r="J38" s="22" t="s">
        <v>7</v>
      </c>
      <c r="K38" s="23"/>
      <c r="L38" s="24"/>
      <c r="M38" s="24"/>
      <c r="N38" s="24"/>
      <c r="O38" s="24"/>
      <c r="P38" s="25"/>
    </row>
    <row r="39" spans="1:16" ht="16.5" thickBot="1" x14ac:dyDescent="0.3">
      <c r="A39" s="43"/>
      <c r="B39" s="69" t="s">
        <v>26</v>
      </c>
      <c r="C39" s="70"/>
      <c r="D39" s="70"/>
      <c r="E39" s="70"/>
      <c r="F39" s="70"/>
      <c r="G39" s="71"/>
      <c r="J39" s="26" t="s">
        <v>8</v>
      </c>
      <c r="K39" s="27">
        <f>K23-K4</f>
        <v>124000</v>
      </c>
      <c r="L39" s="27">
        <f>L23-L4</f>
        <v>126480</v>
      </c>
      <c r="M39" s="27">
        <f>M23-M4</f>
        <v>129010</v>
      </c>
      <c r="N39" s="27">
        <f>N23-N4</f>
        <v>131589</v>
      </c>
      <c r="O39" s="27">
        <f>O23-O4</f>
        <v>134220</v>
      </c>
      <c r="P39" s="29">
        <f t="shared" ref="P39:P44" si="3">SUM(K39:O39)</f>
        <v>645299</v>
      </c>
    </row>
    <row r="40" spans="1:16" ht="16.5" thickBot="1" x14ac:dyDescent="0.3">
      <c r="A40" s="60"/>
      <c r="B40" s="55" t="s">
        <v>1</v>
      </c>
      <c r="C40" s="44" t="s">
        <v>2</v>
      </c>
      <c r="D40" s="44" t="s">
        <v>3</v>
      </c>
      <c r="E40" s="44" t="s">
        <v>4</v>
      </c>
      <c r="F40" s="44" t="s">
        <v>5</v>
      </c>
      <c r="G40" s="47" t="s">
        <v>6</v>
      </c>
      <c r="J40" s="26" t="s">
        <v>9</v>
      </c>
      <c r="K40" s="27">
        <f>K24-K5</f>
        <v>46128</v>
      </c>
      <c r="L40" s="27">
        <f>L24-L5</f>
        <v>47051</v>
      </c>
      <c r="M40" s="27">
        <f>M24-M5</f>
        <v>47992</v>
      </c>
      <c r="N40" s="27">
        <f>N24-N5</f>
        <v>48951</v>
      </c>
      <c r="O40" s="27">
        <f>O24-O5</f>
        <v>49930</v>
      </c>
      <c r="P40" s="29">
        <f t="shared" si="3"/>
        <v>240052</v>
      </c>
    </row>
    <row r="41" spans="1:16" ht="16.5" thickBot="1" x14ac:dyDescent="0.3">
      <c r="A41" s="61" t="s">
        <v>7</v>
      </c>
      <c r="B41" s="56"/>
      <c r="C41" s="45"/>
      <c r="D41" s="45"/>
      <c r="E41" s="45"/>
      <c r="F41" s="46"/>
      <c r="G41" s="48"/>
      <c r="J41" s="26" t="s">
        <v>10</v>
      </c>
      <c r="K41" s="27">
        <f>K25-K6</f>
        <v>3755</v>
      </c>
      <c r="L41" s="27">
        <f>L25-L6</f>
        <v>3755</v>
      </c>
      <c r="M41" s="27">
        <f>M25-M6</f>
        <v>3755</v>
      </c>
      <c r="N41" s="27">
        <f>N25-N6</f>
        <v>3755</v>
      </c>
      <c r="O41" s="27">
        <f>O25-O6</f>
        <v>3755</v>
      </c>
      <c r="P41" s="29">
        <f t="shared" si="3"/>
        <v>18775</v>
      </c>
    </row>
    <row r="42" spans="1:16" ht="16.5" thickBot="1" x14ac:dyDescent="0.3">
      <c r="A42" s="62" t="s">
        <v>8</v>
      </c>
      <c r="B42" s="57">
        <f>B23+K39</f>
        <v>153871</v>
      </c>
      <c r="C42" s="34">
        <f>C23+L39</f>
        <v>156351</v>
      </c>
      <c r="D42" s="34">
        <f>D23+M39</f>
        <v>158881</v>
      </c>
      <c r="E42" s="34">
        <f>E23+N39</f>
        <v>161460</v>
      </c>
      <c r="F42" s="41">
        <f>F23+O39</f>
        <v>156085</v>
      </c>
      <c r="G42" s="49">
        <f t="shared" ref="G42:G48" si="4">SUM(B42:F42)</f>
        <v>786648</v>
      </c>
      <c r="J42" s="26" t="s">
        <v>11</v>
      </c>
      <c r="K42" s="27">
        <f>K26-K7</f>
        <v>157409</v>
      </c>
      <c r="L42" s="27">
        <f>L26-L7</f>
        <v>0</v>
      </c>
      <c r="M42" s="27">
        <f>M26-M7</f>
        <v>0</v>
      </c>
      <c r="N42" s="27">
        <f>N26-N7</f>
        <v>0</v>
      </c>
      <c r="O42" s="27">
        <f>O26-O7</f>
        <v>0</v>
      </c>
      <c r="P42" s="29">
        <f t="shared" si="3"/>
        <v>157409</v>
      </c>
    </row>
    <row r="43" spans="1:16" ht="16.5" thickBot="1" x14ac:dyDescent="0.3">
      <c r="A43" s="62" t="s">
        <v>9</v>
      </c>
      <c r="B43" s="57">
        <f>B24+K40</f>
        <v>55864</v>
      </c>
      <c r="C43" s="34">
        <f>C24+L40</f>
        <v>56787</v>
      </c>
      <c r="D43" s="34">
        <f>D24+M40</f>
        <v>57728</v>
      </c>
      <c r="E43" s="34">
        <f>E24+N40</f>
        <v>58687</v>
      </c>
      <c r="F43" s="41">
        <f>F24+O40</f>
        <v>58065</v>
      </c>
      <c r="G43" s="49">
        <f t="shared" si="4"/>
        <v>287131</v>
      </c>
      <c r="J43" s="26" t="s">
        <v>12</v>
      </c>
      <c r="K43" s="27">
        <f>K27-K8</f>
        <v>93638</v>
      </c>
      <c r="L43" s="27">
        <f>L27-L8</f>
        <v>5000</v>
      </c>
      <c r="M43" s="27">
        <f>M27-M8</f>
        <v>5000</v>
      </c>
      <c r="N43" s="27">
        <f>N27-N8</f>
        <v>5000</v>
      </c>
      <c r="O43" s="27">
        <f>O27-O8</f>
        <v>5000</v>
      </c>
      <c r="P43" s="29">
        <f t="shared" si="3"/>
        <v>113638</v>
      </c>
    </row>
    <row r="44" spans="1:16" ht="16.5" thickBot="1" x14ac:dyDescent="0.3">
      <c r="A44" s="62" t="s">
        <v>10</v>
      </c>
      <c r="B44" s="57">
        <f>B25+K41</f>
        <v>33755</v>
      </c>
      <c r="C44" s="34">
        <f>C25+L41</f>
        <v>33755</v>
      </c>
      <c r="D44" s="34">
        <f>D25+M41</f>
        <v>33755</v>
      </c>
      <c r="E44" s="34">
        <f>E25+N41</f>
        <v>33755</v>
      </c>
      <c r="F44" s="41">
        <f>F25+O41</f>
        <v>33755</v>
      </c>
      <c r="G44" s="49">
        <f t="shared" si="4"/>
        <v>168775</v>
      </c>
      <c r="J44" s="26" t="s">
        <v>13</v>
      </c>
      <c r="K44" s="27"/>
      <c r="L44" s="27"/>
      <c r="M44" s="27"/>
      <c r="N44" s="27"/>
      <c r="O44" s="27"/>
      <c r="P44" s="29">
        <f t="shared" si="3"/>
        <v>0</v>
      </c>
    </row>
    <row r="45" spans="1:16" ht="16.5" thickBot="1" x14ac:dyDescent="0.3">
      <c r="A45" s="62" t="s">
        <v>11</v>
      </c>
      <c r="B45" s="57">
        <f>B26+K42</f>
        <v>361329</v>
      </c>
      <c r="C45" s="34">
        <f>C26+L42</f>
        <v>166000</v>
      </c>
      <c r="D45" s="34">
        <f>D26+M42</f>
        <v>16000</v>
      </c>
      <c r="E45" s="34">
        <f>E26+N42</f>
        <v>16000</v>
      </c>
      <c r="F45" s="41">
        <f>F26+O42</f>
        <v>16000</v>
      </c>
      <c r="G45" s="49">
        <f t="shared" si="4"/>
        <v>575329</v>
      </c>
      <c r="J45" s="26" t="s">
        <v>18</v>
      </c>
      <c r="K45" s="27">
        <v>292431</v>
      </c>
      <c r="L45" s="27">
        <v>267995</v>
      </c>
      <c r="M45" s="27">
        <v>251474</v>
      </c>
      <c r="N45" s="27">
        <v>264617</v>
      </c>
      <c r="O45" s="27">
        <v>273483</v>
      </c>
      <c r="P45" s="29">
        <v>1350000</v>
      </c>
    </row>
    <row r="46" spans="1:16" ht="16.5" thickBot="1" x14ac:dyDescent="0.3">
      <c r="A46" s="62" t="s">
        <v>12</v>
      </c>
      <c r="B46" s="57">
        <f>B27+K43</f>
        <v>189647</v>
      </c>
      <c r="C46" s="34">
        <f>C27+L43</f>
        <v>27640</v>
      </c>
      <c r="D46" s="34">
        <f>D27+M43</f>
        <v>27641</v>
      </c>
      <c r="E46" s="34">
        <f>E27+N43</f>
        <v>27641</v>
      </c>
      <c r="F46" s="41">
        <f>F27+O43</f>
        <v>27641</v>
      </c>
      <c r="G46" s="49">
        <f t="shared" si="4"/>
        <v>300210</v>
      </c>
      <c r="J46" s="26" t="s">
        <v>14</v>
      </c>
      <c r="K46" s="27"/>
      <c r="L46" s="27"/>
      <c r="M46" s="27"/>
      <c r="N46" s="27"/>
      <c r="O46" s="27"/>
      <c r="P46" s="32" t="s">
        <v>24</v>
      </c>
    </row>
    <row r="47" spans="1:16" ht="16.5" thickBot="1" x14ac:dyDescent="0.3">
      <c r="A47" s="62" t="s">
        <v>13</v>
      </c>
      <c r="B47" s="57">
        <f>B28+K44</f>
        <v>37416</v>
      </c>
      <c r="C47" s="34">
        <f>C28+L44</f>
        <v>37416</v>
      </c>
      <c r="D47" s="34">
        <f>D28+M44</f>
        <v>37416</v>
      </c>
      <c r="E47" s="34">
        <f>E28+N44</f>
        <v>37416</v>
      </c>
      <c r="F47" s="41">
        <f>F28+O44</f>
        <v>37416</v>
      </c>
      <c r="G47" s="49">
        <f t="shared" si="4"/>
        <v>187080</v>
      </c>
      <c r="J47" s="26" t="s">
        <v>15</v>
      </c>
      <c r="K47" s="27"/>
      <c r="L47" s="27">
        <f>L31-L12</f>
        <v>44820</v>
      </c>
      <c r="M47" s="27">
        <f>M31-M12</f>
        <v>14820</v>
      </c>
      <c r="N47" s="27">
        <f>N31-N12</f>
        <v>29640</v>
      </c>
      <c r="O47" s="27">
        <f>O31-O12</f>
        <v>29640</v>
      </c>
      <c r="P47" s="29">
        <f>SUM(K47:O47)</f>
        <v>118920</v>
      </c>
    </row>
    <row r="48" spans="1:16" ht="16.5" thickBot="1" x14ac:dyDescent="0.3">
      <c r="A48" s="62" t="s">
        <v>18</v>
      </c>
      <c r="B48" s="57">
        <f>B29+K45</f>
        <v>392431</v>
      </c>
      <c r="C48" s="34">
        <f>C29+L45</f>
        <v>267995</v>
      </c>
      <c r="D48" s="34">
        <f>D29+M45</f>
        <v>251474</v>
      </c>
      <c r="E48" s="34">
        <f>E29+N45</f>
        <v>264617</v>
      </c>
      <c r="F48" s="41">
        <f>F29+O45</f>
        <v>273483</v>
      </c>
      <c r="G48" s="49">
        <f t="shared" si="4"/>
        <v>1450000</v>
      </c>
      <c r="J48" s="26" t="s">
        <v>16</v>
      </c>
      <c r="K48" s="27">
        <f>K32-K13</f>
        <v>24888</v>
      </c>
      <c r="L48" s="27">
        <f>L32-L13</f>
        <v>17729</v>
      </c>
      <c r="M48" s="27">
        <f>M32-M13</f>
        <v>18076</v>
      </c>
      <c r="N48" s="27">
        <f>N32-N13</f>
        <v>18430</v>
      </c>
      <c r="O48" s="27">
        <f>O32-O13</f>
        <v>18790</v>
      </c>
      <c r="P48" s="29">
        <f>SUM(K48:O48)</f>
        <v>97913</v>
      </c>
    </row>
    <row r="49" spans="1:16" ht="16.5" thickBot="1" x14ac:dyDescent="0.3">
      <c r="A49" s="62" t="s">
        <v>14</v>
      </c>
      <c r="B49" s="57">
        <f>B30+K46</f>
        <v>0</v>
      </c>
      <c r="C49" s="34">
        <f>C30+L46</f>
        <v>0</v>
      </c>
      <c r="D49" s="34">
        <f>D30+M46</f>
        <v>0</v>
      </c>
      <c r="E49" s="34">
        <f>E30+N46</f>
        <v>0</v>
      </c>
      <c r="F49" s="41">
        <f>F30+O46</f>
        <v>0</v>
      </c>
      <c r="G49" s="49"/>
      <c r="J49" s="26" t="s">
        <v>25</v>
      </c>
      <c r="K49" s="33">
        <f>SUM(K38:K48)</f>
        <v>742249</v>
      </c>
      <c r="L49" s="33">
        <f>SUM(L38:L48)</f>
        <v>512830</v>
      </c>
      <c r="M49" s="33">
        <f>SUM(M38:M48)</f>
        <v>470127</v>
      </c>
      <c r="N49" s="33">
        <f>SUM(N38:N48)</f>
        <v>501982</v>
      </c>
      <c r="O49" s="33">
        <f>SUM(O38:O48)</f>
        <v>514818</v>
      </c>
      <c r="P49" s="29">
        <f>SUM(K49:O49)</f>
        <v>2742006</v>
      </c>
    </row>
    <row r="50" spans="1:16" ht="15.75" x14ac:dyDescent="0.25">
      <c r="A50" s="62" t="s">
        <v>15</v>
      </c>
      <c r="B50" s="57">
        <f>B31+K47</f>
        <v>189380</v>
      </c>
      <c r="C50" s="34">
        <f>C31+L47</f>
        <v>263070</v>
      </c>
      <c r="D50" s="34">
        <f>D31+M47</f>
        <v>95047</v>
      </c>
      <c r="E50" s="34">
        <f>E31+N47</f>
        <v>171911</v>
      </c>
      <c r="F50" s="41">
        <f>F31+O47</f>
        <v>169512</v>
      </c>
      <c r="G50" s="49">
        <f>SUM(B50:F50)</f>
        <v>888920</v>
      </c>
    </row>
    <row r="51" spans="1:16" ht="16.5" thickBot="1" x14ac:dyDescent="0.3">
      <c r="A51" s="63" t="s">
        <v>16</v>
      </c>
      <c r="B51" s="58">
        <f>B32+K48</f>
        <v>24888</v>
      </c>
      <c r="C51" s="35">
        <f>C32+L48</f>
        <v>17729</v>
      </c>
      <c r="D51" s="35">
        <f>D32+M48</f>
        <v>18076</v>
      </c>
      <c r="E51" s="35">
        <f>E32+N48</f>
        <v>18430</v>
      </c>
      <c r="F51" s="42">
        <f>F32+O48</f>
        <v>18790</v>
      </c>
      <c r="G51" s="50"/>
    </row>
    <row r="52" spans="1:16" ht="16.5" thickBot="1" x14ac:dyDescent="0.3">
      <c r="A52" s="59" t="s">
        <v>27</v>
      </c>
      <c r="B52" s="51">
        <f>SUM(B41:B51)</f>
        <v>1438581</v>
      </c>
      <c r="C52" s="52">
        <f>SUM(C41:C51)</f>
        <v>1026743</v>
      </c>
      <c r="D52" s="52">
        <f>SUM(D41:D51)</f>
        <v>696018</v>
      </c>
      <c r="E52" s="52">
        <f>SUM(E41:E51)</f>
        <v>789917</v>
      </c>
      <c r="F52" s="53">
        <f>SUM(F41:F51)</f>
        <v>790747</v>
      </c>
      <c r="G52" s="54">
        <f>SUM(B52:F52)</f>
        <v>4742006</v>
      </c>
    </row>
  </sheetData>
  <mergeCells count="7">
    <mergeCell ref="K1:O1"/>
    <mergeCell ref="K20:P20"/>
    <mergeCell ref="K36:P36"/>
    <mergeCell ref="B20:G20"/>
    <mergeCell ref="B39:G39"/>
    <mergeCell ref="B1:G1"/>
    <mergeCell ref="H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2025-01-08T15:33:50Z</dcterms:created>
  <dcterms:modified xsi:type="dcterms:W3CDTF">2025-01-15T22:07:20Z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2025-01-08T16:18:43Z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55e589dc-81e5-403b-a1ea-07076d890da9</vt:lpwstr>
  </property>
  <property fmtid="{D5CDD505-2E9C-101B-9397-08002B2CF9AE}" pid="8" name="MSIP_Label_d8bb7484-22c2-4b98-9fb8-3ab13d821527_ContentBits">
    <vt:lpwstr>0</vt:lpwstr>
  </property>
</Properties>
</file>