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 activeTab="6"/>
  </bookViews>
  <sheets>
    <sheet name="deduction summary" sheetId="1" r:id="rId1"/>
    <sheet name="deduction detail" sheetId="2" r:id="rId2"/>
    <sheet name="Payroll Reg" sheetId="3" r:id="rId3"/>
    <sheet name="Sched" sheetId="4" r:id="rId4"/>
    <sheet name="Proby" sheetId="5" r:id="rId5"/>
    <sheet name="Inc Logs" sheetId="6" r:id="rId6"/>
    <sheet name="Suggestions" sheetId="7" r:id="rId7"/>
  </sheets>
  <calcPr calcId="144525"/>
</workbook>
</file>

<file path=xl/calcChain.xml><?xml version="1.0" encoding="utf-8"?>
<calcChain xmlns="http://schemas.openxmlformats.org/spreadsheetml/2006/main">
  <c r="Q13" i="5" l="1"/>
  <c r="N16" i="5"/>
  <c r="O16" i="5"/>
  <c r="P16" i="5"/>
  <c r="N20" i="5"/>
  <c r="O20" i="5"/>
  <c r="P20" i="5"/>
  <c r="I24" i="5"/>
  <c r="N24" i="5"/>
  <c r="O24" i="5"/>
  <c r="P24" i="5"/>
  <c r="N28" i="5"/>
  <c r="O28" i="5"/>
  <c r="P28" i="5"/>
  <c r="I32" i="5"/>
  <c r="N32" i="5"/>
  <c r="O32" i="5"/>
  <c r="P32" i="5"/>
  <c r="L26" i="5"/>
  <c r="L28" i="5" s="1"/>
  <c r="L18" i="5"/>
  <c r="L14" i="5"/>
  <c r="L16" i="5" s="1"/>
  <c r="L31" i="5"/>
  <c r="L30" i="5"/>
  <c r="L23" i="5"/>
  <c r="L22" i="5"/>
  <c r="I13" i="5"/>
  <c r="I16" i="5" s="1"/>
  <c r="Q27" i="5"/>
  <c r="Q19" i="5"/>
  <c r="Q14" i="5"/>
  <c r="Q16" i="5" s="1"/>
  <c r="Q15" i="5"/>
  <c r="H27" i="5"/>
  <c r="H26" i="5"/>
  <c r="H31" i="5"/>
  <c r="H30" i="5"/>
  <c r="M30" i="5" s="1"/>
  <c r="H23" i="5"/>
  <c r="H22" i="5"/>
  <c r="H19" i="5"/>
  <c r="H18" i="5"/>
  <c r="H14" i="5"/>
  <c r="M14" i="5" s="1"/>
  <c r="R14" i="5" s="1"/>
  <c r="H15" i="5"/>
  <c r="H13" i="5"/>
  <c r="M13" i="5" s="1"/>
  <c r="K31" i="5"/>
  <c r="K32" i="5" s="1"/>
  <c r="K27" i="5"/>
  <c r="K28" i="5" s="1"/>
  <c r="K23" i="5"/>
  <c r="K24" i="5" s="1"/>
  <c r="K19" i="5"/>
  <c r="K20" i="5" s="1"/>
  <c r="J15" i="5"/>
  <c r="J16" i="5" s="1"/>
  <c r="K14" i="5"/>
  <c r="K16" i="5" s="1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D17" i="2"/>
  <c r="R16" i="2"/>
  <c r="R15" i="2"/>
  <c r="R17" i="2" s="1"/>
  <c r="E13" i="2"/>
  <c r="E19" i="2" s="1"/>
  <c r="F13" i="2"/>
  <c r="F19" i="2" s="1"/>
  <c r="G13" i="2"/>
  <c r="G19" i="2" s="1"/>
  <c r="D23" i="1" s="1"/>
  <c r="E27" i="1" s="1"/>
  <c r="H13" i="2"/>
  <c r="H19" i="2" s="1"/>
  <c r="I13" i="2"/>
  <c r="I19" i="2" s="1"/>
  <c r="J13" i="2"/>
  <c r="J19" i="2" s="1"/>
  <c r="K13" i="2"/>
  <c r="K19" i="2" s="1"/>
  <c r="L13" i="2"/>
  <c r="L19" i="2" s="1"/>
  <c r="M13" i="2"/>
  <c r="M19" i="2" s="1"/>
  <c r="N13" i="2"/>
  <c r="N19" i="2" s="1"/>
  <c r="O13" i="2"/>
  <c r="O19" i="2" s="1"/>
  <c r="P13" i="2"/>
  <c r="P19" i="2" s="1"/>
  <c r="E46" i="1" s="1"/>
  <c r="Q13" i="2"/>
  <c r="Q19" i="2" s="1"/>
  <c r="D13" i="2"/>
  <c r="D19" i="2" s="1"/>
  <c r="R12" i="2"/>
  <c r="R11" i="2"/>
  <c r="R10" i="2"/>
  <c r="R9" i="2"/>
  <c r="R13" i="2" s="1"/>
  <c r="R19" i="2" s="1"/>
  <c r="O9" i="3"/>
  <c r="O10" i="3"/>
  <c r="O11" i="3"/>
  <c r="O8" i="3"/>
  <c r="M16" i="3"/>
  <c r="N16" i="3"/>
  <c r="Q16" i="3"/>
  <c r="D16" i="3"/>
  <c r="F15" i="3"/>
  <c r="E15" i="3"/>
  <c r="K15" i="3" s="1"/>
  <c r="K16" i="3" s="1"/>
  <c r="O14" i="3"/>
  <c r="F14" i="3"/>
  <c r="E14" i="3"/>
  <c r="I14" i="3" s="1"/>
  <c r="I16" i="3" s="1"/>
  <c r="D12" i="3"/>
  <c r="D18" i="3" s="1"/>
  <c r="M12" i="3"/>
  <c r="G10" i="4" s="1"/>
  <c r="N12" i="3"/>
  <c r="H10" i="4" s="1"/>
  <c r="H52" i="4" s="1"/>
  <c r="Q12" i="3"/>
  <c r="E8" i="3"/>
  <c r="I8" i="3" s="1"/>
  <c r="I12" i="3" s="1"/>
  <c r="F11" i="3"/>
  <c r="L11" i="3" s="1"/>
  <c r="E11" i="3"/>
  <c r="F10" i="3"/>
  <c r="E10" i="3"/>
  <c r="J10" i="3" s="1"/>
  <c r="J12" i="3" s="1"/>
  <c r="F9" i="3"/>
  <c r="E9" i="3"/>
  <c r="F8" i="3"/>
  <c r="C58" i="4"/>
  <c r="I30" i="4"/>
  <c r="F30" i="4"/>
  <c r="I29" i="4"/>
  <c r="F29" i="4"/>
  <c r="J29" i="4" s="1"/>
  <c r="I28" i="4"/>
  <c r="F28" i="4"/>
  <c r="J28" i="4" s="1"/>
  <c r="I27" i="4"/>
  <c r="F27" i="4"/>
  <c r="J27" i="4" s="1"/>
  <c r="I26" i="4"/>
  <c r="F26" i="4"/>
  <c r="J26" i="4" s="1"/>
  <c r="I25" i="4"/>
  <c r="F25" i="4"/>
  <c r="J25" i="4" s="1"/>
  <c r="I24" i="4"/>
  <c r="F24" i="4"/>
  <c r="J24" i="4" s="1"/>
  <c r="I23" i="4"/>
  <c r="F23" i="4"/>
  <c r="J23" i="4" s="1"/>
  <c r="I22" i="4"/>
  <c r="F22" i="4"/>
  <c r="J22" i="4" s="1"/>
  <c r="I21" i="4"/>
  <c r="F21" i="4"/>
  <c r="J21" i="4" s="1"/>
  <c r="I20" i="4"/>
  <c r="F20" i="4"/>
  <c r="J20" i="4" s="1"/>
  <c r="I19" i="4"/>
  <c r="F19" i="4"/>
  <c r="J19" i="4" s="1"/>
  <c r="I18" i="4"/>
  <c r="F18" i="4"/>
  <c r="J18" i="4" s="1"/>
  <c r="I17" i="4"/>
  <c r="F17" i="4"/>
  <c r="J17" i="4" s="1"/>
  <c r="I16" i="4"/>
  <c r="F16" i="4"/>
  <c r="J16" i="4" s="1"/>
  <c r="I15" i="4"/>
  <c r="F15" i="4"/>
  <c r="J15" i="4" s="1"/>
  <c r="I14" i="4"/>
  <c r="F14" i="4"/>
  <c r="J14" i="4" s="1"/>
  <c r="I13" i="4"/>
  <c r="E33" i="1"/>
  <c r="E37" i="1"/>
  <c r="E41" i="1"/>
  <c r="E93" i="1"/>
  <c r="E99" i="1"/>
  <c r="E104" i="1"/>
  <c r="E18" i="1"/>
  <c r="E14" i="1"/>
  <c r="E11" i="1"/>
  <c r="O12" i="3" l="1"/>
  <c r="Q18" i="3"/>
  <c r="M18" i="3"/>
  <c r="L10" i="3"/>
  <c r="P10" i="3" s="1"/>
  <c r="R10" i="3" s="1"/>
  <c r="H8" i="3"/>
  <c r="H12" i="3" s="1"/>
  <c r="D10" i="4" s="1"/>
  <c r="D52" i="4" s="1"/>
  <c r="E12" i="3"/>
  <c r="F12" i="3"/>
  <c r="B10" i="4" s="1"/>
  <c r="B52" i="4" s="1"/>
  <c r="M15" i="5"/>
  <c r="R15" i="5" s="1"/>
  <c r="L32" i="5"/>
  <c r="K34" i="5"/>
  <c r="M16" i="5"/>
  <c r="R13" i="5"/>
  <c r="R16" i="5" s="1"/>
  <c r="L24" i="5"/>
  <c r="L20" i="5"/>
  <c r="L34" i="5" s="1"/>
  <c r="O34" i="5"/>
  <c r="N34" i="5"/>
  <c r="Q30" i="5"/>
  <c r="J22" i="5"/>
  <c r="M22" i="5" s="1"/>
  <c r="H32" i="5"/>
  <c r="J31" i="5"/>
  <c r="J27" i="5"/>
  <c r="I26" i="5"/>
  <c r="J23" i="5"/>
  <c r="M23" i="5" s="1"/>
  <c r="J19" i="5"/>
  <c r="J20" i="5" s="1"/>
  <c r="I18" i="5"/>
  <c r="I20" i="5" s="1"/>
  <c r="E10" i="4"/>
  <c r="E52" i="4" s="1"/>
  <c r="I18" i="3"/>
  <c r="J15" i="3"/>
  <c r="J16" i="3" s="1"/>
  <c r="J18" i="3" s="1"/>
  <c r="E107" i="1"/>
  <c r="J30" i="4"/>
  <c r="K9" i="3"/>
  <c r="K12" i="3" s="1"/>
  <c r="N18" i="3"/>
  <c r="F16" i="3"/>
  <c r="E16" i="3"/>
  <c r="E18" i="3" s="1"/>
  <c r="H14" i="3"/>
  <c r="I10" i="4"/>
  <c r="G52" i="4"/>
  <c r="F11" i="4"/>
  <c r="I11" i="4"/>
  <c r="F12" i="4"/>
  <c r="I12" i="4"/>
  <c r="F13" i="4"/>
  <c r="J13" i="4" s="1"/>
  <c r="F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F40" i="4"/>
  <c r="I40" i="4"/>
  <c r="F41" i="4"/>
  <c r="I41" i="4"/>
  <c r="F42" i="4"/>
  <c r="I42" i="4"/>
  <c r="F43" i="4"/>
  <c r="I43" i="4"/>
  <c r="F44" i="4"/>
  <c r="I44" i="4"/>
  <c r="F45" i="4"/>
  <c r="I45" i="4"/>
  <c r="F46" i="4"/>
  <c r="I46" i="4"/>
  <c r="F47" i="4"/>
  <c r="I47" i="4"/>
  <c r="F48" i="4"/>
  <c r="I48" i="4"/>
  <c r="F49" i="4"/>
  <c r="I49" i="4"/>
  <c r="F50" i="4"/>
  <c r="I50" i="4"/>
  <c r="F51" i="4"/>
  <c r="I51" i="4"/>
  <c r="F18" i="3" l="1"/>
  <c r="L8" i="3"/>
  <c r="P8" i="3" s="1"/>
  <c r="R8" i="3" s="1"/>
  <c r="M19" i="5"/>
  <c r="R19" i="5" s="1"/>
  <c r="L9" i="3"/>
  <c r="P9" i="3" s="1"/>
  <c r="J28" i="5"/>
  <c r="M27" i="5"/>
  <c r="R27" i="5" s="1"/>
  <c r="I28" i="5"/>
  <c r="M26" i="5"/>
  <c r="M31" i="5"/>
  <c r="M32" i="5" s="1"/>
  <c r="J32" i="5"/>
  <c r="Q22" i="5"/>
  <c r="R22" i="5" s="1"/>
  <c r="J24" i="5"/>
  <c r="I34" i="5"/>
  <c r="M24" i="5"/>
  <c r="M18" i="5"/>
  <c r="M20" i="5" s="1"/>
  <c r="R30" i="5"/>
  <c r="H28" i="5"/>
  <c r="H24" i="5"/>
  <c r="H20" i="5"/>
  <c r="H16" i="5"/>
  <c r="L15" i="3"/>
  <c r="O15" i="3" s="1"/>
  <c r="I52" i="4"/>
  <c r="C10" i="4"/>
  <c r="C52" i="4" s="1"/>
  <c r="K18" i="3"/>
  <c r="L14" i="3"/>
  <c r="H16" i="3"/>
  <c r="H18" i="3" s="1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12" i="4"/>
  <c r="J11" i="4"/>
  <c r="P11" i="3"/>
  <c r="R11" i="3" s="1"/>
  <c r="L12" i="3" l="1"/>
  <c r="F10" i="4"/>
  <c r="H34" i="5"/>
  <c r="J34" i="5"/>
  <c r="M28" i="5"/>
  <c r="Q26" i="5"/>
  <c r="Q28" i="5" s="1"/>
  <c r="Q18" i="5"/>
  <c r="Q20" i="5" s="1"/>
  <c r="R9" i="3"/>
  <c r="R12" i="3" s="1"/>
  <c r="P12" i="3"/>
  <c r="P15" i="3"/>
  <c r="R15" i="3" s="1"/>
  <c r="O16" i="3"/>
  <c r="O18" i="3" s="1"/>
  <c r="P14" i="3"/>
  <c r="L16" i="3"/>
  <c r="L18" i="3" s="1"/>
  <c r="J10" i="4" l="1"/>
  <c r="J52" i="4" s="1"/>
  <c r="F52" i="4"/>
  <c r="Q23" i="5"/>
  <c r="Q24" i="5" s="1"/>
  <c r="R26" i="5"/>
  <c r="R28" i="5" s="1"/>
  <c r="R18" i="5"/>
  <c r="R20" i="5" s="1"/>
  <c r="M34" i="5"/>
  <c r="Q31" i="5"/>
  <c r="Q32" i="5" s="1"/>
  <c r="R14" i="3"/>
  <c r="R16" i="3" s="1"/>
  <c r="R18" i="3" s="1"/>
  <c r="P16" i="3"/>
  <c r="P18" i="3" s="1"/>
  <c r="R31" i="5" l="1"/>
  <c r="R32" i="5" s="1"/>
  <c r="R23" i="5"/>
  <c r="R24" i="5" s="1"/>
  <c r="Q34" i="5"/>
  <c r="P34" i="5" l="1"/>
  <c r="R34" i="5"/>
</calcChain>
</file>

<file path=xl/comments1.xml><?xml version="1.0" encoding="utf-8"?>
<comments xmlns="http://schemas.openxmlformats.org/spreadsheetml/2006/main">
  <authors>
    <author>april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195.01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290.65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62.50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150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april:</t>
        </r>
        <r>
          <rPr>
            <sz val="9"/>
            <color indexed="81"/>
            <rFont val="Tahoma"/>
            <family val="2"/>
          </rPr>
          <t xml:space="preserve">
1563.39</t>
        </r>
      </text>
    </comment>
  </commentList>
</comments>
</file>

<file path=xl/sharedStrings.xml><?xml version="1.0" encoding="utf-8"?>
<sst xmlns="http://schemas.openxmlformats.org/spreadsheetml/2006/main" count="457" uniqueCount="295">
  <si>
    <t>SUMMARY OF DEDUCTIONS</t>
  </si>
  <si>
    <t>FB</t>
  </si>
  <si>
    <t>Self Help</t>
  </si>
  <si>
    <t>Corporate Office</t>
  </si>
  <si>
    <t>BCF - Oroquieta II</t>
  </si>
  <si>
    <t>February 6 - 20, 2017 Payroll Period</t>
  </si>
  <si>
    <t>Type of Deductions</t>
  </si>
  <si>
    <t>Amount</t>
  </si>
  <si>
    <t>Total Deductions</t>
  </si>
  <si>
    <t>PHIC Premium</t>
  </si>
  <si>
    <t>Employees Loan</t>
  </si>
  <si>
    <t>BCF - Escario</t>
  </si>
  <si>
    <t>Calamity</t>
  </si>
  <si>
    <t>Housing</t>
  </si>
  <si>
    <t>Emergency Loan</t>
  </si>
  <si>
    <t>Housing Loan</t>
  </si>
  <si>
    <t>Withholding Tax</t>
  </si>
  <si>
    <t>ASCCEA</t>
  </si>
  <si>
    <t>Motor Loans</t>
  </si>
  <si>
    <t xml:space="preserve">CO Loans: </t>
  </si>
  <si>
    <t>Payment for Accounts Receivable:</t>
  </si>
  <si>
    <t>Laptop</t>
  </si>
  <si>
    <t>Cash on Hand</t>
  </si>
  <si>
    <t>CIB</t>
  </si>
  <si>
    <t>SSS</t>
  </si>
  <si>
    <t xml:space="preserve">SSS Premium Payable </t>
  </si>
  <si>
    <t>SSS Loan Payable</t>
  </si>
  <si>
    <t>Premium</t>
  </si>
  <si>
    <t>Loans</t>
  </si>
  <si>
    <t xml:space="preserve">HDMF </t>
  </si>
  <si>
    <t>PHIC Premium Payable</t>
  </si>
  <si>
    <t>HDMF Premium Payable</t>
  </si>
  <si>
    <t>HDMF Loans Payable</t>
  </si>
  <si>
    <t>BCF - Jones</t>
  </si>
  <si>
    <t>Withholding Tax Payable</t>
  </si>
  <si>
    <t>Adasa, Philips</t>
  </si>
  <si>
    <t>Andus, Christine</t>
  </si>
  <si>
    <t>Barrera, Lydith</t>
  </si>
  <si>
    <t>Benitez, Ryian</t>
  </si>
  <si>
    <t>Briones, ryan</t>
  </si>
  <si>
    <t>Bularon, Janice</t>
  </si>
  <si>
    <t>Cachin, Joffer</t>
  </si>
  <si>
    <t>Carreon, Melodie</t>
  </si>
  <si>
    <t>Dajuela, Erich</t>
  </si>
  <si>
    <t>Diagmel, Haidee</t>
  </si>
  <si>
    <t>Duma-og, Jean</t>
  </si>
  <si>
    <t>Dunque, Jun Rico</t>
  </si>
  <si>
    <t>Lomocso, Melanie</t>
  </si>
  <si>
    <t>Lucrecia, Arlene</t>
  </si>
  <si>
    <t>Palomaria, Adelene</t>
  </si>
  <si>
    <t>Pata, Dalia</t>
  </si>
  <si>
    <t>Quisquis, Ma. Chona</t>
  </si>
  <si>
    <t>Saguin, Cherely</t>
  </si>
  <si>
    <t>Saile, Messy gay</t>
  </si>
  <si>
    <t>Soliva, Marlyn</t>
  </si>
  <si>
    <t>Tapales, Pamela</t>
  </si>
  <si>
    <t>Valenzuela, Maribel</t>
  </si>
  <si>
    <t>Vicente, Uzziel</t>
  </si>
  <si>
    <t>BCF</t>
  </si>
  <si>
    <t>BCF-Bayawan</t>
  </si>
  <si>
    <t>BCF-Buug</t>
  </si>
  <si>
    <t>BCF-Calamba</t>
  </si>
  <si>
    <t>BCF-escario</t>
  </si>
  <si>
    <t>BCF-Guihulngan</t>
  </si>
  <si>
    <t>BCF-Gingoog</t>
  </si>
  <si>
    <t>BCF-Iligan</t>
  </si>
  <si>
    <t>BCF-Ipil I</t>
  </si>
  <si>
    <t>BCF-Ipil II</t>
  </si>
  <si>
    <t>BCF-Bacolod</t>
  </si>
  <si>
    <t>BCF-Larena</t>
  </si>
  <si>
    <t>BCF-Kabankalan</t>
  </si>
  <si>
    <t>BCF-Maranding</t>
  </si>
  <si>
    <t>BCF-MEZ</t>
  </si>
  <si>
    <t>BCF-Oro 1</t>
  </si>
  <si>
    <t>BCF-Oro 2</t>
  </si>
  <si>
    <t>BCF-Oza 1</t>
  </si>
  <si>
    <t>BCF-Pag 1</t>
  </si>
  <si>
    <t>BCF-Pag 2</t>
  </si>
  <si>
    <t>BCF-Tagbilaran</t>
  </si>
  <si>
    <t>BCF-Zambo</t>
  </si>
  <si>
    <t>Others</t>
  </si>
  <si>
    <t>Templado, Brendo</t>
  </si>
  <si>
    <t>Osorio, irish</t>
  </si>
  <si>
    <t>Atay, Lalaine</t>
  </si>
  <si>
    <t>Labores, Joy</t>
  </si>
  <si>
    <t>Cordova, edwin John</t>
  </si>
  <si>
    <t>Alabo, Nelyn</t>
  </si>
  <si>
    <t>Masamayor</t>
  </si>
  <si>
    <t>Quitalig, merlito</t>
  </si>
  <si>
    <t>Realiza, Michael</t>
  </si>
  <si>
    <t>Vega, Jenny</t>
  </si>
  <si>
    <t>Gadayan, Mark</t>
  </si>
  <si>
    <t>Maglangit, Jose Ariel</t>
  </si>
  <si>
    <t>Balacy, Nevele</t>
  </si>
  <si>
    <t>kim Jumamil</t>
  </si>
  <si>
    <t>Mark Dalauta</t>
  </si>
  <si>
    <t>Yabo, raygeline</t>
  </si>
  <si>
    <t>Atos, Elred</t>
  </si>
  <si>
    <t>Bacon, ester</t>
  </si>
  <si>
    <t>Ajias, Annul</t>
  </si>
  <si>
    <t>Signar, Rudelyn</t>
  </si>
  <si>
    <t>Paconses, Angelie</t>
  </si>
  <si>
    <t>Joan Vidad</t>
  </si>
  <si>
    <t>Vitacura</t>
  </si>
  <si>
    <t>Uniform</t>
  </si>
  <si>
    <t>Fernances, Armi</t>
  </si>
  <si>
    <t>CO</t>
  </si>
  <si>
    <t>BCF-Carcar</t>
  </si>
  <si>
    <t>BCF-Escario</t>
  </si>
  <si>
    <t>BCF - PG / CIB</t>
  </si>
  <si>
    <t>A/P-Employees / COH</t>
  </si>
  <si>
    <t>Total</t>
  </si>
  <si>
    <t>DETAILED SUMMARY OF DEDUCTIONS</t>
  </si>
  <si>
    <t>Name</t>
  </si>
  <si>
    <t>W/Tax</t>
  </si>
  <si>
    <t>PHIC</t>
  </si>
  <si>
    <t>HDMF</t>
  </si>
  <si>
    <t>SSS loan</t>
  </si>
  <si>
    <t>Asccea</t>
  </si>
  <si>
    <t>Emp. Loan</t>
  </si>
  <si>
    <t>total</t>
  </si>
  <si>
    <t xml:space="preserve">HDMF Loans </t>
  </si>
  <si>
    <t>Emergency/Housing</t>
  </si>
  <si>
    <t>SH</t>
  </si>
  <si>
    <t>Daily Rate</t>
  </si>
  <si>
    <t>semi monthly</t>
  </si>
  <si>
    <t>Undertime</t>
  </si>
  <si>
    <t>Incomplete Logs</t>
  </si>
  <si>
    <t>Gross Salary</t>
  </si>
  <si>
    <t>Deductions</t>
  </si>
  <si>
    <t>NTHP</t>
  </si>
  <si>
    <t>Alano Bldg. II, Quezon Ave., Dipolog City</t>
  </si>
  <si>
    <t>SCHEDULE OF SALARIES AND WAGES OF BRANCHES</t>
  </si>
  <si>
    <t>BRANCH</t>
  </si>
  <si>
    <t>SALARIES &amp; WAGES</t>
  </si>
  <si>
    <t>Adjustment</t>
  </si>
  <si>
    <t>Employees Benefits</t>
  </si>
  <si>
    <t>Total Staff Benefits</t>
  </si>
  <si>
    <t>February 6- 20, 2017 Payroll Period</t>
  </si>
  <si>
    <t>Leave &amp; Undertime</t>
  </si>
  <si>
    <t>ZP Area Office</t>
  </si>
  <si>
    <t>Negros Area</t>
  </si>
  <si>
    <t>MZL</t>
  </si>
  <si>
    <t>ML</t>
  </si>
  <si>
    <t>Cebu Area Office</t>
  </si>
  <si>
    <t>Main Office</t>
  </si>
  <si>
    <t>PG Office</t>
  </si>
  <si>
    <t>Micro Finance</t>
  </si>
  <si>
    <t>Sindangan</t>
  </si>
  <si>
    <t>Liloy</t>
  </si>
  <si>
    <t>Ipil</t>
  </si>
  <si>
    <t>Ipil 2</t>
  </si>
  <si>
    <t>Buug</t>
  </si>
  <si>
    <t>Zamboanga</t>
  </si>
  <si>
    <t>Dumaguete</t>
  </si>
  <si>
    <t>Bayawan</t>
  </si>
  <si>
    <t>Larena</t>
  </si>
  <si>
    <t>Kabankalan</t>
  </si>
  <si>
    <t>Guihulngan</t>
  </si>
  <si>
    <t>Bacolod</t>
  </si>
  <si>
    <t>Calamba</t>
  </si>
  <si>
    <t>Oroq. I</t>
  </si>
  <si>
    <t>Oroq. II</t>
  </si>
  <si>
    <t>Ozamiz l</t>
  </si>
  <si>
    <t>Ozamiz II</t>
  </si>
  <si>
    <t>Molave</t>
  </si>
  <si>
    <t>Pagadian</t>
  </si>
  <si>
    <t>Pagadian II</t>
  </si>
  <si>
    <t>Iligan</t>
  </si>
  <si>
    <t>Cagayan</t>
  </si>
  <si>
    <t xml:space="preserve">Maranding </t>
  </si>
  <si>
    <t>Gingoog</t>
  </si>
  <si>
    <t>Cebu - Jones</t>
  </si>
  <si>
    <t>Cebu - Escario</t>
  </si>
  <si>
    <t>Cebu -Mandaue</t>
  </si>
  <si>
    <t>Cebu-Lapu-lapu</t>
  </si>
  <si>
    <t>Cebu- MEZ II</t>
  </si>
  <si>
    <t>Bogo</t>
  </si>
  <si>
    <t>Car-Car</t>
  </si>
  <si>
    <t>Toledo</t>
  </si>
  <si>
    <t>Tagbilaran</t>
  </si>
  <si>
    <t>TOTAL</t>
  </si>
  <si>
    <t>NTHP-CIB</t>
  </si>
  <si>
    <t>Note:</t>
  </si>
  <si>
    <t>Difference from Payroll Register in Salaries and Wages</t>
  </si>
  <si>
    <t xml:space="preserve"> for Microfinance Branch and CO-ZP Area is due to the adjustment made for the </t>
  </si>
  <si>
    <t>charging of Enrique Sulatre's salary.</t>
  </si>
  <si>
    <t>ARLENE J. LUCRECIA</t>
  </si>
  <si>
    <t>Chief Corporate Accountant</t>
  </si>
  <si>
    <t xml:space="preserve">  Treasury Manager</t>
  </si>
  <si>
    <t>Adrias</t>
  </si>
  <si>
    <t>Ana Flor</t>
  </si>
  <si>
    <t xml:space="preserve">Andus, </t>
  </si>
  <si>
    <t xml:space="preserve">Christine </t>
  </si>
  <si>
    <t>Bantoto</t>
  </si>
  <si>
    <t>Cresencio</t>
  </si>
  <si>
    <t>Barrera,</t>
  </si>
  <si>
    <t>Lydith Marie</t>
  </si>
  <si>
    <t>C</t>
  </si>
  <si>
    <t>B</t>
  </si>
  <si>
    <t xml:space="preserve">Bayawan </t>
  </si>
  <si>
    <t>Alcorin</t>
  </si>
  <si>
    <t>Princess Jean</t>
  </si>
  <si>
    <t>Busa</t>
  </si>
  <si>
    <t>Shiena Pearl</t>
  </si>
  <si>
    <t>KAREN GAY M. GALEZA</t>
  </si>
  <si>
    <t xml:space="preserve">      MARIBETH A. BORLAZA</t>
  </si>
  <si>
    <t>MARIA ELVIE M. OPERARIO</t>
  </si>
  <si>
    <t>MA. NOVA F. CELICIOUS</t>
  </si>
  <si>
    <t xml:space="preserve">                                 Accountnat III</t>
  </si>
  <si>
    <t xml:space="preserve">      Chief Corporate Accountant</t>
  </si>
  <si>
    <t xml:space="preserve">      Chief of Internal Audit</t>
  </si>
  <si>
    <t xml:space="preserve"> Chief Operations Officer</t>
  </si>
  <si>
    <t>Checked by:</t>
  </si>
  <si>
    <t>M</t>
  </si>
  <si>
    <t>T</t>
  </si>
  <si>
    <t>N</t>
  </si>
  <si>
    <t>Noted by:</t>
  </si>
  <si>
    <t>Prepared by:</t>
  </si>
  <si>
    <t>Approved by:</t>
  </si>
  <si>
    <t>Premium (add-on)</t>
  </si>
  <si>
    <t>Account Titles/Payor</t>
  </si>
  <si>
    <t>On-Hold Salary (Bantilan)</t>
  </si>
  <si>
    <t>On-hold Salary (Pascual, N)</t>
  </si>
  <si>
    <t xml:space="preserve">Deductions </t>
  </si>
  <si>
    <t>MARIBETH A. BORLAZA</t>
  </si>
  <si>
    <t>MA. NOVA S. FERRER</t>
  </si>
  <si>
    <t xml:space="preserve"> Chief Operating Officer</t>
  </si>
  <si>
    <t>Accountant III</t>
  </si>
  <si>
    <t>PAYROLL REGISTER - REGULAR</t>
  </si>
  <si>
    <t>PAYROLL REGISTER - PROBATIONARY</t>
  </si>
  <si>
    <t>Branch Assignment</t>
  </si>
  <si>
    <t>ZP Area</t>
  </si>
  <si>
    <t>MZ Area</t>
  </si>
  <si>
    <t>ML Area</t>
  </si>
  <si>
    <t>Cebu</t>
  </si>
  <si>
    <t>NS Area</t>
  </si>
  <si>
    <t>Reserve</t>
  </si>
  <si>
    <t>Ipil 1</t>
  </si>
  <si>
    <t>Status</t>
  </si>
  <si>
    <t>PG</t>
  </si>
  <si>
    <t>Permanent</t>
  </si>
  <si>
    <t>Jones</t>
  </si>
  <si>
    <t>Lapulapu II</t>
  </si>
  <si>
    <t>Maranding</t>
  </si>
  <si>
    <t>Number of Days Attended</t>
  </si>
  <si>
    <t>Overtime</t>
  </si>
  <si>
    <t xml:space="preserve">Internal Audit </t>
  </si>
  <si>
    <t>Total Salaries</t>
  </si>
  <si>
    <t>Adjustments</t>
  </si>
  <si>
    <t xml:space="preserve">SSS / PHIC / HDMF </t>
  </si>
  <si>
    <t>Employees' Loan</t>
  </si>
  <si>
    <t>Received by</t>
  </si>
  <si>
    <t>Payroll Period:</t>
  </si>
  <si>
    <t>Summary of Incomplete Logs</t>
  </si>
  <si>
    <t>Employee Movement:</t>
  </si>
  <si>
    <t>Can be printed alphabetically or by branch</t>
  </si>
  <si>
    <t>Suggestions:</t>
  </si>
  <si>
    <t>Encoding of deductions</t>
  </si>
  <si>
    <t>In case there are changes in salaries or dependents which resulted to changes in statutory contributions &amp; withholding tax recomputations, regenerations of deductions should be optional.</t>
  </si>
  <si>
    <t xml:space="preserve">Date of Occurrence </t>
  </si>
  <si>
    <t>Number of Minutes or Hrs</t>
  </si>
  <si>
    <t xml:space="preserve">Once the employee has already notified the BIR, the in-charge may now update the HRIS and that will be the right time to regenerate.  </t>
  </si>
  <si>
    <t>If possible, uniform keys will be used when encoding deductions  in the summary and in the employee details. (enter or arrow down)</t>
  </si>
  <si>
    <t>A message will prompt if data was not saved when tries to exit.</t>
  </si>
  <si>
    <t>The preparer has the option to generate which deductions should be regenerated, to avoid other  deductions to be re-encoded.</t>
  </si>
  <si>
    <t>Payroll-incharge can encode deductions even before the re-generation.</t>
  </si>
  <si>
    <t>There is a running balance everytime a deduction will be encoded for fast reconciliation of balances</t>
  </si>
  <si>
    <t>Deductions should not be merged. But if it cannot be separated, a running balance for each charging accounts will be shown.</t>
  </si>
  <si>
    <t>Example 1: Employees Loan offered by CO &amp; Escario Branch shall be encoded separately  without having to choose if such will be for CO or Escario.</t>
  </si>
  <si>
    <t>Example 2: If inseparable, a running balance for CO &amp; for Escario Branch will be shown.</t>
  </si>
  <si>
    <t>However, these deductions shall be reflected as Employees Loan in payslip. (The same case with Motor Loan)</t>
  </si>
  <si>
    <t>Re-generation of deductions</t>
  </si>
  <si>
    <t>If possible, deductions to be regenerated can be chosen individually</t>
  </si>
  <si>
    <t xml:space="preserve">Variances </t>
  </si>
  <si>
    <t xml:space="preserve">Optional as to basic, allowances, location, deductions (itemized), employment status, position, </t>
  </si>
  <si>
    <t>PMS - with page number &amp; date printed</t>
  </si>
  <si>
    <t>PAF</t>
  </si>
  <si>
    <t xml:space="preserve"> - must </t>
  </si>
  <si>
    <t>Total Salaries and Wages</t>
  </si>
  <si>
    <t>Gross Pay</t>
  </si>
  <si>
    <t>daily</t>
  </si>
  <si>
    <t>Basic salary</t>
  </si>
  <si>
    <t>monthly</t>
  </si>
  <si>
    <t>Leave w/o pay</t>
  </si>
  <si>
    <t>Incomplete</t>
  </si>
  <si>
    <t>Gross Basic</t>
  </si>
  <si>
    <t>Allowances</t>
  </si>
  <si>
    <t>Semi-monthly</t>
  </si>
  <si>
    <t>adjusment</t>
  </si>
  <si>
    <t>Salary</t>
  </si>
  <si>
    <t>min</t>
  </si>
  <si>
    <t>amount</t>
  </si>
  <si>
    <t>Late</t>
  </si>
  <si>
    <t>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</si>
</sst>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\-??_);_(@_)"/>
    <numFmt numFmtId="165" formatCode="mmmm\ d&quot;, &quot;yyyy;@"/>
    <numFmt numFmtId="166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i/>
      <sz val="9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i/>
      <sz val="9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u val="singleAccounting"/>
      <sz val="10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43" fontId="0" fillId="0" borderId="0" xfId="1" applyFont="1"/>
    <xf numFmtId="0" fontId="4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left"/>
    </xf>
    <xf numFmtId="43" fontId="0" fillId="0" borderId="0" xfId="0" applyNumberFormat="1" applyFont="1"/>
    <xf numFmtId="0" fontId="5" fillId="0" borderId="0" xfId="0" applyFont="1" applyFill="1"/>
    <xf numFmtId="4" fontId="5" fillId="0" borderId="0" xfId="0" applyNumberFormat="1" applyFont="1" applyFill="1" applyBorder="1"/>
    <xf numFmtId="43" fontId="5" fillId="0" borderId="0" xfId="1" applyFont="1" applyFill="1"/>
    <xf numFmtId="43" fontId="5" fillId="0" borderId="0" xfId="1" applyFont="1" applyFill="1" applyBorder="1"/>
    <xf numFmtId="0" fontId="5" fillId="0" borderId="0" xfId="0" applyFont="1"/>
    <xf numFmtId="43" fontId="5" fillId="0" borderId="0" xfId="1" applyFont="1" applyFill="1" applyBorder="1" applyAlignment="1">
      <alignment horizontal="right"/>
    </xf>
    <xf numFmtId="43" fontId="0" fillId="0" borderId="1" xfId="1" applyFont="1" applyBorder="1"/>
    <xf numFmtId="43" fontId="5" fillId="0" borderId="1" xfId="1" applyFont="1" applyFill="1" applyBorder="1"/>
    <xf numFmtId="43" fontId="0" fillId="0" borderId="0" xfId="1" applyFont="1" applyBorder="1"/>
    <xf numFmtId="43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43" fontId="0" fillId="0" borderId="0" xfId="0" applyNumberFormat="1" applyFont="1" applyBorder="1"/>
    <xf numFmtId="0" fontId="5" fillId="0" borderId="0" xfId="0" applyFont="1" applyFill="1" applyBorder="1"/>
    <xf numFmtId="43" fontId="5" fillId="0" borderId="0" xfId="0" applyNumberFormat="1" applyFont="1" applyFill="1" applyBorder="1"/>
    <xf numFmtId="43" fontId="0" fillId="0" borderId="1" xfId="0" applyNumberFormat="1" applyFont="1" applyBorder="1"/>
    <xf numFmtId="0" fontId="6" fillId="0" borderId="3" xfId="0" applyFont="1" applyFill="1" applyBorder="1"/>
    <xf numFmtId="164" fontId="6" fillId="0" borderId="3" xfId="1" applyNumberFormat="1" applyFont="1" applyFill="1" applyBorder="1" applyAlignment="1" applyProtection="1"/>
    <xf numFmtId="164" fontId="6" fillId="0" borderId="3" xfId="1" applyNumberFormat="1" applyFont="1" applyFill="1" applyBorder="1" applyAlignment="1" applyProtection="1">
      <alignment horizontal="center"/>
    </xf>
    <xf numFmtId="0" fontId="6" fillId="0" borderId="3" xfId="0" applyFont="1" applyBorder="1"/>
    <xf numFmtId="164" fontId="6" fillId="4" borderId="3" xfId="1" applyNumberFormat="1" applyFont="1" applyFill="1" applyBorder="1" applyAlignment="1" applyProtection="1"/>
    <xf numFmtId="0" fontId="6" fillId="2" borderId="3" xfId="0" applyFont="1" applyFill="1" applyBorder="1"/>
    <xf numFmtId="164" fontId="6" fillId="2" borderId="3" xfId="1" applyNumberFormat="1" applyFont="1" applyFill="1" applyBorder="1" applyAlignment="1" applyProtection="1"/>
    <xf numFmtId="0" fontId="7" fillId="5" borderId="3" xfId="0" applyFont="1" applyFill="1" applyBorder="1" applyAlignment="1">
      <alignment horizontal="center"/>
    </xf>
    <xf numFmtId="164" fontId="7" fillId="5" borderId="3" xfId="1" applyNumberFormat="1" applyFont="1" applyFill="1" applyBorder="1" applyAlignment="1" applyProtection="1"/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12" fillId="0" borderId="0" xfId="0" applyFont="1"/>
    <xf numFmtId="164" fontId="12" fillId="0" borderId="0" xfId="1" applyNumberFormat="1" applyFont="1" applyFill="1" applyBorder="1" applyAlignment="1" applyProtection="1"/>
    <xf numFmtId="0" fontId="13" fillId="0" borderId="0" xfId="0" applyFont="1"/>
    <xf numFmtId="0" fontId="6" fillId="0" borderId="0" xfId="0" applyFont="1" applyFill="1"/>
    <xf numFmtId="164" fontId="14" fillId="0" borderId="0" xfId="1" applyNumberFormat="1" applyFont="1" applyFill="1" applyBorder="1" applyAlignment="1" applyProtection="1"/>
    <xf numFmtId="0" fontId="6" fillId="0" borderId="0" xfId="0" applyFont="1"/>
    <xf numFmtId="0" fontId="16" fillId="0" borderId="0" xfId="0" applyFont="1"/>
    <xf numFmtId="0" fontId="16" fillId="0" borderId="8" xfId="0" applyFont="1" applyBorder="1" applyAlignment="1">
      <alignment horizontal="left"/>
    </xf>
    <xf numFmtId="0" fontId="17" fillId="0" borderId="9" xfId="0" applyFont="1" applyFill="1" applyBorder="1"/>
    <xf numFmtId="164" fontId="8" fillId="0" borderId="9" xfId="1" applyNumberFormat="1" applyFont="1" applyFill="1" applyBorder="1" applyAlignment="1" applyProtection="1"/>
    <xf numFmtId="164" fontId="12" fillId="0" borderId="10" xfId="1" applyNumberFormat="1" applyFont="1" applyFill="1" applyBorder="1"/>
    <xf numFmtId="0" fontId="18" fillId="0" borderId="11" xfId="0" applyFont="1" applyBorder="1"/>
    <xf numFmtId="0" fontId="18" fillId="0" borderId="0" xfId="0" applyFont="1" applyBorder="1"/>
    <xf numFmtId="0" fontId="16" fillId="0" borderId="0" xfId="0" applyFont="1" applyBorder="1"/>
    <xf numFmtId="0" fontId="17" fillId="0" borderId="0" xfId="0" applyFont="1" applyFill="1" applyBorder="1"/>
    <xf numFmtId="164" fontId="12" fillId="0" borderId="12" xfId="1" applyNumberFormat="1" applyFont="1" applyFill="1" applyBorder="1"/>
    <xf numFmtId="0" fontId="18" fillId="0" borderId="13" xfId="0" applyFont="1" applyBorder="1"/>
    <xf numFmtId="0" fontId="18" fillId="0" borderId="1" xfId="0" applyFont="1" applyBorder="1"/>
    <xf numFmtId="0" fontId="16" fillId="0" borderId="1" xfId="0" applyFont="1" applyBorder="1"/>
    <xf numFmtId="43" fontId="6" fillId="0" borderId="14" xfId="0" applyNumberFormat="1" applyFont="1" applyFill="1" applyBorder="1"/>
    <xf numFmtId="0" fontId="17" fillId="0" borderId="0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1" applyNumberFormat="1" applyFont="1" applyFill="1" applyBorder="1" applyAlignment="1" applyProtection="1"/>
    <xf numFmtId="43" fontId="17" fillId="0" borderId="6" xfId="1" applyFont="1" applyFill="1" applyBorder="1" applyAlignment="1" applyProtection="1"/>
    <xf numFmtId="43" fontId="17" fillId="0" borderId="19" xfId="1" applyFont="1" applyFill="1" applyBorder="1" applyAlignment="1" applyProtection="1">
      <protection locked="0"/>
    </xf>
    <xf numFmtId="43" fontId="17" fillId="0" borderId="6" xfId="1" applyFont="1" applyFill="1" applyBorder="1" applyAlignment="1" applyProtection="1">
      <protection locked="0"/>
    </xf>
    <xf numFmtId="43" fontId="8" fillId="0" borderId="5" xfId="1" applyFont="1" applyFill="1" applyBorder="1" applyAlignment="1" applyProtection="1">
      <protection locked="0"/>
    </xf>
    <xf numFmtId="0" fontId="8" fillId="3" borderId="21" xfId="0" applyFont="1" applyFill="1" applyBorder="1" applyAlignment="1" applyProtection="1">
      <alignment vertical="center"/>
      <protection locked="0"/>
    </xf>
    <xf numFmtId="0" fontId="8" fillId="3" borderId="9" xfId="0" applyFont="1" applyFill="1" applyBorder="1" applyAlignment="1" applyProtection="1">
      <alignment vertical="center" wrapText="1"/>
      <protection locked="0"/>
    </xf>
    <xf numFmtId="0" fontId="8" fillId="3" borderId="22" xfId="0" applyFont="1" applyFill="1" applyBorder="1" applyAlignment="1" applyProtection="1">
      <alignment vertical="center" wrapText="1"/>
      <protection locked="0"/>
    </xf>
    <xf numFmtId="0" fontId="17" fillId="0" borderId="16" xfId="0" applyFont="1" applyFill="1" applyBorder="1" applyAlignment="1" applyProtection="1">
      <protection locked="0"/>
    </xf>
    <xf numFmtId="0" fontId="17" fillId="0" borderId="6" xfId="0" applyFont="1" applyFill="1" applyBorder="1" applyAlignment="1" applyProtection="1">
      <protection locked="0"/>
    </xf>
    <xf numFmtId="0" fontId="17" fillId="0" borderId="6" xfId="0" applyFont="1" applyFill="1" applyBorder="1" applyProtection="1">
      <protection locked="0"/>
    </xf>
    <xf numFmtId="0" fontId="15" fillId="0" borderId="0" xfId="0" applyFont="1"/>
    <xf numFmtId="43" fontId="16" fillId="0" borderId="6" xfId="1" applyFont="1" applyBorder="1"/>
    <xf numFmtId="43" fontId="17" fillId="0" borderId="23" xfId="1" applyFont="1" applyFill="1" applyBorder="1" applyAlignment="1" applyProtection="1"/>
    <xf numFmtId="43" fontId="17" fillId="0" borderId="24" xfId="1" applyFont="1" applyFill="1" applyBorder="1" applyAlignment="1" applyProtection="1">
      <protection locked="0"/>
    </xf>
    <xf numFmtId="43" fontId="17" fillId="0" borderId="23" xfId="1" applyFont="1" applyFill="1" applyBorder="1" applyAlignment="1" applyProtection="1">
      <protection locked="0"/>
    </xf>
    <xf numFmtId="43" fontId="16" fillId="0" borderId="23" xfId="1" applyFont="1" applyBorder="1"/>
    <xf numFmtId="43" fontId="8" fillId="0" borderId="4" xfId="1" applyFont="1" applyFill="1" applyBorder="1" applyAlignment="1" applyProtection="1">
      <protection locked="0"/>
    </xf>
    <xf numFmtId="43" fontId="16" fillId="6" borderId="6" xfId="0" applyNumberFormat="1" applyFont="1" applyFill="1" applyBorder="1"/>
    <xf numFmtId="0" fontId="17" fillId="0" borderId="0" xfId="0" applyFont="1" applyProtection="1">
      <protection locked="0"/>
    </xf>
    <xf numFmtId="164" fontId="17" fillId="0" borderId="0" xfId="1" applyNumberFormat="1" applyFont="1" applyFill="1" applyBorder="1" applyAlignment="1" applyProtection="1">
      <protection locked="0"/>
    </xf>
    <xf numFmtId="164" fontId="17" fillId="0" borderId="0" xfId="1" applyNumberFormat="1" applyFont="1" applyFill="1" applyBorder="1" applyAlignment="1" applyProtection="1">
      <alignment horizontal="right"/>
      <protection locked="0"/>
    </xf>
    <xf numFmtId="0" fontId="17" fillId="0" borderId="0" xfId="0" applyFont="1" applyProtection="1"/>
    <xf numFmtId="0" fontId="8" fillId="0" borderId="0" xfId="0" applyFont="1" applyFill="1" applyProtection="1">
      <protection locked="0"/>
    </xf>
    <xf numFmtId="0" fontId="17" fillId="0" borderId="0" xfId="0" applyFont="1" applyAlignment="1" applyProtection="1">
      <protection locked="0"/>
    </xf>
    <xf numFmtId="0" fontId="17" fillId="0" borderId="0" xfId="0" applyFont="1" applyAlignment="1" applyProtection="1"/>
    <xf numFmtId="0" fontId="17" fillId="0" borderId="16" xfId="0" applyFont="1" applyFill="1" applyBorder="1" applyProtection="1">
      <protection locked="0"/>
    </xf>
    <xf numFmtId="43" fontId="16" fillId="6" borderId="25" xfId="0" applyNumberFormat="1" applyFont="1" applyFill="1" applyBorder="1"/>
    <xf numFmtId="0" fontId="16" fillId="0" borderId="6" xfId="0" applyFont="1" applyBorder="1"/>
    <xf numFmtId="43" fontId="15" fillId="6" borderId="26" xfId="0" applyNumberFormat="1" applyFont="1" applyFill="1" applyBorder="1"/>
    <xf numFmtId="164" fontId="17" fillId="0" borderId="6" xfId="1" applyNumberFormat="1" applyFont="1" applyFill="1" applyBorder="1" applyAlignment="1" applyProtection="1">
      <alignment horizontal="center" wrapText="1"/>
    </xf>
    <xf numFmtId="164" fontId="17" fillId="0" borderId="6" xfId="1" applyNumberFormat="1" applyFont="1" applyFill="1" applyBorder="1" applyAlignment="1" applyProtection="1">
      <alignment wrapText="1"/>
    </xf>
    <xf numFmtId="164" fontId="17" fillId="2" borderId="6" xfId="1" applyNumberFormat="1" applyFont="1" applyFill="1" applyBorder="1" applyAlignment="1" applyProtection="1">
      <alignment horizontal="center" wrapText="1"/>
    </xf>
    <xf numFmtId="164" fontId="17" fillId="0" borderId="0" xfId="1" applyNumberFormat="1" applyFont="1" applyFill="1" applyBorder="1" applyAlignment="1" applyProtection="1">
      <alignment horizontal="center" wrapText="1"/>
    </xf>
    <xf numFmtId="164" fontId="17" fillId="0" borderId="0" xfId="1" applyNumberFormat="1" applyFont="1" applyFill="1" applyBorder="1" applyAlignment="1" applyProtection="1">
      <alignment wrapText="1"/>
    </xf>
    <xf numFmtId="164" fontId="17" fillId="2" borderId="0" xfId="1" applyNumberFormat="1" applyFont="1" applyFill="1" applyBorder="1" applyAlignment="1" applyProtection="1">
      <alignment horizontal="center" wrapText="1"/>
    </xf>
    <xf numFmtId="164" fontId="17" fillId="2" borderId="5" xfId="1" applyNumberFormat="1" applyFont="1" applyFill="1" applyBorder="1" applyAlignment="1" applyProtection="1"/>
    <xf numFmtId="164" fontId="17" fillId="2" borderId="3" xfId="1" applyNumberFormat="1" applyFont="1" applyFill="1" applyBorder="1" applyAlignment="1" applyProtection="1"/>
    <xf numFmtId="164" fontId="17" fillId="2" borderId="16" xfId="1" applyNumberFormat="1" applyFont="1" applyFill="1" applyBorder="1" applyAlignment="1" applyProtection="1"/>
    <xf numFmtId="164" fontId="17" fillId="2" borderId="6" xfId="1" applyNumberFormat="1" applyFont="1" applyFill="1" applyBorder="1"/>
    <xf numFmtId="164" fontId="17" fillId="0" borderId="20" xfId="1" applyNumberFormat="1" applyFont="1" applyFill="1" applyBorder="1" applyAlignment="1" applyProtection="1"/>
    <xf numFmtId="164" fontId="17" fillId="0" borderId="15" xfId="1" applyNumberFormat="1" applyFont="1" applyFill="1" applyBorder="1" applyAlignment="1" applyProtection="1"/>
    <xf numFmtId="164" fontId="17" fillId="0" borderId="17" xfId="1" applyNumberFormat="1" applyFont="1" applyFill="1" applyBorder="1" applyAlignment="1" applyProtection="1"/>
    <xf numFmtId="164" fontId="17" fillId="0" borderId="25" xfId="1" applyNumberFormat="1" applyFont="1" applyFill="1" applyBorder="1"/>
    <xf numFmtId="164" fontId="17" fillId="2" borderId="15" xfId="1" applyNumberFormat="1" applyFont="1" applyFill="1" applyBorder="1" applyAlignment="1" applyProtection="1"/>
    <xf numFmtId="164" fontId="17" fillId="0" borderId="5" xfId="1" applyNumberFormat="1" applyFont="1" applyFill="1" applyBorder="1" applyAlignment="1" applyProtection="1"/>
    <xf numFmtId="164" fontId="17" fillId="0" borderId="3" xfId="1" applyNumberFormat="1" applyFont="1" applyFill="1" applyBorder="1" applyAlignment="1" applyProtection="1"/>
    <xf numFmtId="164" fontId="17" fillId="0" borderId="16" xfId="1" applyNumberFormat="1" applyFont="1" applyFill="1" applyBorder="1" applyAlignment="1" applyProtection="1"/>
    <xf numFmtId="164" fontId="17" fillId="0" borderId="6" xfId="1" applyNumberFormat="1" applyFont="1" applyFill="1" applyBorder="1"/>
    <xf numFmtId="164" fontId="17" fillId="0" borderId="4" xfId="1" applyNumberFormat="1" applyFont="1" applyFill="1" applyBorder="1" applyAlignment="1" applyProtection="1"/>
    <xf numFmtId="164" fontId="17" fillId="0" borderId="18" xfId="1" applyNumberFormat="1" applyFont="1" applyFill="1" applyBorder="1" applyAlignment="1" applyProtection="1"/>
    <xf numFmtId="164" fontId="17" fillId="0" borderId="27" xfId="1" applyNumberFormat="1" applyFont="1" applyFill="1" applyBorder="1" applyAlignment="1" applyProtection="1"/>
    <xf numFmtId="164" fontId="17" fillId="0" borderId="23" xfId="1" applyNumberFormat="1" applyFont="1" applyFill="1" applyBorder="1" applyAlignment="1" applyProtection="1"/>
    <xf numFmtId="164" fontId="17" fillId="2" borderId="18" xfId="1" applyNumberFormat="1" applyFont="1" applyFill="1" applyBorder="1" applyAlignment="1" applyProtection="1"/>
    <xf numFmtId="164" fontId="16" fillId="6" borderId="6" xfId="0" applyNumberFormat="1" applyFont="1" applyFill="1" applyBorder="1"/>
    <xf numFmtId="43" fontId="16" fillId="6" borderId="26" xfId="0" applyNumberFormat="1" applyFont="1" applyFill="1" applyBorder="1"/>
    <xf numFmtId="0" fontId="9" fillId="0" borderId="0" xfId="0" quotePrefix="1" applyFont="1" applyAlignment="1">
      <alignment horizontal="center"/>
    </xf>
    <xf numFmtId="43" fontId="0" fillId="0" borderId="6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164" fontId="9" fillId="0" borderId="0" xfId="0" applyNumberFormat="1" applyFont="1"/>
    <xf numFmtId="164" fontId="10" fillId="5" borderId="7" xfId="1" applyNumberFormat="1" applyFont="1" applyFill="1" applyBorder="1" applyAlignment="1" applyProtection="1"/>
    <xf numFmtId="164" fontId="17" fillId="0" borderId="0" xfId="1" applyNumberFormat="1" applyFont="1" applyFill="1" applyBorder="1" applyAlignment="1" applyProtection="1">
      <alignment horizontal="center"/>
    </xf>
    <xf numFmtId="0" fontId="17" fillId="0" borderId="0" xfId="0" applyFont="1" applyAlignment="1">
      <alignment horizontal="right"/>
    </xf>
    <xf numFmtId="43" fontId="21" fillId="0" borderId="2" xfId="1" applyFont="1" applyBorder="1"/>
    <xf numFmtId="0" fontId="22" fillId="0" borderId="0" xfId="0" applyFont="1"/>
    <xf numFmtId="164" fontId="8" fillId="0" borderId="0" xfId="1" applyNumberFormat="1" applyFont="1" applyFill="1" applyBorder="1" applyAlignment="1" applyProtection="1">
      <alignment horizontal="center"/>
    </xf>
    <xf numFmtId="0" fontId="8" fillId="0" borderId="0" xfId="0" applyFont="1" applyProtection="1">
      <protection locked="0"/>
    </xf>
    <xf numFmtId="164" fontId="8" fillId="0" borderId="0" xfId="1" applyNumberFormat="1" applyFont="1" applyFill="1" applyBorder="1" applyAlignment="1" applyProtection="1"/>
    <xf numFmtId="164" fontId="8" fillId="0" borderId="0" xfId="1" applyNumberFormat="1" applyFont="1" applyFill="1" applyBorder="1" applyAlignment="1" applyProtection="1">
      <protection locked="0"/>
    </xf>
    <xf numFmtId="0" fontId="8" fillId="0" borderId="0" xfId="0" applyFont="1" applyProtection="1"/>
    <xf numFmtId="0" fontId="21" fillId="0" borderId="0" xfId="0" applyFont="1"/>
    <xf numFmtId="0" fontId="0" fillId="0" borderId="0" xfId="0" applyFont="1" applyFill="1"/>
    <xf numFmtId="43" fontId="0" fillId="0" borderId="0" xfId="1" applyFont="1" applyFill="1"/>
    <xf numFmtId="0" fontId="0" fillId="0" borderId="0" xfId="0" applyFont="1" applyFill="1" applyBorder="1"/>
    <xf numFmtId="43" fontId="0" fillId="0" borderId="0" xfId="0" applyNumberFormat="1" applyFont="1" applyFill="1" applyBorder="1"/>
    <xf numFmtId="43" fontId="16" fillId="0" borderId="6" xfId="0" applyNumberFormat="1" applyFont="1" applyFill="1" applyBorder="1"/>
    <xf numFmtId="3" fontId="16" fillId="0" borderId="6" xfId="0" applyNumberFormat="1" applyFont="1" applyFill="1" applyBorder="1"/>
    <xf numFmtId="43" fontId="15" fillId="6" borderId="28" xfId="0" applyNumberFormat="1" applyFont="1" applyFill="1" applyBorder="1"/>
    <xf numFmtId="166" fontId="17" fillId="0" borderId="6" xfId="1" applyNumberFormat="1" applyFont="1" applyFill="1" applyBorder="1" applyAlignment="1" applyProtection="1">
      <protection locked="0"/>
    </xf>
    <xf numFmtId="166" fontId="16" fillId="0" borderId="6" xfId="0" applyNumberFormat="1" applyFont="1" applyFill="1" applyBorder="1"/>
    <xf numFmtId="166" fontId="17" fillId="0" borderId="23" xfId="1" applyNumberFormat="1" applyFont="1" applyFill="1" applyBorder="1" applyAlignment="1" applyProtection="1">
      <protection locked="0"/>
    </xf>
    <xf numFmtId="164" fontId="8" fillId="0" borderId="1" xfId="1" applyNumberFormat="1" applyFont="1" applyFill="1" applyBorder="1" applyAlignment="1" applyProtection="1">
      <protection locked="0"/>
    </xf>
    <xf numFmtId="164" fontId="23" fillId="0" borderId="0" xfId="1" applyNumberFormat="1" applyFont="1" applyFill="1" applyBorder="1" applyAlignment="1" applyProtection="1">
      <protection locked="0"/>
    </xf>
    <xf numFmtId="43" fontId="8" fillId="0" borderId="19" xfId="1" applyFont="1" applyFill="1" applyBorder="1" applyAlignment="1" applyProtection="1">
      <protection locked="0"/>
    </xf>
    <xf numFmtId="0" fontId="9" fillId="0" borderId="6" xfId="0" applyFont="1" applyBorder="1"/>
    <xf numFmtId="0" fontId="8" fillId="3" borderId="8" xfId="0" applyFont="1" applyFill="1" applyBorder="1" applyAlignment="1" applyProtection="1">
      <alignment vertical="center"/>
      <protection locked="0"/>
    </xf>
    <xf numFmtId="0" fontId="9" fillId="0" borderId="12" xfId="0" applyFont="1" applyBorder="1"/>
    <xf numFmtId="0" fontId="17" fillId="0" borderId="32" xfId="0" applyFont="1" applyFill="1" applyBorder="1" applyAlignment="1" applyProtection="1">
      <protection locked="0"/>
    </xf>
    <xf numFmtId="0" fontId="9" fillId="0" borderId="11" xfId="0" applyFont="1" applyBorder="1"/>
    <xf numFmtId="0" fontId="9" fillId="0" borderId="0" xfId="0" applyFont="1" applyBorder="1"/>
    <xf numFmtId="0" fontId="15" fillId="0" borderId="11" xfId="0" applyFont="1" applyBorder="1"/>
    <xf numFmtId="166" fontId="9" fillId="0" borderId="0" xfId="0" applyNumberFormat="1" applyFont="1" applyBorder="1"/>
    <xf numFmtId="0" fontId="17" fillId="0" borderId="32" xfId="0" applyFont="1" applyFill="1" applyBorder="1" applyProtection="1">
      <protection locked="0"/>
    </xf>
    <xf numFmtId="3" fontId="9" fillId="0" borderId="0" xfId="0" applyNumberFormat="1" applyFont="1" applyBorder="1"/>
    <xf numFmtId="0" fontId="16" fillId="0" borderId="14" xfId="0" applyFont="1" applyBorder="1"/>
    <xf numFmtId="0" fontId="9" fillId="0" borderId="0" xfId="0" quotePrefix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 applyProtection="1">
      <alignment horizontal="center"/>
    </xf>
    <xf numFmtId="164" fontId="17" fillId="0" borderId="0" xfId="1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 shrinkToFit="1"/>
    </xf>
    <xf numFmtId="164" fontId="11" fillId="0" borderId="3" xfId="1" applyNumberFormat="1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>
      <alignment horizontal="center" vertical="center" shrinkToFit="1"/>
    </xf>
    <xf numFmtId="0" fontId="24" fillId="0" borderId="23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64" fontId="19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20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17" fillId="0" borderId="9" xfId="1" applyNumberFormat="1" applyFont="1" applyFill="1" applyBorder="1" applyAlignment="1" applyProtection="1">
      <alignment horizontal="center"/>
      <protection locked="0"/>
    </xf>
    <xf numFmtId="164" fontId="19" fillId="3" borderId="6" xfId="1" applyNumberFormat="1" applyFont="1" applyFill="1" applyBorder="1" applyAlignment="1" applyProtection="1">
      <alignment horizontal="center" vertical="center" wrapText="1"/>
    </xf>
    <xf numFmtId="164" fontId="19" fillId="3" borderId="6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29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64" fontId="20" fillId="7" borderId="6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0" fontId="9" fillId="0" borderId="35" xfId="0" applyFont="1" applyBorder="1" applyAlignment="1">
      <alignment horizontal="center" wrapText="1"/>
    </xf>
    <xf numFmtId="0" fontId="9" fillId="0" borderId="36" xfId="0" quotePrefix="1" applyFont="1" applyBorder="1" applyAlignment="1">
      <alignment horizontal="center" wrapText="1"/>
    </xf>
    <xf numFmtId="0" fontId="9" fillId="0" borderId="37" xfId="0" quotePrefix="1" applyFont="1" applyBorder="1" applyAlignment="1">
      <alignment horizontal="center" wrapText="1"/>
    </xf>
    <xf numFmtId="0" fontId="9" fillId="0" borderId="38" xfId="0" quotePrefix="1" applyFont="1" applyBorder="1" applyAlignment="1">
      <alignment horizontal="center" wrapText="1"/>
    </xf>
    <xf numFmtId="0" fontId="9" fillId="0" borderId="34" xfId="0" quotePrefix="1" applyFont="1" applyBorder="1" applyAlignment="1">
      <alignment horizontal="center" wrapText="1"/>
    </xf>
    <xf numFmtId="0" fontId="9" fillId="0" borderId="35" xfId="0" quotePrefix="1" applyFont="1" applyBorder="1" applyAlignment="1">
      <alignment horizontal="center" wrapText="1"/>
    </xf>
    <xf numFmtId="0" fontId="9" fillId="0" borderId="39" xfId="0" quotePrefix="1" applyFont="1" applyBorder="1" applyAlignment="1">
      <alignment horizontal="center" wrapText="1"/>
    </xf>
    <xf numFmtId="0" fontId="9" fillId="0" borderId="40" xfId="0" quotePrefix="1" applyFont="1" applyBorder="1" applyAlignment="1">
      <alignment horizontal="center" wrapText="1"/>
    </xf>
    <xf numFmtId="0" fontId="9" fillId="0" borderId="43" xfId="0" quotePrefix="1" applyFont="1" applyBorder="1" applyAlignment="1">
      <alignment horizontal="center"/>
    </xf>
    <xf numFmtId="0" fontId="9" fillId="0" borderId="44" xfId="0" quotePrefix="1" applyFont="1" applyBorder="1" applyAlignment="1">
      <alignment horizontal="center"/>
    </xf>
    <xf numFmtId="0" fontId="9" fillId="0" borderId="45" xfId="0" quotePrefix="1" applyFont="1" applyBorder="1" applyAlignment="1">
      <alignment horizontal="center" wrapText="1"/>
    </xf>
    <xf numFmtId="0" fontId="9" fillId="0" borderId="46" xfId="0" quotePrefix="1" applyFont="1" applyBorder="1" applyAlignment="1">
      <alignment horizontal="center" wrapText="1"/>
    </xf>
    <xf numFmtId="0" fontId="9" fillId="0" borderId="47" xfId="0" quotePrefix="1" applyFont="1" applyBorder="1" applyAlignment="1">
      <alignment horizontal="center" wrapText="1"/>
    </xf>
    <xf numFmtId="0" fontId="9" fillId="0" borderId="48" xfId="0" quotePrefix="1" applyFont="1" applyBorder="1" applyAlignment="1">
      <alignment horizontal="center" wrapText="1"/>
    </xf>
    <xf numFmtId="0" fontId="9" fillId="0" borderId="38" xfId="0" quotePrefix="1" applyFont="1" applyBorder="1" applyAlignment="1">
      <alignment wrapText="1"/>
    </xf>
    <xf numFmtId="0" fontId="9" fillId="0" borderId="39" xfId="0" quotePrefix="1" applyFont="1" applyBorder="1" applyAlignment="1">
      <alignment horizontal="center" vertical="center" wrapText="1"/>
    </xf>
    <xf numFmtId="0" fontId="9" fillId="0" borderId="43" xfId="0" quotePrefix="1" applyFont="1" applyBorder="1" applyAlignment="1">
      <alignment horizontal="center" vertical="center" wrapText="1"/>
    </xf>
    <xf numFmtId="0" fontId="9" fillId="0" borderId="43" xfId="0" quotePrefix="1" applyFont="1" applyBorder="1" applyAlignment="1">
      <alignment horizontal="center" vertical="center"/>
    </xf>
    <xf numFmtId="0" fontId="9" fillId="0" borderId="41" xfId="0" quotePrefix="1" applyFont="1" applyBorder="1" applyAlignment="1">
      <alignment horizontal="center" vertical="center" wrapText="1"/>
    </xf>
    <xf numFmtId="0" fontId="9" fillId="0" borderId="44" xfId="0" quotePrefix="1" applyFont="1" applyBorder="1" applyAlignment="1">
      <alignment horizontal="center" vertical="center" wrapText="1"/>
    </xf>
    <xf numFmtId="0" fontId="9" fillId="0" borderId="44" xfId="0" quotePrefix="1" applyFont="1" applyBorder="1" applyAlignment="1">
      <alignment horizontal="center" vertical="center"/>
    </xf>
    <xf numFmtId="0" fontId="9" fillId="0" borderId="39" xfId="0" quotePrefix="1" applyFont="1" applyBorder="1" applyAlignment="1">
      <alignment horizontal="center"/>
    </xf>
    <xf numFmtId="0" fontId="9" fillId="0" borderId="40" xfId="0" quotePrefix="1" applyFont="1" applyBorder="1" applyAlignment="1">
      <alignment horizontal="center"/>
    </xf>
    <xf numFmtId="0" fontId="9" fillId="0" borderId="41" xfId="0" quotePrefix="1" applyFont="1" applyBorder="1" applyAlignment="1">
      <alignment horizontal="center"/>
    </xf>
    <xf numFmtId="0" fontId="9" fillId="0" borderId="42" xfId="0" quotePrefix="1" applyFont="1" applyBorder="1" applyAlignment="1">
      <alignment horizontal="center"/>
    </xf>
    <xf numFmtId="164" fontId="20" fillId="7" borderId="23" xfId="1" applyNumberFormat="1" applyFont="1" applyFill="1" applyBorder="1" applyAlignment="1" applyProtection="1">
      <alignment horizontal="center" vertical="center" wrapText="1"/>
    </xf>
    <xf numFmtId="164" fontId="20" fillId="7" borderId="23" xfId="1" applyNumberFormat="1" applyFont="1" applyFill="1" applyBorder="1" applyAlignment="1" applyProtection="1">
      <alignment horizontal="center" vertical="center" wrapText="1"/>
      <protection locked="0"/>
    </xf>
    <xf numFmtId="164" fontId="19" fillId="7" borderId="29" xfId="1" applyNumberFormat="1" applyFont="1" applyFill="1" applyBorder="1" applyAlignment="1" applyProtection="1">
      <alignment horizontal="center" vertical="center" wrapText="1"/>
    </xf>
    <xf numFmtId="164" fontId="19" fillId="7" borderId="31" xfId="1" applyNumberFormat="1" applyFont="1" applyFill="1" applyBorder="1" applyAlignment="1" applyProtection="1">
      <alignment horizontal="center" vertical="center" wrapText="1"/>
    </xf>
    <xf numFmtId="164" fontId="19" fillId="7" borderId="30" xfId="1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123824</xdr:colOff>
      <xdr:row>0</xdr:row>
      <xdr:rowOff>47625</xdr:rowOff>
    </xdr:from>
    <xdr:to>
      <xdr:col>3</xdr:col>
      <xdr:colOff>476250</xdr:colOff>
      <xdr:row>2</xdr:row>
      <xdr:rowOff>114300</xdr:rowOff>
    </xdr:to>
    <xdr:pic>
      <xdr:nvPicPr>
        <xdr:cNvPr id="2" name="Picture 1" descr="ASCC new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4" y="47625"/>
          <a:ext cx="2219326" cy="44767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107</xdr:row>
      <xdr:rowOff>171450</xdr:rowOff>
    </xdr:from>
    <xdr:to>
      <xdr:col>3</xdr:col>
      <xdr:colOff>180975</xdr:colOff>
      <xdr:row>111</xdr:row>
      <xdr:rowOff>38100</xdr:rowOff>
    </xdr:to>
    <xdr:sp macro="" textlink="">
      <xdr:nvSpPr>
        <xdr:cNvPr id="5" name="Rectangle 4"/>
        <xdr:cNvSpPr/>
      </xdr:nvSpPr>
      <xdr:spPr>
        <a:xfrm>
          <a:off x="1971675" y="20840700"/>
          <a:ext cx="1733550" cy="638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100"/>
            <a:t>must coincide with the total duductions of "deduction detail " form</a:t>
          </a:r>
        </a:p>
      </xdr:txBody>
    </xdr:sp>
    <xdr:clientData/>
  </xdr:twoCellAnchor>
  <xdr:twoCellAnchor>
    <xdr:from>
      <xdr:col>3</xdr:col>
      <xdr:colOff>180976</xdr:colOff>
      <xdr:row>106</xdr:row>
      <xdr:rowOff>152399</xdr:rowOff>
    </xdr:from>
    <xdr:to>
      <xdr:col>4</xdr:col>
      <xdr:colOff>123830</xdr:colOff>
      <xdr:row>109</xdr:row>
      <xdr:rowOff>100013</xdr:rowOff>
    </xdr:to>
    <xdr:cxnSp macro="">
      <xdr:nvCxnSpPr>
        <xdr:cNvPr id="7" name="Straight Arrow Connector 6"/>
        <xdr:cNvCxnSpPr>
          <a:endCxn id="5" idx="3"/>
        </xdr:cNvCxnSpPr>
      </xdr:nvCxnSpPr>
      <xdr:spPr>
        <a:xfrm rot="10800000" flipV="1">
          <a:off x="3705226" y="20621624"/>
          <a:ext cx="885829" cy="5381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0</xdr:row>
      <xdr:rowOff>47625</xdr:rowOff>
    </xdr:from>
    <xdr:to>
      <xdr:col>11</xdr:col>
      <xdr:colOff>66675</xdr:colOff>
      <xdr:row>2</xdr:row>
      <xdr:rowOff>76200</xdr:rowOff>
    </xdr:to>
    <xdr:pic>
      <xdr:nvPicPr>
        <xdr:cNvPr id="2" name="Picture 1" descr="ASCC new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47625"/>
          <a:ext cx="214312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47625</xdr:rowOff>
    </xdr:from>
    <xdr:to>
      <xdr:col>11</xdr:col>
      <xdr:colOff>409574</xdr:colOff>
      <xdr:row>2</xdr:row>
      <xdr:rowOff>76200</xdr:rowOff>
    </xdr:to>
    <xdr:pic>
      <xdr:nvPicPr>
        <xdr:cNvPr id="2" name="Picture 1" descr="ASCC new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47625"/>
          <a:ext cx="2028825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0</xdr:rowOff>
    </xdr:from>
    <xdr:to>
      <xdr:col>6</xdr:col>
      <xdr:colOff>371475</xdr:colOff>
      <xdr:row>2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47925" y="0"/>
          <a:ext cx="226695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11</xdr:col>
      <xdr:colOff>561975</xdr:colOff>
      <xdr:row>52</xdr:row>
      <xdr:rowOff>180976</xdr:rowOff>
    </xdr:from>
    <xdr:to>
      <xdr:col>13</xdr:col>
      <xdr:colOff>581025</xdr:colOff>
      <xdr:row>56</xdr:row>
      <xdr:rowOff>85726</xdr:rowOff>
    </xdr:to>
    <xdr:sp macro="" textlink="">
      <xdr:nvSpPr>
        <xdr:cNvPr id="3" name="Rectangle 2"/>
        <xdr:cNvSpPr/>
      </xdr:nvSpPr>
      <xdr:spPr>
        <a:xfrm>
          <a:off x="8143875" y="10868026"/>
          <a:ext cx="1457325" cy="7429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These 2 totals must coincide</a:t>
          </a:r>
        </a:p>
      </xdr:txBody>
    </xdr:sp>
    <xdr:clientData/>
  </xdr:twoCellAnchor>
  <xdr:twoCellAnchor>
    <xdr:from>
      <xdr:col>9</xdr:col>
      <xdr:colOff>800100</xdr:colOff>
      <xdr:row>52</xdr:row>
      <xdr:rowOff>9525</xdr:rowOff>
    </xdr:from>
    <xdr:to>
      <xdr:col>11</xdr:col>
      <xdr:colOff>561975</xdr:colOff>
      <xdr:row>54</xdr:row>
      <xdr:rowOff>133351</xdr:rowOff>
    </xdr:to>
    <xdr:cxnSp macro="">
      <xdr:nvCxnSpPr>
        <xdr:cNvPr id="5" name="Straight Arrow Connector 4"/>
        <xdr:cNvCxnSpPr>
          <a:endCxn id="3" idx="1"/>
        </xdr:cNvCxnSpPr>
      </xdr:nvCxnSpPr>
      <xdr:spPr>
        <a:xfrm>
          <a:off x="7286625" y="10696575"/>
          <a:ext cx="1200150" cy="54292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54</xdr:row>
      <xdr:rowOff>133351</xdr:rowOff>
    </xdr:from>
    <xdr:to>
      <xdr:col>11</xdr:col>
      <xdr:colOff>561975</xdr:colOff>
      <xdr:row>57</xdr:row>
      <xdr:rowOff>85725</xdr:rowOff>
    </xdr:to>
    <xdr:cxnSp macro="">
      <xdr:nvCxnSpPr>
        <xdr:cNvPr id="7" name="Straight Arrow Connector 6"/>
        <xdr:cNvCxnSpPr>
          <a:endCxn id="3" idx="1"/>
        </xdr:cNvCxnSpPr>
      </xdr:nvCxnSpPr>
      <xdr:spPr>
        <a:xfrm flipV="1">
          <a:off x="2390775" y="11239501"/>
          <a:ext cx="6096000" cy="58102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47625</xdr:rowOff>
    </xdr:from>
    <xdr:to>
      <xdr:col>10</xdr:col>
      <xdr:colOff>485775</xdr:colOff>
      <xdr:row>2</xdr:row>
      <xdr:rowOff>76200</xdr:rowOff>
    </xdr:to>
    <xdr:pic>
      <xdr:nvPicPr>
        <xdr:cNvPr id="2" name="Picture 1" descr="ASCC new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47625"/>
          <a:ext cx="202882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8"/>
  <sheetViews>
    <sheetView topLeftCell="A24" zoomScale="180" zoomScaleNormal="180" workbookViewId="0">
      <selection activeCell="D41" sqref="D41"/>
    </sheetView>
  </sheetViews>
  <sheetFormatPr defaultColWidth="9.140625" defaultRowHeight="15" x14ac:dyDescent="0.25"/>
  <cols>
    <col min="1" max="1" width="6.85546875" style="3" customWidth="1"/>
    <col min="2" max="2" width="18" style="3" customWidth="1"/>
    <col min="3" max="3" width="28" style="3" customWidth="1"/>
    <col min="4" max="4" width="14.140625" style="3" customWidth="1"/>
    <col min="5" max="5" width="18.42578125" style="3" customWidth="1"/>
    <col min="6" max="16384" width="9.140625" style="3"/>
  </cols>
  <sheetData>
    <row r="4" spans="1:5" ht="14.45" x14ac:dyDescent="0.3">
      <c r="A4" s="154" t="s">
        <v>0</v>
      </c>
      <c r="B4" s="154"/>
      <c r="C4" s="154"/>
      <c r="D4" s="154"/>
      <c r="E4" s="154"/>
    </row>
    <row r="5" spans="1:5" ht="14.45" x14ac:dyDescent="0.3">
      <c r="A5" s="155" t="s">
        <v>5</v>
      </c>
      <c r="B5" s="155"/>
      <c r="C5" s="155"/>
      <c r="D5" s="155"/>
      <c r="E5" s="155"/>
    </row>
    <row r="6" spans="1:5" ht="14.45" x14ac:dyDescent="0.3">
      <c r="A6" s="4"/>
      <c r="B6" s="4"/>
      <c r="C6" s="4"/>
      <c r="D6" s="4"/>
    </row>
    <row r="7" spans="1:5" ht="21.75" customHeight="1" x14ac:dyDescent="0.3">
      <c r="A7" s="156" t="s">
        <v>6</v>
      </c>
      <c r="B7" s="156"/>
      <c r="C7" s="116" t="s">
        <v>221</v>
      </c>
      <c r="D7" s="114" t="s">
        <v>7</v>
      </c>
      <c r="E7" s="115" t="s">
        <v>111</v>
      </c>
    </row>
    <row r="9" spans="1:5" ht="14.45" x14ac:dyDescent="0.3">
      <c r="A9" s="3" t="s">
        <v>1</v>
      </c>
      <c r="C9" s="5" t="s">
        <v>22</v>
      </c>
      <c r="D9" s="1">
        <v>3820</v>
      </c>
    </row>
    <row r="10" spans="1:5" ht="14.45" x14ac:dyDescent="0.3">
      <c r="C10" s="5" t="s">
        <v>33</v>
      </c>
      <c r="D10" s="1">
        <v>1</v>
      </c>
      <c r="E10" s="5"/>
    </row>
    <row r="11" spans="1:5" ht="14.45" x14ac:dyDescent="0.3">
      <c r="C11" s="5" t="s">
        <v>4</v>
      </c>
      <c r="D11" s="13">
        <v>2</v>
      </c>
      <c r="E11" s="16">
        <f>SUM(D9:D11)</f>
        <v>3823</v>
      </c>
    </row>
    <row r="12" spans="1:5" ht="14.45" x14ac:dyDescent="0.3">
      <c r="E12" s="17"/>
    </row>
    <row r="13" spans="1:5" ht="14.45" x14ac:dyDescent="0.3">
      <c r="A13" s="3" t="s">
        <v>2</v>
      </c>
      <c r="C13" s="5" t="s">
        <v>22</v>
      </c>
      <c r="D13" s="1">
        <v>150</v>
      </c>
      <c r="E13" s="17"/>
    </row>
    <row r="14" spans="1:5" ht="14.45" x14ac:dyDescent="0.3">
      <c r="C14" s="5" t="s">
        <v>4</v>
      </c>
      <c r="D14" s="13">
        <v>1250</v>
      </c>
      <c r="E14" s="16">
        <f>SUM(D13:D14)</f>
        <v>1400</v>
      </c>
    </row>
    <row r="15" spans="1:5" ht="14.45" x14ac:dyDescent="0.3">
      <c r="E15" s="17"/>
    </row>
    <row r="16" spans="1:5" ht="14.45" x14ac:dyDescent="0.3">
      <c r="A16" s="3" t="s">
        <v>24</v>
      </c>
      <c r="C16" s="5"/>
      <c r="E16" s="17"/>
    </row>
    <row r="17" spans="1:5" ht="14.45" x14ac:dyDescent="0.3">
      <c r="B17" s="3" t="s">
        <v>27</v>
      </c>
      <c r="C17" s="3" t="s">
        <v>25</v>
      </c>
      <c r="D17" s="1">
        <v>77243.75</v>
      </c>
      <c r="E17" s="17"/>
    </row>
    <row r="18" spans="1:5" ht="14.45" x14ac:dyDescent="0.3">
      <c r="B18" s="3" t="s">
        <v>28</v>
      </c>
      <c r="C18" s="3" t="s">
        <v>26</v>
      </c>
      <c r="D18" s="13">
        <v>62874.59</v>
      </c>
      <c r="E18" s="18">
        <f>SUM(D17:D18)</f>
        <v>140118.34</v>
      </c>
    </row>
    <row r="19" spans="1:5" ht="14.45" x14ac:dyDescent="0.3">
      <c r="C19" s="5"/>
      <c r="D19" s="1"/>
      <c r="E19" s="17"/>
    </row>
    <row r="20" spans="1:5" ht="14.45" x14ac:dyDescent="0.3">
      <c r="A20" s="3" t="s">
        <v>9</v>
      </c>
      <c r="C20" s="3" t="s">
        <v>30</v>
      </c>
      <c r="E20" s="15">
        <v>18862.5</v>
      </c>
    </row>
    <row r="21" spans="1:5" ht="14.45" x14ac:dyDescent="0.3">
      <c r="C21" s="5"/>
      <c r="D21" s="1"/>
      <c r="E21" s="17"/>
    </row>
    <row r="22" spans="1:5" ht="14.45" x14ac:dyDescent="0.3">
      <c r="A22" s="3" t="s">
        <v>29</v>
      </c>
      <c r="C22" s="5"/>
      <c r="D22" s="1"/>
      <c r="E22" s="17"/>
    </row>
    <row r="23" spans="1:5" ht="14.45" x14ac:dyDescent="0.3">
      <c r="B23" s="3" t="s">
        <v>27</v>
      </c>
      <c r="C23" s="5" t="s">
        <v>31</v>
      </c>
      <c r="D23" s="1">
        <f>'deduction detail'!G19</f>
        <v>1050</v>
      </c>
      <c r="E23" s="17"/>
    </row>
    <row r="24" spans="1:5" ht="14.45" x14ac:dyDescent="0.3">
      <c r="B24" t="s">
        <v>220</v>
      </c>
      <c r="C24" s="5" t="s">
        <v>31</v>
      </c>
      <c r="D24" s="1">
        <v>1</v>
      </c>
      <c r="E24" s="17"/>
    </row>
    <row r="25" spans="1:5" ht="14.45" x14ac:dyDescent="0.3">
      <c r="B25" s="3" t="s">
        <v>28</v>
      </c>
      <c r="C25" s="5" t="s">
        <v>32</v>
      </c>
      <c r="D25" s="1">
        <v>51899.35</v>
      </c>
      <c r="E25" s="17"/>
    </row>
    <row r="26" spans="1:5" ht="14.45" x14ac:dyDescent="0.3">
      <c r="B26" s="3" t="s">
        <v>13</v>
      </c>
      <c r="C26" s="5" t="s">
        <v>32</v>
      </c>
      <c r="D26" s="1">
        <v>1</v>
      </c>
      <c r="E26" s="17"/>
    </row>
    <row r="27" spans="1:5" ht="14.45" x14ac:dyDescent="0.3">
      <c r="B27" s="3" t="s">
        <v>12</v>
      </c>
      <c r="C27" s="5" t="s">
        <v>32</v>
      </c>
      <c r="D27" s="13">
        <v>35777.54</v>
      </c>
      <c r="E27" s="18">
        <f>SUM(D23:D27)</f>
        <v>88728.89</v>
      </c>
    </row>
    <row r="28" spans="1:5" ht="14.45" x14ac:dyDescent="0.3">
      <c r="C28" s="5"/>
      <c r="D28" s="1"/>
      <c r="E28" s="17"/>
    </row>
    <row r="29" spans="1:5" ht="14.45" x14ac:dyDescent="0.3">
      <c r="A29" s="3" t="s">
        <v>16</v>
      </c>
      <c r="C29" s="5" t="s">
        <v>34</v>
      </c>
      <c r="E29" s="15">
        <v>51149.22</v>
      </c>
    </row>
    <row r="30" spans="1:5" ht="14.45" x14ac:dyDescent="0.3">
      <c r="C30" s="5"/>
      <c r="D30" s="1"/>
      <c r="E30" s="17"/>
    </row>
    <row r="31" spans="1:5" ht="14.45" x14ac:dyDescent="0.3">
      <c r="A31" s="3" t="s">
        <v>19</v>
      </c>
      <c r="C31" s="5"/>
      <c r="D31" s="1"/>
      <c r="E31" s="17"/>
    </row>
    <row r="32" spans="1:5" ht="14.45" x14ac:dyDescent="0.3">
      <c r="B32" s="3" t="s">
        <v>14</v>
      </c>
      <c r="C32" s="3" t="s">
        <v>110</v>
      </c>
      <c r="D32" s="1">
        <v>1</v>
      </c>
      <c r="E32" s="17"/>
    </row>
    <row r="33" spans="1:5" ht="14.45" x14ac:dyDescent="0.3">
      <c r="B33" s="3" t="s">
        <v>15</v>
      </c>
      <c r="C33" s="3" t="s">
        <v>110</v>
      </c>
      <c r="D33" s="13">
        <v>27366</v>
      </c>
      <c r="E33" s="18">
        <f>SUM(D32:D33)</f>
        <v>27367</v>
      </c>
    </row>
    <row r="34" spans="1:5" ht="14.45" x14ac:dyDescent="0.3">
      <c r="C34" s="5"/>
      <c r="E34" s="17"/>
    </row>
    <row r="35" spans="1:5" ht="14.45" x14ac:dyDescent="0.3">
      <c r="A35" s="3" t="s">
        <v>10</v>
      </c>
      <c r="C35" s="5"/>
      <c r="E35" s="17"/>
    </row>
    <row r="36" spans="1:5" ht="14.45" x14ac:dyDescent="0.3">
      <c r="B36" t="s">
        <v>106</v>
      </c>
      <c r="C36" s="3" t="s">
        <v>110</v>
      </c>
      <c r="D36" s="1">
        <v>223338.5</v>
      </c>
      <c r="E36" s="17"/>
    </row>
    <row r="37" spans="1:5" ht="14.45" x14ac:dyDescent="0.3">
      <c r="B37" t="s">
        <v>58</v>
      </c>
      <c r="C37" s="3" t="s">
        <v>11</v>
      </c>
      <c r="D37" s="13">
        <v>65273.5</v>
      </c>
      <c r="E37" s="18">
        <f>SUM(D36:D37)</f>
        <v>288612</v>
      </c>
    </row>
    <row r="38" spans="1:5" ht="14.45" x14ac:dyDescent="0.3">
      <c r="D38" s="1"/>
      <c r="E38" s="17"/>
    </row>
    <row r="39" spans="1:5" ht="14.45" x14ac:dyDescent="0.3">
      <c r="A39" s="3" t="s">
        <v>18</v>
      </c>
      <c r="D39" s="1"/>
      <c r="E39" s="17"/>
    </row>
    <row r="40" spans="1:5" ht="14.45" x14ac:dyDescent="0.3">
      <c r="B40" t="s">
        <v>58</v>
      </c>
      <c r="C40" s="3" t="s">
        <v>109</v>
      </c>
      <c r="D40" s="1">
        <v>41453</v>
      </c>
      <c r="E40" s="17"/>
    </row>
    <row r="41" spans="1:5" ht="14.45" x14ac:dyDescent="0.3">
      <c r="B41" t="s">
        <v>58</v>
      </c>
      <c r="C41" s="3" t="s">
        <v>11</v>
      </c>
      <c r="D41" s="13">
        <v>10230.5</v>
      </c>
      <c r="E41" s="18">
        <f>SUM(D40:D41)</f>
        <v>51683.5</v>
      </c>
    </row>
    <row r="42" spans="1:5" ht="14.45" x14ac:dyDescent="0.3">
      <c r="D42" s="1"/>
      <c r="E42" s="17"/>
    </row>
    <row r="43" spans="1:5" ht="14.45" x14ac:dyDescent="0.3">
      <c r="A43" s="3" t="s">
        <v>17</v>
      </c>
      <c r="C43" s="3" t="s">
        <v>23</v>
      </c>
      <c r="E43" s="15">
        <v>390310.81</v>
      </c>
    </row>
    <row r="44" spans="1:5" ht="14.45" x14ac:dyDescent="0.3">
      <c r="D44" s="1"/>
      <c r="E44" s="17"/>
    </row>
    <row r="45" spans="1:5" ht="14.45" x14ac:dyDescent="0.3">
      <c r="A45" s="2" t="s">
        <v>20</v>
      </c>
      <c r="D45" s="1"/>
      <c r="E45" s="17"/>
    </row>
    <row r="46" spans="1:5" ht="14.45" x14ac:dyDescent="0.3">
      <c r="A46" s="3" t="s">
        <v>103</v>
      </c>
      <c r="E46" s="15">
        <f>'deduction detail'!P19</f>
        <v>1034</v>
      </c>
    </row>
    <row r="47" spans="1:5" ht="14.45" x14ac:dyDescent="0.3">
      <c r="D47" s="1"/>
      <c r="E47" s="17"/>
    </row>
    <row r="48" spans="1:5" ht="14.45" x14ac:dyDescent="0.3">
      <c r="A48" s="3" t="s">
        <v>21</v>
      </c>
      <c r="D48" s="1"/>
      <c r="E48" s="17"/>
    </row>
    <row r="49" spans="1:5" ht="14.45" x14ac:dyDescent="0.3">
      <c r="B49" s="3" t="s">
        <v>106</v>
      </c>
      <c r="C49" s="7" t="s">
        <v>35</v>
      </c>
      <c r="D49" s="1">
        <v>250</v>
      </c>
      <c r="E49" s="17"/>
    </row>
    <row r="50" spans="1:5" ht="14.45" x14ac:dyDescent="0.3">
      <c r="B50" s="3" t="s">
        <v>106</v>
      </c>
      <c r="C50" s="7" t="s">
        <v>36</v>
      </c>
      <c r="D50" s="1">
        <v>450</v>
      </c>
      <c r="E50" s="17"/>
    </row>
    <row r="51" spans="1:5" ht="14.45" x14ac:dyDescent="0.3">
      <c r="B51" s="3" t="s">
        <v>106</v>
      </c>
      <c r="C51" s="7" t="s">
        <v>37</v>
      </c>
      <c r="D51" s="1">
        <v>250</v>
      </c>
      <c r="E51" s="17"/>
    </row>
    <row r="52" spans="1:5" ht="14.45" x14ac:dyDescent="0.3">
      <c r="B52" s="3" t="s">
        <v>106</v>
      </c>
      <c r="C52" s="7" t="s">
        <v>38</v>
      </c>
      <c r="D52" s="1">
        <v>217</v>
      </c>
      <c r="E52" s="17"/>
    </row>
    <row r="53" spans="1:5" ht="14.45" x14ac:dyDescent="0.3">
      <c r="A53" s="129"/>
      <c r="B53" s="129" t="s">
        <v>106</v>
      </c>
      <c r="C53" s="7" t="s">
        <v>39</v>
      </c>
      <c r="D53" s="130">
        <v>321</v>
      </c>
      <c r="E53" s="131"/>
    </row>
    <row r="54" spans="1:5" ht="14.45" x14ac:dyDescent="0.3">
      <c r="A54" s="129"/>
      <c r="B54" s="129" t="s">
        <v>106</v>
      </c>
      <c r="C54" s="7" t="s">
        <v>40</v>
      </c>
      <c r="D54" s="130">
        <v>250</v>
      </c>
      <c r="E54" s="131"/>
    </row>
    <row r="55" spans="1:5" ht="14.45" x14ac:dyDescent="0.3">
      <c r="A55" s="129"/>
      <c r="B55" s="129" t="s">
        <v>106</v>
      </c>
      <c r="C55" s="7" t="s">
        <v>41</v>
      </c>
      <c r="D55" s="130">
        <v>450</v>
      </c>
      <c r="E55" s="131"/>
    </row>
    <row r="56" spans="1:5" ht="14.45" x14ac:dyDescent="0.3">
      <c r="A56" s="129"/>
      <c r="B56" s="129" t="s">
        <v>106</v>
      </c>
      <c r="C56" s="7" t="s">
        <v>42</v>
      </c>
      <c r="D56" s="130">
        <v>250</v>
      </c>
      <c r="E56" s="131"/>
    </row>
    <row r="57" spans="1:5" ht="14.45" x14ac:dyDescent="0.3">
      <c r="A57" s="129"/>
      <c r="B57" s="129" t="s">
        <v>106</v>
      </c>
      <c r="C57" s="7" t="s">
        <v>43</v>
      </c>
      <c r="D57" s="130">
        <v>250</v>
      </c>
      <c r="E57" s="131"/>
    </row>
    <row r="58" spans="1:5" ht="14.45" x14ac:dyDescent="0.3">
      <c r="A58" s="129"/>
      <c r="B58" s="129" t="s">
        <v>106</v>
      </c>
      <c r="C58" s="7" t="s">
        <v>44</v>
      </c>
      <c r="D58" s="130">
        <v>250</v>
      </c>
      <c r="E58" s="131"/>
    </row>
    <row r="59" spans="1:5" ht="14.45" x14ac:dyDescent="0.3">
      <c r="A59" s="129"/>
      <c r="B59" s="129" t="s">
        <v>106</v>
      </c>
      <c r="C59" s="7" t="s">
        <v>45</v>
      </c>
      <c r="D59" s="130">
        <v>250</v>
      </c>
      <c r="E59" s="131"/>
    </row>
    <row r="60" spans="1:5" ht="14.45" x14ac:dyDescent="0.3">
      <c r="A60" s="129"/>
      <c r="B60" s="129" t="s">
        <v>106</v>
      </c>
      <c r="C60" s="7" t="s">
        <v>46</v>
      </c>
      <c r="D60" s="130">
        <v>250</v>
      </c>
      <c r="E60" s="131"/>
    </row>
    <row r="61" spans="1:5" ht="14.45" x14ac:dyDescent="0.3">
      <c r="A61" s="129"/>
      <c r="B61" s="129" t="s">
        <v>106</v>
      </c>
      <c r="C61" s="8" t="s">
        <v>47</v>
      </c>
      <c r="D61" s="130">
        <v>145</v>
      </c>
      <c r="E61" s="131"/>
    </row>
    <row r="62" spans="1:5" ht="14.45" x14ac:dyDescent="0.3">
      <c r="A62" s="129"/>
      <c r="B62" s="129" t="s">
        <v>106</v>
      </c>
      <c r="C62" s="7" t="s">
        <v>48</v>
      </c>
      <c r="D62" s="130">
        <v>208.33</v>
      </c>
      <c r="E62" s="131"/>
    </row>
    <row r="63" spans="1:5" ht="14.45" x14ac:dyDescent="0.3">
      <c r="A63" s="129"/>
      <c r="B63" s="129" t="s">
        <v>106</v>
      </c>
      <c r="C63" s="7" t="s">
        <v>49</v>
      </c>
      <c r="D63" s="130">
        <v>250</v>
      </c>
      <c r="E63" s="131"/>
    </row>
    <row r="64" spans="1:5" ht="14.45" x14ac:dyDescent="0.3">
      <c r="A64" s="129"/>
      <c r="B64" s="129" t="s">
        <v>106</v>
      </c>
      <c r="C64" s="7" t="s">
        <v>50</v>
      </c>
      <c r="D64" s="130">
        <v>312.5</v>
      </c>
      <c r="E64" s="131"/>
    </row>
    <row r="65" spans="1:5" ht="14.45" x14ac:dyDescent="0.3">
      <c r="A65" s="129"/>
      <c r="B65" s="129" t="s">
        <v>106</v>
      </c>
      <c r="C65" s="7" t="s">
        <v>51</v>
      </c>
      <c r="D65" s="130">
        <v>250</v>
      </c>
      <c r="E65" s="131"/>
    </row>
    <row r="66" spans="1:5" ht="14.45" x14ac:dyDescent="0.3">
      <c r="A66" s="129"/>
      <c r="B66" s="129" t="s">
        <v>106</v>
      </c>
      <c r="C66" s="7" t="s">
        <v>52</v>
      </c>
      <c r="D66" s="130">
        <v>250</v>
      </c>
      <c r="E66" s="131"/>
    </row>
    <row r="67" spans="1:5" ht="14.45" x14ac:dyDescent="0.3">
      <c r="A67" s="129"/>
      <c r="B67" s="129" t="s">
        <v>106</v>
      </c>
      <c r="C67" s="7" t="s">
        <v>53</v>
      </c>
      <c r="D67" s="130">
        <v>250</v>
      </c>
      <c r="E67" s="131"/>
    </row>
    <row r="68" spans="1:5" ht="14.45" x14ac:dyDescent="0.3">
      <c r="A68" s="129"/>
      <c r="B68" s="129" t="s">
        <v>106</v>
      </c>
      <c r="C68" s="7" t="s">
        <v>54</v>
      </c>
      <c r="D68" s="130">
        <v>250</v>
      </c>
      <c r="E68" s="131"/>
    </row>
    <row r="69" spans="1:5" ht="14.45" x14ac:dyDescent="0.3">
      <c r="A69" s="129"/>
      <c r="B69" s="129" t="s">
        <v>106</v>
      </c>
      <c r="C69" s="7" t="s">
        <v>55</v>
      </c>
      <c r="D69" s="130">
        <v>250</v>
      </c>
      <c r="E69" s="131"/>
    </row>
    <row r="70" spans="1:5" ht="14.45" x14ac:dyDescent="0.3">
      <c r="A70" s="129"/>
      <c r="B70" s="129" t="s">
        <v>106</v>
      </c>
      <c r="C70" s="7" t="s">
        <v>56</v>
      </c>
      <c r="D70" s="130">
        <v>250</v>
      </c>
      <c r="E70" s="131"/>
    </row>
    <row r="71" spans="1:5" ht="14.45" x14ac:dyDescent="0.3">
      <c r="A71" s="129"/>
      <c r="B71" s="129" t="s">
        <v>106</v>
      </c>
      <c r="C71" s="7" t="s">
        <v>57</v>
      </c>
      <c r="D71" s="130">
        <v>250</v>
      </c>
      <c r="E71" s="131"/>
    </row>
    <row r="72" spans="1:5" ht="14.45" x14ac:dyDescent="0.3">
      <c r="A72" s="129"/>
      <c r="B72" s="7" t="s">
        <v>59</v>
      </c>
      <c r="C72" s="7" t="s">
        <v>81</v>
      </c>
      <c r="D72" s="9">
        <v>250</v>
      </c>
      <c r="E72" s="131"/>
    </row>
    <row r="73" spans="1:5" ht="14.45" x14ac:dyDescent="0.3">
      <c r="A73" s="129"/>
      <c r="B73" s="7" t="s">
        <v>60</v>
      </c>
      <c r="C73" s="7" t="s">
        <v>82</v>
      </c>
      <c r="D73" s="10">
        <v>250</v>
      </c>
      <c r="E73" s="131"/>
    </row>
    <row r="74" spans="1:5" ht="14.45" x14ac:dyDescent="0.3">
      <c r="A74" s="129"/>
      <c r="B74" s="7" t="s">
        <v>61</v>
      </c>
      <c r="C74" s="7" t="s">
        <v>83</v>
      </c>
      <c r="D74" s="10">
        <v>250</v>
      </c>
      <c r="E74" s="131"/>
    </row>
    <row r="75" spans="1:5" ht="14.45" x14ac:dyDescent="0.3">
      <c r="A75" s="129"/>
      <c r="B75" s="7" t="s">
        <v>107</v>
      </c>
      <c r="C75" s="7" t="s">
        <v>84</v>
      </c>
      <c r="D75" s="10">
        <v>250</v>
      </c>
      <c r="E75" s="131"/>
    </row>
    <row r="76" spans="1:5" ht="14.45" x14ac:dyDescent="0.3">
      <c r="A76" s="129"/>
      <c r="B76" s="7" t="s">
        <v>108</v>
      </c>
      <c r="C76" s="7" t="s">
        <v>85</v>
      </c>
      <c r="D76" s="10">
        <v>250</v>
      </c>
      <c r="E76" s="131"/>
    </row>
    <row r="77" spans="1:5" ht="14.45" x14ac:dyDescent="0.3">
      <c r="A77" s="129"/>
      <c r="B77" s="7" t="s">
        <v>63</v>
      </c>
      <c r="C77" s="7" t="s">
        <v>86</v>
      </c>
      <c r="D77" s="10">
        <v>250</v>
      </c>
      <c r="E77" s="131"/>
    </row>
    <row r="78" spans="1:5" ht="14.45" x14ac:dyDescent="0.3">
      <c r="A78" s="129"/>
      <c r="B78" s="7" t="s">
        <v>64</v>
      </c>
      <c r="C78" s="7" t="s">
        <v>87</v>
      </c>
      <c r="D78" s="10">
        <v>250</v>
      </c>
      <c r="E78" s="131"/>
    </row>
    <row r="79" spans="1:5" ht="14.45" x14ac:dyDescent="0.3">
      <c r="A79" s="129"/>
      <c r="B79" s="7" t="s">
        <v>65</v>
      </c>
      <c r="C79" s="7" t="s">
        <v>88</v>
      </c>
      <c r="D79" s="10">
        <v>250</v>
      </c>
      <c r="E79" s="131"/>
    </row>
    <row r="80" spans="1:5" ht="14.45" x14ac:dyDescent="0.3">
      <c r="A80" s="129"/>
      <c r="B80" s="7" t="s">
        <v>66</v>
      </c>
      <c r="C80" s="7" t="s">
        <v>89</v>
      </c>
      <c r="D80" s="10">
        <v>250</v>
      </c>
      <c r="E80" s="131"/>
    </row>
    <row r="81" spans="1:5" ht="14.45" x14ac:dyDescent="0.3">
      <c r="A81" s="129"/>
      <c r="B81" s="7" t="s">
        <v>67</v>
      </c>
      <c r="C81" s="7" t="s">
        <v>90</v>
      </c>
      <c r="D81" s="9">
        <v>500</v>
      </c>
      <c r="E81" s="131"/>
    </row>
    <row r="82" spans="1:5" ht="14.45" x14ac:dyDescent="0.3">
      <c r="A82" s="129"/>
      <c r="B82" s="7" t="s">
        <v>68</v>
      </c>
      <c r="C82" s="7" t="s">
        <v>91</v>
      </c>
      <c r="D82" s="10">
        <v>250</v>
      </c>
      <c r="E82" s="131"/>
    </row>
    <row r="83" spans="1:5" ht="14.45" x14ac:dyDescent="0.3">
      <c r="A83" s="129"/>
      <c r="B83" s="7" t="s">
        <v>69</v>
      </c>
      <c r="C83" s="7" t="s">
        <v>92</v>
      </c>
      <c r="D83" s="10">
        <v>250</v>
      </c>
      <c r="E83" s="131"/>
    </row>
    <row r="84" spans="1:5" ht="14.45" x14ac:dyDescent="0.3">
      <c r="A84" s="129"/>
      <c r="B84" s="7" t="s">
        <v>70</v>
      </c>
      <c r="C84" s="7" t="s">
        <v>93</v>
      </c>
      <c r="D84" s="10">
        <v>250</v>
      </c>
      <c r="E84" s="131"/>
    </row>
    <row r="85" spans="1:5" ht="14.45" x14ac:dyDescent="0.3">
      <c r="A85" s="129"/>
      <c r="B85" s="8" t="s">
        <v>71</v>
      </c>
      <c r="C85" s="7" t="s">
        <v>94</v>
      </c>
      <c r="D85" s="12">
        <v>250</v>
      </c>
      <c r="E85" s="131"/>
    </row>
    <row r="86" spans="1:5" ht="14.45" x14ac:dyDescent="0.3">
      <c r="A86" s="129"/>
      <c r="B86" s="7" t="s">
        <v>72</v>
      </c>
      <c r="C86" s="7" t="s">
        <v>95</v>
      </c>
      <c r="D86" s="9">
        <v>300</v>
      </c>
      <c r="E86" s="131"/>
    </row>
    <row r="87" spans="1:5" ht="14.45" x14ac:dyDescent="0.3">
      <c r="A87" s="129"/>
      <c r="B87" s="7" t="s">
        <v>73</v>
      </c>
      <c r="C87" s="7" t="s">
        <v>96</v>
      </c>
      <c r="D87" s="10">
        <v>250</v>
      </c>
      <c r="E87" s="131"/>
    </row>
    <row r="88" spans="1:5" ht="14.45" x14ac:dyDescent="0.3">
      <c r="A88" s="129"/>
      <c r="B88" s="7" t="s">
        <v>74</v>
      </c>
      <c r="C88" s="7" t="s">
        <v>97</v>
      </c>
      <c r="D88" s="10">
        <v>250</v>
      </c>
      <c r="E88" s="131"/>
    </row>
    <row r="89" spans="1:5" ht="14.45" x14ac:dyDescent="0.3">
      <c r="A89" s="129"/>
      <c r="B89" s="7" t="s">
        <v>75</v>
      </c>
      <c r="C89" s="7" t="s">
        <v>98</v>
      </c>
      <c r="D89" s="10">
        <v>250</v>
      </c>
      <c r="E89" s="131"/>
    </row>
    <row r="90" spans="1:5" ht="14.45" x14ac:dyDescent="0.3">
      <c r="A90" s="129"/>
      <c r="B90" s="7" t="s">
        <v>76</v>
      </c>
      <c r="C90" s="7" t="s">
        <v>99</v>
      </c>
      <c r="D90" s="10">
        <v>250</v>
      </c>
      <c r="E90" s="131"/>
    </row>
    <row r="91" spans="1:5" ht="14.45" x14ac:dyDescent="0.3">
      <c r="A91" s="129"/>
      <c r="B91" s="7" t="s">
        <v>77</v>
      </c>
      <c r="C91" s="7" t="s">
        <v>100</v>
      </c>
      <c r="D91" s="10">
        <v>250</v>
      </c>
      <c r="E91" s="131"/>
    </row>
    <row r="92" spans="1:5" ht="14.45" x14ac:dyDescent="0.3">
      <c r="A92" s="129"/>
      <c r="B92" s="7" t="s">
        <v>78</v>
      </c>
      <c r="C92" s="7" t="s">
        <v>101</v>
      </c>
      <c r="D92" s="10">
        <v>250</v>
      </c>
      <c r="E92" s="131"/>
    </row>
    <row r="93" spans="1:5" ht="14.45" x14ac:dyDescent="0.3">
      <c r="A93" s="129"/>
      <c r="B93" s="7" t="s">
        <v>79</v>
      </c>
      <c r="C93" s="7" t="s">
        <v>102</v>
      </c>
      <c r="D93" s="14">
        <v>250</v>
      </c>
      <c r="E93" s="132">
        <f>SUM(D49:D93)</f>
        <v>11903.83</v>
      </c>
    </row>
    <row r="94" spans="1:5" ht="14.45" x14ac:dyDescent="0.3">
      <c r="B94" s="7"/>
      <c r="C94" s="11"/>
      <c r="D94" s="10"/>
      <c r="E94" s="17"/>
    </row>
    <row r="95" spans="1:5" ht="14.45" x14ac:dyDescent="0.3">
      <c r="A95" s="3" t="s">
        <v>104</v>
      </c>
      <c r="E95" s="19"/>
    </row>
    <row r="96" spans="1:5" ht="14.45" x14ac:dyDescent="0.3">
      <c r="B96" s="7" t="s">
        <v>106</v>
      </c>
      <c r="C96" s="11" t="s">
        <v>105</v>
      </c>
      <c r="D96" s="10">
        <v>1</v>
      </c>
      <c r="E96" s="19"/>
    </row>
    <row r="97" spans="1:5" ht="14.45" x14ac:dyDescent="0.3">
      <c r="B97" s="7" t="s">
        <v>66</v>
      </c>
      <c r="C97" s="11" t="s">
        <v>89</v>
      </c>
      <c r="D97" s="10">
        <v>1</v>
      </c>
      <c r="E97" s="19"/>
    </row>
    <row r="98" spans="1:5" ht="14.45" x14ac:dyDescent="0.3">
      <c r="B98" s="7" t="s">
        <v>67</v>
      </c>
      <c r="C98" s="7" t="s">
        <v>90</v>
      </c>
      <c r="D98" s="10">
        <v>1</v>
      </c>
      <c r="E98" s="19"/>
    </row>
    <row r="99" spans="1:5" ht="14.45" x14ac:dyDescent="0.3">
      <c r="B99" s="7" t="s">
        <v>68</v>
      </c>
      <c r="C99" s="11" t="s">
        <v>91</v>
      </c>
      <c r="D99" s="14">
        <v>1</v>
      </c>
      <c r="E99" s="20">
        <f>SUM(D96:D99)</f>
        <v>4</v>
      </c>
    </row>
    <row r="100" spans="1:5" ht="14.45" x14ac:dyDescent="0.3">
      <c r="B100" s="7"/>
      <c r="C100" s="11"/>
      <c r="E100" s="19"/>
    </row>
    <row r="101" spans="1:5" ht="14.45" x14ac:dyDescent="0.3">
      <c r="A101" s="3" t="s">
        <v>80</v>
      </c>
      <c r="B101" s="7"/>
      <c r="C101" s="11"/>
      <c r="E101" s="19"/>
    </row>
    <row r="102" spans="1:5" ht="14.45" x14ac:dyDescent="0.3">
      <c r="B102" s="7" t="s">
        <v>106</v>
      </c>
      <c r="C102" s="7" t="s">
        <v>45</v>
      </c>
      <c r="D102" s="1">
        <v>542</v>
      </c>
      <c r="E102" s="17"/>
    </row>
    <row r="103" spans="1:5" ht="14.45" x14ac:dyDescent="0.3">
      <c r="B103" s="7" t="s">
        <v>107</v>
      </c>
      <c r="C103" s="11" t="s">
        <v>84</v>
      </c>
      <c r="D103" s="1">
        <v>1</v>
      </c>
    </row>
    <row r="104" spans="1:5" ht="14.45" x14ac:dyDescent="0.3">
      <c r="B104" s="7" t="s">
        <v>62</v>
      </c>
      <c r="C104" s="11" t="s">
        <v>85</v>
      </c>
      <c r="D104" s="13">
        <v>1</v>
      </c>
      <c r="E104" s="21">
        <f>SUM(D102:D104)</f>
        <v>544</v>
      </c>
    </row>
    <row r="106" spans="1:5" ht="14.45" x14ac:dyDescent="0.3">
      <c r="D106" s="6"/>
      <c r="E106" s="17"/>
    </row>
    <row r="107" spans="1:5" thickBot="1" x14ac:dyDescent="0.35">
      <c r="A107" s="128" t="s">
        <v>8</v>
      </c>
      <c r="E107" s="121">
        <f>SUM(E9:E104)</f>
        <v>1075541.0900000001</v>
      </c>
    </row>
    <row r="108" spans="1:5" thickTop="1" x14ac:dyDescent="0.3"/>
  </sheetData>
  <mergeCells count="3">
    <mergeCell ref="A4:E4"/>
    <mergeCell ref="A5:E5"/>
    <mergeCell ref="A7:B7"/>
  </mergeCells>
  <pageMargins left="0.7" right="0.7" top="0.75" bottom="0.75" header="0.3" footer="0.3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R20"/>
  <sheetViews>
    <sheetView workbookViewId="0">
      <selection activeCell="A4" sqref="A4:R4"/>
    </sheetView>
  </sheetViews>
  <sheetFormatPr defaultColWidth="9.140625" defaultRowHeight="16.5" x14ac:dyDescent="0.3"/>
  <cols>
    <col min="1" max="2" width="9.140625" style="31"/>
    <col min="3" max="3" width="2.42578125" style="31" customWidth="1"/>
    <col min="4" max="17" width="9.28515625" style="31" bestFit="1" customWidth="1"/>
    <col min="18" max="18" width="10" style="31" bestFit="1" customWidth="1"/>
    <col min="19" max="16384" width="9.140625" style="31"/>
  </cols>
  <sheetData>
    <row r="4" spans="1:18" ht="13.9" x14ac:dyDescent="0.25">
      <c r="A4" s="158" t="s">
        <v>112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18" ht="13.9" x14ac:dyDescent="0.25">
      <c r="A5" s="159" t="s">
        <v>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</row>
    <row r="7" spans="1:18" ht="41.45" x14ac:dyDescent="0.3">
      <c r="A7" s="157" t="s">
        <v>113</v>
      </c>
      <c r="B7" s="157"/>
      <c r="C7" s="157"/>
      <c r="D7" s="87" t="s">
        <v>114</v>
      </c>
      <c r="E7" s="87" t="s">
        <v>24</v>
      </c>
      <c r="F7" s="87" t="s">
        <v>115</v>
      </c>
      <c r="G7" s="87" t="s">
        <v>116</v>
      </c>
      <c r="H7" s="87" t="s">
        <v>121</v>
      </c>
      <c r="I7" s="87" t="s">
        <v>117</v>
      </c>
      <c r="J7" s="87" t="s">
        <v>12</v>
      </c>
      <c r="K7" s="87" t="s">
        <v>122</v>
      </c>
      <c r="L7" s="87" t="s">
        <v>118</v>
      </c>
      <c r="M7" s="87" t="s">
        <v>1</v>
      </c>
      <c r="N7" s="87" t="s">
        <v>123</v>
      </c>
      <c r="O7" s="87" t="s">
        <v>119</v>
      </c>
      <c r="P7" s="88" t="s">
        <v>103</v>
      </c>
      <c r="Q7" s="89" t="s">
        <v>80</v>
      </c>
      <c r="R7" s="87" t="s">
        <v>120</v>
      </c>
    </row>
    <row r="8" spans="1:18" ht="14.45" x14ac:dyDescent="0.3">
      <c r="A8" s="62" t="s">
        <v>3</v>
      </c>
      <c r="B8" s="63"/>
      <c r="C8" s="63"/>
      <c r="D8" s="90"/>
      <c r="E8" s="90"/>
      <c r="F8" s="90"/>
      <c r="G8" s="90"/>
      <c r="H8" s="90"/>
      <c r="I8" s="90"/>
      <c r="J8" s="90"/>
      <c r="K8" s="90"/>
      <c r="L8" s="87"/>
      <c r="M8" s="90"/>
      <c r="N8" s="90"/>
      <c r="O8" s="90"/>
      <c r="P8" s="91"/>
      <c r="Q8" s="92"/>
      <c r="R8" s="90"/>
    </row>
    <row r="9" spans="1:18" ht="14.45" x14ac:dyDescent="0.3">
      <c r="A9" s="65" t="s">
        <v>190</v>
      </c>
      <c r="B9" s="66" t="s">
        <v>191</v>
      </c>
      <c r="C9" s="67" t="s">
        <v>198</v>
      </c>
      <c r="D9" s="93">
        <v>202.57</v>
      </c>
      <c r="E9" s="94">
        <v>290.64999999999998</v>
      </c>
      <c r="F9" s="94">
        <v>62.5</v>
      </c>
      <c r="G9" s="94">
        <v>150</v>
      </c>
      <c r="H9" s="94">
        <v>1563.39</v>
      </c>
      <c r="I9" s="94">
        <v>738.32</v>
      </c>
      <c r="J9" s="94">
        <v>435.27</v>
      </c>
      <c r="K9" s="95"/>
      <c r="L9" s="96">
        <v>2480</v>
      </c>
      <c r="M9" s="93"/>
      <c r="N9" s="94"/>
      <c r="O9" s="94">
        <v>2984</v>
      </c>
      <c r="P9" s="94">
        <v>500</v>
      </c>
      <c r="Q9" s="94"/>
      <c r="R9" s="94">
        <f t="shared" ref="R9:R11" si="0">SUM(D9:Q9)</f>
        <v>9406.7000000000007</v>
      </c>
    </row>
    <row r="10" spans="1:18" ht="14.45" x14ac:dyDescent="0.3">
      <c r="A10" s="65" t="s">
        <v>192</v>
      </c>
      <c r="B10" s="66" t="s">
        <v>193</v>
      </c>
      <c r="C10" s="66" t="s">
        <v>214</v>
      </c>
      <c r="D10" s="97">
        <v>202.57</v>
      </c>
      <c r="E10" s="98">
        <v>290.64999999999998</v>
      </c>
      <c r="F10" s="98">
        <v>62.5</v>
      </c>
      <c r="G10" s="98">
        <v>300</v>
      </c>
      <c r="H10" s="98">
        <v>0</v>
      </c>
      <c r="I10" s="98">
        <v>738.32</v>
      </c>
      <c r="J10" s="98">
        <v>0</v>
      </c>
      <c r="K10" s="99"/>
      <c r="L10" s="100">
        <v>2206</v>
      </c>
      <c r="M10" s="97"/>
      <c r="N10" s="98"/>
      <c r="O10" s="98">
        <v>3435</v>
      </c>
      <c r="P10" s="98"/>
      <c r="Q10" s="101">
        <v>450</v>
      </c>
      <c r="R10" s="98">
        <f>SUM(D10:Q10)</f>
        <v>7685.04</v>
      </c>
    </row>
    <row r="11" spans="1:18" ht="14.45" x14ac:dyDescent="0.3">
      <c r="A11" s="65" t="s">
        <v>194</v>
      </c>
      <c r="B11" s="66" t="s">
        <v>195</v>
      </c>
      <c r="C11" s="67" t="s">
        <v>199</v>
      </c>
      <c r="D11" s="102"/>
      <c r="E11" s="103">
        <v>227.1</v>
      </c>
      <c r="F11" s="103">
        <v>62.5</v>
      </c>
      <c r="G11" s="103">
        <v>150</v>
      </c>
      <c r="H11" s="103">
        <v>0</v>
      </c>
      <c r="I11" s="103">
        <v>484.52</v>
      </c>
      <c r="J11" s="103"/>
      <c r="K11" s="104"/>
      <c r="L11" s="105">
        <v>3069</v>
      </c>
      <c r="M11" s="102"/>
      <c r="N11" s="103"/>
      <c r="O11" s="103"/>
      <c r="P11" s="103">
        <v>0</v>
      </c>
      <c r="Q11" s="94"/>
      <c r="R11" s="103">
        <f t="shared" si="0"/>
        <v>3993.12</v>
      </c>
    </row>
    <row r="12" spans="1:18" ht="14.45" x14ac:dyDescent="0.3">
      <c r="A12" s="65" t="s">
        <v>196</v>
      </c>
      <c r="B12" s="66" t="s">
        <v>197</v>
      </c>
      <c r="C12" s="66" t="s">
        <v>199</v>
      </c>
      <c r="D12" s="106">
        <v>202.57</v>
      </c>
      <c r="E12" s="107">
        <v>290.64999999999998</v>
      </c>
      <c r="F12" s="107">
        <v>62.5</v>
      </c>
      <c r="G12" s="107">
        <v>150</v>
      </c>
      <c r="H12" s="107"/>
      <c r="I12" s="107"/>
      <c r="J12" s="107">
        <v>190.35</v>
      </c>
      <c r="K12" s="108"/>
      <c r="L12" s="109">
        <v>1600</v>
      </c>
      <c r="M12" s="106"/>
      <c r="N12" s="107"/>
      <c r="O12" s="107">
        <v>1800</v>
      </c>
      <c r="P12" s="107">
        <v>100</v>
      </c>
      <c r="Q12" s="110">
        <v>250</v>
      </c>
      <c r="R12" s="107">
        <f>SUM(D12:Q12)</f>
        <v>4646.07</v>
      </c>
    </row>
    <row r="13" spans="1:18" ht="14.45" x14ac:dyDescent="0.3">
      <c r="D13" s="111">
        <f>SUM(D9:D12)</f>
        <v>607.71</v>
      </c>
      <c r="E13" s="111">
        <f t="shared" ref="E13:R13" si="1">SUM(E9:E12)</f>
        <v>1099.05</v>
      </c>
      <c r="F13" s="111">
        <f t="shared" si="1"/>
        <v>250</v>
      </c>
      <c r="G13" s="111">
        <f t="shared" si="1"/>
        <v>750</v>
      </c>
      <c r="H13" s="111">
        <f t="shared" si="1"/>
        <v>1563.39</v>
      </c>
      <c r="I13" s="111">
        <f t="shared" si="1"/>
        <v>1961.16</v>
      </c>
      <c r="J13" s="111">
        <f t="shared" si="1"/>
        <v>625.62</v>
      </c>
      <c r="K13" s="111">
        <f t="shared" si="1"/>
        <v>0</v>
      </c>
      <c r="L13" s="111">
        <f t="shared" si="1"/>
        <v>9355</v>
      </c>
      <c r="M13" s="111">
        <f t="shared" si="1"/>
        <v>0</v>
      </c>
      <c r="N13" s="111">
        <f t="shared" si="1"/>
        <v>0</v>
      </c>
      <c r="O13" s="111">
        <f t="shared" si="1"/>
        <v>8219</v>
      </c>
      <c r="P13" s="111">
        <f t="shared" si="1"/>
        <v>600</v>
      </c>
      <c r="Q13" s="111">
        <f t="shared" si="1"/>
        <v>700</v>
      </c>
      <c r="R13" s="111">
        <f t="shared" si="1"/>
        <v>25730.93</v>
      </c>
    </row>
    <row r="14" spans="1:18" ht="14.45" x14ac:dyDescent="0.3">
      <c r="A14" s="68" t="s">
        <v>200</v>
      </c>
    </row>
    <row r="15" spans="1:18" ht="14.45" x14ac:dyDescent="0.3">
      <c r="A15" s="83" t="s">
        <v>201</v>
      </c>
      <c r="B15" s="67" t="s">
        <v>202</v>
      </c>
      <c r="C15" s="85" t="s">
        <v>215</v>
      </c>
      <c r="D15" s="103">
        <v>202.57</v>
      </c>
      <c r="E15" s="103">
        <v>218</v>
      </c>
      <c r="F15" s="103">
        <v>62.5</v>
      </c>
      <c r="G15" s="103">
        <v>150</v>
      </c>
      <c r="H15" s="103"/>
      <c r="I15" s="103"/>
      <c r="J15" s="103"/>
      <c r="K15" s="103"/>
      <c r="L15" s="103">
        <v>100</v>
      </c>
      <c r="M15" s="103"/>
      <c r="N15" s="103"/>
      <c r="O15" s="103"/>
      <c r="P15" s="103">
        <v>217</v>
      </c>
      <c r="Q15" s="94"/>
      <c r="R15" s="103">
        <f t="shared" ref="R15:R16" si="2">SUM(D15:Q15)</f>
        <v>950.06999999999994</v>
      </c>
    </row>
    <row r="16" spans="1:18" ht="14.45" x14ac:dyDescent="0.3">
      <c r="A16" s="65" t="s">
        <v>203</v>
      </c>
      <c r="B16" s="66" t="s">
        <v>204</v>
      </c>
      <c r="C16" s="85" t="s">
        <v>216</v>
      </c>
      <c r="D16" s="107">
        <v>202.57</v>
      </c>
      <c r="E16" s="107">
        <v>254.35</v>
      </c>
      <c r="F16" s="107">
        <v>62.5</v>
      </c>
      <c r="G16" s="107">
        <v>150</v>
      </c>
      <c r="H16" s="107"/>
      <c r="I16" s="107"/>
      <c r="J16" s="107"/>
      <c r="K16" s="107"/>
      <c r="L16" s="107">
        <v>100</v>
      </c>
      <c r="M16" s="107"/>
      <c r="N16" s="107"/>
      <c r="O16" s="107"/>
      <c r="P16" s="107">
        <v>217</v>
      </c>
      <c r="Q16" s="110"/>
      <c r="R16" s="107">
        <f t="shared" si="2"/>
        <v>986.42</v>
      </c>
    </row>
    <row r="17" spans="1:18" ht="14.45" x14ac:dyDescent="0.3">
      <c r="D17" s="111">
        <f>SUM(D15:D16)</f>
        <v>405.14</v>
      </c>
      <c r="E17" s="111">
        <f t="shared" ref="E17:R17" si="3">SUM(E15:E16)</f>
        <v>472.35</v>
      </c>
      <c r="F17" s="111">
        <f t="shared" si="3"/>
        <v>125</v>
      </c>
      <c r="G17" s="111">
        <f t="shared" si="3"/>
        <v>300</v>
      </c>
      <c r="H17" s="111">
        <f t="shared" si="3"/>
        <v>0</v>
      </c>
      <c r="I17" s="111">
        <f t="shared" si="3"/>
        <v>0</v>
      </c>
      <c r="J17" s="111">
        <f t="shared" si="3"/>
        <v>0</v>
      </c>
      <c r="K17" s="111">
        <f t="shared" si="3"/>
        <v>0</v>
      </c>
      <c r="L17" s="111">
        <f t="shared" si="3"/>
        <v>200</v>
      </c>
      <c r="M17" s="111">
        <f t="shared" si="3"/>
        <v>0</v>
      </c>
      <c r="N17" s="111">
        <f t="shared" si="3"/>
        <v>0</v>
      </c>
      <c r="O17" s="111">
        <f t="shared" si="3"/>
        <v>0</v>
      </c>
      <c r="P17" s="111">
        <f t="shared" si="3"/>
        <v>434</v>
      </c>
      <c r="Q17" s="111">
        <f t="shared" si="3"/>
        <v>0</v>
      </c>
      <c r="R17" s="111">
        <f t="shared" si="3"/>
        <v>1936.4899999999998</v>
      </c>
    </row>
    <row r="19" spans="1:18" ht="15" thickBot="1" x14ac:dyDescent="0.35">
      <c r="A19" s="41" t="s">
        <v>111</v>
      </c>
      <c r="D19" s="112">
        <f>D13+D17</f>
        <v>1012.85</v>
      </c>
      <c r="E19" s="112">
        <f t="shared" ref="E19:R19" si="4">E13+E17</f>
        <v>1571.4</v>
      </c>
      <c r="F19" s="112">
        <f t="shared" si="4"/>
        <v>375</v>
      </c>
      <c r="G19" s="112">
        <f t="shared" si="4"/>
        <v>1050</v>
      </c>
      <c r="H19" s="112">
        <f t="shared" si="4"/>
        <v>1563.39</v>
      </c>
      <c r="I19" s="112">
        <f t="shared" si="4"/>
        <v>1961.16</v>
      </c>
      <c r="J19" s="112">
        <f t="shared" si="4"/>
        <v>625.62</v>
      </c>
      <c r="K19" s="112">
        <f t="shared" si="4"/>
        <v>0</v>
      </c>
      <c r="L19" s="112">
        <f t="shared" si="4"/>
        <v>9555</v>
      </c>
      <c r="M19" s="112">
        <f t="shared" si="4"/>
        <v>0</v>
      </c>
      <c r="N19" s="112">
        <f t="shared" si="4"/>
        <v>0</v>
      </c>
      <c r="O19" s="112">
        <f t="shared" si="4"/>
        <v>8219</v>
      </c>
      <c r="P19" s="112">
        <f t="shared" si="4"/>
        <v>1034</v>
      </c>
      <c r="Q19" s="112">
        <f t="shared" si="4"/>
        <v>700</v>
      </c>
      <c r="R19" s="112">
        <f t="shared" si="4"/>
        <v>27667.42</v>
      </c>
    </row>
    <row r="20" spans="1:18" ht="14.45" thickTop="1" x14ac:dyDescent="0.25"/>
  </sheetData>
  <mergeCells count="3">
    <mergeCell ref="A7:C7"/>
    <mergeCell ref="A4:R4"/>
    <mergeCell ref="A5:R5"/>
  </mergeCells>
  <pageMargins left="0.7" right="0.7" top="0.75" bottom="0.75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7"/>
  <sheetViews>
    <sheetView topLeftCell="C4" zoomScale="140" zoomScaleNormal="140" workbookViewId="0">
      <selection activeCell="I20" sqref="I20"/>
    </sheetView>
  </sheetViews>
  <sheetFormatPr defaultColWidth="9.140625" defaultRowHeight="16.5" x14ac:dyDescent="0.3"/>
  <cols>
    <col min="1" max="1" width="7.7109375" style="31" customWidth="1"/>
    <col min="2" max="2" width="10.42578125" style="31" customWidth="1"/>
    <col min="3" max="3" width="2.85546875" style="31" customWidth="1"/>
    <col min="4" max="4" width="10" style="31" bestFit="1" customWidth="1"/>
    <col min="5" max="6" width="9.140625" style="31"/>
    <col min="7" max="7" width="9.7109375" style="31" customWidth="1"/>
    <col min="8" max="9" width="9.140625" style="31"/>
    <col min="10" max="10" width="9.85546875" style="31" customWidth="1"/>
    <col min="11" max="12" width="9.140625" style="31"/>
    <col min="13" max="13" width="9.5703125" style="31" bestFit="1" customWidth="1"/>
    <col min="14" max="14" width="9.28515625" style="31" bestFit="1" customWidth="1"/>
    <col min="15" max="15" width="9.140625" style="31"/>
    <col min="16" max="16" width="10.5703125" style="31" bestFit="1" customWidth="1"/>
    <col min="17" max="17" width="10.140625" style="31" customWidth="1"/>
    <col min="18" max="18" width="11.28515625" style="31" customWidth="1"/>
    <col min="19" max="16384" width="9.140625" style="31"/>
  </cols>
  <sheetData>
    <row r="4" spans="1:18" x14ac:dyDescent="0.3">
      <c r="A4" s="158" t="s">
        <v>229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18" ht="17.25" thickBot="1" x14ac:dyDescent="0.35">
      <c r="A5" s="159" t="s">
        <v>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</row>
    <row r="6" spans="1:18" ht="33" customHeight="1" x14ac:dyDescent="0.3">
      <c r="A6" s="153"/>
      <c r="B6" s="153"/>
      <c r="D6" s="186" t="s">
        <v>282</v>
      </c>
      <c r="E6" s="187"/>
      <c r="F6" s="188"/>
      <c r="G6" s="194" t="s">
        <v>290</v>
      </c>
      <c r="H6" s="201"/>
      <c r="I6" s="201"/>
      <c r="J6" s="201"/>
      <c r="K6" s="201"/>
      <c r="L6" s="195"/>
      <c r="M6" s="200" t="s">
        <v>287</v>
      </c>
      <c r="N6" s="192"/>
      <c r="O6" s="193"/>
      <c r="P6" s="203" t="s">
        <v>280</v>
      </c>
      <c r="Q6" s="204" t="s">
        <v>129</v>
      </c>
      <c r="R6" s="205" t="s">
        <v>130</v>
      </c>
    </row>
    <row r="7" spans="1:18" ht="33.75" thickBot="1" x14ac:dyDescent="0.35">
      <c r="A7" s="153"/>
      <c r="B7" s="153"/>
      <c r="C7" s="153"/>
      <c r="D7" s="189" t="s">
        <v>283</v>
      </c>
      <c r="E7" s="190" t="s">
        <v>281</v>
      </c>
      <c r="F7" s="191" t="s">
        <v>125</v>
      </c>
      <c r="G7" s="189" t="s">
        <v>246</v>
      </c>
      <c r="H7" s="190" t="s">
        <v>126</v>
      </c>
      <c r="I7" s="190" t="s">
        <v>284</v>
      </c>
      <c r="J7" s="190" t="s">
        <v>285</v>
      </c>
      <c r="K7" s="198" t="s">
        <v>80</v>
      </c>
      <c r="L7" s="202" t="s">
        <v>286</v>
      </c>
      <c r="M7" s="199" t="s">
        <v>288</v>
      </c>
      <c r="N7" s="190" t="s">
        <v>289</v>
      </c>
      <c r="O7" s="191" t="s">
        <v>111</v>
      </c>
      <c r="P7" s="206"/>
      <c r="Q7" s="207"/>
      <c r="R7" s="208"/>
    </row>
    <row r="8" spans="1:18" x14ac:dyDescent="0.3">
      <c r="A8" s="65" t="s">
        <v>190</v>
      </c>
      <c r="B8" s="66" t="s">
        <v>191</v>
      </c>
      <c r="C8" s="67" t="s">
        <v>198</v>
      </c>
      <c r="D8" s="58">
        <v>15000</v>
      </c>
      <c r="E8" s="59">
        <f>ROUND(D8*12/365,2)</f>
        <v>493.15</v>
      </c>
      <c r="F8" s="60">
        <f t="shared" ref="F8:F10" si="0">SUM(D8/2)</f>
        <v>7500</v>
      </c>
      <c r="G8" s="60"/>
      <c r="H8" s="60">
        <f>-E8</f>
        <v>-493.15</v>
      </c>
      <c r="I8" s="60">
        <f>ROUND((E8/8/60)*-120,2)</f>
        <v>-123.29</v>
      </c>
      <c r="J8" s="60"/>
      <c r="K8" s="60"/>
      <c r="L8" s="60">
        <f>SUM(F8:K8)</f>
        <v>6883.56</v>
      </c>
      <c r="M8" s="69">
        <v>500</v>
      </c>
      <c r="N8" s="58">
        <v>0</v>
      </c>
      <c r="O8" s="60">
        <f>SUM(M8:N8)</f>
        <v>500</v>
      </c>
      <c r="P8" s="69">
        <f>L8+O8</f>
        <v>7383.56</v>
      </c>
      <c r="Q8" s="60">
        <v>4646.07</v>
      </c>
      <c r="R8" s="61">
        <f>P8-Q8</f>
        <v>2737.4900000000007</v>
      </c>
    </row>
    <row r="9" spans="1:18" x14ac:dyDescent="0.3">
      <c r="A9" s="65" t="s">
        <v>192</v>
      </c>
      <c r="B9" s="66" t="s">
        <v>193</v>
      </c>
      <c r="C9" s="66" t="s">
        <v>214</v>
      </c>
      <c r="D9" s="58">
        <v>25000</v>
      </c>
      <c r="E9" s="59">
        <f>ROUND(D9*12/365,2)</f>
        <v>821.92</v>
      </c>
      <c r="F9" s="60">
        <f>SUM(D9/2)</f>
        <v>12500</v>
      </c>
      <c r="G9" s="60"/>
      <c r="H9" s="60"/>
      <c r="I9" s="60"/>
      <c r="J9" s="60"/>
      <c r="K9" s="60">
        <f>ROUND(E9/8*3.5,2)</f>
        <v>359.59</v>
      </c>
      <c r="L9" s="60">
        <f>SUM(F9:K9)</f>
        <v>12859.59</v>
      </c>
      <c r="M9" s="69">
        <v>1000</v>
      </c>
      <c r="N9" s="58">
        <v>500</v>
      </c>
      <c r="O9" s="60">
        <f t="shared" ref="O9:O11" si="1">SUM(M9:N9)</f>
        <v>1500</v>
      </c>
      <c r="P9" s="69">
        <f t="shared" ref="P9:P11" si="2">L9+O9</f>
        <v>14359.59</v>
      </c>
      <c r="Q9" s="60">
        <v>10364.91</v>
      </c>
      <c r="R9" s="61">
        <f t="shared" ref="R9:R11" si="3">P9-Q9</f>
        <v>3994.6800000000003</v>
      </c>
    </row>
    <row r="10" spans="1:18" x14ac:dyDescent="0.3">
      <c r="A10" s="65" t="s">
        <v>194</v>
      </c>
      <c r="B10" s="66" t="s">
        <v>195</v>
      </c>
      <c r="C10" s="67" t="s">
        <v>199</v>
      </c>
      <c r="D10" s="58">
        <v>20000</v>
      </c>
      <c r="E10" s="59">
        <f t="shared" ref="E10" si="4">ROUND(D10*12/365,2)</f>
        <v>657.53</v>
      </c>
      <c r="F10" s="60">
        <f t="shared" si="0"/>
        <v>10000</v>
      </c>
      <c r="G10" s="60"/>
      <c r="H10" s="60"/>
      <c r="I10" s="60"/>
      <c r="J10" s="60">
        <f>ROUND(-E10/8*4.5,2)</f>
        <v>-369.86</v>
      </c>
      <c r="K10" s="60"/>
      <c r="L10" s="60">
        <f>SUM(F10:K10)</f>
        <v>9630.14</v>
      </c>
      <c r="M10" s="69">
        <v>750</v>
      </c>
      <c r="N10" s="58">
        <v>0</v>
      </c>
      <c r="O10" s="60">
        <f t="shared" si="1"/>
        <v>750</v>
      </c>
      <c r="P10" s="69">
        <f t="shared" si="2"/>
        <v>10380.14</v>
      </c>
      <c r="Q10" s="60">
        <v>9243.34</v>
      </c>
      <c r="R10" s="61">
        <f t="shared" si="3"/>
        <v>1136.7999999999993</v>
      </c>
    </row>
    <row r="11" spans="1:18" x14ac:dyDescent="0.3">
      <c r="A11" s="65" t="s">
        <v>196</v>
      </c>
      <c r="B11" s="66" t="s">
        <v>197</v>
      </c>
      <c r="C11" s="66" t="s">
        <v>199</v>
      </c>
      <c r="D11" s="70">
        <v>20000</v>
      </c>
      <c r="E11" s="71">
        <f>ROUND(D11*12/365,2)</f>
        <v>657.53</v>
      </c>
      <c r="F11" s="72">
        <f>SUM(D11/2)</f>
        <v>10000</v>
      </c>
      <c r="G11" s="72"/>
      <c r="H11" s="72"/>
      <c r="I11" s="72"/>
      <c r="J11" s="72"/>
      <c r="K11" s="72"/>
      <c r="L11" s="72">
        <f>SUM(F11:K11)</f>
        <v>10000</v>
      </c>
      <c r="M11" s="73"/>
      <c r="N11" s="70">
        <v>-500</v>
      </c>
      <c r="O11" s="60">
        <f t="shared" si="1"/>
        <v>-500</v>
      </c>
      <c r="P11" s="73">
        <f t="shared" si="2"/>
        <v>9500</v>
      </c>
      <c r="Q11" s="72">
        <v>8962.73</v>
      </c>
      <c r="R11" s="74">
        <f t="shared" si="3"/>
        <v>537.27000000000044</v>
      </c>
    </row>
    <row r="12" spans="1:18" x14ac:dyDescent="0.3">
      <c r="D12" s="75">
        <f t="shared" ref="D12" si="5">SUM(D8:D11)</f>
        <v>80000</v>
      </c>
      <c r="E12" s="75">
        <f t="shared" ref="E12" si="6">SUM(E8:E11)</f>
        <v>2630.13</v>
      </c>
      <c r="F12" s="75">
        <f t="shared" ref="F12:R12" si="7">SUM(F8:F11)</f>
        <v>40000</v>
      </c>
      <c r="G12" s="75"/>
      <c r="H12" s="75">
        <f t="shared" si="7"/>
        <v>-493.15</v>
      </c>
      <c r="I12" s="75">
        <f t="shared" si="7"/>
        <v>-123.29</v>
      </c>
      <c r="J12" s="75">
        <f t="shared" si="7"/>
        <v>-369.86</v>
      </c>
      <c r="K12" s="75">
        <f t="shared" si="7"/>
        <v>359.59</v>
      </c>
      <c r="L12" s="75">
        <f t="shared" si="7"/>
        <v>39373.29</v>
      </c>
      <c r="M12" s="75">
        <f t="shared" si="7"/>
        <v>2250</v>
      </c>
      <c r="N12" s="75">
        <f t="shared" si="7"/>
        <v>0</v>
      </c>
      <c r="O12" s="75">
        <f t="shared" si="7"/>
        <v>2250</v>
      </c>
      <c r="P12" s="75">
        <f t="shared" si="7"/>
        <v>41623.29</v>
      </c>
      <c r="Q12" s="75">
        <f t="shared" si="7"/>
        <v>33217.050000000003</v>
      </c>
      <c r="R12" s="75">
        <f t="shared" si="7"/>
        <v>8406.2400000000016</v>
      </c>
    </row>
    <row r="13" spans="1:18" x14ac:dyDescent="0.3">
      <c r="A13" s="68" t="s">
        <v>200</v>
      </c>
    </row>
    <row r="14" spans="1:18" x14ac:dyDescent="0.3">
      <c r="A14" s="83" t="s">
        <v>201</v>
      </c>
      <c r="B14" s="67" t="s">
        <v>202</v>
      </c>
      <c r="C14" s="85" t="s">
        <v>215</v>
      </c>
      <c r="D14" s="58">
        <v>25000</v>
      </c>
      <c r="E14" s="59">
        <f>ROUND(D14*12/365,2)</f>
        <v>821.92</v>
      </c>
      <c r="F14" s="60">
        <f t="shared" ref="F14" si="8">SUM(D14/2)</f>
        <v>12500</v>
      </c>
      <c r="G14" s="60"/>
      <c r="H14" s="60">
        <f>-E14</f>
        <v>-821.92</v>
      </c>
      <c r="I14" s="60">
        <f>ROUND((E14/8/60)*-120,2)</f>
        <v>-205.48</v>
      </c>
      <c r="J14" s="60"/>
      <c r="K14" s="60"/>
      <c r="L14" s="60">
        <f>SUM(F14:K14)</f>
        <v>11472.6</v>
      </c>
      <c r="M14" s="69">
        <v>500</v>
      </c>
      <c r="N14" s="58">
        <v>500</v>
      </c>
      <c r="O14" s="60">
        <f>SUM(M14:N14)</f>
        <v>1000</v>
      </c>
      <c r="P14" s="69">
        <f>L14+O14</f>
        <v>12472.6</v>
      </c>
      <c r="Q14" s="60">
        <v>4646.07</v>
      </c>
      <c r="R14" s="61">
        <f>P14-Q14</f>
        <v>7826.5300000000007</v>
      </c>
    </row>
    <row r="15" spans="1:18" x14ac:dyDescent="0.3">
      <c r="A15" s="65" t="s">
        <v>203</v>
      </c>
      <c r="B15" s="66" t="s">
        <v>204</v>
      </c>
      <c r="C15" s="85" t="s">
        <v>216</v>
      </c>
      <c r="D15" s="58">
        <v>22000</v>
      </c>
      <c r="E15" s="71">
        <f>ROUND(D15*12/365,2)</f>
        <v>723.29</v>
      </c>
      <c r="F15" s="72">
        <f>SUM(D15/2)</f>
        <v>11000</v>
      </c>
      <c r="G15" s="72"/>
      <c r="H15" s="72"/>
      <c r="I15" s="72"/>
      <c r="J15" s="60">
        <f>ROUND(-E15/8*3.5,2)</f>
        <v>-316.44</v>
      </c>
      <c r="K15" s="72">
        <f>ROUND(E15/8*4.5,2)</f>
        <v>406.85</v>
      </c>
      <c r="L15" s="72">
        <f>SUM(F15:K15)</f>
        <v>11090.41</v>
      </c>
      <c r="M15" s="73">
        <v>1000</v>
      </c>
      <c r="N15" s="70">
        <v>0</v>
      </c>
      <c r="O15" s="72">
        <f>SUM(L15:N15)</f>
        <v>12090.41</v>
      </c>
      <c r="P15" s="73">
        <f t="shared" ref="P15" si="9">L15+O15</f>
        <v>23180.82</v>
      </c>
      <c r="Q15" s="72">
        <v>10364.91</v>
      </c>
      <c r="R15" s="74">
        <f t="shared" ref="R15" si="10">P15-Q15</f>
        <v>12815.91</v>
      </c>
    </row>
    <row r="16" spans="1:18" x14ac:dyDescent="0.3">
      <c r="D16" s="84">
        <f>SUM(D14:D15)</f>
        <v>47000</v>
      </c>
      <c r="E16" s="75">
        <f t="shared" ref="E16:R16" si="11">SUM(E14:E15)</f>
        <v>1545.21</v>
      </c>
      <c r="F16" s="75">
        <f t="shared" si="11"/>
        <v>23500</v>
      </c>
      <c r="G16" s="75"/>
      <c r="H16" s="75">
        <f t="shared" si="11"/>
        <v>-821.92</v>
      </c>
      <c r="I16" s="75">
        <f t="shared" si="11"/>
        <v>-205.48</v>
      </c>
      <c r="J16" s="75">
        <f t="shared" si="11"/>
        <v>-316.44</v>
      </c>
      <c r="K16" s="75">
        <f t="shared" si="11"/>
        <v>406.85</v>
      </c>
      <c r="L16" s="75">
        <f t="shared" si="11"/>
        <v>22563.010000000002</v>
      </c>
      <c r="M16" s="75">
        <f t="shared" si="11"/>
        <v>1500</v>
      </c>
      <c r="N16" s="75">
        <f t="shared" si="11"/>
        <v>500</v>
      </c>
      <c r="O16" s="75">
        <f t="shared" si="11"/>
        <v>13090.41</v>
      </c>
      <c r="P16" s="75">
        <f t="shared" si="11"/>
        <v>35653.42</v>
      </c>
      <c r="Q16" s="75">
        <f t="shared" si="11"/>
        <v>15010.98</v>
      </c>
      <c r="R16" s="75">
        <f t="shared" si="11"/>
        <v>20642.440000000002</v>
      </c>
    </row>
    <row r="18" spans="1:18" s="41" customFormat="1" ht="13.5" thickBot="1" x14ac:dyDescent="0.25">
      <c r="A18" s="41" t="s">
        <v>111</v>
      </c>
      <c r="D18" s="86">
        <f>D16+D12</f>
        <v>127000</v>
      </c>
      <c r="E18" s="86">
        <f t="shared" ref="E18:R18" si="12">E16+E12</f>
        <v>4175.34</v>
      </c>
      <c r="F18" s="86">
        <f t="shared" si="12"/>
        <v>63500</v>
      </c>
      <c r="G18" s="86"/>
      <c r="H18" s="86">
        <f t="shared" si="12"/>
        <v>-1315.07</v>
      </c>
      <c r="I18" s="86">
        <f t="shared" si="12"/>
        <v>-328.77</v>
      </c>
      <c r="J18" s="86">
        <f t="shared" si="12"/>
        <v>-686.3</v>
      </c>
      <c r="K18" s="86">
        <f t="shared" si="12"/>
        <v>766.44</v>
      </c>
      <c r="L18" s="86">
        <f t="shared" si="12"/>
        <v>61936.3</v>
      </c>
      <c r="M18" s="86">
        <f t="shared" si="12"/>
        <v>3750</v>
      </c>
      <c r="N18" s="86">
        <f t="shared" si="12"/>
        <v>500</v>
      </c>
      <c r="O18" s="86">
        <f t="shared" si="12"/>
        <v>15340.41</v>
      </c>
      <c r="P18" s="86">
        <f t="shared" si="12"/>
        <v>77276.709999999992</v>
      </c>
      <c r="Q18" s="86">
        <f t="shared" si="12"/>
        <v>48228.03</v>
      </c>
      <c r="R18" s="86">
        <f t="shared" si="12"/>
        <v>29048.680000000004</v>
      </c>
    </row>
    <row r="19" spans="1:18" ht="17.25" thickTop="1" x14ac:dyDescent="0.3"/>
    <row r="21" spans="1:18" x14ac:dyDescent="0.3">
      <c r="A21" s="76" t="s">
        <v>218</v>
      </c>
      <c r="B21" s="76"/>
      <c r="C21" s="76"/>
      <c r="D21" s="57"/>
      <c r="E21" s="78" t="s">
        <v>217</v>
      </c>
      <c r="F21" s="77"/>
      <c r="G21" s="77"/>
      <c r="H21" s="77"/>
      <c r="I21" s="41"/>
      <c r="K21" s="78" t="s">
        <v>213</v>
      </c>
      <c r="L21" s="77"/>
      <c r="M21" s="77"/>
      <c r="N21" s="79"/>
      <c r="O21" s="76" t="s">
        <v>219</v>
      </c>
      <c r="P21" s="76"/>
      <c r="Q21" s="80"/>
      <c r="R21" s="41"/>
    </row>
    <row r="22" spans="1:18" x14ac:dyDescent="0.3">
      <c r="A22" s="76"/>
      <c r="B22" s="76"/>
      <c r="C22" s="76"/>
      <c r="D22" s="57"/>
      <c r="E22" s="78"/>
      <c r="F22" s="77"/>
      <c r="G22" s="77"/>
      <c r="H22" s="77"/>
      <c r="I22" s="41"/>
      <c r="K22" s="78"/>
      <c r="L22" s="77"/>
      <c r="M22" s="77"/>
      <c r="N22" s="79"/>
      <c r="O22" s="76"/>
      <c r="P22" s="76"/>
      <c r="Q22" s="80"/>
      <c r="R22" s="41"/>
    </row>
    <row r="23" spans="1:18" x14ac:dyDescent="0.3">
      <c r="A23" s="76"/>
      <c r="B23" s="124" t="s">
        <v>205</v>
      </c>
      <c r="C23" s="124"/>
      <c r="D23" s="125"/>
      <c r="E23" s="124"/>
      <c r="F23" s="126" t="s">
        <v>206</v>
      </c>
      <c r="G23" s="126"/>
      <c r="H23" s="126"/>
      <c r="I23" s="126"/>
      <c r="J23" s="122"/>
      <c r="K23" s="126"/>
      <c r="L23" s="126" t="s">
        <v>207</v>
      </c>
      <c r="M23" s="126"/>
      <c r="N23" s="127"/>
      <c r="O23" s="124"/>
      <c r="P23" s="124" t="s">
        <v>208</v>
      </c>
      <c r="Q23" s="80"/>
      <c r="R23" s="41"/>
    </row>
    <row r="24" spans="1:18" x14ac:dyDescent="0.3">
      <c r="A24" s="81" t="s">
        <v>209</v>
      </c>
      <c r="B24" s="76"/>
      <c r="C24" s="76"/>
      <c r="D24" s="82"/>
      <c r="E24" s="76"/>
      <c r="F24" s="81" t="s">
        <v>210</v>
      </c>
      <c r="G24" s="81"/>
      <c r="H24" s="77"/>
      <c r="I24" s="77"/>
      <c r="K24" s="77"/>
      <c r="L24" s="77" t="s">
        <v>211</v>
      </c>
      <c r="M24" s="77"/>
      <c r="N24" s="79"/>
      <c r="O24" s="76"/>
      <c r="P24" s="76" t="s">
        <v>212</v>
      </c>
      <c r="Q24" s="80"/>
      <c r="R24" s="41"/>
    </row>
    <row r="25" spans="1:18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18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</sheetData>
  <mergeCells count="8">
    <mergeCell ref="A4:R4"/>
    <mergeCell ref="A5:R5"/>
    <mergeCell ref="D6:F6"/>
    <mergeCell ref="M6:O6"/>
    <mergeCell ref="P6:P7"/>
    <mergeCell ref="Q6:Q7"/>
    <mergeCell ref="R6:R7"/>
    <mergeCell ref="G6:L6"/>
  </mergeCells>
  <pageMargins left="0.7" right="0.7" top="0.75" bottom="0.75" header="0.3" footer="0.3"/>
  <pageSetup paperSize="5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8" zoomScale="180" zoomScaleNormal="180" workbookViewId="0">
      <selection activeCell="O61" sqref="O61"/>
    </sheetView>
  </sheetViews>
  <sheetFormatPr defaultColWidth="9.140625" defaultRowHeight="16.5" x14ac:dyDescent="0.3"/>
  <cols>
    <col min="1" max="1" width="12.85546875" style="31" customWidth="1"/>
    <col min="2" max="2" width="12.28515625" style="31" customWidth="1"/>
    <col min="3" max="3" width="10.42578125" style="31" hidden="1" customWidth="1"/>
    <col min="4" max="4" width="10" style="31" hidden="1" customWidth="1"/>
    <col min="5" max="5" width="0" style="31" hidden="1" customWidth="1"/>
    <col min="6" max="6" width="12.7109375" style="31" customWidth="1"/>
    <col min="7" max="7" width="10.7109375" style="31" hidden="1" customWidth="1"/>
    <col min="8" max="8" width="0" style="31" hidden="1" customWidth="1"/>
    <col min="9" max="9" width="10" style="31" customWidth="1"/>
    <col min="10" max="10" width="12.42578125" style="31" customWidth="1"/>
    <col min="11" max="12" width="9.140625" style="31"/>
    <col min="13" max="13" width="12.42578125" style="31" bestFit="1" customWidth="1"/>
    <col min="14" max="16384" width="9.140625" style="31"/>
  </cols>
  <sheetData>
    <row r="1" spans="1:10" ht="14.45" x14ac:dyDescent="0.3">
      <c r="A1" s="161"/>
      <c r="B1" s="161"/>
      <c r="C1" s="161"/>
      <c r="D1" s="161"/>
      <c r="E1" s="161"/>
      <c r="F1" s="161"/>
      <c r="G1" s="161"/>
      <c r="H1" s="161"/>
      <c r="I1" s="161"/>
      <c r="J1" s="161"/>
    </row>
    <row r="2" spans="1:10" ht="14.45" x14ac:dyDescent="0.3">
      <c r="A2" s="32"/>
      <c r="B2" s="32"/>
      <c r="C2" s="32"/>
      <c r="D2" s="32"/>
      <c r="E2" s="32"/>
      <c r="F2" s="32"/>
      <c r="G2" s="32"/>
      <c r="H2" s="32"/>
      <c r="I2" s="32"/>
      <c r="J2" s="33"/>
    </row>
    <row r="3" spans="1:10" ht="14.45" x14ac:dyDescent="0.3">
      <c r="A3" s="161" t="s">
        <v>3</v>
      </c>
      <c r="B3" s="161"/>
      <c r="C3" s="161"/>
      <c r="D3" s="161"/>
      <c r="E3" s="161"/>
      <c r="F3" s="161"/>
      <c r="G3" s="161"/>
      <c r="H3" s="161"/>
      <c r="I3" s="161"/>
      <c r="J3" s="161"/>
    </row>
    <row r="4" spans="1:10" ht="13.9" x14ac:dyDescent="0.25">
      <c r="A4" s="162" t="s">
        <v>131</v>
      </c>
      <c r="B4" s="162"/>
      <c r="C4" s="162"/>
      <c r="D4" s="162"/>
      <c r="E4" s="162"/>
      <c r="F4" s="162"/>
      <c r="G4" s="162"/>
      <c r="H4" s="162"/>
      <c r="I4" s="162"/>
      <c r="J4" s="162"/>
    </row>
    <row r="5" spans="1:10" ht="14.45" x14ac:dyDescent="0.3">
      <c r="A5" s="163" t="s">
        <v>132</v>
      </c>
      <c r="B5" s="163"/>
      <c r="C5" s="163"/>
      <c r="D5" s="163"/>
      <c r="E5" s="163"/>
      <c r="F5" s="163"/>
      <c r="G5" s="163"/>
      <c r="H5" s="163"/>
      <c r="I5" s="163"/>
      <c r="J5" s="163"/>
    </row>
    <row r="6" spans="1:10" ht="14.45" x14ac:dyDescent="0.3">
      <c r="A6" s="164" t="s">
        <v>138</v>
      </c>
      <c r="B6" s="164"/>
      <c r="C6" s="164"/>
      <c r="D6" s="164"/>
      <c r="E6" s="164"/>
      <c r="F6" s="164"/>
      <c r="G6" s="164"/>
      <c r="H6" s="164"/>
      <c r="I6" s="164"/>
      <c r="J6" s="164"/>
    </row>
    <row r="7" spans="1:10" ht="8.25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</row>
    <row r="8" spans="1:10" x14ac:dyDescent="0.3">
      <c r="A8" s="169" t="s">
        <v>133</v>
      </c>
      <c r="B8" s="170" t="s">
        <v>134</v>
      </c>
      <c r="C8" s="170" t="s">
        <v>135</v>
      </c>
      <c r="D8" s="170" t="s">
        <v>139</v>
      </c>
      <c r="E8" s="171" t="s">
        <v>127</v>
      </c>
      <c r="F8" s="170" t="s">
        <v>279</v>
      </c>
      <c r="G8" s="172" t="s">
        <v>136</v>
      </c>
      <c r="H8" s="170" t="s">
        <v>135</v>
      </c>
      <c r="I8" s="170" t="s">
        <v>137</v>
      </c>
      <c r="J8" s="173" t="s">
        <v>111</v>
      </c>
    </row>
    <row r="9" spans="1:10" x14ac:dyDescent="0.3">
      <c r="A9" s="169"/>
      <c r="B9" s="170"/>
      <c r="C9" s="170"/>
      <c r="D9" s="170"/>
      <c r="E9" s="171"/>
      <c r="F9" s="170"/>
      <c r="G9" s="172"/>
      <c r="H9" s="170"/>
      <c r="I9" s="170"/>
      <c r="J9" s="173"/>
    </row>
    <row r="10" spans="1:10" ht="14.45" x14ac:dyDescent="0.3">
      <c r="A10" s="22" t="s">
        <v>3</v>
      </c>
      <c r="B10" s="23">
        <f>'Payroll Reg'!F12</f>
        <v>40000</v>
      </c>
      <c r="C10" s="23">
        <f>'Payroll Reg'!K12</f>
        <v>359.59</v>
      </c>
      <c r="D10" s="23">
        <f>'Payroll Reg'!H12+'Payroll Reg'!I12</f>
        <v>-616.43999999999994</v>
      </c>
      <c r="E10" s="24">
        <f>'Payroll Reg'!J12</f>
        <v>-369.86</v>
      </c>
      <c r="F10" s="23">
        <f>SUM(B10:E10)</f>
        <v>39373.289999999994</v>
      </c>
      <c r="G10" s="23">
        <f>'Payroll Reg'!M12</f>
        <v>2250</v>
      </c>
      <c r="H10" s="23">
        <f>'Payroll Reg'!N12</f>
        <v>0</v>
      </c>
      <c r="I10" s="23">
        <f>G10+H10</f>
        <v>2250</v>
      </c>
      <c r="J10" s="23">
        <f>F10+I10</f>
        <v>41623.289999999994</v>
      </c>
    </row>
    <row r="11" spans="1:10" ht="14.45" x14ac:dyDescent="0.3">
      <c r="A11" s="22" t="s">
        <v>140</v>
      </c>
      <c r="B11" s="23">
        <v>28125</v>
      </c>
      <c r="C11" s="23">
        <v>0</v>
      </c>
      <c r="D11" s="23">
        <v>-714.3</v>
      </c>
      <c r="E11" s="24">
        <v>-116.4</v>
      </c>
      <c r="F11" s="23">
        <f t="shared" ref="F11:F51" si="0">SUM(B11:E11)</f>
        <v>27294.3</v>
      </c>
      <c r="G11" s="23">
        <v>1250</v>
      </c>
      <c r="H11" s="23">
        <v>0</v>
      </c>
      <c r="I11" s="23">
        <f t="shared" ref="I11:I19" si="1">G11+H11</f>
        <v>1250</v>
      </c>
      <c r="J11" s="23">
        <f t="shared" ref="J11:J19" si="2">F11+I11</f>
        <v>28544.3</v>
      </c>
    </row>
    <row r="12" spans="1:10" ht="14.45" x14ac:dyDescent="0.3">
      <c r="A12" s="22" t="s">
        <v>141</v>
      </c>
      <c r="B12" s="23">
        <v>42050</v>
      </c>
      <c r="C12" s="23">
        <v>0</v>
      </c>
      <c r="D12" s="23">
        <v>0</v>
      </c>
      <c r="E12" s="24">
        <v>-46.71</v>
      </c>
      <c r="F12" s="23">
        <f t="shared" si="0"/>
        <v>42003.29</v>
      </c>
      <c r="G12" s="23">
        <v>8312.5</v>
      </c>
      <c r="H12" s="23">
        <v>0</v>
      </c>
      <c r="I12" s="23">
        <f t="shared" si="1"/>
        <v>8312.5</v>
      </c>
      <c r="J12" s="23">
        <f t="shared" si="2"/>
        <v>50315.79</v>
      </c>
    </row>
    <row r="13" spans="1:10" ht="14.45" x14ac:dyDescent="0.3">
      <c r="A13" s="22" t="s">
        <v>142</v>
      </c>
      <c r="B13" s="23">
        <v>89119</v>
      </c>
      <c r="C13" s="23">
        <v>0</v>
      </c>
      <c r="D13" s="23">
        <v>-349.52</v>
      </c>
      <c r="E13" s="24">
        <v>-139.69</v>
      </c>
      <c r="F13" s="23">
        <f t="shared" si="0"/>
        <v>88629.79</v>
      </c>
      <c r="G13" s="23">
        <v>3750</v>
      </c>
      <c r="H13" s="23">
        <v>0</v>
      </c>
      <c r="I13" s="23">
        <f t="shared" si="1"/>
        <v>3750</v>
      </c>
      <c r="J13" s="23">
        <f t="shared" si="2"/>
        <v>92379.79</v>
      </c>
    </row>
    <row r="14" spans="1:10" ht="14.45" x14ac:dyDescent="0.3">
      <c r="A14" s="22" t="s">
        <v>143</v>
      </c>
      <c r="B14" s="23">
        <v>23925</v>
      </c>
      <c r="C14" s="23">
        <v>0</v>
      </c>
      <c r="D14" s="23">
        <v>0</v>
      </c>
      <c r="E14" s="24">
        <v>0</v>
      </c>
      <c r="F14" s="23">
        <f t="shared" si="0"/>
        <v>23925</v>
      </c>
      <c r="G14" s="23">
        <v>7000</v>
      </c>
      <c r="H14" s="23">
        <v>-750</v>
      </c>
      <c r="I14" s="23">
        <f t="shared" si="1"/>
        <v>6250</v>
      </c>
      <c r="J14" s="23">
        <f t="shared" si="2"/>
        <v>30175</v>
      </c>
    </row>
    <row r="15" spans="1:10" ht="14.45" x14ac:dyDescent="0.3">
      <c r="A15" s="22" t="s">
        <v>144</v>
      </c>
      <c r="B15" s="23">
        <v>85087.5</v>
      </c>
      <c r="C15" s="23">
        <v>0</v>
      </c>
      <c r="D15" s="23">
        <v>-3873.41</v>
      </c>
      <c r="E15" s="23">
        <v>-328.28</v>
      </c>
      <c r="F15" s="23">
        <f t="shared" si="0"/>
        <v>80885.81</v>
      </c>
      <c r="G15" s="23">
        <v>13500</v>
      </c>
      <c r="H15" s="23">
        <v>0</v>
      </c>
      <c r="I15" s="23">
        <f t="shared" si="1"/>
        <v>13500</v>
      </c>
      <c r="J15" s="23">
        <f t="shared" si="2"/>
        <v>94385.81</v>
      </c>
    </row>
    <row r="16" spans="1:10" ht="14.45" x14ac:dyDescent="0.3">
      <c r="A16" s="25" t="s">
        <v>145</v>
      </c>
      <c r="B16" s="23">
        <v>95412.5</v>
      </c>
      <c r="C16" s="23">
        <v>0</v>
      </c>
      <c r="D16" s="23">
        <v>-7894.59</v>
      </c>
      <c r="E16" s="23">
        <v>-268.45999999999998</v>
      </c>
      <c r="F16" s="26">
        <f t="shared" si="0"/>
        <v>87249.45</v>
      </c>
      <c r="G16" s="23">
        <v>1000</v>
      </c>
      <c r="H16" s="23">
        <v>0</v>
      </c>
      <c r="I16" s="23">
        <f t="shared" si="1"/>
        <v>1000</v>
      </c>
      <c r="J16" s="23">
        <f t="shared" si="2"/>
        <v>88249.45</v>
      </c>
    </row>
    <row r="17" spans="1:10" ht="14.45" x14ac:dyDescent="0.3">
      <c r="A17" s="25" t="s">
        <v>146</v>
      </c>
      <c r="B17" s="23">
        <v>74887.5</v>
      </c>
      <c r="C17" s="23">
        <v>0</v>
      </c>
      <c r="D17" s="23">
        <v>-792.33</v>
      </c>
      <c r="E17" s="23">
        <v>-323.17</v>
      </c>
      <c r="F17" s="26">
        <f t="shared" si="0"/>
        <v>73772</v>
      </c>
      <c r="G17" s="23">
        <v>1000</v>
      </c>
      <c r="H17" s="23">
        <v>0</v>
      </c>
      <c r="I17" s="23">
        <f t="shared" si="1"/>
        <v>1000</v>
      </c>
      <c r="J17" s="23">
        <f t="shared" si="2"/>
        <v>74772</v>
      </c>
    </row>
    <row r="18" spans="1:10" ht="14.45" x14ac:dyDescent="0.3">
      <c r="A18" s="25" t="s">
        <v>147</v>
      </c>
      <c r="B18" s="23">
        <v>71787.5</v>
      </c>
      <c r="C18" s="23">
        <v>0</v>
      </c>
      <c r="D18" s="23">
        <v>-251.35</v>
      </c>
      <c r="E18" s="23">
        <v>-71.81</v>
      </c>
      <c r="F18" s="26">
        <f t="shared" si="0"/>
        <v>71464.34</v>
      </c>
      <c r="G18" s="23">
        <v>1000</v>
      </c>
      <c r="H18" s="23">
        <v>0</v>
      </c>
      <c r="I18" s="23">
        <f t="shared" si="1"/>
        <v>1000</v>
      </c>
      <c r="J18" s="23">
        <f t="shared" si="2"/>
        <v>72464.34</v>
      </c>
    </row>
    <row r="19" spans="1:10" ht="14.45" x14ac:dyDescent="0.3">
      <c r="A19" s="25" t="s">
        <v>148</v>
      </c>
      <c r="B19" s="23">
        <v>56037.5</v>
      </c>
      <c r="C19" s="23">
        <v>0</v>
      </c>
      <c r="D19" s="23">
        <v>-611.29999999999995</v>
      </c>
      <c r="E19" s="23">
        <v>-525.58000000000004</v>
      </c>
      <c r="F19" s="26">
        <f t="shared" si="0"/>
        <v>54900.619999999995</v>
      </c>
      <c r="G19" s="23">
        <v>1000</v>
      </c>
      <c r="H19" s="23">
        <v>0</v>
      </c>
      <c r="I19" s="23">
        <f t="shared" si="1"/>
        <v>1000</v>
      </c>
      <c r="J19" s="23">
        <f t="shared" si="2"/>
        <v>55900.619999999995</v>
      </c>
    </row>
    <row r="20" spans="1:10" ht="14.45" x14ac:dyDescent="0.3">
      <c r="A20" s="25" t="s">
        <v>149</v>
      </c>
      <c r="B20" s="23">
        <v>43400</v>
      </c>
      <c r="C20" s="23">
        <v>-432.12</v>
      </c>
      <c r="D20" s="23">
        <v>0</v>
      </c>
      <c r="E20" s="23">
        <v>0</v>
      </c>
      <c r="F20" s="26">
        <f t="shared" si="0"/>
        <v>42967.88</v>
      </c>
      <c r="G20" s="23">
        <v>6000</v>
      </c>
      <c r="H20" s="23">
        <v>0</v>
      </c>
      <c r="I20" s="23">
        <f t="shared" ref="I20:I28" si="3">SUM(G20:H20)</f>
        <v>6000</v>
      </c>
      <c r="J20" s="23">
        <f t="shared" ref="J20:J30" si="4">SUM(F20+I20)</f>
        <v>48967.88</v>
      </c>
    </row>
    <row r="21" spans="1:10" ht="14.45" x14ac:dyDescent="0.3">
      <c r="A21" s="25" t="s">
        <v>150</v>
      </c>
      <c r="B21" s="23">
        <v>54675</v>
      </c>
      <c r="C21" s="23">
        <v>0</v>
      </c>
      <c r="D21" s="23">
        <v>-913.98</v>
      </c>
      <c r="E21" s="23">
        <v>0</v>
      </c>
      <c r="F21" s="26">
        <f t="shared" si="0"/>
        <v>53761.02</v>
      </c>
      <c r="G21" s="23">
        <v>3500</v>
      </c>
      <c r="H21" s="23">
        <v>0</v>
      </c>
      <c r="I21" s="23">
        <f t="shared" si="3"/>
        <v>3500</v>
      </c>
      <c r="J21" s="23">
        <f t="shared" si="4"/>
        <v>57261.02</v>
      </c>
    </row>
    <row r="22" spans="1:10" ht="14.45" x14ac:dyDescent="0.3">
      <c r="A22" s="25" t="s">
        <v>151</v>
      </c>
      <c r="B22" s="23">
        <v>62075</v>
      </c>
      <c r="C22" s="23">
        <v>0</v>
      </c>
      <c r="D22" s="23">
        <v>-250.27</v>
      </c>
      <c r="E22" s="23">
        <v>-9.0399999999999991</v>
      </c>
      <c r="F22" s="26">
        <f t="shared" si="0"/>
        <v>61815.69</v>
      </c>
      <c r="G22" s="23">
        <v>1000</v>
      </c>
      <c r="H22" s="23">
        <v>0</v>
      </c>
      <c r="I22" s="23">
        <f t="shared" si="3"/>
        <v>1000</v>
      </c>
      <c r="J22" s="23">
        <f t="shared" si="4"/>
        <v>62815.69</v>
      </c>
    </row>
    <row r="23" spans="1:10" ht="14.45" x14ac:dyDescent="0.3">
      <c r="A23" s="25" t="s">
        <v>152</v>
      </c>
      <c r="B23" s="23">
        <v>42662.5</v>
      </c>
      <c r="C23" s="23">
        <v>0</v>
      </c>
      <c r="D23" s="23">
        <v>-1520.44</v>
      </c>
      <c r="E23" s="23">
        <v>-186.63</v>
      </c>
      <c r="F23" s="26">
        <f t="shared" si="0"/>
        <v>40955.43</v>
      </c>
      <c r="G23" s="23">
        <v>4000</v>
      </c>
      <c r="H23" s="23">
        <v>0</v>
      </c>
      <c r="I23" s="23">
        <f t="shared" si="3"/>
        <v>4000</v>
      </c>
      <c r="J23" s="23">
        <f t="shared" si="4"/>
        <v>44955.43</v>
      </c>
    </row>
    <row r="24" spans="1:10" ht="14.45" x14ac:dyDescent="0.3">
      <c r="A24" s="25" t="s">
        <v>153</v>
      </c>
      <c r="B24" s="23">
        <v>41950</v>
      </c>
      <c r="C24" s="23">
        <v>0</v>
      </c>
      <c r="D24" s="23">
        <v>-361.64</v>
      </c>
      <c r="E24" s="23">
        <v>0</v>
      </c>
      <c r="F24" s="26">
        <f t="shared" si="0"/>
        <v>41588.36</v>
      </c>
      <c r="G24" s="23">
        <v>3500</v>
      </c>
      <c r="H24" s="23">
        <v>0</v>
      </c>
      <c r="I24" s="23">
        <f t="shared" si="3"/>
        <v>3500</v>
      </c>
      <c r="J24" s="23">
        <f t="shared" si="4"/>
        <v>45088.36</v>
      </c>
    </row>
    <row r="25" spans="1:10" ht="14.45" x14ac:dyDescent="0.3">
      <c r="A25" s="25" t="s">
        <v>154</v>
      </c>
      <c r="B25" s="23">
        <v>39512.5</v>
      </c>
      <c r="C25" s="23">
        <v>0</v>
      </c>
      <c r="D25" s="23">
        <v>-9711.1099999999988</v>
      </c>
      <c r="E25" s="23">
        <v>0</v>
      </c>
      <c r="F25" s="26">
        <f t="shared" si="0"/>
        <v>29801.39</v>
      </c>
      <c r="G25" s="23">
        <v>3750</v>
      </c>
      <c r="H25" s="23">
        <v>0</v>
      </c>
      <c r="I25" s="23">
        <f t="shared" si="3"/>
        <v>3750</v>
      </c>
      <c r="J25" s="23">
        <f t="shared" si="4"/>
        <v>33551.39</v>
      </c>
    </row>
    <row r="26" spans="1:10" x14ac:dyDescent="0.3">
      <c r="A26" s="25" t="s">
        <v>155</v>
      </c>
      <c r="B26" s="23">
        <v>45612.5</v>
      </c>
      <c r="C26" s="23">
        <v>0</v>
      </c>
      <c r="D26" s="23">
        <v>-756.16</v>
      </c>
      <c r="E26" s="23">
        <v>0</v>
      </c>
      <c r="F26" s="26">
        <f t="shared" si="0"/>
        <v>44856.34</v>
      </c>
      <c r="G26" s="23">
        <v>8000</v>
      </c>
      <c r="H26" s="23">
        <v>0</v>
      </c>
      <c r="I26" s="23">
        <f t="shared" si="3"/>
        <v>8000</v>
      </c>
      <c r="J26" s="23">
        <f t="shared" si="4"/>
        <v>52856.34</v>
      </c>
    </row>
    <row r="27" spans="1:10" x14ac:dyDescent="0.3">
      <c r="A27" s="25" t="s">
        <v>156</v>
      </c>
      <c r="B27" s="23">
        <v>38950</v>
      </c>
      <c r="C27" s="23">
        <v>0</v>
      </c>
      <c r="D27" s="23">
        <v>-2252.17</v>
      </c>
      <c r="E27" s="23">
        <v>0</v>
      </c>
      <c r="F27" s="26">
        <f t="shared" si="0"/>
        <v>36697.83</v>
      </c>
      <c r="G27" s="23">
        <v>5375</v>
      </c>
      <c r="H27" s="23">
        <v>0</v>
      </c>
      <c r="I27" s="23">
        <f t="shared" si="3"/>
        <v>5375</v>
      </c>
      <c r="J27" s="23">
        <f t="shared" si="4"/>
        <v>42072.83</v>
      </c>
    </row>
    <row r="28" spans="1:10" x14ac:dyDescent="0.3">
      <c r="A28" s="22" t="s">
        <v>157</v>
      </c>
      <c r="B28" s="23">
        <v>40950</v>
      </c>
      <c r="C28" s="23">
        <v>13.39</v>
      </c>
      <c r="D28" s="23">
        <v>-591.88</v>
      </c>
      <c r="E28" s="23">
        <v>0</v>
      </c>
      <c r="F28" s="26">
        <f t="shared" si="0"/>
        <v>40371.51</v>
      </c>
      <c r="G28" s="23">
        <v>6781.25</v>
      </c>
      <c r="H28" s="23">
        <v>0</v>
      </c>
      <c r="I28" s="23">
        <f t="shared" si="3"/>
        <v>6781.25</v>
      </c>
      <c r="J28" s="23">
        <f t="shared" si="4"/>
        <v>47152.76</v>
      </c>
    </row>
    <row r="29" spans="1:10" x14ac:dyDescent="0.3">
      <c r="A29" s="22" t="s">
        <v>158</v>
      </c>
      <c r="B29" s="23">
        <v>41925</v>
      </c>
      <c r="C29" s="23">
        <v>0</v>
      </c>
      <c r="D29" s="23">
        <v>-1428.44</v>
      </c>
      <c r="E29" s="23">
        <v>0</v>
      </c>
      <c r="F29" s="26">
        <f t="shared" si="0"/>
        <v>40496.559999999998</v>
      </c>
      <c r="G29" s="23">
        <v>7793.75</v>
      </c>
      <c r="H29" s="23">
        <v>0</v>
      </c>
      <c r="I29" s="23">
        <f>SUM(G29:H29)</f>
        <v>7793.75</v>
      </c>
      <c r="J29" s="23">
        <f t="shared" si="4"/>
        <v>48290.31</v>
      </c>
    </row>
    <row r="30" spans="1:10" x14ac:dyDescent="0.3">
      <c r="A30" s="22" t="s">
        <v>159</v>
      </c>
      <c r="B30" s="23">
        <v>37850</v>
      </c>
      <c r="C30" s="23">
        <v>0</v>
      </c>
      <c r="D30" s="23">
        <v>-158.22</v>
      </c>
      <c r="E30" s="23">
        <v>0</v>
      </c>
      <c r="F30" s="26">
        <f t="shared" si="0"/>
        <v>37691.78</v>
      </c>
      <c r="G30" s="23">
        <v>8750</v>
      </c>
      <c r="H30" s="23">
        <v>0</v>
      </c>
      <c r="I30" s="23">
        <f>SUM(G30:H30)</f>
        <v>8750</v>
      </c>
      <c r="J30" s="23">
        <f t="shared" si="4"/>
        <v>46441.78</v>
      </c>
    </row>
    <row r="31" spans="1:10" x14ac:dyDescent="0.3">
      <c r="A31" s="25" t="s">
        <v>160</v>
      </c>
      <c r="B31" s="23">
        <v>50762.5</v>
      </c>
      <c r="C31" s="23">
        <v>0</v>
      </c>
      <c r="D31" s="23">
        <v>-522.74</v>
      </c>
      <c r="E31" s="23">
        <v>-115.6</v>
      </c>
      <c r="F31" s="26">
        <f t="shared" si="0"/>
        <v>50124.160000000003</v>
      </c>
      <c r="G31" s="23">
        <v>1000</v>
      </c>
      <c r="H31" s="23">
        <v>0</v>
      </c>
      <c r="I31" s="23">
        <f>G31+H31</f>
        <v>1000</v>
      </c>
      <c r="J31" s="23">
        <f>F31+I31</f>
        <v>51124.160000000003</v>
      </c>
    </row>
    <row r="32" spans="1:10" x14ac:dyDescent="0.3">
      <c r="A32" s="25" t="s">
        <v>161</v>
      </c>
      <c r="B32" s="23">
        <v>56562.5</v>
      </c>
      <c r="C32" s="23">
        <v>0</v>
      </c>
      <c r="D32" s="23">
        <v>-998.62</v>
      </c>
      <c r="E32" s="23">
        <v>0</v>
      </c>
      <c r="F32" s="26">
        <f t="shared" si="0"/>
        <v>55563.88</v>
      </c>
      <c r="G32" s="23">
        <v>1000</v>
      </c>
      <c r="H32" s="23">
        <v>0</v>
      </c>
      <c r="I32" s="23">
        <f>G32+H32</f>
        <v>1000</v>
      </c>
      <c r="J32" s="23">
        <f>F32+I32</f>
        <v>56563.88</v>
      </c>
    </row>
    <row r="33" spans="1:10" x14ac:dyDescent="0.3">
      <c r="A33" s="25" t="s">
        <v>162</v>
      </c>
      <c r="B33" s="23">
        <v>57037.5</v>
      </c>
      <c r="C33" s="23">
        <v>0</v>
      </c>
      <c r="D33" s="23">
        <v>-6362.59</v>
      </c>
      <c r="E33" s="23">
        <v>-118.38</v>
      </c>
      <c r="F33" s="26">
        <f t="shared" si="0"/>
        <v>50556.530000000006</v>
      </c>
      <c r="G33" s="23">
        <v>1250</v>
      </c>
      <c r="H33" s="23">
        <v>0</v>
      </c>
      <c r="I33" s="23">
        <f>G33+H33</f>
        <v>1250</v>
      </c>
      <c r="J33" s="23">
        <f>F33+I33</f>
        <v>51806.530000000006</v>
      </c>
    </row>
    <row r="34" spans="1:10" x14ac:dyDescent="0.3">
      <c r="A34" s="25" t="s">
        <v>163</v>
      </c>
      <c r="B34" s="23">
        <v>61825</v>
      </c>
      <c r="C34" s="23">
        <v>0</v>
      </c>
      <c r="D34" s="23">
        <v>-4303.53</v>
      </c>
      <c r="E34" s="23">
        <v>0</v>
      </c>
      <c r="F34" s="26">
        <f t="shared" si="0"/>
        <v>57521.47</v>
      </c>
      <c r="G34" s="23">
        <v>2750</v>
      </c>
      <c r="H34" s="23">
        <v>0</v>
      </c>
      <c r="I34" s="23">
        <f>G34+H34</f>
        <v>2750</v>
      </c>
      <c r="J34" s="23">
        <f>F34+I34</f>
        <v>60271.47</v>
      </c>
    </row>
    <row r="35" spans="1:10" x14ac:dyDescent="0.3">
      <c r="A35" s="25" t="s">
        <v>164</v>
      </c>
      <c r="B35" s="23">
        <v>53200</v>
      </c>
      <c r="C35" s="23">
        <v>0</v>
      </c>
      <c r="D35" s="23">
        <v>-237.33</v>
      </c>
      <c r="E35" s="23">
        <v>0</v>
      </c>
      <c r="F35" s="26">
        <f t="shared" si="0"/>
        <v>52962.67</v>
      </c>
      <c r="G35" s="23">
        <v>1750</v>
      </c>
      <c r="H35" s="23">
        <v>0</v>
      </c>
      <c r="I35" s="23">
        <f>G35+H35</f>
        <v>1750</v>
      </c>
      <c r="J35" s="23">
        <f>F35+I35</f>
        <v>54712.67</v>
      </c>
    </row>
    <row r="36" spans="1:10" x14ac:dyDescent="0.3">
      <c r="A36" s="25" t="s">
        <v>165</v>
      </c>
      <c r="B36" s="23">
        <v>47037.5</v>
      </c>
      <c r="C36" s="23">
        <v>0</v>
      </c>
      <c r="D36" s="23">
        <v>-316.44</v>
      </c>
      <c r="E36" s="23">
        <v>-35.409999999999997</v>
      </c>
      <c r="F36" s="26">
        <f t="shared" si="0"/>
        <v>46685.649999999994</v>
      </c>
      <c r="G36" s="23">
        <v>5625</v>
      </c>
      <c r="H36" s="23">
        <v>0</v>
      </c>
      <c r="I36" s="23">
        <f t="shared" ref="I36:I43" si="5">SUM(G36:H36)</f>
        <v>5625</v>
      </c>
      <c r="J36" s="23">
        <f t="shared" ref="J36:J43" si="6">SUM(F36+I36)</f>
        <v>52310.649999999994</v>
      </c>
    </row>
    <row r="37" spans="1:10" x14ac:dyDescent="0.3">
      <c r="A37" s="25" t="s">
        <v>166</v>
      </c>
      <c r="B37" s="23">
        <v>50937.5</v>
      </c>
      <c r="C37" s="23">
        <v>0</v>
      </c>
      <c r="D37" s="23">
        <v>-1384.92</v>
      </c>
      <c r="E37" s="23">
        <v>0</v>
      </c>
      <c r="F37" s="26">
        <f t="shared" si="0"/>
        <v>49552.58</v>
      </c>
      <c r="G37" s="23">
        <v>3750</v>
      </c>
      <c r="H37" s="23">
        <v>0</v>
      </c>
      <c r="I37" s="23">
        <f t="shared" si="5"/>
        <v>3750</v>
      </c>
      <c r="J37" s="23">
        <f t="shared" si="6"/>
        <v>53302.58</v>
      </c>
    </row>
    <row r="38" spans="1:10" x14ac:dyDescent="0.3">
      <c r="A38" s="25" t="s">
        <v>167</v>
      </c>
      <c r="B38" s="23">
        <v>53325</v>
      </c>
      <c r="C38" s="23">
        <v>0</v>
      </c>
      <c r="D38" s="23">
        <v>-361.64</v>
      </c>
      <c r="E38" s="23">
        <v>-9.7899999999999991</v>
      </c>
      <c r="F38" s="26">
        <f t="shared" si="0"/>
        <v>52953.57</v>
      </c>
      <c r="G38" s="23">
        <v>4500</v>
      </c>
      <c r="H38" s="23">
        <v>0</v>
      </c>
      <c r="I38" s="23">
        <f t="shared" si="5"/>
        <v>4500</v>
      </c>
      <c r="J38" s="23">
        <f t="shared" si="6"/>
        <v>57453.57</v>
      </c>
    </row>
    <row r="39" spans="1:10" x14ac:dyDescent="0.3">
      <c r="A39" s="25" t="s">
        <v>168</v>
      </c>
      <c r="B39" s="23">
        <v>37375</v>
      </c>
      <c r="C39" s="23">
        <v>0</v>
      </c>
      <c r="D39" s="23">
        <v>-5500</v>
      </c>
      <c r="E39" s="23">
        <v>0</v>
      </c>
      <c r="F39" s="26">
        <f t="shared" si="0"/>
        <v>31875</v>
      </c>
      <c r="G39" s="23">
        <v>5500</v>
      </c>
      <c r="H39" s="23">
        <v>-500</v>
      </c>
      <c r="I39" s="23">
        <f t="shared" si="5"/>
        <v>5000</v>
      </c>
      <c r="J39" s="23">
        <f t="shared" si="6"/>
        <v>36875</v>
      </c>
    </row>
    <row r="40" spans="1:10" x14ac:dyDescent="0.3">
      <c r="A40" s="27" t="s">
        <v>169</v>
      </c>
      <c r="B40" s="28">
        <v>46625</v>
      </c>
      <c r="C40" s="28">
        <v>75.099999999999994</v>
      </c>
      <c r="D40" s="28">
        <v>-723.28</v>
      </c>
      <c r="E40" s="28">
        <v>0</v>
      </c>
      <c r="F40" s="26">
        <f t="shared" si="0"/>
        <v>45976.82</v>
      </c>
      <c r="G40" s="28">
        <v>6500</v>
      </c>
      <c r="H40" s="28">
        <v>0</v>
      </c>
      <c r="I40" s="28">
        <f t="shared" si="5"/>
        <v>6500</v>
      </c>
      <c r="J40" s="28">
        <f t="shared" si="6"/>
        <v>52476.82</v>
      </c>
    </row>
    <row r="41" spans="1:10" x14ac:dyDescent="0.3">
      <c r="A41" s="25" t="s">
        <v>170</v>
      </c>
      <c r="B41" s="23">
        <v>39825</v>
      </c>
      <c r="C41" s="23">
        <v>0</v>
      </c>
      <c r="D41" s="23">
        <v>-108.9</v>
      </c>
      <c r="E41" s="23">
        <v>-14.16</v>
      </c>
      <c r="F41" s="26">
        <f t="shared" si="0"/>
        <v>39701.939999999995</v>
      </c>
      <c r="G41" s="23">
        <v>8000</v>
      </c>
      <c r="H41" s="23">
        <v>0</v>
      </c>
      <c r="I41" s="23">
        <f t="shared" si="5"/>
        <v>8000</v>
      </c>
      <c r="J41" s="23">
        <f t="shared" si="6"/>
        <v>47701.939999999995</v>
      </c>
    </row>
    <row r="42" spans="1:10" x14ac:dyDescent="0.3">
      <c r="A42" s="25" t="s">
        <v>171</v>
      </c>
      <c r="B42" s="23">
        <v>27937.5</v>
      </c>
      <c r="C42" s="23">
        <v>0</v>
      </c>
      <c r="D42" s="23">
        <v>-98.4</v>
      </c>
      <c r="E42" s="23">
        <v>0</v>
      </c>
      <c r="F42" s="26">
        <f t="shared" si="0"/>
        <v>27839.1</v>
      </c>
      <c r="G42" s="23">
        <v>10681.25</v>
      </c>
      <c r="H42" s="23">
        <v>0</v>
      </c>
      <c r="I42" s="23">
        <f t="shared" si="5"/>
        <v>10681.25</v>
      </c>
      <c r="J42" s="23">
        <f t="shared" si="6"/>
        <v>38520.35</v>
      </c>
    </row>
    <row r="43" spans="1:10" x14ac:dyDescent="0.3">
      <c r="A43" s="25" t="s">
        <v>172</v>
      </c>
      <c r="B43" s="23">
        <v>50650</v>
      </c>
      <c r="C43" s="23">
        <v>0</v>
      </c>
      <c r="D43" s="23">
        <v>0</v>
      </c>
      <c r="E43" s="23">
        <v>-43.61</v>
      </c>
      <c r="F43" s="26">
        <f t="shared" si="0"/>
        <v>50606.39</v>
      </c>
      <c r="G43" s="23">
        <v>6293.75</v>
      </c>
      <c r="H43" s="23">
        <v>0</v>
      </c>
      <c r="I43" s="23">
        <f t="shared" si="5"/>
        <v>6293.75</v>
      </c>
      <c r="J43" s="23">
        <f t="shared" si="6"/>
        <v>56900.14</v>
      </c>
    </row>
    <row r="44" spans="1:10" x14ac:dyDescent="0.3">
      <c r="A44" s="25" t="s">
        <v>173</v>
      </c>
      <c r="B44" s="23">
        <v>47750</v>
      </c>
      <c r="C44" s="23">
        <v>0</v>
      </c>
      <c r="D44" s="23">
        <v>0</v>
      </c>
      <c r="E44" s="23">
        <v>-244.64000000000001</v>
      </c>
      <c r="F44" s="26">
        <f t="shared" si="0"/>
        <v>47505.36</v>
      </c>
      <c r="G44" s="23">
        <v>5500</v>
      </c>
      <c r="H44" s="23">
        <v>0</v>
      </c>
      <c r="I44" s="23">
        <f t="shared" ref="I44:I50" si="7">G44+H44</f>
        <v>5500</v>
      </c>
      <c r="J44" s="23">
        <f t="shared" ref="J44:J50" si="8">F44+I44</f>
        <v>53005.36</v>
      </c>
    </row>
    <row r="45" spans="1:10" x14ac:dyDescent="0.3">
      <c r="A45" s="25" t="s">
        <v>174</v>
      </c>
      <c r="B45" s="23">
        <v>49012.5</v>
      </c>
      <c r="C45" s="23">
        <v>0</v>
      </c>
      <c r="D45" s="23">
        <v>-391.23</v>
      </c>
      <c r="E45" s="23">
        <v>-24.71</v>
      </c>
      <c r="F45" s="26">
        <f t="shared" si="0"/>
        <v>48596.56</v>
      </c>
      <c r="G45" s="23">
        <v>5750</v>
      </c>
      <c r="H45" s="23">
        <v>0</v>
      </c>
      <c r="I45" s="23">
        <f t="shared" si="7"/>
        <v>5750</v>
      </c>
      <c r="J45" s="23">
        <f t="shared" si="8"/>
        <v>54346.559999999998</v>
      </c>
    </row>
    <row r="46" spans="1:10" x14ac:dyDescent="0.3">
      <c r="A46" s="25" t="s">
        <v>175</v>
      </c>
      <c r="B46" s="23">
        <v>54912.5</v>
      </c>
      <c r="C46" s="23">
        <v>0</v>
      </c>
      <c r="D46" s="23">
        <v>-5500</v>
      </c>
      <c r="E46" s="23">
        <v>-87</v>
      </c>
      <c r="F46" s="26">
        <f t="shared" si="0"/>
        <v>49325.5</v>
      </c>
      <c r="G46" s="23">
        <v>5500</v>
      </c>
      <c r="H46" s="23">
        <v>-500</v>
      </c>
      <c r="I46" s="23">
        <f t="shared" si="7"/>
        <v>5000</v>
      </c>
      <c r="J46" s="23">
        <f t="shared" si="8"/>
        <v>54325.5</v>
      </c>
    </row>
    <row r="47" spans="1:10" x14ac:dyDescent="0.3">
      <c r="A47" s="25" t="s">
        <v>176</v>
      </c>
      <c r="B47" s="23">
        <v>71112.5</v>
      </c>
      <c r="C47" s="23">
        <v>0</v>
      </c>
      <c r="D47" s="23">
        <v>-3018.8599999999997</v>
      </c>
      <c r="E47" s="23">
        <v>0</v>
      </c>
      <c r="F47" s="26">
        <f t="shared" si="0"/>
        <v>68093.64</v>
      </c>
      <c r="G47" s="23">
        <v>7000</v>
      </c>
      <c r="H47" s="23">
        <v>0</v>
      </c>
      <c r="I47" s="23">
        <f t="shared" si="7"/>
        <v>7000</v>
      </c>
      <c r="J47" s="23">
        <f t="shared" si="8"/>
        <v>75093.64</v>
      </c>
    </row>
    <row r="48" spans="1:10" x14ac:dyDescent="0.3">
      <c r="A48" s="25" t="s">
        <v>177</v>
      </c>
      <c r="B48" s="23">
        <v>36162.5</v>
      </c>
      <c r="C48" s="23">
        <v>0</v>
      </c>
      <c r="D48" s="23">
        <v>-601.95000000000005</v>
      </c>
      <c r="E48" s="23">
        <v>0</v>
      </c>
      <c r="F48" s="26">
        <f t="shared" si="0"/>
        <v>35560.550000000003</v>
      </c>
      <c r="G48" s="23">
        <v>8562.5</v>
      </c>
      <c r="H48" s="23">
        <v>0</v>
      </c>
      <c r="I48" s="23">
        <f t="shared" si="7"/>
        <v>8562.5</v>
      </c>
      <c r="J48" s="23">
        <f t="shared" si="8"/>
        <v>44123.05</v>
      </c>
    </row>
    <row r="49" spans="1:13" x14ac:dyDescent="0.3">
      <c r="A49" s="25" t="s">
        <v>178</v>
      </c>
      <c r="B49" s="23">
        <v>47450</v>
      </c>
      <c r="C49" s="23">
        <v>0</v>
      </c>
      <c r="D49" s="23">
        <v>-1027.19</v>
      </c>
      <c r="E49" s="23">
        <v>-67.23</v>
      </c>
      <c r="F49" s="26">
        <f t="shared" si="0"/>
        <v>46355.579999999994</v>
      </c>
      <c r="G49" s="23">
        <v>7750</v>
      </c>
      <c r="H49" s="23">
        <v>0</v>
      </c>
      <c r="I49" s="23">
        <f t="shared" si="7"/>
        <v>7750</v>
      </c>
      <c r="J49" s="23">
        <f t="shared" si="8"/>
        <v>54105.579999999994</v>
      </c>
    </row>
    <row r="50" spans="1:13" x14ac:dyDescent="0.3">
      <c r="A50" s="25" t="s">
        <v>179</v>
      </c>
      <c r="B50" s="23">
        <v>45287.5</v>
      </c>
      <c r="C50" s="23">
        <v>0</v>
      </c>
      <c r="D50" s="23">
        <v>-2939.02</v>
      </c>
      <c r="E50" s="23">
        <v>-150.88999999999999</v>
      </c>
      <c r="F50" s="26">
        <f t="shared" si="0"/>
        <v>42197.590000000004</v>
      </c>
      <c r="G50" s="23">
        <v>11500</v>
      </c>
      <c r="H50" s="23">
        <v>0</v>
      </c>
      <c r="I50" s="23">
        <f t="shared" si="7"/>
        <v>11500</v>
      </c>
      <c r="J50" s="23">
        <f t="shared" si="8"/>
        <v>53697.590000000004</v>
      </c>
    </row>
    <row r="51" spans="1:13" x14ac:dyDescent="0.3">
      <c r="A51" s="25" t="s">
        <v>180</v>
      </c>
      <c r="B51" s="23">
        <v>44500</v>
      </c>
      <c r="C51" s="23">
        <v>0</v>
      </c>
      <c r="D51" s="23">
        <v>-1103.83</v>
      </c>
      <c r="E51" s="23">
        <v>-169.64</v>
      </c>
      <c r="F51" s="26">
        <f t="shared" si="0"/>
        <v>43226.53</v>
      </c>
      <c r="G51" s="23">
        <v>9637.5</v>
      </c>
      <c r="H51" s="23">
        <v>0</v>
      </c>
      <c r="I51" s="23">
        <f>SUM(G51:H51)</f>
        <v>9637.5</v>
      </c>
      <c r="J51" s="23">
        <f>SUM(F51+I51)</f>
        <v>52864.03</v>
      </c>
    </row>
    <row r="52" spans="1:13" x14ac:dyDescent="0.3">
      <c r="A52" s="29" t="s">
        <v>181</v>
      </c>
      <c r="B52" s="30">
        <f t="shared" ref="B52:I52" si="9">SUM(B10:B51)</f>
        <v>2125281.5</v>
      </c>
      <c r="C52" s="30">
        <f t="shared" si="9"/>
        <v>15.959999999999965</v>
      </c>
      <c r="D52" s="30">
        <f t="shared" si="9"/>
        <v>-68548.02</v>
      </c>
      <c r="E52" s="30">
        <f t="shared" si="9"/>
        <v>-3466.6899999999996</v>
      </c>
      <c r="F52" s="30">
        <f>SUM(F10:F51)</f>
        <v>2053282.75</v>
      </c>
      <c r="G52" s="30">
        <f t="shared" si="9"/>
        <v>218312.5</v>
      </c>
      <c r="H52" s="30">
        <f t="shared" si="9"/>
        <v>-1750</v>
      </c>
      <c r="I52" s="30">
        <f t="shared" si="9"/>
        <v>216562.5</v>
      </c>
      <c r="J52" s="30">
        <f>SUM(J10:J51)</f>
        <v>2269845.2499999995</v>
      </c>
    </row>
    <row r="54" spans="1:13" x14ac:dyDescent="0.3">
      <c r="A54" s="40" t="s">
        <v>182</v>
      </c>
      <c r="C54" s="36">
        <v>1102504.0299999996</v>
      </c>
      <c r="E54" s="42" t="s">
        <v>183</v>
      </c>
      <c r="F54" s="43"/>
      <c r="G54" s="44"/>
      <c r="H54" s="43"/>
      <c r="I54" s="43"/>
      <c r="J54" s="45"/>
    </row>
    <row r="55" spans="1:13" x14ac:dyDescent="0.3">
      <c r="A55" s="40" t="s">
        <v>222</v>
      </c>
      <c r="C55" s="36">
        <v>1415.9700000000003</v>
      </c>
      <c r="E55" s="46" t="s">
        <v>184</v>
      </c>
      <c r="F55" s="47"/>
      <c r="G55" s="48"/>
      <c r="H55" s="49"/>
      <c r="I55" s="49"/>
      <c r="J55" s="50"/>
      <c r="M55" s="117"/>
    </row>
    <row r="56" spans="1:13" x14ac:dyDescent="0.3">
      <c r="A56" s="40" t="s">
        <v>223</v>
      </c>
      <c r="C56" s="36">
        <v>3310.92</v>
      </c>
      <c r="E56" s="46" t="s">
        <v>185</v>
      </c>
      <c r="F56" s="47"/>
      <c r="G56" s="48"/>
      <c r="H56" s="49"/>
      <c r="I56" s="49"/>
      <c r="J56" s="50"/>
    </row>
    <row r="57" spans="1:13" x14ac:dyDescent="0.3">
      <c r="A57" s="40" t="s">
        <v>224</v>
      </c>
      <c r="C57" s="36">
        <v>1162614.33</v>
      </c>
      <c r="E57" s="51" t="s">
        <v>186</v>
      </c>
      <c r="F57" s="52"/>
      <c r="G57" s="53"/>
      <c r="H57" s="52"/>
      <c r="I57" s="52"/>
      <c r="J57" s="54"/>
    </row>
    <row r="58" spans="1:13" ht="17.25" thickBot="1" x14ac:dyDescent="0.35">
      <c r="A58" s="35" t="s">
        <v>111</v>
      </c>
      <c r="C58" s="118">
        <f>SUM(C54:C57)</f>
        <v>2269845.2499999995</v>
      </c>
      <c r="G58" s="37"/>
      <c r="H58" s="37"/>
      <c r="I58" s="37"/>
      <c r="J58" s="38"/>
    </row>
    <row r="59" spans="1:13" ht="17.25" thickTop="1" x14ac:dyDescent="0.3">
      <c r="G59" s="37"/>
      <c r="H59" s="37"/>
      <c r="I59" s="37"/>
    </row>
    <row r="60" spans="1:13" x14ac:dyDescent="0.3">
      <c r="A60" s="55" t="s">
        <v>218</v>
      </c>
      <c r="B60" s="41"/>
      <c r="C60" s="120" t="s">
        <v>217</v>
      </c>
      <c r="D60" s="56"/>
      <c r="E60" s="41"/>
      <c r="F60" s="41"/>
      <c r="G60" s="57"/>
      <c r="I60" s="57" t="s">
        <v>219</v>
      </c>
      <c r="J60" s="57"/>
    </row>
    <row r="61" spans="1:13" ht="10.5" customHeight="1" x14ac:dyDescent="0.3">
      <c r="A61" s="55"/>
      <c r="B61" s="41"/>
      <c r="C61" s="56"/>
      <c r="D61" s="56"/>
      <c r="E61" s="41"/>
      <c r="F61" s="41"/>
      <c r="G61" s="57"/>
      <c r="I61" s="57"/>
      <c r="J61" s="57"/>
    </row>
    <row r="62" spans="1:13" x14ac:dyDescent="0.3">
      <c r="A62" s="167" t="s">
        <v>205</v>
      </c>
      <c r="B62" s="167"/>
      <c r="C62" s="122"/>
      <c r="D62" s="32" t="s">
        <v>225</v>
      </c>
      <c r="E62" s="68"/>
      <c r="F62" s="122"/>
      <c r="G62" s="123" t="s">
        <v>187</v>
      </c>
      <c r="H62" s="122"/>
      <c r="I62" s="165" t="s">
        <v>226</v>
      </c>
      <c r="J62" s="165"/>
    </row>
    <row r="63" spans="1:13" x14ac:dyDescent="0.3">
      <c r="A63" s="168" t="s">
        <v>228</v>
      </c>
      <c r="B63" s="168"/>
      <c r="D63" s="119" t="s">
        <v>188</v>
      </c>
      <c r="E63" s="41"/>
      <c r="G63" s="119" t="s">
        <v>189</v>
      </c>
      <c r="I63" s="166" t="s">
        <v>227</v>
      </c>
      <c r="J63" s="166"/>
    </row>
    <row r="64" spans="1:13" x14ac:dyDescent="0.3">
      <c r="C64" s="39"/>
      <c r="D64" s="39"/>
      <c r="H64" s="39"/>
      <c r="I64" s="39"/>
      <c r="J64" s="39"/>
    </row>
  </sheetData>
  <mergeCells count="19">
    <mergeCell ref="I62:J62"/>
    <mergeCell ref="I63:J63"/>
    <mergeCell ref="A62:B62"/>
    <mergeCell ref="A63:B63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1:J1"/>
    <mergeCell ref="A3:J3"/>
    <mergeCell ref="A4:J4"/>
    <mergeCell ref="A5:J5"/>
    <mergeCell ref="A6:J6"/>
  </mergeCells>
  <pageMargins left="0.7" right="0.7" top="0.75" bottom="0.75" header="0.3" footer="0.3"/>
  <pageSetup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3"/>
  <sheetViews>
    <sheetView topLeftCell="A4" zoomScale="140" zoomScaleNormal="140" workbookViewId="0">
      <selection activeCell="O16" sqref="O16"/>
    </sheetView>
  </sheetViews>
  <sheetFormatPr defaultColWidth="9.140625" defaultRowHeight="16.5" x14ac:dyDescent="0.3"/>
  <cols>
    <col min="1" max="1" width="7.7109375" style="31" customWidth="1"/>
    <col min="2" max="2" width="10.42578125" style="31" customWidth="1"/>
    <col min="3" max="3" width="2.85546875" style="31" customWidth="1"/>
    <col min="4" max="4" width="10.5703125" style="31" customWidth="1"/>
    <col min="5" max="5" width="8.7109375" style="31" customWidth="1"/>
    <col min="6" max="6" width="9.140625" style="31"/>
    <col min="7" max="7" width="8.28515625" style="31" customWidth="1"/>
    <col min="8" max="8" width="9.140625" style="31"/>
    <col min="9" max="12" width="8.140625" style="31" customWidth="1"/>
    <col min="13" max="13" width="9.140625" style="31"/>
    <col min="14" max="15" width="8.42578125" style="31" customWidth="1"/>
    <col min="16" max="16" width="7.28515625" style="31" customWidth="1"/>
    <col min="17" max="18" width="8.7109375" style="31" customWidth="1"/>
    <col min="19" max="16384" width="9.140625" style="31"/>
  </cols>
  <sheetData>
    <row r="4" spans="1:19" ht="13.9" x14ac:dyDescent="0.25">
      <c r="A4" s="158" t="s">
        <v>230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19" x14ac:dyDescent="0.3">
      <c r="A5" s="159" t="s">
        <v>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</row>
    <row r="6" spans="1:19" ht="17.25" thickBot="1" x14ac:dyDescent="0.35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</row>
    <row r="7" spans="1:19" x14ac:dyDescent="0.3">
      <c r="A7" s="153"/>
      <c r="B7" s="153"/>
      <c r="C7" s="153"/>
      <c r="D7" s="153"/>
      <c r="E7" s="153"/>
      <c r="F7" s="153"/>
      <c r="G7" s="153"/>
      <c r="H7" s="153"/>
      <c r="I7" s="209" t="s">
        <v>126</v>
      </c>
      <c r="J7" s="210"/>
      <c r="K7" s="209" t="s">
        <v>293</v>
      </c>
      <c r="L7" s="210"/>
      <c r="M7" s="196" t="s">
        <v>294</v>
      </c>
      <c r="N7" s="209" t="s">
        <v>246</v>
      </c>
      <c r="O7" s="210"/>
      <c r="P7" s="153"/>
      <c r="Q7" s="153"/>
      <c r="R7" s="153"/>
    </row>
    <row r="8" spans="1:19" ht="17.25" thickBot="1" x14ac:dyDescent="0.35">
      <c r="A8" s="153"/>
      <c r="B8" s="153"/>
      <c r="C8" s="153"/>
      <c r="D8" s="153"/>
      <c r="E8" s="153"/>
      <c r="F8" s="153"/>
      <c r="G8" s="153"/>
      <c r="H8" s="153"/>
      <c r="I8" s="211" t="s">
        <v>291</v>
      </c>
      <c r="J8" s="212" t="s">
        <v>292</v>
      </c>
      <c r="K8" s="211" t="s">
        <v>291</v>
      </c>
      <c r="L8" s="212" t="s">
        <v>292</v>
      </c>
      <c r="M8" s="197"/>
      <c r="N8" s="211" t="s">
        <v>291</v>
      </c>
      <c r="O8" s="212" t="s">
        <v>292</v>
      </c>
      <c r="P8" s="153"/>
      <c r="Q8" s="153"/>
      <c r="R8" s="153"/>
    </row>
    <row r="9" spans="1:19" x14ac:dyDescent="0.3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</row>
    <row r="10" spans="1:19" ht="16.5" customHeight="1" x14ac:dyDescent="0.3">
      <c r="A10" s="160" t="s">
        <v>113</v>
      </c>
      <c r="B10" s="160"/>
      <c r="C10" s="160"/>
      <c r="D10" s="180" t="s">
        <v>231</v>
      </c>
      <c r="E10" s="180" t="s">
        <v>239</v>
      </c>
      <c r="F10" s="181" t="s">
        <v>124</v>
      </c>
      <c r="G10" s="176" t="s">
        <v>245</v>
      </c>
      <c r="H10" s="176" t="s">
        <v>248</v>
      </c>
      <c r="I10" s="185" t="s">
        <v>126</v>
      </c>
      <c r="J10" s="185" t="s">
        <v>127</v>
      </c>
      <c r="K10" s="178" t="s">
        <v>249</v>
      </c>
      <c r="L10" s="178" t="s">
        <v>246</v>
      </c>
      <c r="M10" s="176" t="s">
        <v>128</v>
      </c>
      <c r="N10" s="215" t="s">
        <v>129</v>
      </c>
      <c r="O10" s="216"/>
      <c r="P10" s="217"/>
      <c r="Q10" s="176" t="s">
        <v>8</v>
      </c>
      <c r="R10" s="177" t="s">
        <v>130</v>
      </c>
      <c r="S10" s="174" t="s">
        <v>252</v>
      </c>
    </row>
    <row r="11" spans="1:19" ht="40.5" x14ac:dyDescent="0.3">
      <c r="A11" s="160"/>
      <c r="B11" s="160"/>
      <c r="C11" s="160"/>
      <c r="D11" s="180"/>
      <c r="E11" s="180"/>
      <c r="F11" s="181"/>
      <c r="G11" s="176"/>
      <c r="H11" s="176"/>
      <c r="I11" s="185"/>
      <c r="J11" s="185"/>
      <c r="K11" s="178"/>
      <c r="L11" s="178"/>
      <c r="M11" s="176"/>
      <c r="N11" s="213" t="s">
        <v>250</v>
      </c>
      <c r="O11" s="214" t="s">
        <v>251</v>
      </c>
      <c r="P11" s="214" t="s">
        <v>80</v>
      </c>
      <c r="Q11" s="176"/>
      <c r="R11" s="177"/>
      <c r="S11" s="175"/>
    </row>
    <row r="12" spans="1:19" x14ac:dyDescent="0.3">
      <c r="A12" s="143" t="s">
        <v>232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144"/>
    </row>
    <row r="13" spans="1:19" ht="14.45" x14ac:dyDescent="0.3">
      <c r="A13" s="145" t="s">
        <v>190</v>
      </c>
      <c r="B13" s="66" t="s">
        <v>191</v>
      </c>
      <c r="C13" s="67" t="s">
        <v>198</v>
      </c>
      <c r="D13" s="58" t="s">
        <v>240</v>
      </c>
      <c r="E13" s="58" t="s">
        <v>237</v>
      </c>
      <c r="F13" s="59">
        <v>318</v>
      </c>
      <c r="G13" s="136">
        <v>11</v>
      </c>
      <c r="H13" s="60">
        <f>F13*G13</f>
        <v>3498</v>
      </c>
      <c r="I13" s="60">
        <f>ROUND((F13/8/60)*-120,2)</f>
        <v>-79.5</v>
      </c>
      <c r="J13" s="60"/>
      <c r="K13" s="60"/>
      <c r="L13" s="60"/>
      <c r="M13" s="60">
        <f>SUM(H13:L13)</f>
        <v>3418.5</v>
      </c>
      <c r="N13" s="69"/>
      <c r="O13" s="58"/>
      <c r="P13" s="69"/>
      <c r="Q13" s="60">
        <f>SUM(N13:P13)</f>
        <v>0</v>
      </c>
      <c r="R13" s="141">
        <f>M13-Q13</f>
        <v>3418.5</v>
      </c>
      <c r="S13" s="142"/>
    </row>
    <row r="14" spans="1:19" ht="14.45" x14ac:dyDescent="0.3">
      <c r="A14" s="145" t="s">
        <v>192</v>
      </c>
      <c r="B14" s="66" t="s">
        <v>193</v>
      </c>
      <c r="C14" s="66" t="s">
        <v>214</v>
      </c>
      <c r="D14" s="58" t="s">
        <v>238</v>
      </c>
      <c r="E14" s="58" t="s">
        <v>241</v>
      </c>
      <c r="F14" s="59">
        <v>318</v>
      </c>
      <c r="G14" s="136">
        <v>12</v>
      </c>
      <c r="H14" s="60">
        <f t="shared" ref="H14:H15" si="0">F14*G14</f>
        <v>3816</v>
      </c>
      <c r="I14" s="60"/>
      <c r="J14" s="60"/>
      <c r="K14" s="60">
        <f>ROUND(F14/8*3.5,2)</f>
        <v>139.13</v>
      </c>
      <c r="L14" s="60">
        <f>ROUND(F14/8/60*100,2)</f>
        <v>66.25</v>
      </c>
      <c r="M14" s="60">
        <f t="shared" ref="M14:M15" si="1">SUM(H14:L14)</f>
        <v>4021.38</v>
      </c>
      <c r="N14" s="69"/>
      <c r="O14" s="58"/>
      <c r="P14" s="69"/>
      <c r="Q14" s="60">
        <f t="shared" ref="Q14:Q15" si="2">SUM(N14:P14)</f>
        <v>0</v>
      </c>
      <c r="R14" s="141">
        <f>M14-Q14</f>
        <v>4021.38</v>
      </c>
      <c r="S14" s="142"/>
    </row>
    <row r="15" spans="1:19" ht="14.45" x14ac:dyDescent="0.3">
      <c r="A15" s="145" t="s">
        <v>194</v>
      </c>
      <c r="B15" s="66" t="s">
        <v>195</v>
      </c>
      <c r="C15" s="67" t="s">
        <v>199</v>
      </c>
      <c r="D15" s="58" t="s">
        <v>149</v>
      </c>
      <c r="E15" s="58" t="s">
        <v>237</v>
      </c>
      <c r="F15" s="59">
        <v>318</v>
      </c>
      <c r="G15" s="136">
        <v>10.5</v>
      </c>
      <c r="H15" s="60">
        <f t="shared" si="0"/>
        <v>3339</v>
      </c>
      <c r="I15" s="60"/>
      <c r="J15" s="60">
        <f>ROUND(-F15/8*4.5,2)</f>
        <v>-178.88</v>
      </c>
      <c r="K15" s="60"/>
      <c r="L15" s="60"/>
      <c r="M15" s="60">
        <f t="shared" si="1"/>
        <v>3160.12</v>
      </c>
      <c r="N15" s="69"/>
      <c r="O15" s="58"/>
      <c r="P15" s="69"/>
      <c r="Q15" s="60">
        <f t="shared" si="2"/>
        <v>0</v>
      </c>
      <c r="R15" s="141">
        <f>M15-Q15</f>
        <v>3160.12</v>
      </c>
      <c r="S15" s="142"/>
    </row>
    <row r="16" spans="1:19" ht="14.45" x14ac:dyDescent="0.3">
      <c r="A16" s="146"/>
      <c r="B16" s="147"/>
      <c r="C16" s="147"/>
      <c r="D16" s="133"/>
      <c r="E16" s="133"/>
      <c r="F16" s="133"/>
      <c r="G16" s="137"/>
      <c r="H16" s="75">
        <f>SUM(H13:H15)</f>
        <v>10653</v>
      </c>
      <c r="I16" s="75">
        <f t="shared" ref="I16:R16" si="3">SUM(I13:I15)</f>
        <v>-79.5</v>
      </c>
      <c r="J16" s="75">
        <f t="shared" si="3"/>
        <v>-178.88</v>
      </c>
      <c r="K16" s="75">
        <f t="shared" si="3"/>
        <v>139.13</v>
      </c>
      <c r="L16" s="75">
        <f t="shared" si="3"/>
        <v>66.25</v>
      </c>
      <c r="M16" s="75">
        <f t="shared" si="3"/>
        <v>10600</v>
      </c>
      <c r="N16" s="75">
        <f t="shared" si="3"/>
        <v>0</v>
      </c>
      <c r="O16" s="75">
        <f t="shared" si="3"/>
        <v>0</v>
      </c>
      <c r="P16" s="75">
        <f t="shared" si="3"/>
        <v>0</v>
      </c>
      <c r="Q16" s="75">
        <f t="shared" si="3"/>
        <v>0</v>
      </c>
      <c r="R16" s="75">
        <f t="shared" si="3"/>
        <v>10600</v>
      </c>
      <c r="S16" s="144"/>
    </row>
    <row r="17" spans="1:19" ht="14.45" x14ac:dyDescent="0.3">
      <c r="A17" s="148" t="s">
        <v>233</v>
      </c>
      <c r="B17" s="147"/>
      <c r="C17" s="147"/>
      <c r="D17" s="147"/>
      <c r="E17" s="147"/>
      <c r="F17" s="147"/>
      <c r="G17" s="149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4"/>
    </row>
    <row r="18" spans="1:19" ht="14.45" x14ac:dyDescent="0.3">
      <c r="A18" s="150" t="s">
        <v>201</v>
      </c>
      <c r="B18" s="67" t="s">
        <v>202</v>
      </c>
      <c r="C18" s="85" t="s">
        <v>215</v>
      </c>
      <c r="D18" s="58" t="s">
        <v>160</v>
      </c>
      <c r="E18" s="58" t="s">
        <v>237</v>
      </c>
      <c r="F18" s="60">
        <v>318</v>
      </c>
      <c r="G18" s="136">
        <v>5</v>
      </c>
      <c r="H18" s="60">
        <f t="shared" ref="H18:H19" si="4">F18*G18</f>
        <v>1590</v>
      </c>
      <c r="I18" s="60">
        <f>ROUND((F18/8/60)*-120,2)</f>
        <v>-79.5</v>
      </c>
      <c r="J18" s="60"/>
      <c r="K18" s="60"/>
      <c r="L18" s="60">
        <f>ROUND(F18/8/60*98,2)</f>
        <v>64.930000000000007</v>
      </c>
      <c r="M18" s="60">
        <f t="shared" ref="M18:M19" si="5">SUM(H18:L18)</f>
        <v>1575.43</v>
      </c>
      <c r="N18" s="69"/>
      <c r="O18" s="58"/>
      <c r="P18" s="69"/>
      <c r="Q18" s="60">
        <f t="shared" ref="Q18:Q19" si="6">SUM(N18:P18)</f>
        <v>0</v>
      </c>
      <c r="R18" s="141">
        <f>M18-Q18</f>
        <v>1575.43</v>
      </c>
      <c r="S18" s="142"/>
    </row>
    <row r="19" spans="1:19" ht="14.45" x14ac:dyDescent="0.3">
      <c r="A19" s="145" t="s">
        <v>203</v>
      </c>
      <c r="B19" s="66" t="s">
        <v>204</v>
      </c>
      <c r="C19" s="85" t="s">
        <v>216</v>
      </c>
      <c r="D19" s="58" t="s">
        <v>165</v>
      </c>
      <c r="E19" s="58" t="s">
        <v>241</v>
      </c>
      <c r="F19" s="60">
        <v>318</v>
      </c>
      <c r="G19" s="138">
        <v>8.5</v>
      </c>
      <c r="H19" s="60">
        <f t="shared" si="4"/>
        <v>2703</v>
      </c>
      <c r="I19" s="72"/>
      <c r="J19" s="60">
        <f>ROUND(-F19/8*3.5,2)</f>
        <v>-139.13</v>
      </c>
      <c r="K19" s="72">
        <f>ROUND(F19/8*4.5,2)</f>
        <v>178.88</v>
      </c>
      <c r="L19" s="72"/>
      <c r="M19" s="60">
        <f t="shared" si="5"/>
        <v>2742.75</v>
      </c>
      <c r="N19" s="73"/>
      <c r="O19" s="70"/>
      <c r="P19" s="73"/>
      <c r="Q19" s="60">
        <f t="shared" si="6"/>
        <v>0</v>
      </c>
      <c r="R19" s="141">
        <f>M19-Q19</f>
        <v>2742.75</v>
      </c>
      <c r="S19" s="142"/>
    </row>
    <row r="20" spans="1:19" ht="14.45" x14ac:dyDescent="0.3">
      <c r="A20" s="146"/>
      <c r="B20" s="147"/>
      <c r="C20" s="147"/>
      <c r="D20" s="133"/>
      <c r="E20" s="133"/>
      <c r="F20" s="133"/>
      <c r="G20" s="137"/>
      <c r="H20" s="75">
        <f t="shared" ref="H20:R20" si="7">SUM(H18:H19)</f>
        <v>4293</v>
      </c>
      <c r="I20" s="75">
        <f t="shared" si="7"/>
        <v>-79.5</v>
      </c>
      <c r="J20" s="75">
        <f t="shared" si="7"/>
        <v>-139.13</v>
      </c>
      <c r="K20" s="75">
        <f t="shared" si="7"/>
        <v>178.88</v>
      </c>
      <c r="L20" s="75">
        <f t="shared" si="7"/>
        <v>64.930000000000007</v>
      </c>
      <c r="M20" s="75">
        <f t="shared" si="7"/>
        <v>4318.18</v>
      </c>
      <c r="N20" s="75">
        <f t="shared" si="7"/>
        <v>0</v>
      </c>
      <c r="O20" s="75">
        <f t="shared" si="7"/>
        <v>0</v>
      </c>
      <c r="P20" s="75">
        <f t="shared" si="7"/>
        <v>0</v>
      </c>
      <c r="Q20" s="75">
        <f t="shared" si="7"/>
        <v>0</v>
      </c>
      <c r="R20" s="75">
        <f t="shared" si="7"/>
        <v>4318.18</v>
      </c>
      <c r="S20" s="144"/>
    </row>
    <row r="21" spans="1:19" ht="14.45" x14ac:dyDescent="0.3">
      <c r="A21" s="148" t="s">
        <v>235</v>
      </c>
      <c r="B21" s="147"/>
      <c r="C21" s="147"/>
      <c r="D21" s="147"/>
      <c r="E21" s="147"/>
      <c r="F21" s="147"/>
      <c r="G21" s="149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4"/>
    </row>
    <row r="22" spans="1:19" ht="14.45" x14ac:dyDescent="0.3">
      <c r="A22" s="145" t="s">
        <v>194</v>
      </c>
      <c r="B22" s="66" t="s">
        <v>195</v>
      </c>
      <c r="C22" s="67" t="s">
        <v>199</v>
      </c>
      <c r="D22" s="58" t="s">
        <v>242</v>
      </c>
      <c r="E22" s="58" t="s">
        <v>237</v>
      </c>
      <c r="F22" s="59">
        <v>340</v>
      </c>
      <c r="G22" s="136">
        <v>12</v>
      </c>
      <c r="H22" s="60">
        <f t="shared" ref="H22:H23" si="8">F22*G22</f>
        <v>4080</v>
      </c>
      <c r="I22" s="60"/>
      <c r="J22" s="60">
        <f>ROUND(-F22/8*4.5,2)</f>
        <v>-191.25</v>
      </c>
      <c r="K22" s="60"/>
      <c r="L22" s="60">
        <f t="shared" ref="L22:L23" si="9">ROUND(F22/8/60*120,2)</f>
        <v>85</v>
      </c>
      <c r="M22" s="60">
        <f t="shared" ref="M22:M23" si="10">SUM(H22:L22)</f>
        <v>3973.75</v>
      </c>
      <c r="N22" s="69"/>
      <c r="O22" s="58"/>
      <c r="P22" s="69"/>
      <c r="Q22" s="60">
        <f t="shared" ref="Q22:Q23" si="11">SUM(N22:P22)</f>
        <v>0</v>
      </c>
      <c r="R22" s="141">
        <f>M22-Q22</f>
        <v>3973.75</v>
      </c>
      <c r="S22" s="142"/>
    </row>
    <row r="23" spans="1:19" ht="14.45" x14ac:dyDescent="0.3">
      <c r="A23" s="145" t="s">
        <v>203</v>
      </c>
      <c r="B23" s="66" t="s">
        <v>204</v>
      </c>
      <c r="C23" s="85" t="s">
        <v>216</v>
      </c>
      <c r="D23" s="58" t="s">
        <v>243</v>
      </c>
      <c r="E23" s="58" t="s">
        <v>241</v>
      </c>
      <c r="F23" s="71">
        <v>325</v>
      </c>
      <c r="G23" s="138">
        <v>10.5</v>
      </c>
      <c r="H23" s="60">
        <f t="shared" si="8"/>
        <v>3412.5</v>
      </c>
      <c r="I23" s="72"/>
      <c r="J23" s="60">
        <f>ROUND(-F23/8*3.5,2)</f>
        <v>-142.19</v>
      </c>
      <c r="K23" s="72">
        <f>ROUND(F23/8*4.5,2)</f>
        <v>182.81</v>
      </c>
      <c r="L23" s="60">
        <f t="shared" si="9"/>
        <v>81.25</v>
      </c>
      <c r="M23" s="60">
        <f t="shared" si="10"/>
        <v>3534.37</v>
      </c>
      <c r="N23" s="73"/>
      <c r="O23" s="70"/>
      <c r="P23" s="73"/>
      <c r="Q23" s="60">
        <f t="shared" si="11"/>
        <v>0</v>
      </c>
      <c r="R23" s="141">
        <f>M23-Q23</f>
        <v>3534.37</v>
      </c>
      <c r="S23" s="142"/>
    </row>
    <row r="24" spans="1:19" ht="14.45" x14ac:dyDescent="0.3">
      <c r="A24" s="146"/>
      <c r="B24" s="147"/>
      <c r="C24" s="147"/>
      <c r="D24" s="133"/>
      <c r="E24" s="133"/>
      <c r="F24" s="133"/>
      <c r="G24" s="137"/>
      <c r="H24" s="75">
        <f t="shared" ref="H24:R24" si="12">SUM(H22:H23)</f>
        <v>7492.5</v>
      </c>
      <c r="I24" s="75">
        <f t="shared" si="12"/>
        <v>0</v>
      </c>
      <c r="J24" s="75">
        <f t="shared" si="12"/>
        <v>-333.44</v>
      </c>
      <c r="K24" s="75">
        <f t="shared" si="12"/>
        <v>182.81</v>
      </c>
      <c r="L24" s="75">
        <f t="shared" si="12"/>
        <v>166.25</v>
      </c>
      <c r="M24" s="75">
        <f t="shared" si="12"/>
        <v>7508.12</v>
      </c>
      <c r="N24" s="75">
        <f t="shared" si="12"/>
        <v>0</v>
      </c>
      <c r="O24" s="75">
        <f t="shared" si="12"/>
        <v>0</v>
      </c>
      <c r="P24" s="75">
        <f t="shared" si="12"/>
        <v>0</v>
      </c>
      <c r="Q24" s="75">
        <f t="shared" si="12"/>
        <v>0</v>
      </c>
      <c r="R24" s="75">
        <f t="shared" si="12"/>
        <v>7508.12</v>
      </c>
      <c r="S24" s="144"/>
    </row>
    <row r="25" spans="1:19" ht="14.45" x14ac:dyDescent="0.3">
      <c r="A25" s="148" t="s">
        <v>234</v>
      </c>
      <c r="B25" s="147"/>
      <c r="C25" s="147"/>
      <c r="D25" s="147"/>
      <c r="E25" s="147"/>
      <c r="F25" s="147"/>
      <c r="G25" s="149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4"/>
    </row>
    <row r="26" spans="1:19" ht="14.45" x14ac:dyDescent="0.3">
      <c r="A26" s="150" t="s">
        <v>201</v>
      </c>
      <c r="B26" s="67" t="s">
        <v>202</v>
      </c>
      <c r="C26" s="85" t="s">
        <v>215</v>
      </c>
      <c r="D26" s="58" t="s">
        <v>244</v>
      </c>
      <c r="E26" s="58" t="s">
        <v>237</v>
      </c>
      <c r="F26" s="59">
        <v>318</v>
      </c>
      <c r="G26" s="136">
        <v>2</v>
      </c>
      <c r="H26" s="60">
        <f t="shared" ref="H26:H27" si="13">F26*G26</f>
        <v>636</v>
      </c>
      <c r="I26" s="60">
        <f>ROUND((F26/8/60)*-120,2)</f>
        <v>-79.5</v>
      </c>
      <c r="J26" s="60"/>
      <c r="K26" s="60"/>
      <c r="L26" s="60">
        <f>ROUND(F26/8/60*95,2)</f>
        <v>62.94</v>
      </c>
      <c r="M26" s="60">
        <f t="shared" ref="M26:M27" si="14">SUM(H26:L26)</f>
        <v>619.44000000000005</v>
      </c>
      <c r="N26" s="69"/>
      <c r="O26" s="58"/>
      <c r="P26" s="69"/>
      <c r="Q26" s="60">
        <f t="shared" ref="Q26:Q27" si="15">SUM(N26:P26)</f>
        <v>0</v>
      </c>
      <c r="R26" s="141">
        <f>M26-Q26</f>
        <v>619.44000000000005</v>
      </c>
      <c r="S26" s="142"/>
    </row>
    <row r="27" spans="1:19" ht="14.45" x14ac:dyDescent="0.3">
      <c r="A27" s="145" t="s">
        <v>203</v>
      </c>
      <c r="B27" s="66" t="s">
        <v>204</v>
      </c>
      <c r="C27" s="85" t="s">
        <v>216</v>
      </c>
      <c r="D27" s="58" t="s">
        <v>168</v>
      </c>
      <c r="E27" s="58" t="s">
        <v>241</v>
      </c>
      <c r="F27" s="71">
        <v>318</v>
      </c>
      <c r="G27" s="138">
        <v>11.5</v>
      </c>
      <c r="H27" s="60">
        <f t="shared" si="13"/>
        <v>3657</v>
      </c>
      <c r="I27" s="72"/>
      <c r="J27" s="60">
        <f>ROUND(-F27/8*3.5,2)</f>
        <v>-139.13</v>
      </c>
      <c r="K27" s="72">
        <f>ROUND(F27/8*4.5,2)</f>
        <v>178.88</v>
      </c>
      <c r="L27" s="72"/>
      <c r="M27" s="60">
        <f t="shared" si="14"/>
        <v>3696.75</v>
      </c>
      <c r="N27" s="73"/>
      <c r="O27" s="70"/>
      <c r="P27" s="73"/>
      <c r="Q27" s="60">
        <f t="shared" si="15"/>
        <v>0</v>
      </c>
      <c r="R27" s="141">
        <f>M27-Q27</f>
        <v>3696.75</v>
      </c>
      <c r="S27" s="142"/>
    </row>
    <row r="28" spans="1:19" ht="14.45" x14ac:dyDescent="0.3">
      <c r="A28" s="146"/>
      <c r="B28" s="147"/>
      <c r="C28" s="147"/>
      <c r="D28" s="133"/>
      <c r="E28" s="133"/>
      <c r="F28" s="133"/>
      <c r="G28" s="134"/>
      <c r="H28" s="75">
        <f t="shared" ref="H28:R28" si="16">SUM(H26:H27)</f>
        <v>4293</v>
      </c>
      <c r="I28" s="75">
        <f t="shared" si="16"/>
        <v>-79.5</v>
      </c>
      <c r="J28" s="75">
        <f t="shared" si="16"/>
        <v>-139.13</v>
      </c>
      <c r="K28" s="75">
        <f t="shared" si="16"/>
        <v>178.88</v>
      </c>
      <c r="L28" s="75">
        <f t="shared" si="16"/>
        <v>62.94</v>
      </c>
      <c r="M28" s="75">
        <f t="shared" si="16"/>
        <v>4316.1900000000005</v>
      </c>
      <c r="N28" s="75">
        <f t="shared" si="16"/>
        <v>0</v>
      </c>
      <c r="O28" s="75">
        <f t="shared" si="16"/>
        <v>0</v>
      </c>
      <c r="P28" s="75">
        <f t="shared" si="16"/>
        <v>0</v>
      </c>
      <c r="Q28" s="75">
        <f t="shared" si="16"/>
        <v>0</v>
      </c>
      <c r="R28" s="75">
        <f t="shared" si="16"/>
        <v>4316.1900000000005</v>
      </c>
      <c r="S28" s="144"/>
    </row>
    <row r="29" spans="1:19" ht="14.45" x14ac:dyDescent="0.3">
      <c r="A29" s="148" t="s">
        <v>236</v>
      </c>
      <c r="B29" s="147"/>
      <c r="C29" s="147"/>
      <c r="D29" s="147"/>
      <c r="E29" s="147"/>
      <c r="F29" s="147"/>
      <c r="G29" s="151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4"/>
    </row>
    <row r="30" spans="1:19" x14ac:dyDescent="0.3">
      <c r="A30" s="145" t="s">
        <v>196</v>
      </c>
      <c r="B30" s="66" t="s">
        <v>197</v>
      </c>
      <c r="C30" s="66" t="s">
        <v>199</v>
      </c>
      <c r="D30" s="70" t="s">
        <v>155</v>
      </c>
      <c r="E30" s="58" t="s">
        <v>237</v>
      </c>
      <c r="F30" s="71">
        <v>320</v>
      </c>
      <c r="G30" s="138">
        <v>12</v>
      </c>
      <c r="H30" s="60">
        <f t="shared" ref="H30:H31" si="17">F30*G30</f>
        <v>3840</v>
      </c>
      <c r="I30" s="72"/>
      <c r="J30" s="72"/>
      <c r="K30" s="72"/>
      <c r="L30" s="60">
        <f>ROUND(F30/8/60*180,2)</f>
        <v>120</v>
      </c>
      <c r="M30" s="60">
        <f t="shared" ref="M30:M31" si="18">SUM(H30:L30)</f>
        <v>3960</v>
      </c>
      <c r="N30" s="73"/>
      <c r="O30" s="70"/>
      <c r="P30" s="73"/>
      <c r="Q30" s="60">
        <f t="shared" ref="Q30:Q31" si="19">SUM(N30:P30)</f>
        <v>0</v>
      </c>
      <c r="R30" s="141">
        <f>M30-Q30</f>
        <v>3960</v>
      </c>
      <c r="S30" s="142"/>
    </row>
    <row r="31" spans="1:19" x14ac:dyDescent="0.3">
      <c r="A31" s="145" t="s">
        <v>203</v>
      </c>
      <c r="B31" s="66" t="s">
        <v>204</v>
      </c>
      <c r="C31" s="85" t="s">
        <v>216</v>
      </c>
      <c r="D31" s="58" t="s">
        <v>159</v>
      </c>
      <c r="E31" s="58" t="s">
        <v>241</v>
      </c>
      <c r="F31" s="71">
        <v>320</v>
      </c>
      <c r="G31" s="138">
        <v>11.5</v>
      </c>
      <c r="H31" s="60">
        <f t="shared" si="17"/>
        <v>3680</v>
      </c>
      <c r="I31" s="72"/>
      <c r="J31" s="60">
        <f>ROUND(-F31/8*3.5,2)</f>
        <v>-140</v>
      </c>
      <c r="K31" s="72">
        <f>ROUND(F31/8*4.5,2)</f>
        <v>180</v>
      </c>
      <c r="L31" s="60">
        <f>ROUND(F31/8/60*180,2)</f>
        <v>120</v>
      </c>
      <c r="M31" s="60">
        <f t="shared" si="18"/>
        <v>3840</v>
      </c>
      <c r="N31" s="73"/>
      <c r="O31" s="70"/>
      <c r="P31" s="73"/>
      <c r="Q31" s="60">
        <f t="shared" si="19"/>
        <v>0</v>
      </c>
      <c r="R31" s="141">
        <f>M31-Q31</f>
        <v>3840</v>
      </c>
      <c r="S31" s="142"/>
    </row>
    <row r="32" spans="1:19" x14ac:dyDescent="0.3">
      <c r="A32" s="146"/>
      <c r="B32" s="147"/>
      <c r="C32" s="147"/>
      <c r="D32" s="133"/>
      <c r="E32" s="133"/>
      <c r="F32" s="133"/>
      <c r="G32" s="134"/>
      <c r="H32" s="75">
        <f t="shared" ref="H32:R32" si="20">SUM(H30:H31)</f>
        <v>7520</v>
      </c>
      <c r="I32" s="75">
        <f t="shared" si="20"/>
        <v>0</v>
      </c>
      <c r="J32" s="75">
        <f t="shared" si="20"/>
        <v>-140</v>
      </c>
      <c r="K32" s="75">
        <f t="shared" si="20"/>
        <v>180</v>
      </c>
      <c r="L32" s="75">
        <f t="shared" si="20"/>
        <v>240</v>
      </c>
      <c r="M32" s="75">
        <f t="shared" si="20"/>
        <v>7800</v>
      </c>
      <c r="N32" s="75">
        <f t="shared" si="20"/>
        <v>0</v>
      </c>
      <c r="O32" s="75">
        <f t="shared" si="20"/>
        <v>0</v>
      </c>
      <c r="P32" s="75">
        <f t="shared" si="20"/>
        <v>0</v>
      </c>
      <c r="Q32" s="75">
        <f t="shared" si="20"/>
        <v>0</v>
      </c>
      <c r="R32" s="75">
        <f t="shared" si="20"/>
        <v>7800</v>
      </c>
      <c r="S32" s="144"/>
    </row>
    <row r="33" spans="1:19" x14ac:dyDescent="0.3">
      <c r="A33" s="146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4"/>
    </row>
    <row r="34" spans="1:19" s="41" customFormat="1" ht="13.5" thickBot="1" x14ac:dyDescent="0.25">
      <c r="A34" s="182" t="s">
        <v>111</v>
      </c>
      <c r="B34" s="183"/>
      <c r="C34" s="183"/>
      <c r="D34" s="183"/>
      <c r="E34" s="183"/>
      <c r="F34" s="183"/>
      <c r="G34" s="184"/>
      <c r="H34" s="86">
        <f>H20+H16+H24+H28+H32</f>
        <v>34251.5</v>
      </c>
      <c r="I34" s="135">
        <f t="shared" ref="I34:R34" si="21">I20+I16+I24+I28+I32</f>
        <v>-238.5</v>
      </c>
      <c r="J34" s="135">
        <f t="shared" si="21"/>
        <v>-930.58</v>
      </c>
      <c r="K34" s="135">
        <f t="shared" si="21"/>
        <v>859.7</v>
      </c>
      <c r="L34" s="135">
        <f t="shared" si="21"/>
        <v>600.37</v>
      </c>
      <c r="M34" s="135">
        <f t="shared" si="21"/>
        <v>34542.49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34542.49</v>
      </c>
      <c r="S34" s="152"/>
    </row>
    <row r="35" spans="1:19" ht="17.25" thickTop="1" x14ac:dyDescent="0.3"/>
    <row r="37" spans="1:19" x14ac:dyDescent="0.3">
      <c r="A37" s="76" t="s">
        <v>218</v>
      </c>
      <c r="B37" s="76"/>
      <c r="C37" s="76"/>
      <c r="D37" s="57"/>
      <c r="E37" s="57"/>
      <c r="F37" s="78" t="s">
        <v>217</v>
      </c>
      <c r="G37" s="77"/>
      <c r="H37" s="77"/>
      <c r="I37" s="41"/>
      <c r="K37" s="78" t="s">
        <v>213</v>
      </c>
      <c r="L37" s="78"/>
      <c r="M37" s="77"/>
      <c r="N37" s="77"/>
      <c r="O37" s="79"/>
      <c r="P37" s="76"/>
      <c r="Q37" s="80"/>
      <c r="R37" s="41"/>
    </row>
    <row r="38" spans="1:19" x14ac:dyDescent="0.3">
      <c r="A38" s="76"/>
      <c r="B38" s="76"/>
      <c r="C38" s="76"/>
      <c r="D38" s="57"/>
      <c r="E38" s="57"/>
      <c r="F38" s="78"/>
      <c r="G38" s="77"/>
      <c r="H38" s="77"/>
      <c r="I38" s="41"/>
      <c r="K38" s="78"/>
      <c r="L38" s="78"/>
      <c r="M38" s="77"/>
      <c r="N38" s="77"/>
      <c r="O38" s="79"/>
      <c r="P38" s="76"/>
      <c r="Q38" s="80"/>
      <c r="R38" s="41"/>
    </row>
    <row r="39" spans="1:19" ht="17.25" x14ac:dyDescent="0.35">
      <c r="A39" s="76"/>
      <c r="B39" s="124" t="s">
        <v>205</v>
      </c>
      <c r="C39" s="124"/>
      <c r="D39" s="125"/>
      <c r="E39" s="125"/>
      <c r="F39" s="124"/>
      <c r="G39" s="126" t="s">
        <v>206</v>
      </c>
      <c r="H39" s="140"/>
      <c r="I39" s="126"/>
      <c r="J39" s="122"/>
      <c r="K39" s="126"/>
      <c r="L39" s="139"/>
      <c r="M39" s="139"/>
      <c r="O39" s="127"/>
      <c r="P39" s="124" t="s">
        <v>208</v>
      </c>
      <c r="Q39" s="80"/>
      <c r="R39" s="41"/>
    </row>
    <row r="40" spans="1:19" x14ac:dyDescent="0.3">
      <c r="A40" s="81" t="s">
        <v>209</v>
      </c>
      <c r="B40" s="76"/>
      <c r="C40" s="76"/>
      <c r="D40" s="82"/>
      <c r="E40" s="82"/>
      <c r="F40" s="76"/>
      <c r="G40" s="81" t="s">
        <v>210</v>
      </c>
      <c r="H40" s="77"/>
      <c r="I40" s="77"/>
      <c r="K40" s="77"/>
      <c r="L40" s="179" t="s">
        <v>247</v>
      </c>
      <c r="M40" s="179"/>
      <c r="N40" s="77"/>
      <c r="O40" s="79"/>
      <c r="P40" s="76" t="s">
        <v>212</v>
      </c>
      <c r="Q40" s="80"/>
      <c r="R40" s="41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</row>
  </sheetData>
  <mergeCells count="23">
    <mergeCell ref="A4:R4"/>
    <mergeCell ref="A5:R5"/>
    <mergeCell ref="L40:M40"/>
    <mergeCell ref="A10:C11"/>
    <mergeCell ref="D10:D11"/>
    <mergeCell ref="E10:E11"/>
    <mergeCell ref="F10:F11"/>
    <mergeCell ref="G10:G11"/>
    <mergeCell ref="A34:G34"/>
    <mergeCell ref="I7:J7"/>
    <mergeCell ref="K7:L7"/>
    <mergeCell ref="N7:O7"/>
    <mergeCell ref="M7:M8"/>
    <mergeCell ref="S10:S11"/>
    <mergeCell ref="Q10:Q11"/>
    <mergeCell ref="R10:R11"/>
    <mergeCell ref="N10:P10"/>
    <mergeCell ref="H10:H11"/>
    <mergeCell ref="I10:I11"/>
    <mergeCell ref="J10:J11"/>
    <mergeCell ref="K10:K11"/>
    <mergeCell ref="L10:L11"/>
    <mergeCell ref="M10:M11"/>
  </mergeCells>
  <pageMargins left="0.7" right="0.7" top="0.75" bottom="0.75" header="0.3" footer="0.3"/>
  <pageSetup paperSize="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zoomScale="160" zoomScaleNormal="160" workbookViewId="0">
      <selection activeCell="A6" sqref="A6"/>
    </sheetView>
  </sheetViews>
  <sheetFormatPr defaultRowHeight="15" x14ac:dyDescent="0.25"/>
  <cols>
    <col min="1" max="1" width="25.28515625" customWidth="1"/>
    <col min="2" max="2" width="19.28515625" customWidth="1"/>
    <col min="3" max="3" width="19.140625" customWidth="1"/>
    <col min="4" max="4" width="19.85546875" customWidth="1"/>
  </cols>
  <sheetData>
    <row r="1" spans="1:4" ht="14.45" x14ac:dyDescent="0.3">
      <c r="A1" t="s">
        <v>254</v>
      </c>
    </row>
    <row r="2" spans="1:4" ht="14.45" x14ac:dyDescent="0.3">
      <c r="A2" t="s">
        <v>253</v>
      </c>
    </row>
    <row r="4" spans="1:4" ht="28.9" x14ac:dyDescent="0.3">
      <c r="A4" s="116" t="s">
        <v>113</v>
      </c>
      <c r="B4" s="116" t="s">
        <v>260</v>
      </c>
      <c r="C4" s="116" t="s">
        <v>261</v>
      </c>
      <c r="D4" s="116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1" sqref="C21"/>
    </sheetView>
  </sheetViews>
  <sheetFormatPr defaultRowHeight="15" x14ac:dyDescent="0.25"/>
  <cols>
    <col min="1" max="1" width="3.85546875" customWidth="1"/>
    <col min="2" max="2" width="4.42578125" customWidth="1"/>
    <col min="3" max="3" width="6.28515625" customWidth="1"/>
  </cols>
  <sheetData>
    <row r="1" spans="1:4" x14ac:dyDescent="0.3">
      <c r="A1" t="s">
        <v>257</v>
      </c>
    </row>
    <row r="2" spans="1:4" x14ac:dyDescent="0.3">
      <c r="A2">
        <v>1</v>
      </c>
      <c r="B2" t="s">
        <v>255</v>
      </c>
    </row>
    <row r="3" spans="1:4" x14ac:dyDescent="0.3">
      <c r="C3" t="s">
        <v>256</v>
      </c>
    </row>
    <row r="4" spans="1:4" x14ac:dyDescent="0.3">
      <c r="A4">
        <v>2</v>
      </c>
      <c r="B4" t="s">
        <v>258</v>
      </c>
    </row>
    <row r="5" spans="1:4" x14ac:dyDescent="0.3">
      <c r="C5" t="s">
        <v>267</v>
      </c>
    </row>
    <row r="6" spans="1:4" x14ac:dyDescent="0.3">
      <c r="C6" t="s">
        <v>268</v>
      </c>
    </row>
    <row r="7" spans="1:4" x14ac:dyDescent="0.3">
      <c r="D7" t="s">
        <v>269</v>
      </c>
    </row>
    <row r="8" spans="1:4" x14ac:dyDescent="0.3">
      <c r="D8" t="s">
        <v>271</v>
      </c>
    </row>
    <row r="9" spans="1:4" x14ac:dyDescent="0.3">
      <c r="D9" t="s">
        <v>270</v>
      </c>
    </row>
    <row r="10" spans="1:4" x14ac:dyDescent="0.3">
      <c r="C10" t="s">
        <v>259</v>
      </c>
    </row>
    <row r="11" spans="1:4" x14ac:dyDescent="0.3">
      <c r="D11" t="s">
        <v>265</v>
      </c>
    </row>
    <row r="12" spans="1:4" x14ac:dyDescent="0.3">
      <c r="D12" t="s">
        <v>262</v>
      </c>
    </row>
    <row r="13" spans="1:4" x14ac:dyDescent="0.3">
      <c r="C13" t="s">
        <v>263</v>
      </c>
    </row>
    <row r="14" spans="1:4" x14ac:dyDescent="0.3">
      <c r="C14" t="s">
        <v>264</v>
      </c>
    </row>
    <row r="15" spans="1:4" x14ac:dyDescent="0.3">
      <c r="C15" t="s">
        <v>266</v>
      </c>
    </row>
    <row r="16" spans="1:4" x14ac:dyDescent="0.3">
      <c r="A16">
        <v>3</v>
      </c>
      <c r="B16" t="s">
        <v>272</v>
      </c>
    </row>
    <row r="17" spans="1:3" x14ac:dyDescent="0.3">
      <c r="C17" t="s">
        <v>273</v>
      </c>
    </row>
    <row r="18" spans="1:3" x14ac:dyDescent="0.3">
      <c r="A18">
        <v>4</v>
      </c>
      <c r="B18" t="s">
        <v>274</v>
      </c>
    </row>
    <row r="19" spans="1:3" x14ac:dyDescent="0.3">
      <c r="C19" t="s">
        <v>275</v>
      </c>
    </row>
    <row r="20" spans="1:3" x14ac:dyDescent="0.3">
      <c r="A20">
        <v>5</v>
      </c>
      <c r="B20" t="s">
        <v>276</v>
      </c>
    </row>
    <row r="21" spans="1:3" x14ac:dyDescent="0.3">
      <c r="B21" t="s">
        <v>277</v>
      </c>
      <c r="C21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deduction summary</vt:lpstr>
      <vt:lpstr>deduction detail</vt:lpstr>
      <vt:lpstr>Payroll Reg</vt:lpstr>
      <vt:lpstr>Sched</vt:lpstr>
      <vt:lpstr>Proby</vt:lpstr>
      <vt:lpstr>Inc Logs</vt:lpstr>
      <vt:lpstr>Suggestions</vt:lpstr>
    </vt:vector>
  </TitlesOfParts>
  <Company>HEAVEN KILLERS RELEASE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Maribeth A. Borlaza</dc:creator>
  <cp:lastModifiedBy>GVM</cp:lastModifiedBy>
  <cp:lastPrinted>2017-03-03T08:51:06Z</cp:lastPrinted>
  <dcterms:created xsi:type="dcterms:W3CDTF">2017-03-01T06:58:09Z</dcterms:created>
  <dcterms:modified xsi:type="dcterms:W3CDTF">2017-07-03T06:55:46Z</dcterms:modified>
</cp:coreProperties>
</file>