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ppr\Documents\documentação sistema\"/>
    </mc:Choice>
  </mc:AlternateContent>
  <bookViews>
    <workbookView xWindow="0" yWindow="0" windowWidth="24000" windowHeight="973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Funções!$K$8:$K$127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52511"/>
</workbook>
</file>

<file path=xl/calcChain.xml><?xml version="1.0" encoding="utf-8"?>
<calcChain xmlns="http://schemas.openxmlformats.org/spreadsheetml/2006/main">
  <c r="L119" i="2" l="1"/>
  <c r="N119" i="2" s="1"/>
  <c r="O119" i="2" s="1"/>
  <c r="L84" i="2"/>
  <c r="N84" i="2" s="1"/>
  <c r="O84" i="2" s="1"/>
  <c r="K84" i="2"/>
  <c r="K119" i="2" l="1"/>
  <c r="M119" i="2"/>
  <c r="M84" i="2"/>
  <c r="N86" i="2"/>
  <c r="L86" i="2"/>
  <c r="M86" i="2" s="1"/>
  <c r="N80" i="2"/>
  <c r="L80" i="2"/>
  <c r="M80" i="2" s="1"/>
  <c r="L85" i="2"/>
  <c r="M85" i="2" s="1"/>
  <c r="K85" i="2"/>
  <c r="L83" i="2"/>
  <c r="N83" i="2" s="1"/>
  <c r="O83" i="2" s="1"/>
  <c r="K83" i="2"/>
  <c r="N82" i="2"/>
  <c r="O82" i="2" s="1"/>
  <c r="M82" i="2"/>
  <c r="L82" i="2"/>
  <c r="K82" i="2"/>
  <c r="L81" i="2"/>
  <c r="N81" i="2" s="1"/>
  <c r="O81" i="2" s="1"/>
  <c r="K81" i="2"/>
  <c r="N74" i="2"/>
  <c r="L74" i="2"/>
  <c r="M74" i="2" s="1"/>
  <c r="L79" i="2"/>
  <c r="K79" i="2" s="1"/>
  <c r="L78" i="2"/>
  <c r="M78" i="2" s="1"/>
  <c r="L77" i="2"/>
  <c r="M77" i="2" s="1"/>
  <c r="L76" i="2"/>
  <c r="N76" i="2" s="1"/>
  <c r="O76" i="2" s="1"/>
  <c r="L75" i="2"/>
  <c r="M75" i="2" s="1"/>
  <c r="L65" i="2"/>
  <c r="K65" i="2" s="1"/>
  <c r="N85" i="2" l="1"/>
  <c r="O85" i="2" s="1"/>
  <c r="K80" i="2"/>
  <c r="K74" i="2"/>
  <c r="K86" i="2"/>
  <c r="M81" i="2"/>
  <c r="M83" i="2"/>
  <c r="K78" i="2"/>
  <c r="K76" i="2"/>
  <c r="K75" i="2"/>
  <c r="N75" i="2"/>
  <c r="O75" i="2" s="1"/>
  <c r="N78" i="2"/>
  <c r="O78" i="2" s="1"/>
  <c r="K77" i="2"/>
  <c r="N77" i="2"/>
  <c r="O77" i="2" s="1"/>
  <c r="M79" i="2"/>
  <c r="M76" i="2"/>
  <c r="N79" i="2"/>
  <c r="O79" i="2" s="1"/>
  <c r="N65" i="2"/>
  <c r="O65" i="2" s="1"/>
  <c r="M65" i="2"/>
  <c r="N109" i="2"/>
  <c r="L109" i="2"/>
  <c r="M109" i="2" s="1"/>
  <c r="K109" i="2"/>
  <c r="L127" i="2" l="1"/>
  <c r="M127" i="2" s="1"/>
  <c r="L126" i="2"/>
  <c r="N126" i="2" s="1"/>
  <c r="O126" i="2" s="1"/>
  <c r="K127" i="2" l="1"/>
  <c r="K126" i="2"/>
  <c r="N127" i="2"/>
  <c r="O127" i="2" s="1"/>
  <c r="M126" i="2"/>
  <c r="L128" i="2"/>
  <c r="M128" i="2" s="1"/>
  <c r="K128" i="2" l="1"/>
  <c r="O128" i="2"/>
  <c r="L72" i="2" l="1"/>
  <c r="M72" i="2" s="1"/>
  <c r="L29" i="2"/>
  <c r="K29" i="2" s="1"/>
  <c r="L117" i="2"/>
  <c r="K117" i="2" s="1"/>
  <c r="L37" i="2"/>
  <c r="M37" i="2" s="1"/>
  <c r="K37" i="2"/>
  <c r="L116" i="2"/>
  <c r="K116" i="2" s="1"/>
  <c r="L118" i="2"/>
  <c r="M118" i="2" s="1"/>
  <c r="L115" i="2"/>
  <c r="N115" i="2" s="1"/>
  <c r="O115" i="2" s="1"/>
  <c r="L114" i="2"/>
  <c r="K114" i="2" s="1"/>
  <c r="L113" i="2"/>
  <c r="N113" i="2" s="1"/>
  <c r="O113" i="2" s="1"/>
  <c r="L112" i="2"/>
  <c r="M112" i="2" s="1"/>
  <c r="L111" i="2"/>
  <c r="N111" i="2" s="1"/>
  <c r="O111" i="2" s="1"/>
  <c r="L110" i="2"/>
  <c r="K110" i="2" s="1"/>
  <c r="K115" i="2" l="1"/>
  <c r="N72" i="2"/>
  <c r="O72" i="2" s="1"/>
  <c r="K118" i="2"/>
  <c r="N29" i="2"/>
  <c r="O29" i="2" s="1"/>
  <c r="K72" i="2"/>
  <c r="N37" i="2"/>
  <c r="O37" i="2" s="1"/>
  <c r="M29" i="2"/>
  <c r="K112" i="2"/>
  <c r="K113" i="2"/>
  <c r="M117" i="2"/>
  <c r="N117" i="2"/>
  <c r="O117" i="2" s="1"/>
  <c r="M113" i="2"/>
  <c r="M116" i="2"/>
  <c r="N116" i="2"/>
  <c r="O116" i="2" s="1"/>
  <c r="N114" i="2"/>
  <c r="O114" i="2" s="1"/>
  <c r="N118" i="2"/>
  <c r="O118" i="2" s="1"/>
  <c r="N112" i="2"/>
  <c r="O112" i="2" s="1"/>
  <c r="K111" i="2"/>
  <c r="M110" i="2"/>
  <c r="M114" i="2"/>
  <c r="M111" i="2"/>
  <c r="M115" i="2"/>
  <c r="L58" i="2"/>
  <c r="N58" i="2" s="1"/>
  <c r="O58" i="2" s="1"/>
  <c r="K58" i="2" l="1"/>
  <c r="M58" i="2"/>
  <c r="L108" i="2"/>
  <c r="K108" i="2" s="1"/>
  <c r="L107" i="2"/>
  <c r="K107" i="2" s="1"/>
  <c r="L106" i="2"/>
  <c r="N106" i="2" s="1"/>
  <c r="O106" i="2" s="1"/>
  <c r="L105" i="2"/>
  <c r="N105" i="2" s="1"/>
  <c r="O105" i="2" s="1"/>
  <c r="K105" i="2"/>
  <c r="L104" i="2"/>
  <c r="M104" i="2" s="1"/>
  <c r="L103" i="2"/>
  <c r="N103" i="2" s="1"/>
  <c r="O103" i="2" s="1"/>
  <c r="L101" i="2"/>
  <c r="N101" i="2" s="1"/>
  <c r="O101" i="2" s="1"/>
  <c r="L100" i="2"/>
  <c r="N100" i="2" s="1"/>
  <c r="O100" i="2" s="1"/>
  <c r="L99" i="2"/>
  <c r="M99" i="2" s="1"/>
  <c r="L98" i="2"/>
  <c r="N98" i="2" s="1"/>
  <c r="O98" i="2" s="1"/>
  <c r="L97" i="2"/>
  <c r="K97" i="2" s="1"/>
  <c r="L96" i="2"/>
  <c r="K96" i="2" s="1"/>
  <c r="L95" i="2"/>
  <c r="M95" i="2" s="1"/>
  <c r="L93" i="2"/>
  <c r="N93" i="2" s="1"/>
  <c r="O93" i="2" s="1"/>
  <c r="L92" i="2"/>
  <c r="K92" i="2" s="1"/>
  <c r="L91" i="2"/>
  <c r="M91" i="2" s="1"/>
  <c r="L90" i="2"/>
  <c r="M90" i="2" s="1"/>
  <c r="L89" i="2"/>
  <c r="N89" i="2" s="1"/>
  <c r="O89" i="2" s="1"/>
  <c r="L88" i="2"/>
  <c r="N88" i="2" s="1"/>
  <c r="O88" i="2" s="1"/>
  <c r="L87" i="2"/>
  <c r="N87" i="2" s="1"/>
  <c r="O87" i="2" s="1"/>
  <c r="L32" i="2"/>
  <c r="K32" i="2" s="1"/>
  <c r="L33" i="2"/>
  <c r="N33" i="2" s="1"/>
  <c r="O33" i="2" s="1"/>
  <c r="L34" i="2"/>
  <c r="K34" i="2" s="1"/>
  <c r="L35" i="2"/>
  <c r="M35" i="2" s="1"/>
  <c r="L36" i="2"/>
  <c r="K36" i="2" s="1"/>
  <c r="L53" i="2"/>
  <c r="K53" i="2" s="1"/>
  <c r="L54" i="2"/>
  <c r="N54" i="2" s="1"/>
  <c r="O54" i="2" s="1"/>
  <c r="L55" i="2"/>
  <c r="K55" i="2" s="1"/>
  <c r="L56" i="2"/>
  <c r="N56" i="2" s="1"/>
  <c r="O56" i="2" s="1"/>
  <c r="L57" i="2"/>
  <c r="K57" i="2" s="1"/>
  <c r="K88" i="2" l="1"/>
  <c r="K103" i="2"/>
  <c r="N32" i="2"/>
  <c r="O32" i="2" s="1"/>
  <c r="M32" i="2"/>
  <c r="M55" i="2"/>
  <c r="N36" i="2"/>
  <c r="O36" i="2" s="1"/>
  <c r="K87" i="2"/>
  <c r="K89" i="2"/>
  <c r="M96" i="2"/>
  <c r="N96" i="2"/>
  <c r="O96" i="2" s="1"/>
  <c r="M105" i="2"/>
  <c r="N55" i="2"/>
  <c r="O55" i="2" s="1"/>
  <c r="K35" i="2"/>
  <c r="N95" i="2"/>
  <c r="O95" i="2" s="1"/>
  <c r="N104" i="2"/>
  <c r="O104" i="2" s="1"/>
  <c r="M108" i="2"/>
  <c r="M87" i="2"/>
  <c r="M88" i="2"/>
  <c r="M103" i="2"/>
  <c r="N108" i="2"/>
  <c r="O108" i="2" s="1"/>
  <c r="M54" i="2"/>
  <c r="M33" i="2"/>
  <c r="K91" i="2"/>
  <c r="K95" i="2"/>
  <c r="K104" i="2"/>
  <c r="M107" i="2"/>
  <c r="K106" i="2"/>
  <c r="N107" i="2"/>
  <c r="O107" i="2" s="1"/>
  <c r="M106" i="2"/>
  <c r="K56" i="2"/>
  <c r="N57" i="2"/>
  <c r="O57" i="2" s="1"/>
  <c r="M56" i="2"/>
  <c r="M36" i="2"/>
  <c r="N35" i="2"/>
  <c r="O35" i="2" s="1"/>
  <c r="K90" i="2"/>
  <c r="N90" i="2"/>
  <c r="O90" i="2" s="1"/>
  <c r="N91" i="2"/>
  <c r="O91" i="2" s="1"/>
  <c r="K98" i="2"/>
  <c r="K99" i="2"/>
  <c r="N99" i="2"/>
  <c r="O99" i="2" s="1"/>
  <c r="M100" i="2"/>
  <c r="K100" i="2"/>
  <c r="M97" i="2"/>
  <c r="N97" i="2"/>
  <c r="O97" i="2" s="1"/>
  <c r="K101" i="2"/>
  <c r="M101" i="2"/>
  <c r="M98" i="2"/>
  <c r="M89" i="2"/>
  <c r="N92" i="2"/>
  <c r="O92" i="2" s="1"/>
  <c r="K93" i="2"/>
  <c r="M92" i="2"/>
  <c r="M93" i="2"/>
  <c r="N34" i="2"/>
  <c r="O34" i="2" s="1"/>
  <c r="K33" i="2"/>
  <c r="M34" i="2"/>
  <c r="M57" i="2"/>
  <c r="N53" i="2"/>
  <c r="O53" i="2" s="1"/>
  <c r="M53" i="2"/>
  <c r="K54" i="2"/>
  <c r="A4" i="2" l="1"/>
  <c r="N52" i="2"/>
  <c r="O52" i="2" s="1"/>
  <c r="L52" i="2"/>
  <c r="M52" i="2" s="1"/>
  <c r="N45" i="2"/>
  <c r="O45" i="2" s="1"/>
  <c r="L45" i="2"/>
  <c r="M45" i="2" s="1"/>
  <c r="N24" i="2"/>
  <c r="O24" i="2" s="1"/>
  <c r="L24" i="2"/>
  <c r="M24" i="2" s="1"/>
  <c r="L16" i="2"/>
  <c r="M16" i="2" s="1"/>
  <c r="F58" i="3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L73" i="2"/>
  <c r="M73" i="2" s="1"/>
  <c r="L71" i="2"/>
  <c r="M71" i="2" s="1"/>
  <c r="L70" i="2"/>
  <c r="K70" i="2" s="1"/>
  <c r="L69" i="2"/>
  <c r="M69" i="2" s="1"/>
  <c r="L68" i="2"/>
  <c r="M68" i="2" s="1"/>
  <c r="L67" i="2"/>
  <c r="M67" i="2" s="1"/>
  <c r="L64" i="2"/>
  <c r="M64" i="2" s="1"/>
  <c r="L63" i="2"/>
  <c r="M63" i="2" s="1"/>
  <c r="L62" i="2"/>
  <c r="M62" i="2" s="1"/>
  <c r="L61" i="2"/>
  <c r="N60" i="2"/>
  <c r="O60" i="2" s="1"/>
  <c r="L60" i="2"/>
  <c r="K60" i="2" s="1"/>
  <c r="L51" i="2"/>
  <c r="M51" i="2" s="1"/>
  <c r="L50" i="2"/>
  <c r="M50" i="2" s="1"/>
  <c r="L49" i="2"/>
  <c r="K49" i="2" s="1"/>
  <c r="L48" i="2"/>
  <c r="M48" i="2" s="1"/>
  <c r="L47" i="2"/>
  <c r="M47" i="2" s="1"/>
  <c r="L46" i="2"/>
  <c r="M46" i="2" s="1"/>
  <c r="L44" i="2"/>
  <c r="M44" i="2" s="1"/>
  <c r="L43" i="2"/>
  <c r="M43" i="2" s="1"/>
  <c r="L42" i="2"/>
  <c r="M42" i="2" s="1"/>
  <c r="L41" i="2"/>
  <c r="M41" i="2" s="1"/>
  <c r="L40" i="2"/>
  <c r="K40" i="2" s="1"/>
  <c r="L39" i="2"/>
  <c r="M39" i="2" s="1"/>
  <c r="N38" i="2"/>
  <c r="O38" i="2" s="1"/>
  <c r="L38" i="2"/>
  <c r="M38" i="2" s="1"/>
  <c r="L30" i="2"/>
  <c r="M30" i="2" s="1"/>
  <c r="L28" i="2"/>
  <c r="K28" i="2" s="1"/>
  <c r="L27" i="2"/>
  <c r="M27" i="2" s="1"/>
  <c r="L26" i="2"/>
  <c r="N26" i="2" s="1"/>
  <c r="O26" i="2" s="1"/>
  <c r="L25" i="2"/>
  <c r="M25" i="2" s="1"/>
  <c r="L23" i="2"/>
  <c r="M23" i="2" s="1"/>
  <c r="L22" i="2"/>
  <c r="M22" i="2" s="1"/>
  <c r="L21" i="2"/>
  <c r="M21" i="2" s="1"/>
  <c r="L20" i="2"/>
  <c r="M20" i="2" s="1"/>
  <c r="L19" i="2"/>
  <c r="K19" i="2" s="1"/>
  <c r="L18" i="2"/>
  <c r="M18" i="2" s="1"/>
  <c r="N17" i="2"/>
  <c r="O17" i="2" s="1"/>
  <c r="L17" i="2"/>
  <c r="L15" i="2"/>
  <c r="K15" i="2" s="1"/>
  <c r="L14" i="2"/>
  <c r="N14" i="2" s="1"/>
  <c r="O14" i="2" s="1"/>
  <c r="L13" i="2"/>
  <c r="M13" i="2" s="1"/>
  <c r="L12" i="2"/>
  <c r="M12" i="2" s="1"/>
  <c r="L11" i="2"/>
  <c r="N11" i="2" s="1"/>
  <c r="O11" i="2" s="1"/>
  <c r="L10" i="2"/>
  <c r="N10" i="2" s="1"/>
  <c r="O10" i="2" s="1"/>
  <c r="L9" i="2"/>
  <c r="K9" i="2" s="1"/>
  <c r="L8" i="2"/>
  <c r="K8" i="2" s="1"/>
  <c r="F6" i="2"/>
  <c r="A6" i="2"/>
  <c r="G5" i="2"/>
  <c r="A5" i="2"/>
  <c r="G4" i="2"/>
  <c r="A15" i="1"/>
  <c r="K24" i="2" l="1"/>
  <c r="K52" i="2"/>
  <c r="N16" i="2"/>
  <c r="O16" i="2" s="1"/>
  <c r="K71" i="2"/>
  <c r="K45" i="2"/>
  <c r="N51" i="2"/>
  <c r="O51" i="2" s="1"/>
  <c r="K16" i="2"/>
  <c r="N73" i="2"/>
  <c r="O73" i="2" s="1"/>
  <c r="N44" i="2"/>
  <c r="O44" i="2" s="1"/>
  <c r="N23" i="2"/>
  <c r="O23" i="2" s="1"/>
  <c r="K10" i="2"/>
  <c r="N39" i="2"/>
  <c r="O39" i="2" s="1"/>
  <c r="N50" i="2"/>
  <c r="O50" i="2" s="1"/>
  <c r="N71" i="2"/>
  <c r="O71" i="2" s="1"/>
  <c r="N67" i="2"/>
  <c r="O67" i="2" s="1"/>
  <c r="N70" i="2"/>
  <c r="O70" i="2" s="1"/>
  <c r="N68" i="2"/>
  <c r="O68" i="2" s="1"/>
  <c r="N69" i="2"/>
  <c r="O69" i="2" s="1"/>
  <c r="N64" i="2"/>
  <c r="O64" i="2" s="1"/>
  <c r="K63" i="2"/>
  <c r="N63" i="2"/>
  <c r="O63" i="2" s="1"/>
  <c r="N61" i="2"/>
  <c r="O61" i="2" s="1"/>
  <c r="N62" i="2"/>
  <c r="O62" i="2" s="1"/>
  <c r="N49" i="2"/>
  <c r="O49" i="2" s="1"/>
  <c r="N46" i="2"/>
  <c r="O46" i="2" s="1"/>
  <c r="N47" i="2"/>
  <c r="O47" i="2" s="1"/>
  <c r="N48" i="2"/>
  <c r="O48" i="2" s="1"/>
  <c r="K41" i="2"/>
  <c r="N41" i="2"/>
  <c r="O41" i="2" s="1"/>
  <c r="N43" i="2"/>
  <c r="O43" i="2" s="1"/>
  <c r="N40" i="2"/>
  <c r="O40" i="2" s="1"/>
  <c r="N42" i="2"/>
  <c r="O42" i="2" s="1"/>
  <c r="K30" i="2"/>
  <c r="N30" i="2"/>
  <c r="O30" i="2" s="1"/>
  <c r="N28" i="2"/>
  <c r="O28" i="2" s="1"/>
  <c r="N27" i="2"/>
  <c r="O27" i="2" s="1"/>
  <c r="N25" i="2"/>
  <c r="O25" i="2" s="1"/>
  <c r="N18" i="2"/>
  <c r="O18" i="2" s="1"/>
  <c r="N22" i="2"/>
  <c r="O22" i="2" s="1"/>
  <c r="N21" i="2"/>
  <c r="O21" i="2" s="1"/>
  <c r="K20" i="2"/>
  <c r="N20" i="2"/>
  <c r="O20" i="2" s="1"/>
  <c r="N19" i="2"/>
  <c r="O19" i="2" s="1"/>
  <c r="G57" i="3"/>
  <c r="M9" i="2"/>
  <c r="N9" i="2"/>
  <c r="O9" i="2" s="1"/>
  <c r="K50" i="2"/>
  <c r="K13" i="2"/>
  <c r="K22" i="2"/>
  <c r="K43" i="2"/>
  <c r="K61" i="2"/>
  <c r="M10" i="2"/>
  <c r="K23" i="2"/>
  <c r="K44" i="2"/>
  <c r="K64" i="2"/>
  <c r="N12" i="2"/>
  <c r="O12" i="2" s="1"/>
  <c r="M11" i="2"/>
  <c r="K12" i="2"/>
  <c r="K25" i="2"/>
  <c r="K46" i="2"/>
  <c r="K67" i="2"/>
  <c r="K73" i="2"/>
  <c r="G58" i="3"/>
  <c r="G56" i="3"/>
  <c r="N8" i="2"/>
  <c r="M8" i="2"/>
  <c r="N13" i="2"/>
  <c r="O13" i="2" s="1"/>
  <c r="M17" i="2"/>
  <c r="K17" i="2"/>
  <c r="M19" i="2"/>
  <c r="K21" i="2"/>
  <c r="M26" i="2"/>
  <c r="K26" i="2"/>
  <c r="M28" i="2"/>
  <c r="M40" i="2"/>
  <c r="K42" i="2"/>
  <c r="M49" i="2"/>
  <c r="K51" i="2"/>
  <c r="M60" i="2"/>
  <c r="K62" i="2"/>
  <c r="M70" i="2"/>
  <c r="K11" i="2"/>
  <c r="N15" i="2"/>
  <c r="O15" i="2" s="1"/>
  <c r="M15" i="2"/>
  <c r="M14" i="2"/>
  <c r="K14" i="2"/>
  <c r="K18" i="2"/>
  <c r="K27" i="2"/>
  <c r="K39" i="2"/>
  <c r="K48" i="2"/>
  <c r="K69" i="2"/>
  <c r="K38" i="2"/>
  <c r="K47" i="2"/>
  <c r="K68" i="2"/>
  <c r="C38" i="3" l="1"/>
  <c r="G38" i="3" s="1"/>
  <c r="C39" i="3"/>
  <c r="G39" i="3" s="1"/>
  <c r="C12" i="3"/>
  <c r="G12" i="3" s="1"/>
  <c r="C11" i="3"/>
  <c r="G11" i="3" s="1"/>
  <c r="C17" i="3"/>
  <c r="E55" i="3"/>
  <c r="O8" i="2"/>
  <c r="C40" i="3"/>
  <c r="G40" i="3" s="1"/>
  <c r="C31" i="3"/>
  <c r="C24" i="3"/>
  <c r="C10" i="3"/>
  <c r="C33" i="3"/>
  <c r="G33" i="3" s="1"/>
  <c r="C32" i="3"/>
  <c r="G32" i="3" s="1"/>
  <c r="C19" i="3"/>
  <c r="G19" i="3" s="1"/>
  <c r="C26" i="3"/>
  <c r="G26" i="3" s="1"/>
  <c r="C25" i="3"/>
  <c r="G25" i="3" s="1"/>
  <c r="C18" i="3"/>
  <c r="G18" i="3" s="1"/>
  <c r="G31" i="3" l="1"/>
  <c r="G35" i="3" s="1"/>
  <c r="C35" i="3"/>
  <c r="G47" i="3"/>
  <c r="G55" i="3"/>
  <c r="S11" i="1"/>
  <c r="Y11" i="1" s="1"/>
  <c r="W5" i="1" s="1"/>
  <c r="N6" i="2" s="1"/>
  <c r="C28" i="3"/>
  <c r="G24" i="3"/>
  <c r="G28" i="3" s="1"/>
  <c r="G17" i="3"/>
  <c r="G21" i="3" s="1"/>
  <c r="C21" i="3"/>
  <c r="G42" i="3"/>
  <c r="G10" i="3"/>
  <c r="G14" i="3" s="1"/>
  <c r="G46" i="3"/>
  <c r="C14" i="3"/>
  <c r="C42" i="3"/>
  <c r="W4" i="1" l="1"/>
  <c r="K56" i="3"/>
  <c r="K6" i="3"/>
  <c r="G45" i="3"/>
  <c r="I42" i="3" l="1"/>
  <c r="I28" i="3"/>
  <c r="I21" i="3"/>
  <c r="I14" i="3"/>
  <c r="I35" i="3"/>
  <c r="H6" i="3"/>
  <c r="H6" i="2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<sst xmlns="http://schemas.openxmlformats.org/spreadsheetml/2006/main" count="416" uniqueCount="120">
  <si>
    <t>Sumário da Contagem</t>
  </si>
  <si>
    <t>Identificação da Contagem</t>
  </si>
  <si>
    <t xml:space="preserve"> Planilha de contagem de ponto de função - Versão 2.0</t>
  </si>
  <si>
    <t>Empresa</t>
  </si>
  <si>
    <t>R$/PF</t>
  </si>
  <si>
    <t>Custo</t>
  </si>
  <si>
    <t>Tipo de Função</t>
  </si>
  <si>
    <t>Aplicação</t>
  </si>
  <si>
    <t>Complexidade Funcional</t>
  </si>
  <si>
    <t>Total por Complexidade</t>
  </si>
  <si>
    <t>PF</t>
  </si>
  <si>
    <t xml:space="preserve">% </t>
  </si>
  <si>
    <t>Função</t>
  </si>
  <si>
    <t>Projeto</t>
  </si>
  <si>
    <t>Responsável</t>
  </si>
  <si>
    <t>Tipo</t>
  </si>
  <si>
    <t>(I/A/E)</t>
  </si>
  <si>
    <t>Criação</t>
  </si>
  <si>
    <t>TD</t>
  </si>
  <si>
    <t>AR/TR</t>
  </si>
  <si>
    <t>ctl</t>
  </si>
  <si>
    <t>C</t>
  </si>
  <si>
    <t>Complex.</t>
  </si>
  <si>
    <t>PF Local</t>
  </si>
  <si>
    <t>Observações</t>
  </si>
  <si>
    <t>Revisor</t>
  </si>
  <si>
    <t>Revisão</t>
  </si>
  <si>
    <t>Manter Usuário</t>
  </si>
  <si>
    <t>Tipo de contagem</t>
  </si>
  <si>
    <t>Estimativa</t>
  </si>
  <si>
    <t>EE</t>
  </si>
  <si>
    <t>ALI</t>
  </si>
  <si>
    <t>Baixa</t>
  </si>
  <si>
    <t>Sumário</t>
  </si>
  <si>
    <t>Tamanho Funcional (PF)</t>
  </si>
  <si>
    <t>Deflator</t>
  </si>
  <si>
    <t>I</t>
  </si>
  <si>
    <t>Projeto de Desenvolvimento</t>
  </si>
  <si>
    <t>x 3</t>
  </si>
  <si>
    <t>ADD</t>
  </si>
  <si>
    <t>Média</t>
  </si>
  <si>
    <t>x 4</t>
  </si>
  <si>
    <t>Alta</t>
  </si>
  <si>
    <t>x 6</t>
  </si>
  <si>
    <t>Projeto de Melhoria</t>
  </si>
  <si>
    <t>Total</t>
  </si>
  <si>
    <t>CHG</t>
  </si>
  <si>
    <t>Aplicação ( Baseline )</t>
  </si>
  <si>
    <t>DEL</t>
  </si>
  <si>
    <t>SE</t>
  </si>
  <si>
    <t>x 5</t>
  </si>
  <si>
    <t>x 7</t>
  </si>
  <si>
    <t>CE</t>
  </si>
  <si>
    <t>Inserir usuário</t>
  </si>
  <si>
    <t>Propósito da Contagem</t>
  </si>
  <si>
    <t>Alterar usuário</t>
  </si>
  <si>
    <t>x 10</t>
  </si>
  <si>
    <t>x 15</t>
  </si>
  <si>
    <t>AIE</t>
  </si>
  <si>
    <t>Escopo da Contagem</t>
  </si>
  <si>
    <t>Consultar usuários</t>
  </si>
  <si>
    <t>Total PF (contagem detalhada)</t>
  </si>
  <si>
    <t>Total PF (contagem estimativa)</t>
  </si>
  <si>
    <t>Trocar senha do usuário</t>
  </si>
  <si>
    <t>Total PF (contagem indicativa)</t>
  </si>
  <si>
    <t>Total de PF Local</t>
  </si>
  <si>
    <t>DFL</t>
  </si>
  <si>
    <t>PF LOCAL</t>
  </si>
  <si>
    <t>INCLUSÃO (ADD)</t>
  </si>
  <si>
    <t>Visualizar detalhes usuário</t>
  </si>
  <si>
    <t>TOTAL</t>
  </si>
  <si>
    <t>Autenticar usuário</t>
  </si>
  <si>
    <t>ALTERAÇÃO (CHG)</t>
  </si>
  <si>
    <t>EXCLUSÃO (DEL)</t>
  </si>
  <si>
    <t>TESTE (TST)</t>
  </si>
  <si>
    <t xml:space="preserve">Excluir </t>
  </si>
  <si>
    <t>Consultar</t>
  </si>
  <si>
    <t>Manter Clientes</t>
  </si>
  <si>
    <t>Inserir</t>
  </si>
  <si>
    <t>Alterar</t>
  </si>
  <si>
    <t>Manter Condições de pagamento</t>
  </si>
  <si>
    <t>Manter fornecedores</t>
  </si>
  <si>
    <t>Manter funcionários</t>
  </si>
  <si>
    <t>Manter marcas</t>
  </si>
  <si>
    <t>Manter produtos</t>
  </si>
  <si>
    <t>Excluir usuário</t>
  </si>
  <si>
    <t>Consultar Funcionário</t>
  </si>
  <si>
    <t>Visualizar detalhes cliente</t>
  </si>
  <si>
    <t>Visualizar detalhes fornecedor</t>
  </si>
  <si>
    <t>Visualizar detalhes funcionário</t>
  </si>
  <si>
    <t>Visualizar detalhes produto</t>
  </si>
  <si>
    <t>Manter Transportadoras</t>
  </si>
  <si>
    <t xml:space="preserve">Manter compras </t>
  </si>
  <si>
    <t>Manter contas a pagar</t>
  </si>
  <si>
    <t>Dar baixa no pagamento</t>
  </si>
  <si>
    <t>Manter contas a receber</t>
  </si>
  <si>
    <t>Manter vendas</t>
  </si>
  <si>
    <t>Visualizar detalhes compra</t>
  </si>
  <si>
    <t>Relatórios</t>
  </si>
  <si>
    <t>Relatório de clientes inadimplentes</t>
  </si>
  <si>
    <t>Relatório de fornecedores credores</t>
  </si>
  <si>
    <t xml:space="preserve">Relatório de produtos com estoque na loja </t>
  </si>
  <si>
    <t>Visualizar detalhes transportadora</t>
  </si>
  <si>
    <t>Visualizar detalhes da venda</t>
  </si>
  <si>
    <t>Visualizar detalhes condição</t>
  </si>
  <si>
    <t>Consultar produtos por grupo</t>
  </si>
  <si>
    <t>Visualizar detalhes conta a pagar</t>
  </si>
  <si>
    <t>Visualizar detalhes conta a receber</t>
  </si>
  <si>
    <t>Manter contas</t>
  </si>
  <si>
    <t>Manter caixa</t>
  </si>
  <si>
    <t>Abrir caixa</t>
  </si>
  <si>
    <t>Movimenta caixa</t>
  </si>
  <si>
    <t>Fechar caixa</t>
  </si>
  <si>
    <t>Gerar fluxo de caixa</t>
  </si>
  <si>
    <t>Relatório de balanço por período (diário)</t>
  </si>
  <si>
    <t>Relatório de compras por período</t>
  </si>
  <si>
    <t>Relatório de vendas por período</t>
  </si>
  <si>
    <t>Relatório de contas a pagar vencidas por período</t>
  </si>
  <si>
    <t>Relatório de contas a receber vencidas por período</t>
  </si>
  <si>
    <t>Relatório de fluxo de caixa por período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</si>
</sst>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5" x14ac:knownFonts="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9"/>
      <name val="Source Sans Pro"/>
    </font>
    <font>
      <sz val="10"/>
      <name val="Source Sans Pro"/>
    </font>
    <font>
      <sz val="9"/>
      <color rgb="FF0000D4"/>
      <name val="Source Sans Pro"/>
    </font>
    <font>
      <b/>
      <sz val="9"/>
      <name val="Source Sans Pro"/>
    </font>
    <font>
      <sz val="9"/>
      <color rgb="FFFFFFFF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b/>
      <sz val="9"/>
      <color rgb="FF0000D4"/>
      <name val="Source Sans Pro"/>
    </font>
    <font>
      <sz val="8"/>
      <name val="Source Sans Pro"/>
    </font>
    <font>
      <sz val="10"/>
      <color rgb="FF0000D4"/>
      <name val="Source Sans Pro"/>
    </font>
    <font>
      <i/>
      <sz val="8"/>
      <name val="Source Sans Pro"/>
    </font>
    <font>
      <u/>
      <sz val="10"/>
      <color rgb="FFFF0000"/>
      <name val="Arial"/>
    </font>
    <font>
      <b/>
      <sz val="12"/>
      <name val="Source Sans Pro"/>
    </font>
    <font>
      <b/>
      <sz val="8"/>
      <name val="Source Sans Pro"/>
      <family val="2"/>
    </font>
    <font>
      <b/>
      <sz val="10"/>
      <name val="Arial"/>
      <family val="2"/>
    </font>
    <font>
      <sz val="8"/>
      <name val="Source Sans Pro"/>
      <family val="2"/>
    </font>
    <font>
      <sz val="8"/>
      <color theme="0"/>
      <name val="Source Sans Pro"/>
      <family val="2"/>
    </font>
    <font>
      <sz val="8"/>
      <color theme="0" tint="-0.249977111117893"/>
      <name val="Source Sans Pro"/>
      <family val="2"/>
    </font>
    <font>
      <i/>
      <sz val="8"/>
      <color rgb="FFCCFFFF"/>
      <name val="Source Sans Pro"/>
      <family val="2"/>
    </font>
    <font>
      <sz val="10"/>
      <name val="Arial"/>
      <family val="2"/>
    </font>
    <font>
      <sz val="8"/>
      <color theme="0" tint="-0.249977111117893"/>
      <name val="Source Sans Pro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rgb="FFC0C0C0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0" xfId="0" applyFont="1" applyFill="1" applyBorder="1"/>
    <xf numFmtId="2" fontId="3" fillId="0" borderId="21" xfId="0" applyNumberFormat="1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0" borderId="22" xfId="0" applyFont="1" applyBorder="1"/>
    <xf numFmtId="0" fontId="3" fillId="0" borderId="10" xfId="0" applyFont="1" applyBorder="1"/>
    <xf numFmtId="0" fontId="3" fillId="0" borderId="24" xfId="0" applyFont="1" applyBorder="1"/>
    <xf numFmtId="0" fontId="3" fillId="0" borderId="4" xfId="0" applyFont="1" applyBorder="1"/>
    <xf numFmtId="0" fontId="2" fillId="0" borderId="27" xfId="0" applyFont="1" applyBorder="1"/>
    <xf numFmtId="0" fontId="3" fillId="0" borderId="0" xfId="0" applyFont="1"/>
    <xf numFmtId="0" fontId="2" fillId="0" borderId="28" xfId="0" applyFont="1" applyBorder="1"/>
    <xf numFmtId="0" fontId="3" fillId="0" borderId="7" xfId="0" applyFont="1" applyBorder="1"/>
    <xf numFmtId="0" fontId="6" fillId="0" borderId="21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29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2" fillId="0" borderId="29" xfId="0" applyFont="1" applyBorder="1" applyAlignment="1">
      <alignment horizontal="center"/>
    </xf>
    <xf numFmtId="166" fontId="3" fillId="0" borderId="0" xfId="0" applyNumberFormat="1" applyFont="1"/>
    <xf numFmtId="0" fontId="3" fillId="0" borderId="5" xfId="0" applyFont="1" applyBorder="1"/>
    <xf numFmtId="0" fontId="12" fillId="0" borderId="30" xfId="0" applyFont="1" applyBorder="1" applyAlignment="1">
      <alignment horizontal="center" wrapText="1"/>
    </xf>
    <xf numFmtId="10" fontId="3" fillId="0" borderId="5" xfId="0" applyNumberFormat="1" applyFont="1" applyBorder="1"/>
    <xf numFmtId="0" fontId="6" fillId="0" borderId="0" xfId="0" applyFont="1"/>
    <xf numFmtId="0" fontId="12" fillId="2" borderId="29" xfId="0" applyFont="1" applyFill="1" applyBorder="1" applyAlignment="1">
      <alignment horizontal="center" wrapText="1"/>
    </xf>
    <xf numFmtId="166" fontId="3" fillId="5" borderId="0" xfId="0" applyNumberFormat="1" applyFont="1" applyFill="1" applyBorder="1"/>
    <xf numFmtId="0" fontId="3" fillId="0" borderId="6" xfId="0" applyFont="1" applyBorder="1"/>
    <xf numFmtId="0" fontId="3" fillId="0" borderId="8" xfId="0" applyFont="1" applyBorder="1"/>
    <xf numFmtId="0" fontId="12" fillId="2" borderId="29" xfId="0" applyFont="1" applyFill="1" applyBorder="1" applyAlignment="1">
      <alignment horizontal="center"/>
    </xf>
    <xf numFmtId="4" fontId="12" fillId="2" borderId="29" xfId="0" applyNumberFormat="1" applyFont="1" applyFill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166" fontId="3" fillId="6" borderId="0" xfId="0" applyNumberFormat="1" applyFont="1" applyFill="1" applyBorder="1"/>
    <xf numFmtId="0" fontId="15" fillId="0" borderId="0" xfId="0" applyFont="1"/>
    <xf numFmtId="0" fontId="13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166" fontId="3" fillId="7" borderId="0" xfId="0" applyNumberFormat="1" applyFont="1" applyFill="1" applyBorder="1"/>
    <xf numFmtId="166" fontId="3" fillId="8" borderId="0" xfId="0" applyNumberFormat="1" applyFont="1" applyFill="1" applyBorder="1"/>
    <xf numFmtId="166" fontId="3" fillId="9" borderId="0" xfId="0" applyNumberFormat="1" applyFont="1" applyFill="1" applyBorder="1"/>
    <xf numFmtId="0" fontId="3" fillId="0" borderId="21" xfId="0" applyFont="1" applyBorder="1" applyAlignment="1">
      <alignment horizontal="center"/>
    </xf>
    <xf numFmtId="2" fontId="3" fillId="2" borderId="21" xfId="0" applyNumberFormat="1" applyFont="1" applyFill="1" applyBorder="1" applyAlignment="1">
      <alignment horizontal="center"/>
    </xf>
    <xf numFmtId="2" fontId="3" fillId="0" borderId="0" xfId="0" applyNumberFormat="1" applyFont="1"/>
    <xf numFmtId="2" fontId="3" fillId="0" borderId="21" xfId="0" applyNumberFormat="1" applyFont="1" applyBorder="1" applyAlignment="1">
      <alignment horizontal="center"/>
    </xf>
    <xf numFmtId="2" fontId="6" fillId="3" borderId="21" xfId="0" applyNumberFormat="1" applyFont="1" applyFill="1" applyBorder="1"/>
    <xf numFmtId="0" fontId="3" fillId="0" borderId="33" xfId="0" applyFont="1" applyBorder="1"/>
    <xf numFmtId="0" fontId="6" fillId="0" borderId="34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4" xfId="0" applyFont="1" applyBorder="1"/>
    <xf numFmtId="2" fontId="3" fillId="0" borderId="34" xfId="0" applyNumberFormat="1" applyFont="1" applyBorder="1" applyAlignment="1">
      <alignment horizontal="center"/>
    </xf>
    <xf numFmtId="2" fontId="3" fillId="0" borderId="34" xfId="0" applyNumberFormat="1" applyFont="1" applyBorder="1"/>
    <xf numFmtId="2" fontId="6" fillId="0" borderId="34" xfId="0" applyNumberFormat="1" applyFont="1" applyBorder="1"/>
    <xf numFmtId="0" fontId="3" fillId="0" borderId="35" xfId="0" applyFont="1" applyBorder="1"/>
    <xf numFmtId="0" fontId="12" fillId="0" borderId="37" xfId="0" applyFont="1" applyBorder="1" applyAlignment="1">
      <alignment horizontal="center"/>
    </xf>
    <xf numFmtId="0" fontId="12" fillId="0" borderId="36" xfId="0" applyFont="1" applyBorder="1" applyAlignment="1">
      <alignment horizontal="center" wrapText="1"/>
    </xf>
    <xf numFmtId="0" fontId="12" fillId="2" borderId="37" xfId="0" applyFont="1" applyFill="1" applyBorder="1" applyAlignment="1">
      <alignment horizontal="center" wrapText="1"/>
    </xf>
    <xf numFmtId="0" fontId="12" fillId="2" borderId="37" xfId="0" applyFont="1" applyFill="1" applyBorder="1" applyAlignment="1">
      <alignment horizontal="center"/>
    </xf>
    <xf numFmtId="4" fontId="12" fillId="2" borderId="37" xfId="0" applyNumberFormat="1" applyFont="1" applyFill="1" applyBorder="1" applyAlignment="1">
      <alignment horizontal="center"/>
    </xf>
    <xf numFmtId="0" fontId="12" fillId="0" borderId="26" xfId="0" applyFont="1" applyBorder="1" applyAlignment="1">
      <alignment horizontal="left" vertical="center"/>
    </xf>
    <xf numFmtId="0" fontId="19" fillId="0" borderId="29" xfId="0" applyFont="1" applyBorder="1" applyAlignment="1">
      <alignment horizontal="center"/>
    </xf>
    <xf numFmtId="0" fontId="19" fillId="2" borderId="29" xfId="0" applyFont="1" applyFill="1" applyBorder="1" applyAlignment="1">
      <alignment horizontal="center" wrapText="1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0" fillId="0" borderId="0" xfId="0" applyFont="1" applyAlignment="1"/>
    <xf numFmtId="0" fontId="2" fillId="0" borderId="27" xfId="0" applyFont="1" applyBorder="1"/>
    <xf numFmtId="0" fontId="2" fillId="0" borderId="28" xfId="0" applyFont="1" applyBorder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9" fillId="0" borderId="0" xfId="0" applyFont="1" applyBorder="1" applyAlignment="1">
      <alignment horizontal="left" vertical="center"/>
    </xf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20" fillId="0" borderId="29" xfId="0" applyFont="1" applyBorder="1" applyAlignment="1">
      <alignment horizontal="center"/>
    </xf>
    <xf numFmtId="0" fontId="21" fillId="2" borderId="29" xfId="0" applyFont="1" applyFill="1" applyBorder="1" applyAlignment="1">
      <alignment horizontal="center" wrapText="1"/>
    </xf>
    <xf numFmtId="0" fontId="21" fillId="2" borderId="29" xfId="0" applyFont="1" applyFill="1" applyBorder="1" applyAlignment="1">
      <alignment horizontal="center"/>
    </xf>
    <xf numFmtId="4" fontId="21" fillId="2" borderId="29" xfId="0" applyNumberFormat="1" applyFont="1" applyFill="1" applyBorder="1" applyAlignment="1">
      <alignment horizontal="center"/>
    </xf>
    <xf numFmtId="0" fontId="22" fillId="10" borderId="29" xfId="0" applyFont="1" applyFill="1" applyBorder="1" applyAlignment="1">
      <alignment horizontal="center"/>
    </xf>
    <xf numFmtId="0" fontId="23" fillId="0" borderId="27" xfId="0" applyFont="1" applyBorder="1"/>
    <xf numFmtId="0" fontId="23" fillId="0" borderId="28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0" xfId="0" applyFont="1" applyBorder="1"/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24" fillId="2" borderId="29" xfId="0" applyFont="1" applyFill="1" applyBorder="1" applyAlignment="1">
      <alignment horizontal="center"/>
    </xf>
    <xf numFmtId="4" fontId="24" fillId="2" borderId="29" xfId="0" applyNumberFormat="1" applyFont="1" applyFill="1" applyBorder="1" applyAlignment="1">
      <alignment horizontal="center"/>
    </xf>
    <xf numFmtId="0" fontId="0" fillId="0" borderId="0" xfId="0" applyFont="1" applyAlignment="1"/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9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2" fillId="0" borderId="26" xfId="0" applyFont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4" fontId="21" fillId="11" borderId="29" xfId="0" applyNumberFormat="1" applyFont="1" applyFill="1" applyBorder="1" applyAlignment="1">
      <alignment horizontal="center"/>
    </xf>
    <xf numFmtId="0" fontId="5" fillId="0" borderId="13" xfId="0" applyFont="1" applyBorder="1"/>
    <xf numFmtId="0" fontId="2" fillId="0" borderId="13" xfId="0" applyFont="1" applyBorder="1"/>
    <xf numFmtId="0" fontId="2" fillId="0" borderId="14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right"/>
    </xf>
    <xf numFmtId="0" fontId="5" fillId="0" borderId="16" xfId="0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right"/>
    </xf>
    <xf numFmtId="165" fontId="3" fillId="2" borderId="16" xfId="0" applyNumberFormat="1" applyFont="1" applyFill="1" applyBorder="1"/>
    <xf numFmtId="0" fontId="5" fillId="0" borderId="16" xfId="0" applyFont="1" applyBorder="1" applyAlignment="1">
      <alignment horizontal="right"/>
    </xf>
    <xf numFmtId="2" fontId="3" fillId="0" borderId="16" xfId="0" applyNumberFormat="1" applyFont="1" applyBorder="1" applyAlignment="1">
      <alignment horizontal="center"/>
    </xf>
    <xf numFmtId="0" fontId="4" fillId="0" borderId="9" xfId="0" applyFont="1" applyBorder="1" applyAlignment="1">
      <alignment horizontal="left" vertical="top" wrapText="1"/>
    </xf>
    <xf numFmtId="0" fontId="2" fillId="0" borderId="10" xfId="0" applyFont="1" applyBorder="1"/>
    <xf numFmtId="0" fontId="2" fillId="0" borderId="12" xfId="0" applyFont="1" applyBorder="1"/>
    <xf numFmtId="0" fontId="2" fillId="0" borderId="15" xfId="0" applyFont="1" applyBorder="1"/>
    <xf numFmtId="0" fontId="0" fillId="0" borderId="0" xfId="0" applyFont="1" applyAlignment="1"/>
    <xf numFmtId="0" fontId="2" fillId="0" borderId="18" xfId="0" applyFont="1" applyBorder="1"/>
    <xf numFmtId="0" fontId="2" fillId="0" borderId="19" xfId="0" applyFont="1" applyBorder="1"/>
    <xf numFmtId="0" fontId="2" fillId="0" borderId="7" xfId="0" applyFont="1" applyBorder="1"/>
    <xf numFmtId="0" fontId="2" fillId="0" borderId="20" xfId="0" applyFont="1" applyBorder="1"/>
    <xf numFmtId="0" fontId="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12" fillId="0" borderId="31" xfId="0" applyFont="1" applyBorder="1" applyAlignment="1">
      <alignment horizontal="left" vertical="center"/>
    </xf>
    <xf numFmtId="0" fontId="2" fillId="0" borderId="31" xfId="0" applyFont="1" applyBorder="1"/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4" fillId="2" borderId="16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23" xfId="0" applyFont="1" applyBorder="1"/>
    <xf numFmtId="0" fontId="8" fillId="4" borderId="15" xfId="0" applyFont="1" applyFill="1" applyBorder="1" applyAlignment="1">
      <alignment horizontal="center"/>
    </xf>
    <xf numFmtId="0" fontId="2" fillId="0" borderId="0" xfId="0" applyFont="1" applyBorder="1"/>
    <xf numFmtId="0" fontId="4" fillId="2" borderId="1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center" vertical="center" wrapText="1"/>
    </xf>
    <xf numFmtId="0" fontId="12" fillId="0" borderId="26" xfId="0" applyFont="1" applyBorder="1" applyAlignment="1">
      <alignment horizontal="left" vertical="center"/>
    </xf>
    <xf numFmtId="0" fontId="2" fillId="0" borderId="27" xfId="0" applyFont="1" applyBorder="1"/>
    <xf numFmtId="0" fontId="2" fillId="0" borderId="28" xfId="0" applyFont="1" applyBorder="1"/>
    <xf numFmtId="0" fontId="10" fillId="0" borderId="26" xfId="0" applyFont="1" applyBorder="1" applyAlignment="1">
      <alignment horizontal="left" vertical="center"/>
    </xf>
    <xf numFmtId="0" fontId="19" fillId="0" borderId="26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8" xfId="0" applyFont="1" applyBorder="1"/>
    <xf numFmtId="0" fontId="12" fillId="0" borderId="22" xfId="0" applyFont="1" applyBorder="1" applyAlignment="1">
      <alignment horizontal="left" vertical="center"/>
    </xf>
    <xf numFmtId="0" fontId="2" fillId="0" borderId="32" xfId="0" applyFont="1" applyBorder="1"/>
    <xf numFmtId="0" fontId="19" fillId="0" borderId="22" xfId="0" applyFont="1" applyBorder="1" applyAlignment="1">
      <alignment horizontal="left" vertical="center"/>
    </xf>
    <xf numFmtId="0" fontId="17" fillId="0" borderId="38" xfId="0" applyFont="1" applyBorder="1" applyAlignment="1">
      <alignment horizontal="left" vertical="center"/>
    </xf>
    <xf numFmtId="0" fontId="18" fillId="0" borderId="39" xfId="0" applyFont="1" applyBorder="1"/>
    <xf numFmtId="0" fontId="18" fillId="0" borderId="40" xfId="0" applyFont="1" applyBorder="1"/>
    <xf numFmtId="0" fontId="12" fillId="0" borderId="16" xfId="0" applyFont="1" applyBorder="1" applyAlignment="1">
      <alignment horizontal="left"/>
    </xf>
    <xf numFmtId="0" fontId="2" fillId="0" borderId="36" xfId="0" applyFont="1" applyBorder="1"/>
    <xf numFmtId="0" fontId="3" fillId="0" borderId="16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7" fillId="4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2" fillId="0" borderId="17" xfId="0" applyFont="1" applyBorder="1"/>
    <xf numFmtId="0" fontId="3" fillId="2" borderId="11" xfId="0" applyFont="1" applyFill="1" applyBorder="1" applyAlignment="1">
      <alignment horizontal="left" vertical="center"/>
    </xf>
    <xf numFmtId="0" fontId="2" fillId="0" borderId="24" xfId="0" applyFont="1" applyBorder="1"/>
    <xf numFmtId="0" fontId="6" fillId="3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23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079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32</xdr:row>
      <xdr:rowOff>190500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41</xdr:row>
      <xdr:rowOff>190500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43</xdr:row>
      <xdr:rowOff>190500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1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2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3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4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42</xdr:row>
      <xdr:rowOff>190500</xdr:rowOff>
    </xdr:to>
    <xdr:sp macro="" textlink="">
      <xdr:nvSpPr>
        <xdr:cNvPr id="25" name="AutoShape 7"/>
        <xdr:cNvSpPr>
          <a:spLocks noChangeArrowheads="1"/>
        </xdr:cNvSpPr>
      </xdr:nvSpPr>
      <xdr:spPr bwMode="auto">
        <a:xfrm>
          <a:off x="0" y="0"/>
          <a:ext cx="9534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6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19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0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2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3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4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25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I14" sqref="AI14"/>
    </sheetView>
  </sheetViews>
  <sheetFormatPr defaultColWidth="17.28515625" defaultRowHeight="15" customHeight="1" x14ac:dyDescent="0.2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 x14ac:dyDescent="0.25">
      <c r="A1" s="158" t="s">
        <v>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9"/>
      <c r="AD1" s="1"/>
      <c r="AE1" s="1"/>
      <c r="AF1" s="1"/>
      <c r="AG1" s="1"/>
      <c r="AH1" s="1"/>
      <c r="AI1" s="1"/>
    </row>
    <row r="2" spans="1:35" ht="12" customHeight="1" x14ac:dyDescent="0.25">
      <c r="A2" s="150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2"/>
      <c r="AC2" s="1"/>
      <c r="AD2" s="1"/>
      <c r="AE2" s="1"/>
      <c r="AF2" s="1"/>
      <c r="AG2" s="1"/>
      <c r="AH2" s="1"/>
      <c r="AI2" s="1"/>
    </row>
    <row r="3" spans="1:35" ht="12" customHeight="1" x14ac:dyDescent="0.25">
      <c r="A3" s="153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5"/>
      <c r="AC3" s="1"/>
      <c r="AD3" s="1"/>
      <c r="AE3" s="1"/>
      <c r="AF3" s="1"/>
      <c r="AG3" s="1"/>
      <c r="AH3" s="1"/>
      <c r="AI3" s="1"/>
    </row>
    <row r="4" spans="1:35" ht="12" customHeight="1" x14ac:dyDescent="0.25">
      <c r="A4" s="142" t="s">
        <v>3</v>
      </c>
      <c r="B4" s="137"/>
      <c r="C4" s="137"/>
      <c r="D4" s="137"/>
      <c r="E4" s="137"/>
      <c r="F4" s="159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  <c r="R4" s="140" t="s">
        <v>4</v>
      </c>
      <c r="S4" s="138"/>
      <c r="T4" s="6">
        <v>400</v>
      </c>
      <c r="U4" s="140" t="s">
        <v>5</v>
      </c>
      <c r="V4" s="138"/>
      <c r="W4" s="141">
        <f>W5*T4</f>
        <v>179200</v>
      </c>
      <c r="X4" s="137"/>
      <c r="Y4" s="137"/>
      <c r="Z4" s="137"/>
      <c r="AA4" s="137"/>
      <c r="AB4" s="138"/>
      <c r="AC4" s="1"/>
      <c r="AD4" s="1"/>
      <c r="AE4" s="1"/>
      <c r="AF4" s="1"/>
      <c r="AG4" s="1"/>
      <c r="AH4" s="1"/>
      <c r="AI4" s="1"/>
    </row>
    <row r="5" spans="1:35" ht="12" customHeight="1" x14ac:dyDescent="0.25">
      <c r="A5" s="142" t="s">
        <v>7</v>
      </c>
      <c r="B5" s="137"/>
      <c r="C5" s="137"/>
      <c r="D5" s="137"/>
      <c r="E5" s="137"/>
      <c r="F5" s="139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8"/>
      <c r="U5" s="140" t="s">
        <v>10</v>
      </c>
      <c r="V5" s="138"/>
      <c r="W5" s="144">
        <f>SUM(Y11:Y14)</f>
        <v>448</v>
      </c>
      <c r="X5" s="137"/>
      <c r="Y5" s="137"/>
      <c r="Z5" s="137"/>
      <c r="AA5" s="137"/>
      <c r="AB5" s="138"/>
      <c r="AC5" s="1"/>
      <c r="AD5" s="1"/>
      <c r="AE5" s="1"/>
      <c r="AF5" s="1"/>
      <c r="AG5" s="1"/>
      <c r="AH5" s="1"/>
      <c r="AI5" s="1"/>
    </row>
    <row r="6" spans="1:35" ht="12" customHeight="1" x14ac:dyDescent="0.25">
      <c r="A6" s="142" t="s">
        <v>13</v>
      </c>
      <c r="B6" s="137"/>
      <c r="C6" s="137"/>
      <c r="D6" s="137"/>
      <c r="E6" s="137"/>
      <c r="F6" s="139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8"/>
      <c r="AC6" s="1"/>
      <c r="AD6" s="1"/>
      <c r="AE6" s="1"/>
      <c r="AF6" s="1"/>
      <c r="AG6" s="1"/>
      <c r="AH6" s="1"/>
      <c r="AI6" s="1"/>
    </row>
    <row r="7" spans="1:35" ht="12" customHeight="1" x14ac:dyDescent="0.25">
      <c r="A7" s="142" t="s">
        <v>14</v>
      </c>
      <c r="B7" s="137"/>
      <c r="C7" s="137"/>
      <c r="D7" s="137"/>
      <c r="E7" s="137"/>
      <c r="F7" s="139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U7" s="145" t="s">
        <v>17</v>
      </c>
      <c r="V7" s="137"/>
      <c r="W7" s="138"/>
      <c r="X7" s="143"/>
      <c r="Y7" s="137"/>
      <c r="Z7" s="137"/>
      <c r="AA7" s="137"/>
      <c r="AB7" s="138"/>
      <c r="AC7" s="1"/>
      <c r="AD7" s="1"/>
      <c r="AE7" s="1"/>
      <c r="AF7" s="1"/>
      <c r="AG7" s="1"/>
      <c r="AH7" s="1"/>
      <c r="AI7" s="1"/>
    </row>
    <row r="8" spans="1:35" ht="12" customHeight="1" x14ac:dyDescent="0.25">
      <c r="A8" s="142" t="s">
        <v>25</v>
      </c>
      <c r="B8" s="137"/>
      <c r="C8" s="137"/>
      <c r="D8" s="137"/>
      <c r="E8" s="137"/>
      <c r="F8" s="139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8"/>
      <c r="U8" s="145" t="s">
        <v>26</v>
      </c>
      <c r="V8" s="137"/>
      <c r="W8" s="138"/>
      <c r="X8" s="143"/>
      <c r="Y8" s="137"/>
      <c r="Z8" s="137"/>
      <c r="AA8" s="137"/>
      <c r="AB8" s="138"/>
      <c r="AC8" s="1"/>
      <c r="AD8" s="1"/>
      <c r="AE8" s="1"/>
      <c r="AF8" s="1"/>
      <c r="AG8" s="1"/>
      <c r="AH8" s="1"/>
      <c r="AI8" s="1"/>
    </row>
    <row r="9" spans="1:35" ht="12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 x14ac:dyDescent="0.25">
      <c r="A10" s="157" t="s">
        <v>28</v>
      </c>
      <c r="B10" s="149"/>
      <c r="C10" s="136" t="s">
        <v>29</v>
      </c>
      <c r="D10" s="137"/>
      <c r="E10" s="137"/>
      <c r="F10" s="137"/>
      <c r="G10" s="137"/>
      <c r="H10" s="137"/>
      <c r="I10" s="137"/>
      <c r="J10" s="137"/>
      <c r="K10" s="138"/>
      <c r="L10" s="21"/>
      <c r="M10" s="18"/>
      <c r="N10" s="18"/>
      <c r="O10" s="157" t="s">
        <v>33</v>
      </c>
      <c r="P10" s="148"/>
      <c r="Q10" s="140" t="s">
        <v>34</v>
      </c>
      <c r="R10" s="137"/>
      <c r="S10" s="137"/>
      <c r="T10" s="138"/>
      <c r="U10" s="140" t="s">
        <v>35</v>
      </c>
      <c r="V10" s="137"/>
      <c r="W10" s="137"/>
      <c r="X10" s="138"/>
      <c r="Y10" s="140" t="s">
        <v>23</v>
      </c>
      <c r="Z10" s="137"/>
      <c r="AA10" s="137"/>
      <c r="AB10" s="138"/>
      <c r="AC10" s="23"/>
      <c r="AD10" s="1"/>
      <c r="AE10" s="1"/>
      <c r="AF10" s="1"/>
      <c r="AG10" s="1"/>
      <c r="AH10" s="1"/>
      <c r="AI10" s="1"/>
    </row>
    <row r="11" spans="1:35" ht="12" customHeight="1" x14ac:dyDescent="0.25">
      <c r="A11" s="150"/>
      <c r="B11" s="152"/>
      <c r="C11" s="136" t="s">
        <v>37</v>
      </c>
      <c r="D11" s="137"/>
      <c r="E11" s="137"/>
      <c r="F11" s="137"/>
      <c r="G11" s="137"/>
      <c r="H11" s="137"/>
      <c r="I11" s="137"/>
      <c r="J11" s="137"/>
      <c r="K11" s="138"/>
      <c r="L11" s="21"/>
      <c r="M11" s="18"/>
      <c r="N11" s="18"/>
      <c r="O11" s="150"/>
      <c r="P11" s="151"/>
      <c r="Q11" s="145" t="s">
        <v>39</v>
      </c>
      <c r="R11" s="138"/>
      <c r="S11" s="144">
        <f>Sumário!E55</f>
        <v>448</v>
      </c>
      <c r="T11" s="138"/>
      <c r="U11" s="146">
        <v>1</v>
      </c>
      <c r="V11" s="137"/>
      <c r="W11" s="137"/>
      <c r="X11" s="138"/>
      <c r="Y11" s="144">
        <f t="shared" ref="Y11:Y14" si="0">S11*U11</f>
        <v>448</v>
      </c>
      <c r="Z11" s="137"/>
      <c r="AA11" s="137"/>
      <c r="AB11" s="138"/>
      <c r="AC11" s="1"/>
      <c r="AD11" s="1"/>
      <c r="AE11" s="1"/>
      <c r="AF11" s="1"/>
      <c r="AG11" s="1"/>
      <c r="AH11" s="1"/>
      <c r="AI11" s="1"/>
    </row>
    <row r="12" spans="1:35" ht="12" customHeight="1" x14ac:dyDescent="0.25">
      <c r="A12" s="150"/>
      <c r="B12" s="152"/>
      <c r="C12" s="136" t="s">
        <v>44</v>
      </c>
      <c r="D12" s="137"/>
      <c r="E12" s="137"/>
      <c r="F12" s="137"/>
      <c r="G12" s="137"/>
      <c r="H12" s="137"/>
      <c r="I12" s="137"/>
      <c r="J12" s="137"/>
      <c r="K12" s="138"/>
      <c r="L12" s="21"/>
      <c r="M12" s="18"/>
      <c r="N12" s="18"/>
      <c r="O12" s="150"/>
      <c r="P12" s="151"/>
      <c r="Q12" s="145" t="s">
        <v>46</v>
      </c>
      <c r="R12" s="137"/>
      <c r="S12" s="144">
        <f>Sumário!E56</f>
        <v>0</v>
      </c>
      <c r="T12" s="138"/>
      <c r="U12" s="146">
        <v>1</v>
      </c>
      <c r="V12" s="137"/>
      <c r="W12" s="137"/>
      <c r="X12" s="138"/>
      <c r="Y12" s="144">
        <f t="shared" si="0"/>
        <v>0</v>
      </c>
      <c r="Z12" s="137"/>
      <c r="AA12" s="137"/>
      <c r="AB12" s="138"/>
      <c r="AC12" s="1"/>
      <c r="AD12" s="1"/>
      <c r="AE12" s="1"/>
      <c r="AF12" s="1"/>
      <c r="AG12" s="1"/>
      <c r="AH12" s="1"/>
      <c r="AI12" s="1"/>
    </row>
    <row r="13" spans="1:35" ht="12" customHeight="1" x14ac:dyDescent="0.25">
      <c r="A13" s="150"/>
      <c r="B13" s="152"/>
      <c r="C13" s="136" t="s">
        <v>47</v>
      </c>
      <c r="D13" s="137"/>
      <c r="E13" s="137"/>
      <c r="F13" s="137"/>
      <c r="G13" s="137"/>
      <c r="H13" s="137"/>
      <c r="I13" s="137"/>
      <c r="J13" s="137"/>
      <c r="K13" s="138"/>
      <c r="L13" s="21"/>
      <c r="M13" s="18"/>
      <c r="N13" s="18"/>
      <c r="O13" s="150"/>
      <c r="P13" s="151"/>
      <c r="Q13" s="145" t="s">
        <v>48</v>
      </c>
      <c r="R13" s="137"/>
      <c r="S13" s="144">
        <f>Sumário!E57</f>
        <v>0</v>
      </c>
      <c r="T13" s="138"/>
      <c r="U13" s="146">
        <v>1</v>
      </c>
      <c r="V13" s="137"/>
      <c r="W13" s="137"/>
      <c r="X13" s="138"/>
      <c r="Y13" s="144">
        <f t="shared" si="0"/>
        <v>0</v>
      </c>
      <c r="Z13" s="137"/>
      <c r="AA13" s="137"/>
      <c r="AB13" s="138"/>
      <c r="AC13" s="1"/>
      <c r="AD13" s="1"/>
      <c r="AE13" s="1"/>
      <c r="AF13" s="1"/>
      <c r="AG13" s="1"/>
      <c r="AH13" s="1"/>
      <c r="AI13" s="1"/>
    </row>
    <row r="14" spans="1:35" ht="12" customHeight="1" x14ac:dyDescent="0.25">
      <c r="A14" s="153"/>
      <c r="B14" s="155"/>
      <c r="C14" s="1"/>
      <c r="D14" s="1"/>
      <c r="E14" s="1"/>
      <c r="F14" s="1"/>
      <c r="G14" s="1"/>
      <c r="H14" s="1"/>
      <c r="I14" s="1"/>
      <c r="J14" s="1"/>
      <c r="K14" s="1"/>
      <c r="L14" s="1"/>
      <c r="M14" s="18"/>
      <c r="N14" s="18"/>
      <c r="O14" s="153"/>
      <c r="P14" s="154"/>
      <c r="Q14" s="145"/>
      <c r="R14" s="137"/>
      <c r="S14" s="144">
        <f>Sumário!E58</f>
        <v>0</v>
      </c>
      <c r="T14" s="138"/>
      <c r="U14" s="146"/>
      <c r="V14" s="137"/>
      <c r="W14" s="137"/>
      <c r="X14" s="138"/>
      <c r="Y14" s="144">
        <f t="shared" si="0"/>
        <v>0</v>
      </c>
      <c r="Z14" s="137"/>
      <c r="AA14" s="137"/>
      <c r="AB14" s="138"/>
      <c r="AC14" s="1"/>
      <c r="AD14" s="1"/>
      <c r="AE14" s="1"/>
      <c r="AF14" s="1"/>
      <c r="AG14" s="1"/>
      <c r="AH14" s="1"/>
      <c r="AI14" s="1"/>
    </row>
    <row r="15" spans="1:35" ht="12" customHeight="1" x14ac:dyDescent="0.25">
      <c r="A15" s="40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 x14ac:dyDescent="0.25">
      <c r="A16" s="1"/>
      <c r="B16" s="42"/>
      <c r="C16" s="42"/>
      <c r="D16" s="1"/>
      <c r="E16" s="1"/>
      <c r="F16" s="42"/>
      <c r="G16" s="42"/>
      <c r="H16" s="42"/>
      <c r="I16" s="42"/>
      <c r="J16" s="1"/>
      <c r="K16" s="156" t="s">
        <v>54</v>
      </c>
      <c r="L16" s="154"/>
      <c r="M16" s="154"/>
      <c r="N16" s="154"/>
      <c r="O16" s="154"/>
      <c r="P16" s="154"/>
      <c r="Q16" s="154"/>
      <c r="R16" s="154"/>
      <c r="S16" s="154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 x14ac:dyDescent="0.25">
      <c r="A17" s="147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9"/>
      <c r="AC17" s="1"/>
      <c r="AD17" s="1"/>
      <c r="AE17" s="1"/>
      <c r="AF17" s="1"/>
      <c r="AG17" s="1"/>
      <c r="AH17" s="1"/>
      <c r="AI17" s="1"/>
    </row>
    <row r="18" spans="1:35" ht="12" customHeight="1" x14ac:dyDescent="0.25">
      <c r="A18" s="150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2"/>
      <c r="AC18" s="1"/>
      <c r="AD18" s="1"/>
      <c r="AE18" s="1"/>
      <c r="AF18" s="1"/>
      <c r="AG18" s="1"/>
      <c r="AH18" s="1"/>
      <c r="AI18" s="1"/>
    </row>
    <row r="19" spans="1:35" ht="12" customHeight="1" x14ac:dyDescent="0.25">
      <c r="A19" s="150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2"/>
      <c r="AC19" s="1"/>
      <c r="AD19" s="1"/>
      <c r="AE19" s="1"/>
      <c r="AF19" s="1"/>
      <c r="AG19" s="1"/>
      <c r="AH19" s="1"/>
      <c r="AI19" s="1"/>
    </row>
    <row r="20" spans="1:35" ht="12" customHeight="1" x14ac:dyDescent="0.25">
      <c r="A20" s="150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2"/>
      <c r="AC20" s="1"/>
      <c r="AD20" s="1"/>
      <c r="AE20" s="1"/>
      <c r="AF20" s="1"/>
      <c r="AG20" s="1"/>
      <c r="AH20" s="1"/>
      <c r="AI20" s="1"/>
    </row>
    <row r="21" spans="1:35" ht="12" customHeight="1" x14ac:dyDescent="0.25">
      <c r="A21" s="150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2"/>
      <c r="AC21" s="1"/>
      <c r="AD21" s="1"/>
      <c r="AE21" s="1"/>
      <c r="AF21" s="1"/>
      <c r="AG21" s="1"/>
      <c r="AH21" s="1"/>
      <c r="AI21" s="1"/>
    </row>
    <row r="22" spans="1:35" ht="12" customHeight="1" x14ac:dyDescent="0.25">
      <c r="A22" s="150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2"/>
      <c r="AC22" s="1"/>
      <c r="AD22" s="1"/>
      <c r="AE22" s="1"/>
      <c r="AF22" s="1"/>
      <c r="AG22" s="1"/>
      <c r="AH22" s="1"/>
      <c r="AI22" s="1"/>
    </row>
    <row r="23" spans="1:35" ht="12" customHeight="1" x14ac:dyDescent="0.25">
      <c r="A23" s="150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  <c r="AA23" s="151"/>
      <c r="AB23" s="152"/>
      <c r="AC23" s="1"/>
      <c r="AD23" s="1"/>
      <c r="AE23" s="1"/>
      <c r="AF23" s="1"/>
      <c r="AG23" s="1"/>
      <c r="AH23" s="1"/>
      <c r="AI23" s="1"/>
    </row>
    <row r="24" spans="1:35" ht="12" customHeight="1" x14ac:dyDescent="0.25">
      <c r="A24" s="150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  <c r="AA24" s="151"/>
      <c r="AB24" s="152"/>
      <c r="AC24" s="1"/>
      <c r="AD24" s="1"/>
      <c r="AE24" s="1"/>
      <c r="AF24" s="1"/>
      <c r="AG24" s="1"/>
      <c r="AH24" s="1"/>
      <c r="AI24" s="1"/>
    </row>
    <row r="25" spans="1:35" ht="12" customHeight="1" x14ac:dyDescent="0.25">
      <c r="A25" s="150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2"/>
      <c r="AC25" s="1"/>
      <c r="AD25" s="1"/>
      <c r="AE25" s="1"/>
      <c r="AF25" s="1"/>
      <c r="AG25" s="1"/>
      <c r="AH25" s="1"/>
      <c r="AI25" s="1"/>
    </row>
    <row r="26" spans="1:35" ht="12" customHeight="1" x14ac:dyDescent="0.25">
      <c r="A26" s="150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2"/>
      <c r="AC26" s="1"/>
      <c r="AD26" s="1"/>
      <c r="AE26" s="1"/>
      <c r="AF26" s="1"/>
      <c r="AG26" s="1"/>
      <c r="AH26" s="1"/>
      <c r="AI26" s="1"/>
    </row>
    <row r="27" spans="1:35" ht="12" customHeight="1" x14ac:dyDescent="0.25">
      <c r="A27" s="150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2"/>
      <c r="AC27" s="1"/>
      <c r="AD27" s="1"/>
      <c r="AE27" s="1"/>
      <c r="AF27" s="1"/>
      <c r="AG27" s="1"/>
      <c r="AH27" s="1"/>
      <c r="AI27" s="1"/>
    </row>
    <row r="28" spans="1:35" ht="12" customHeight="1" x14ac:dyDescent="0.25">
      <c r="A28" s="150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2"/>
      <c r="AC28" s="1"/>
      <c r="AD28" s="1"/>
      <c r="AE28" s="1"/>
      <c r="AF28" s="1"/>
      <c r="AG28" s="1"/>
      <c r="AH28" s="1"/>
      <c r="AI28" s="1"/>
    </row>
    <row r="29" spans="1:35" ht="12" customHeight="1" x14ac:dyDescent="0.25">
      <c r="A29" s="150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2"/>
      <c r="AC29" s="1"/>
      <c r="AD29" s="1"/>
      <c r="AE29" s="1"/>
      <c r="AF29" s="1"/>
      <c r="AG29" s="1"/>
      <c r="AH29" s="1"/>
      <c r="AI29" s="1"/>
    </row>
    <row r="30" spans="1:35" ht="12" customHeight="1" x14ac:dyDescent="0.25">
      <c r="A30" s="150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2"/>
      <c r="AC30" s="1"/>
      <c r="AD30" s="1"/>
      <c r="AE30" s="1"/>
      <c r="AF30" s="1"/>
      <c r="AG30" s="1"/>
      <c r="AH30" s="1"/>
      <c r="AI30" s="1"/>
    </row>
    <row r="31" spans="1:35" ht="12" customHeight="1" x14ac:dyDescent="0.25">
      <c r="A31" s="150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2"/>
      <c r="AC31" s="1"/>
      <c r="AD31" s="1"/>
      <c r="AE31" s="1"/>
      <c r="AF31" s="1"/>
      <c r="AG31" s="1"/>
      <c r="AH31" s="1"/>
      <c r="AI31" s="1"/>
    </row>
    <row r="32" spans="1:35" ht="12" customHeight="1" x14ac:dyDescent="0.25">
      <c r="A32" s="150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2"/>
      <c r="AC32" s="1"/>
      <c r="AD32" s="1"/>
      <c r="AE32" s="1"/>
      <c r="AF32" s="1"/>
      <c r="AG32" s="1"/>
      <c r="AH32" s="1"/>
      <c r="AI32" s="1"/>
    </row>
    <row r="33" spans="1:35" ht="12" customHeight="1" x14ac:dyDescent="0.25">
      <c r="A33" s="150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2"/>
      <c r="AC33" s="1"/>
      <c r="AD33" s="1"/>
      <c r="AE33" s="1"/>
      <c r="AF33" s="1"/>
      <c r="AG33" s="1"/>
      <c r="AH33" s="1"/>
      <c r="AI33" s="1"/>
    </row>
    <row r="34" spans="1:35" ht="12" customHeight="1" x14ac:dyDescent="0.25">
      <c r="A34" s="150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2"/>
      <c r="AC34" s="1"/>
      <c r="AD34" s="1"/>
      <c r="AE34" s="1"/>
      <c r="AF34" s="1"/>
      <c r="AG34" s="1"/>
      <c r="AH34" s="1"/>
      <c r="AI34" s="1"/>
    </row>
    <row r="35" spans="1:35" ht="12" customHeight="1" x14ac:dyDescent="0.25">
      <c r="A35" s="150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2"/>
      <c r="AC35" s="1"/>
      <c r="AD35" s="1"/>
      <c r="AE35" s="1"/>
      <c r="AF35" s="1"/>
      <c r="AG35" s="1"/>
      <c r="AH35" s="1"/>
      <c r="AI35" s="1"/>
    </row>
    <row r="36" spans="1:35" ht="12" customHeight="1" x14ac:dyDescent="0.25">
      <c r="A36" s="150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2"/>
      <c r="AC36" s="1"/>
      <c r="AD36" s="1"/>
      <c r="AE36" s="1"/>
      <c r="AF36" s="1"/>
      <c r="AG36" s="1"/>
      <c r="AH36" s="1"/>
      <c r="AI36" s="1"/>
    </row>
    <row r="37" spans="1:35" ht="12" customHeight="1" x14ac:dyDescent="0.25">
      <c r="A37" s="150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2"/>
      <c r="AC37" s="1"/>
      <c r="AD37" s="1"/>
      <c r="AE37" s="1"/>
      <c r="AF37" s="1"/>
      <c r="AG37" s="1"/>
      <c r="AH37" s="1"/>
      <c r="AI37" s="1"/>
    </row>
    <row r="38" spans="1:35" ht="12" customHeight="1" x14ac:dyDescent="0.25">
      <c r="A38" s="153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5"/>
      <c r="AC38" s="1"/>
      <c r="AD38" s="1"/>
      <c r="AE38" s="1"/>
      <c r="AF38" s="1"/>
      <c r="AG38" s="1"/>
      <c r="AH38" s="1"/>
      <c r="AI38" s="1"/>
    </row>
    <row r="39" spans="1:35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56" t="s">
        <v>59</v>
      </c>
      <c r="L40" s="154"/>
      <c r="M40" s="154"/>
      <c r="N40" s="154"/>
      <c r="O40" s="154"/>
      <c r="P40" s="154"/>
      <c r="Q40" s="154"/>
      <c r="R40" s="154"/>
      <c r="S40" s="154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 x14ac:dyDescent="0.25">
      <c r="A41" s="147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9"/>
      <c r="AC41" s="1"/>
      <c r="AD41" s="1"/>
      <c r="AE41" s="1"/>
      <c r="AF41" s="1"/>
      <c r="AG41" s="1"/>
      <c r="AH41" s="1"/>
      <c r="AI41" s="1"/>
    </row>
    <row r="42" spans="1:35" ht="12" customHeight="1" x14ac:dyDescent="0.25">
      <c r="A42" s="150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2"/>
      <c r="AC42" s="1"/>
      <c r="AD42" s="1"/>
      <c r="AE42" s="1"/>
      <c r="AF42" s="1"/>
      <c r="AG42" s="1"/>
      <c r="AH42" s="1"/>
      <c r="AI42" s="1"/>
    </row>
    <row r="43" spans="1:35" ht="12" customHeight="1" x14ac:dyDescent="0.25">
      <c r="A43" s="150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2"/>
      <c r="AC43" s="1"/>
      <c r="AD43" s="1"/>
      <c r="AE43" s="1"/>
      <c r="AF43" s="1"/>
      <c r="AG43" s="1"/>
      <c r="AH43" s="1"/>
      <c r="AI43" s="1"/>
    </row>
    <row r="44" spans="1:35" ht="12" customHeight="1" x14ac:dyDescent="0.25">
      <c r="A44" s="150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2"/>
      <c r="AC44" s="1"/>
      <c r="AD44" s="1"/>
      <c r="AE44" s="1"/>
      <c r="AF44" s="1"/>
      <c r="AG44" s="1"/>
      <c r="AH44" s="1"/>
      <c r="AI44" s="1"/>
    </row>
    <row r="45" spans="1:35" ht="12" customHeight="1" x14ac:dyDescent="0.25">
      <c r="A45" s="150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2"/>
      <c r="AC45" s="1"/>
      <c r="AD45" s="1"/>
      <c r="AE45" s="1"/>
      <c r="AF45" s="1"/>
      <c r="AG45" s="1"/>
      <c r="AH45" s="1"/>
      <c r="AI45" s="1"/>
    </row>
    <row r="46" spans="1:35" ht="12" customHeight="1" x14ac:dyDescent="0.25">
      <c r="A46" s="150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2"/>
      <c r="AC46" s="1"/>
      <c r="AD46" s="1"/>
      <c r="AE46" s="1"/>
      <c r="AF46" s="1"/>
      <c r="AG46" s="1"/>
      <c r="AH46" s="1"/>
      <c r="AI46" s="1"/>
    </row>
    <row r="47" spans="1:35" ht="12" customHeight="1" x14ac:dyDescent="0.25">
      <c r="A47" s="150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2"/>
      <c r="AC47" s="1"/>
      <c r="AD47" s="1"/>
      <c r="AE47" s="1"/>
      <c r="AF47" s="1"/>
      <c r="AG47" s="1"/>
      <c r="AH47" s="1"/>
      <c r="AI47" s="1"/>
    </row>
    <row r="48" spans="1:35" ht="12" customHeight="1" x14ac:dyDescent="0.25">
      <c r="A48" s="150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2"/>
      <c r="AC48" s="1"/>
      <c r="AD48" s="1"/>
      <c r="AE48" s="1"/>
      <c r="AF48" s="1"/>
      <c r="AG48" s="1"/>
      <c r="AH48" s="1"/>
      <c r="AI48" s="1"/>
    </row>
    <row r="49" spans="1:35" ht="12" customHeight="1" x14ac:dyDescent="0.25">
      <c r="A49" s="150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2"/>
      <c r="AC49" s="1"/>
      <c r="AD49" s="1"/>
      <c r="AE49" s="1"/>
      <c r="AF49" s="1"/>
      <c r="AG49" s="1"/>
      <c r="AH49" s="1"/>
      <c r="AI49" s="1"/>
    </row>
    <row r="50" spans="1:35" ht="12" customHeight="1" x14ac:dyDescent="0.25">
      <c r="A50" s="150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2"/>
      <c r="AC50" s="1"/>
      <c r="AD50" s="1"/>
      <c r="AE50" s="1"/>
      <c r="AF50" s="1"/>
      <c r="AG50" s="1"/>
      <c r="AH50" s="1"/>
      <c r="AI50" s="1"/>
    </row>
    <row r="51" spans="1:35" ht="12" customHeight="1" x14ac:dyDescent="0.25">
      <c r="A51" s="150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2"/>
      <c r="AC51" s="1"/>
      <c r="AD51" s="1"/>
      <c r="AE51" s="1"/>
      <c r="AF51" s="1"/>
      <c r="AG51" s="1"/>
      <c r="AH51" s="1"/>
      <c r="AI51" s="1"/>
    </row>
    <row r="52" spans="1:35" ht="12" customHeight="1" x14ac:dyDescent="0.25">
      <c r="A52" s="150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2"/>
      <c r="AC52" s="1"/>
      <c r="AD52" s="1"/>
      <c r="AE52" s="1"/>
      <c r="AF52" s="1"/>
      <c r="AG52" s="1"/>
      <c r="AH52" s="1"/>
      <c r="AI52" s="1"/>
    </row>
    <row r="53" spans="1:35" ht="12" customHeight="1" x14ac:dyDescent="0.25">
      <c r="A53" s="150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2"/>
      <c r="AC53" s="1"/>
      <c r="AD53" s="1"/>
      <c r="AE53" s="1"/>
      <c r="AF53" s="1"/>
      <c r="AG53" s="1"/>
      <c r="AH53" s="1"/>
      <c r="AI53" s="1"/>
    </row>
    <row r="54" spans="1:35" ht="12" customHeight="1" x14ac:dyDescent="0.25">
      <c r="A54" s="150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2"/>
      <c r="AC54" s="1"/>
      <c r="AD54" s="1"/>
      <c r="AE54" s="1"/>
      <c r="AF54" s="1"/>
      <c r="AG54" s="1"/>
      <c r="AH54" s="1"/>
      <c r="AI54" s="1"/>
    </row>
    <row r="55" spans="1:35" ht="12" customHeight="1" x14ac:dyDescent="0.25">
      <c r="A55" s="150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2"/>
      <c r="AC55" s="1"/>
      <c r="AD55" s="1"/>
      <c r="AE55" s="1"/>
      <c r="AF55" s="1"/>
      <c r="AG55" s="1"/>
      <c r="AH55" s="1"/>
      <c r="AI55" s="1"/>
    </row>
    <row r="56" spans="1:35" ht="12" customHeight="1" x14ac:dyDescent="0.25">
      <c r="A56" s="150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2"/>
      <c r="AC56" s="1"/>
      <c r="AD56" s="1"/>
      <c r="AE56" s="1"/>
      <c r="AF56" s="1"/>
      <c r="AG56" s="1"/>
      <c r="AH56" s="1"/>
      <c r="AI56" s="1"/>
    </row>
    <row r="57" spans="1:35" ht="12" customHeight="1" x14ac:dyDescent="0.25">
      <c r="A57" s="150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2"/>
      <c r="AC57" s="1"/>
      <c r="AD57" s="1"/>
      <c r="AE57" s="1"/>
      <c r="AF57" s="1"/>
      <c r="AG57" s="1"/>
      <c r="AH57" s="1"/>
      <c r="AI57" s="1"/>
    </row>
    <row r="58" spans="1:35" ht="12" customHeight="1" x14ac:dyDescent="0.25">
      <c r="A58" s="150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2"/>
      <c r="AC58" s="1"/>
      <c r="AD58" s="1"/>
      <c r="AE58" s="1"/>
      <c r="AF58" s="1"/>
      <c r="AG58" s="1"/>
      <c r="AH58" s="1"/>
      <c r="AI58" s="1"/>
    </row>
    <row r="59" spans="1:35" ht="12" customHeight="1" x14ac:dyDescent="0.25">
      <c r="A59" s="150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2"/>
      <c r="AC59" s="1"/>
      <c r="AD59" s="1"/>
      <c r="AE59" s="1"/>
      <c r="AF59" s="1"/>
      <c r="AG59" s="1"/>
      <c r="AH59" s="1"/>
      <c r="AI59" s="1"/>
    </row>
    <row r="60" spans="1:35" ht="12" customHeight="1" x14ac:dyDescent="0.25">
      <c r="A60" s="153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5"/>
      <c r="AC60" s="1"/>
      <c r="AD60" s="1"/>
      <c r="AE60" s="1"/>
      <c r="AF60" s="1"/>
      <c r="AG60" s="1"/>
      <c r="AH60" s="1"/>
      <c r="AI60" s="1"/>
    </row>
    <row r="61" spans="1:35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S11:T11"/>
    <mergeCell ref="U11:X11"/>
    <mergeCell ref="Y11:AB11"/>
    <mergeCell ref="U10:X10"/>
    <mergeCell ref="Y12:AB12"/>
    <mergeCell ref="A1:AB3"/>
    <mergeCell ref="U4:V4"/>
    <mergeCell ref="A5:E5"/>
    <mergeCell ref="C10:K10"/>
    <mergeCell ref="U7:W7"/>
    <mergeCell ref="F4:Q4"/>
    <mergeCell ref="R4:S4"/>
    <mergeCell ref="F8:T8"/>
    <mergeCell ref="F7:T7"/>
    <mergeCell ref="U8:W8"/>
    <mergeCell ref="A6:E6"/>
    <mergeCell ref="Y10:AB10"/>
    <mergeCell ref="A17:AB38"/>
    <mergeCell ref="A41:AB60"/>
    <mergeCell ref="K40:S40"/>
    <mergeCell ref="A7:E7"/>
    <mergeCell ref="A10:B14"/>
    <mergeCell ref="A8:E8"/>
    <mergeCell ref="Q11:R11"/>
    <mergeCell ref="Q10:T10"/>
    <mergeCell ref="O10:P14"/>
    <mergeCell ref="Q14:R14"/>
    <mergeCell ref="S14:T14"/>
    <mergeCell ref="K16:S16"/>
    <mergeCell ref="U14:X14"/>
    <mergeCell ref="Y14:AB14"/>
    <mergeCell ref="Q13:R13"/>
    <mergeCell ref="U12:X12"/>
    <mergeCell ref="C13:K13"/>
    <mergeCell ref="F5:T5"/>
    <mergeCell ref="U5:V5"/>
    <mergeCell ref="W4:AB4"/>
    <mergeCell ref="A4:E4"/>
    <mergeCell ref="X7:AB7"/>
    <mergeCell ref="X8:AB8"/>
    <mergeCell ref="F6:AB6"/>
    <mergeCell ref="W5:AB5"/>
    <mergeCell ref="Q12:R12"/>
    <mergeCell ref="C11:K11"/>
    <mergeCell ref="C12:K12"/>
    <mergeCell ref="Y13:AB13"/>
    <mergeCell ref="U13:X13"/>
    <mergeCell ref="S13:T13"/>
    <mergeCell ref="S12:T12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2"/>
  <sheetViews>
    <sheetView showGridLines="0" tabSelected="1" workbookViewId="0">
      <pane ySplit="7" topLeftCell="A99" activePane="bottomLeft" state="frozen"/>
      <selection pane="bottomLeft" activeCell="P109" sqref="P109:T109"/>
    </sheetView>
  </sheetViews>
  <sheetFormatPr defaultColWidth="17.28515625" defaultRowHeight="15" customHeight="1" x14ac:dyDescent="0.2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0.140625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 x14ac:dyDescent="0.2">
      <c r="A1" s="162" t="s">
        <v>2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2"/>
      <c r="Q1" s="2"/>
      <c r="R1" s="2"/>
      <c r="S1" s="2"/>
      <c r="T1" s="2"/>
    </row>
    <row r="2" spans="1:20" ht="15" customHeight="1" x14ac:dyDescent="0.2">
      <c r="A2" s="163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2"/>
      <c r="Q2" s="2"/>
      <c r="R2" s="2"/>
      <c r="S2" s="2"/>
      <c r="T2" s="2"/>
    </row>
    <row r="3" spans="1:20" ht="15" customHeight="1" x14ac:dyDescent="0.2">
      <c r="A3" s="163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2"/>
      <c r="Q3" s="2"/>
      <c r="R3" s="2"/>
      <c r="S3" s="2"/>
      <c r="T3" s="2"/>
    </row>
    <row r="4" spans="1:20" ht="15" customHeight="1" x14ac:dyDescent="0.2">
      <c r="A4" s="171" t="str">
        <f>Contagem!A5&amp;" : "&amp;Contagem!F5</f>
        <v xml:space="preserve">Aplicação : </v>
      </c>
      <c r="B4" s="137"/>
      <c r="C4" s="137"/>
      <c r="D4" s="137"/>
      <c r="E4" s="137"/>
      <c r="F4" s="137"/>
      <c r="G4" s="164" t="str">
        <f>Contagem!A6&amp;" : "&amp;Contagem!F6</f>
        <v xml:space="preserve">Projeto : </v>
      </c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8"/>
    </row>
    <row r="5" spans="1:20" ht="15" customHeight="1" x14ac:dyDescent="0.2">
      <c r="A5" s="170" t="str">
        <f>Contagem!A7&amp;" : "&amp;Contagem!F7</f>
        <v xml:space="preserve">Responsável : </v>
      </c>
      <c r="B5" s="137"/>
      <c r="C5" s="137"/>
      <c r="D5" s="137"/>
      <c r="E5" s="137"/>
      <c r="F5" s="137"/>
      <c r="G5" s="164" t="str">
        <f>Contagem!A8&amp;" : "&amp;Contagem!F8</f>
        <v xml:space="preserve">Revisor : </v>
      </c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8"/>
    </row>
    <row r="6" spans="1:20" ht="15" customHeight="1" x14ac:dyDescent="0.2">
      <c r="A6" s="170" t="str">
        <f>Contagem!A4&amp;" : "&amp;Contagem!F4</f>
        <v xml:space="preserve">Empresa : </v>
      </c>
      <c r="B6" s="137"/>
      <c r="C6" s="137"/>
      <c r="D6" s="137"/>
      <c r="E6" s="138"/>
      <c r="F6" s="164" t="str">
        <f>Contagem!R4&amp;" = "&amp;VALUE(Contagem!T4)</f>
        <v>R$/PF = 400</v>
      </c>
      <c r="G6" s="138"/>
      <c r="H6" s="169" t="str">
        <f>" Custo= "&amp;DOLLAR(Contagem!W4)</f>
        <v xml:space="preserve"> Custo= R$ 179.200,00</v>
      </c>
      <c r="I6" s="154"/>
      <c r="J6" s="154"/>
      <c r="K6" s="154"/>
      <c r="L6" s="154"/>
      <c r="M6" s="155"/>
      <c r="N6" s="165" t="str">
        <f>"PF  = "&amp;VALUE(Contagem!W5)</f>
        <v>PF  = 448</v>
      </c>
      <c r="O6" s="166"/>
      <c r="P6" s="7"/>
      <c r="Q6" s="7"/>
      <c r="R6" s="7"/>
      <c r="S6" s="7"/>
      <c r="T6" s="8"/>
    </row>
    <row r="7" spans="1:20" ht="15" customHeight="1" x14ac:dyDescent="0.25">
      <c r="A7" s="172" t="s">
        <v>12</v>
      </c>
      <c r="B7" s="137"/>
      <c r="C7" s="137"/>
      <c r="D7" s="137"/>
      <c r="E7" s="137"/>
      <c r="F7" s="138"/>
      <c r="G7" s="9" t="s">
        <v>15</v>
      </c>
      <c r="H7" s="10" t="s">
        <v>16</v>
      </c>
      <c r="I7" s="11" t="s">
        <v>18</v>
      </c>
      <c r="J7" s="11" t="s">
        <v>19</v>
      </c>
      <c r="K7" s="11" t="s">
        <v>20</v>
      </c>
      <c r="L7" s="11" t="s">
        <v>21</v>
      </c>
      <c r="M7" s="11" t="s">
        <v>22</v>
      </c>
      <c r="N7" s="11" t="s">
        <v>10</v>
      </c>
      <c r="O7" s="12" t="s">
        <v>23</v>
      </c>
      <c r="P7" s="167" t="s">
        <v>24</v>
      </c>
      <c r="Q7" s="168"/>
      <c r="R7" s="168"/>
      <c r="S7" s="168"/>
      <c r="T7" s="168"/>
    </row>
    <row r="8" spans="1:20" ht="18" customHeight="1" x14ac:dyDescent="0.2">
      <c r="A8" s="176" t="s">
        <v>27</v>
      </c>
      <c r="B8" s="174"/>
      <c r="C8" s="174"/>
      <c r="D8" s="174"/>
      <c r="E8" s="174"/>
      <c r="F8" s="175"/>
      <c r="G8" s="22" t="s">
        <v>31</v>
      </c>
      <c r="H8" s="24" t="s">
        <v>36</v>
      </c>
      <c r="I8" s="22">
        <v>6</v>
      </c>
      <c r="J8" s="22">
        <v>2</v>
      </c>
      <c r="K8" s="26" t="str">
        <f t="shared" ref="K8:K23" si="0">CONCATENATE(G8,L8)</f>
        <v>ALIL</v>
      </c>
      <c r="L8" s="29" t="str">
        <f t="shared" ref="L8:L15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32" t="str">
        <f t="shared" ref="M8:M23" si="2">IF(L8="L","Baixa",IF(L8="A","Média",IF(L8="","","Alta")))</f>
        <v>Baixa</v>
      </c>
      <c r="N8" s="36">
        <f t="shared" ref="N8:N15" si="3">IF(ISBLANK(G8),"",IF(G8="ALI",IF(L8="L",7,IF(L8="A",10,15)),IF(G8="AIE",IF(L8="L",5,IF(L8="A",7,10)),IF(G8="SE",IF(L8="L",4,IF(L8="A",5,7)),IF(OR(G8="EE",G8="CE"),IF(L8="L",3,IF(L8="A",4,6)))))))</f>
        <v>7</v>
      </c>
      <c r="O8" s="37">
        <f>IF(H8="I",N8*Contagem!$U$11,IF(H8="E",N8*Contagem!$U$13,IF(H8="A",N8*Contagem!$U$12,IF(H8="T",N8*Contagem!$U$14,""))))</f>
        <v>7</v>
      </c>
      <c r="P8" s="160"/>
      <c r="Q8" s="161"/>
      <c r="R8" s="161"/>
      <c r="S8" s="161"/>
      <c r="T8" s="161"/>
    </row>
    <row r="9" spans="1:20" ht="18" customHeight="1" x14ac:dyDescent="0.2">
      <c r="A9" s="173" t="s">
        <v>53</v>
      </c>
      <c r="B9" s="174"/>
      <c r="C9" s="174"/>
      <c r="D9" s="174"/>
      <c r="E9" s="174"/>
      <c r="F9" s="175"/>
      <c r="G9" s="22" t="s">
        <v>30</v>
      </c>
      <c r="H9" s="24" t="s">
        <v>36</v>
      </c>
      <c r="I9" s="22">
        <v>6</v>
      </c>
      <c r="J9" s="22">
        <v>2</v>
      </c>
      <c r="K9" s="26" t="str">
        <f t="shared" si="0"/>
        <v>EEA</v>
      </c>
      <c r="L9" s="29" t="str">
        <f t="shared" si="1"/>
        <v>A</v>
      </c>
      <c r="M9" s="32" t="str">
        <f t="shared" si="2"/>
        <v>Média</v>
      </c>
      <c r="N9" s="36">
        <f t="shared" si="3"/>
        <v>4</v>
      </c>
      <c r="O9" s="37">
        <f>IF(H9="I",N9*Contagem!$U$11,IF(H9="E",N9*Contagem!$U$13,IF(H9="A",N9*Contagem!$U$12,IF(H9="T",N9*Contagem!$U$14,""))))</f>
        <v>4</v>
      </c>
      <c r="P9" s="160"/>
      <c r="Q9" s="161"/>
      <c r="R9" s="161"/>
      <c r="S9" s="161"/>
      <c r="T9" s="161"/>
    </row>
    <row r="10" spans="1:20" ht="18" customHeight="1" x14ac:dyDescent="0.2">
      <c r="A10" s="173" t="s">
        <v>55</v>
      </c>
      <c r="B10" s="174"/>
      <c r="C10" s="174"/>
      <c r="D10" s="174"/>
      <c r="E10" s="174"/>
      <c r="F10" s="175"/>
      <c r="G10" s="22" t="s">
        <v>30</v>
      </c>
      <c r="H10" s="24" t="s">
        <v>36</v>
      </c>
      <c r="I10" s="22">
        <v>6</v>
      </c>
      <c r="J10" s="22">
        <v>1</v>
      </c>
      <c r="K10" s="26" t="str">
        <f t="shared" si="0"/>
        <v>EEL</v>
      </c>
      <c r="L10" s="29" t="str">
        <f t="shared" si="1"/>
        <v>L</v>
      </c>
      <c r="M10" s="32" t="str">
        <f t="shared" si="2"/>
        <v>Baixa</v>
      </c>
      <c r="N10" s="36">
        <f t="shared" si="3"/>
        <v>3</v>
      </c>
      <c r="O10" s="37">
        <f>IF(H10="I",N10*Contagem!$U$11,IF(H10="E",N10*Contagem!$U$13,IF(H10="A",N10*Contagem!$U$12,IF(H10="T",N10*Contagem!$U$14,""))))</f>
        <v>3</v>
      </c>
      <c r="P10" s="160"/>
      <c r="Q10" s="161"/>
      <c r="R10" s="161"/>
      <c r="S10" s="161"/>
      <c r="T10" s="161"/>
    </row>
    <row r="11" spans="1:20" ht="18" customHeight="1" x14ac:dyDescent="0.2">
      <c r="A11" s="177" t="s">
        <v>85</v>
      </c>
      <c r="B11" s="174"/>
      <c r="C11" s="174"/>
      <c r="D11" s="174"/>
      <c r="E11" s="174"/>
      <c r="F11" s="175"/>
      <c r="G11" s="22" t="s">
        <v>30</v>
      </c>
      <c r="H11" s="24" t="s">
        <v>36</v>
      </c>
      <c r="I11" s="22">
        <v>2</v>
      </c>
      <c r="J11" s="22">
        <v>1</v>
      </c>
      <c r="K11" s="26" t="str">
        <f t="shared" si="0"/>
        <v>EEL</v>
      </c>
      <c r="L11" s="29" t="str">
        <f t="shared" si="1"/>
        <v>L</v>
      </c>
      <c r="M11" s="32" t="str">
        <f t="shared" si="2"/>
        <v>Baixa</v>
      </c>
      <c r="N11" s="36">
        <f t="shared" si="3"/>
        <v>3</v>
      </c>
      <c r="O11" s="37">
        <f>IF(H11="I",N11*Contagem!$U$11,IF(H11="E",N11*Contagem!$U$13,IF(H11="A",N11*Contagem!$U$12,IF(H11="T",N11*Contagem!$U$14,""))))</f>
        <v>3</v>
      </c>
      <c r="P11" s="160"/>
      <c r="Q11" s="161"/>
      <c r="R11" s="161"/>
      <c r="S11" s="161"/>
      <c r="T11" s="161"/>
    </row>
    <row r="12" spans="1:20" ht="18" customHeight="1" x14ac:dyDescent="0.2">
      <c r="A12" s="173" t="s">
        <v>60</v>
      </c>
      <c r="B12" s="174"/>
      <c r="C12" s="174"/>
      <c r="D12" s="174"/>
      <c r="E12" s="174"/>
      <c r="F12" s="175"/>
      <c r="G12" s="22" t="s">
        <v>52</v>
      </c>
      <c r="H12" s="24" t="s">
        <v>36</v>
      </c>
      <c r="I12" s="22">
        <v>6</v>
      </c>
      <c r="J12" s="22">
        <v>1</v>
      </c>
      <c r="K12" s="26" t="str">
        <f t="shared" si="0"/>
        <v>CEL</v>
      </c>
      <c r="L12" s="29" t="str">
        <f t="shared" si="1"/>
        <v>L</v>
      </c>
      <c r="M12" s="32" t="str">
        <f t="shared" si="2"/>
        <v>Baixa</v>
      </c>
      <c r="N12" s="36">
        <f t="shared" si="3"/>
        <v>3</v>
      </c>
      <c r="O12" s="37">
        <f>IF(H12="I",N12*Contagem!$U$11,IF(H12="E",N12*Contagem!$U$13,IF(H12="A",N12*Contagem!$U$12,IF(H12="T",N12*Contagem!$U$14,""))))</f>
        <v>3</v>
      </c>
      <c r="P12" s="160"/>
      <c r="Q12" s="161"/>
      <c r="R12" s="161"/>
      <c r="S12" s="161"/>
      <c r="T12" s="161"/>
    </row>
    <row r="13" spans="1:20" ht="18" customHeight="1" x14ac:dyDescent="0.2">
      <c r="A13" s="173" t="s">
        <v>63</v>
      </c>
      <c r="B13" s="174"/>
      <c r="C13" s="174"/>
      <c r="D13" s="174"/>
      <c r="E13" s="174"/>
      <c r="F13" s="175"/>
      <c r="G13" s="22" t="s">
        <v>30</v>
      </c>
      <c r="H13" s="24" t="s">
        <v>36</v>
      </c>
      <c r="I13" s="22">
        <v>2</v>
      </c>
      <c r="J13" s="22">
        <v>1</v>
      </c>
      <c r="K13" s="26" t="str">
        <f t="shared" si="0"/>
        <v>EEL</v>
      </c>
      <c r="L13" s="29" t="str">
        <f t="shared" si="1"/>
        <v>L</v>
      </c>
      <c r="M13" s="32" t="str">
        <f t="shared" si="2"/>
        <v>Baixa</v>
      </c>
      <c r="N13" s="36">
        <f t="shared" si="3"/>
        <v>3</v>
      </c>
      <c r="O13" s="37">
        <f>IF(H13="I",N13*Contagem!$U$11,IF(H13="E",N13*Contagem!$U$13,IF(H13="A",N13*Contagem!$U$12,IF(H13="T",N13*Contagem!$U$14,""))))</f>
        <v>3</v>
      </c>
      <c r="P13" s="160"/>
      <c r="Q13" s="161"/>
      <c r="R13" s="161"/>
      <c r="S13" s="161"/>
      <c r="T13" s="161"/>
    </row>
    <row r="14" spans="1:20" ht="18" customHeight="1" x14ac:dyDescent="0.2">
      <c r="A14" s="181" t="s">
        <v>69</v>
      </c>
      <c r="B14" s="148"/>
      <c r="C14" s="148"/>
      <c r="D14" s="148"/>
      <c r="E14" s="148"/>
      <c r="F14" s="182"/>
      <c r="G14" s="22" t="s">
        <v>52</v>
      </c>
      <c r="H14" s="24" t="s">
        <v>36</v>
      </c>
      <c r="I14" s="22">
        <v>6</v>
      </c>
      <c r="J14" s="22">
        <v>1</v>
      </c>
      <c r="K14" s="26" t="str">
        <f t="shared" si="0"/>
        <v>CEL</v>
      </c>
      <c r="L14" s="29" t="str">
        <f t="shared" si="1"/>
        <v>L</v>
      </c>
      <c r="M14" s="32" t="str">
        <f t="shared" si="2"/>
        <v>Baixa</v>
      </c>
      <c r="N14" s="36">
        <f t="shared" si="3"/>
        <v>3</v>
      </c>
      <c r="O14" s="37">
        <f>IF(H14="I",N14*Contagem!$U$11,IF(H14="E",N14*Contagem!$U$13,IF(H14="A",N14*Contagem!$U$12,IF(H14="T",N14*Contagem!$U$14,""))))</f>
        <v>3</v>
      </c>
      <c r="P14" s="160"/>
      <c r="Q14" s="161"/>
      <c r="R14" s="161"/>
      <c r="S14" s="161"/>
      <c r="T14" s="161"/>
    </row>
    <row r="15" spans="1:20" ht="18" customHeight="1" x14ac:dyDescent="0.2">
      <c r="A15" s="181" t="s">
        <v>71</v>
      </c>
      <c r="B15" s="148"/>
      <c r="C15" s="148"/>
      <c r="D15" s="148"/>
      <c r="E15" s="148"/>
      <c r="F15" s="182"/>
      <c r="G15" s="22" t="s">
        <v>49</v>
      </c>
      <c r="H15" s="24" t="s">
        <v>36</v>
      </c>
      <c r="I15" s="22">
        <v>2</v>
      </c>
      <c r="J15" s="22">
        <v>1</v>
      </c>
      <c r="K15" s="26" t="str">
        <f t="shared" si="0"/>
        <v>SEL</v>
      </c>
      <c r="L15" s="29" t="str">
        <f t="shared" si="1"/>
        <v>L</v>
      </c>
      <c r="M15" s="32" t="str">
        <f t="shared" si="2"/>
        <v>Baixa</v>
      </c>
      <c r="N15" s="36">
        <f t="shared" si="3"/>
        <v>4</v>
      </c>
      <c r="O15" s="37">
        <f>IF(H15="I",N15*Contagem!$U$11,IF(H15="E",N15*Contagem!$U$13,IF(H15="A",N15*Contagem!$U$12,IF(H15="T",N15*Contagem!$U$14,""))))</f>
        <v>4</v>
      </c>
      <c r="P15" s="38"/>
      <c r="Q15" s="38"/>
      <c r="R15" s="38"/>
      <c r="S15" s="38"/>
      <c r="T15" s="38"/>
    </row>
    <row r="16" spans="1:20" ht="18" customHeight="1" x14ac:dyDescent="0.2">
      <c r="A16" s="183" t="s">
        <v>86</v>
      </c>
      <c r="B16" s="148"/>
      <c r="C16" s="148"/>
      <c r="D16" s="148"/>
      <c r="E16" s="148"/>
      <c r="F16" s="182"/>
      <c r="G16" s="65" t="s">
        <v>52</v>
      </c>
      <c r="H16" s="24" t="s">
        <v>36</v>
      </c>
      <c r="I16" s="26">
        <v>2</v>
      </c>
      <c r="J16" s="26">
        <v>1</v>
      </c>
      <c r="K16" s="26" t="str">
        <f t="shared" ref="K16" si="4">CONCATENATE(G16,L16)</f>
        <v>CEL</v>
      </c>
      <c r="L16" s="29" t="str">
        <f t="shared" ref="L16" si="5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L</v>
      </c>
      <c r="M16" s="32" t="str">
        <f t="shared" ref="M16" si="6">IF(L16="L","Baixa",IF(L16="A","Média",IF(L16="","","Alta")))</f>
        <v>Baixa</v>
      </c>
      <c r="N16" s="36">
        <f t="shared" ref="N16" si="7">IF(ISBLANK(G16),"",IF(G16="ALI",IF(L16="L",7,IF(L16="A",10,15)),IF(G16="AIE",IF(L16="L",5,IF(L16="A",7,10)),IF(G16="SE",IF(L16="L",4,IF(L16="A",5,7)),IF(OR(G16="EE",G16="CE"),IF(L16="L",3,IF(L16="A",4,6)))))))</f>
        <v>3</v>
      </c>
      <c r="O16" s="37">
        <f>IF(H16="I",N16*Contagem!$U$11,IF(H16="E",N16*Contagem!$U$13,IF(H16="A",N16*Contagem!$U$12,IF(H16="T",N16*Contagem!$U$14,""))))</f>
        <v>3</v>
      </c>
      <c r="P16" s="38"/>
      <c r="Q16" s="38"/>
      <c r="R16" s="38"/>
      <c r="S16" s="38"/>
      <c r="T16" s="38"/>
    </row>
    <row r="17" spans="1:20" ht="18" customHeight="1" x14ac:dyDescent="0.2">
      <c r="A17" s="187"/>
      <c r="B17" s="137"/>
      <c r="C17" s="137"/>
      <c r="D17" s="137"/>
      <c r="E17" s="137"/>
      <c r="F17" s="188"/>
      <c r="G17" s="26"/>
      <c r="H17" s="24" t="s">
        <v>36</v>
      </c>
      <c r="I17" s="59"/>
      <c r="J17" s="59"/>
      <c r="K17" s="59" t="str">
        <f t="shared" si="0"/>
        <v/>
      </c>
      <c r="L17" s="60" t="str">
        <f t="shared" ref="L17" si="8">IF(OR(ISBLANK(I17),ISBLANK(J17)),IF(OR(G17="ALI",G17="AIE"),"L",IF(ISBLANK(G17),"","A")),IF(G17="EE",IF(J17&gt;=3,IF(I17&gt;=5,"H","A"),IF(J17&gt;=2,IF(I17&gt;=16,"H",IF(I17&lt;=4,"L","A")),IF(I17&lt;=15,"L","A"))),IF(OR(G17="SE",G17="CE"),IF(J17&gt;=4,IF(I17&gt;=6,"H","A"),IF(J17&gt;=2,IF(I17&gt;=20,"H",IF(I17&lt;=5,"L","A")),IF(I17&lt;=19,"L","A"))),IF(OR(G17="ALI",G17="AIE"),IF(J17&gt;=6,IF(I17&gt;=20,"H","A"),IF(J17&gt;=2,IF(I17&gt;=51,"H",IF(I17&lt;=19,"L","A")),IF(I17&lt;=50,"L","A")))))))</f>
        <v/>
      </c>
      <c r="M17" s="61" t="str">
        <f t="shared" si="2"/>
        <v/>
      </c>
      <c r="N17" s="62" t="str">
        <f t="shared" ref="N17" si="9">IF(ISBLANK(G17),"",IF(G17="ALI",IF(L17="L",7,IF(L17="A",10,15)),IF(G17="AIE",IF(L17="L",5,IF(L17="A",7,10)),IF(G17="SE",IF(L17="L",4,IF(L17="A",5,7)),IF(OR(G17="EE",G17="CE"),IF(L17="L",3,IF(L17="A",4,6)))))))</f>
        <v/>
      </c>
      <c r="O17" s="63" t="e">
        <f>IF(H17="I",N17*Contagem!$U$11,IF(H17="E",N17*Contagem!$U$13,IF(H17="A",N17*Contagem!$U$12,IF(H17="T",N17*Contagem!$U$14,""))))</f>
        <v>#VALUE!</v>
      </c>
      <c r="P17" s="160"/>
      <c r="Q17" s="161"/>
      <c r="R17" s="161"/>
      <c r="S17" s="161"/>
      <c r="T17" s="161"/>
    </row>
    <row r="18" spans="1:20" ht="18" customHeight="1" x14ac:dyDescent="0.2">
      <c r="A18" s="184" t="s">
        <v>77</v>
      </c>
      <c r="B18" s="185"/>
      <c r="C18" s="185"/>
      <c r="D18" s="185"/>
      <c r="E18" s="185"/>
      <c r="F18" s="186"/>
      <c r="G18" s="65" t="s">
        <v>31</v>
      </c>
      <c r="H18" s="24" t="s">
        <v>36</v>
      </c>
      <c r="I18" s="26">
        <v>19</v>
      </c>
      <c r="J18" s="26">
        <v>3</v>
      </c>
      <c r="K18" s="26" t="str">
        <f t="shared" si="0"/>
        <v>ALIL</v>
      </c>
      <c r="L18" s="29" t="str">
        <f t="shared" ref="L18:L23" si="10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>L</v>
      </c>
      <c r="M18" s="32" t="str">
        <f t="shared" si="2"/>
        <v>Baixa</v>
      </c>
      <c r="N18" s="36">
        <f t="shared" ref="N18:N23" si="11">IF(ISBLANK(G18),"",IF(G18="ALI",IF(L18="L",7,IF(L18="A",10,15)),IF(G18="AIE",IF(L18="L",5,IF(L18="A",7,10)),IF(G18="SE",IF(L18="L",4,IF(L18="A",5,7)),IF(OR(G18="EE",G18="CE"),IF(L18="L",3,IF(L18="A",4,6)))))))</f>
        <v>7</v>
      </c>
      <c r="O18" s="37">
        <f>IF(H18="I",N18*Contagem!$U$11,IF(H18="E",N18*Contagem!$U$13,IF(H18="A",N18*Contagem!$U$12,IF(H18="T",N18*Contagem!$U$14,""))))</f>
        <v>7</v>
      </c>
      <c r="P18" s="160"/>
      <c r="Q18" s="161"/>
      <c r="R18" s="161"/>
      <c r="S18" s="161"/>
      <c r="T18" s="161"/>
    </row>
    <row r="19" spans="1:20" ht="18" customHeight="1" x14ac:dyDescent="0.2">
      <c r="A19" s="177" t="s">
        <v>78</v>
      </c>
      <c r="B19" s="174"/>
      <c r="C19" s="174"/>
      <c r="D19" s="174"/>
      <c r="E19" s="174"/>
      <c r="F19" s="175"/>
      <c r="G19" s="65" t="s">
        <v>30</v>
      </c>
      <c r="H19" s="24" t="s">
        <v>36</v>
      </c>
      <c r="I19" s="26">
        <v>19</v>
      </c>
      <c r="J19" s="26">
        <v>3</v>
      </c>
      <c r="K19" s="26" t="str">
        <f t="shared" si="0"/>
        <v>EEH</v>
      </c>
      <c r="L19" s="29" t="str">
        <f t="shared" si="10"/>
        <v>H</v>
      </c>
      <c r="M19" s="32" t="str">
        <f t="shared" si="2"/>
        <v>Alta</v>
      </c>
      <c r="N19" s="36">
        <f t="shared" si="11"/>
        <v>6</v>
      </c>
      <c r="O19" s="37">
        <f>IF(H19="I",N19*Contagem!$U$11,IF(H19="E",N19*Contagem!$U$13,IF(H19="A",N19*Contagem!$U$12,IF(H19="T",N19*Contagem!$U$14,""))))</f>
        <v>6</v>
      </c>
      <c r="P19" s="160"/>
      <c r="Q19" s="161"/>
      <c r="R19" s="161"/>
      <c r="S19" s="161"/>
      <c r="T19" s="161"/>
    </row>
    <row r="20" spans="1:20" ht="18" customHeight="1" x14ac:dyDescent="0.2">
      <c r="A20" s="177" t="s">
        <v>79</v>
      </c>
      <c r="B20" s="174"/>
      <c r="C20" s="174"/>
      <c r="D20" s="174"/>
      <c r="E20" s="174"/>
      <c r="F20" s="175"/>
      <c r="G20" s="65" t="s">
        <v>30</v>
      </c>
      <c r="H20" s="24" t="s">
        <v>36</v>
      </c>
      <c r="I20" s="26">
        <v>19</v>
      </c>
      <c r="J20" s="26">
        <v>3</v>
      </c>
      <c r="K20" s="26" t="str">
        <f t="shared" si="0"/>
        <v>EEH</v>
      </c>
      <c r="L20" s="29" t="str">
        <f t="shared" si="10"/>
        <v>H</v>
      </c>
      <c r="M20" s="32" t="str">
        <f t="shared" si="2"/>
        <v>Alta</v>
      </c>
      <c r="N20" s="36">
        <f t="shared" si="11"/>
        <v>6</v>
      </c>
      <c r="O20" s="37">
        <f>IF(H20="I",N20*Contagem!$U$11,IF(H20="E",N20*Contagem!$U$13,IF(H20="A",N20*Contagem!$U$12,IF(H20="T",N20*Contagem!$U$14,""))))</f>
        <v>6</v>
      </c>
      <c r="P20" s="160"/>
      <c r="Q20" s="161"/>
      <c r="R20" s="161"/>
      <c r="S20" s="161"/>
      <c r="T20" s="161"/>
    </row>
    <row r="21" spans="1:20" ht="18" customHeight="1" x14ac:dyDescent="0.2">
      <c r="A21" s="177" t="s">
        <v>75</v>
      </c>
      <c r="B21" s="174"/>
      <c r="C21" s="174"/>
      <c r="D21" s="174"/>
      <c r="E21" s="174"/>
      <c r="F21" s="175"/>
      <c r="G21" s="65" t="s">
        <v>30</v>
      </c>
      <c r="H21" s="24" t="s">
        <v>36</v>
      </c>
      <c r="I21" s="26">
        <v>1</v>
      </c>
      <c r="J21" s="26">
        <v>1</v>
      </c>
      <c r="K21" s="26" t="str">
        <f t="shared" si="0"/>
        <v>EEL</v>
      </c>
      <c r="L21" s="29" t="str">
        <f t="shared" si="10"/>
        <v>L</v>
      </c>
      <c r="M21" s="32" t="str">
        <f t="shared" si="2"/>
        <v>Baixa</v>
      </c>
      <c r="N21" s="36">
        <f t="shared" si="11"/>
        <v>3</v>
      </c>
      <c r="O21" s="37">
        <f>IF(H21="I",N21*Contagem!$U$11,IF(H21="E",N21*Contagem!$U$13,IF(H21="A",N21*Contagem!$U$12,IF(H21="T",N21*Contagem!$U$14,""))))</f>
        <v>3</v>
      </c>
      <c r="P21" s="160"/>
      <c r="Q21" s="161"/>
      <c r="R21" s="161"/>
      <c r="S21" s="161"/>
      <c r="T21" s="161"/>
    </row>
    <row r="22" spans="1:20" ht="18" customHeight="1" x14ac:dyDescent="0.2">
      <c r="A22" s="177" t="s">
        <v>76</v>
      </c>
      <c r="B22" s="174"/>
      <c r="C22" s="174"/>
      <c r="D22" s="174"/>
      <c r="E22" s="174"/>
      <c r="F22" s="175"/>
      <c r="G22" s="65" t="s">
        <v>52</v>
      </c>
      <c r="H22" s="24" t="s">
        <v>36</v>
      </c>
      <c r="I22" s="26">
        <v>5</v>
      </c>
      <c r="J22" s="26">
        <v>1</v>
      </c>
      <c r="K22" s="26" t="str">
        <f t="shared" si="0"/>
        <v>CEL</v>
      </c>
      <c r="L22" s="29" t="str">
        <f t="shared" si="10"/>
        <v>L</v>
      </c>
      <c r="M22" s="32" t="str">
        <f t="shared" si="2"/>
        <v>Baixa</v>
      </c>
      <c r="N22" s="36">
        <f t="shared" si="11"/>
        <v>3</v>
      </c>
      <c r="O22" s="37">
        <f>IF(H22="I",N22*Contagem!$U$11,IF(H22="E",N22*Contagem!$U$13,IF(H22="A",N22*Contagem!$U$12,IF(H22="T",N22*Contagem!$U$14,""))))</f>
        <v>3</v>
      </c>
      <c r="P22" s="160"/>
      <c r="Q22" s="161"/>
      <c r="R22" s="161"/>
      <c r="S22" s="161"/>
      <c r="T22" s="161"/>
    </row>
    <row r="23" spans="1:20" ht="18" customHeight="1" x14ac:dyDescent="0.2">
      <c r="A23" s="177" t="s">
        <v>87</v>
      </c>
      <c r="B23" s="174"/>
      <c r="C23" s="174"/>
      <c r="D23" s="174"/>
      <c r="E23" s="174"/>
      <c r="F23" s="175"/>
      <c r="G23" s="65" t="s">
        <v>52</v>
      </c>
      <c r="H23" s="24" t="s">
        <v>36</v>
      </c>
      <c r="I23" s="26">
        <v>5</v>
      </c>
      <c r="J23" s="26">
        <v>1</v>
      </c>
      <c r="K23" s="26" t="str">
        <f t="shared" si="0"/>
        <v>CEL</v>
      </c>
      <c r="L23" s="29" t="str">
        <f t="shared" si="10"/>
        <v>L</v>
      </c>
      <c r="M23" s="32" t="str">
        <f t="shared" si="2"/>
        <v>Baixa</v>
      </c>
      <c r="N23" s="36">
        <f t="shared" si="11"/>
        <v>3</v>
      </c>
      <c r="O23" s="37">
        <f>IF(H23="I",N23*Contagem!$U$11,IF(H23="E",N23*Contagem!$U$13,IF(H23="A",N23*Contagem!$U$12,IF(H23="T",N23*Contagem!$U$14,""))))</f>
        <v>3</v>
      </c>
      <c r="P23" s="160"/>
      <c r="Q23" s="161"/>
      <c r="R23" s="161"/>
      <c r="S23" s="161"/>
      <c r="T23" s="161"/>
    </row>
    <row r="24" spans="1:20" ht="18" customHeight="1" x14ac:dyDescent="0.2">
      <c r="A24" s="173"/>
      <c r="B24" s="174"/>
      <c r="C24" s="174"/>
      <c r="D24" s="174"/>
      <c r="E24" s="174"/>
      <c r="F24" s="175"/>
      <c r="G24" s="26"/>
      <c r="H24" s="24" t="s">
        <v>36</v>
      </c>
      <c r="I24" s="26"/>
      <c r="J24" s="26"/>
      <c r="K24" s="26" t="str">
        <f t="shared" ref="K24" si="12">CONCATENATE(G24,L24)</f>
        <v/>
      </c>
      <c r="L24" s="29" t="str">
        <f t="shared" ref="L24" si="13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/>
      </c>
      <c r="M24" s="32" t="str">
        <f t="shared" ref="M24" si="14">IF(L24="L","Baixa",IF(L24="A","Média",IF(L24="","","Alta")))</f>
        <v/>
      </c>
      <c r="N24" s="36" t="str">
        <f t="shared" ref="N24" si="15">IF(ISBLANK(G24),"",IF(G24="ALI",IF(L24="L",7,IF(L24="A",10,15)),IF(G24="AIE",IF(L24="L",5,IF(L24="A",7,10)),IF(G24="SE",IF(L24="L",4,IF(L24="A",5,7)),IF(OR(G24="EE",G24="CE"),IF(L24="L",3,IF(L24="A",4,6)))))))</f>
        <v/>
      </c>
      <c r="O24" s="37" t="e">
        <f>IF(H24="I",N24*Contagem!$U$11,IF(H24="E",N24*Contagem!$U$13,IF(H24="A",N24*Contagem!$U$12,IF(H24="T",N24*Contagem!$U$14,""))))</f>
        <v>#VALUE!</v>
      </c>
      <c r="P24" s="160"/>
      <c r="Q24" s="161"/>
      <c r="R24" s="161"/>
      <c r="S24" s="161"/>
      <c r="T24" s="161"/>
    </row>
    <row r="25" spans="1:20" ht="18" customHeight="1" x14ac:dyDescent="0.2">
      <c r="A25" s="178" t="s">
        <v>80</v>
      </c>
      <c r="B25" s="179"/>
      <c r="C25" s="179"/>
      <c r="D25" s="179"/>
      <c r="E25" s="179"/>
      <c r="F25" s="180"/>
      <c r="G25" s="65" t="s">
        <v>31</v>
      </c>
      <c r="H25" s="24" t="s">
        <v>36</v>
      </c>
      <c r="I25" s="26">
        <v>2</v>
      </c>
      <c r="J25" s="26">
        <v>3</v>
      </c>
      <c r="K25" s="26" t="str">
        <f t="shared" ref="K25:K52" si="16">CONCATENATE(G25,L25)</f>
        <v>ALIL</v>
      </c>
      <c r="L25" s="29" t="str">
        <f t="shared" ref="L25:L52" si="17">IF(OR(ISBLANK(I25),ISBLANK(J25)),IF(OR(G25="ALI",G25="AIE"),"L",IF(ISBLANK(G25),"","A")),IF(G25="EE",IF(J25&gt;=3,IF(I25&gt;=5,"H","A"),IF(J25&gt;=2,IF(I25&gt;=16,"H",IF(I25&lt;=4,"L","A")),IF(I25&lt;=15,"L","A"))),IF(OR(G25="SE",G25="CE"),IF(J25&gt;=4,IF(I25&gt;=6,"H","A"),IF(J25&gt;=2,IF(I25&gt;=20,"H",IF(I25&lt;=5,"L","A")),IF(I25&lt;=19,"L","A"))),IF(OR(G25="ALI",G25="AIE"),IF(J25&gt;=6,IF(I25&gt;=20,"H","A"),IF(J25&gt;=2,IF(I25&gt;=51,"H",IF(I25&lt;=19,"L","A")),IF(I25&lt;=50,"L","A")))))))</f>
        <v>L</v>
      </c>
      <c r="M25" s="32" t="str">
        <f t="shared" ref="M25:M60" si="18">IF(L25="L","Baixa",IF(L25="A","Média",IF(L25="","","Alta")))</f>
        <v>Baixa</v>
      </c>
      <c r="N25" s="36">
        <f t="shared" ref="N25:N52" si="19">IF(ISBLANK(G25),"",IF(G25="ALI",IF(L25="L",7,IF(L25="A",10,15)),IF(G25="AIE",IF(L25="L",5,IF(L25="A",7,10)),IF(G25="SE",IF(L25="L",4,IF(L25="A",5,7)),IF(OR(G25="EE",G25="CE"),IF(L25="L",3,IF(L25="A",4,6)))))))</f>
        <v>7</v>
      </c>
      <c r="O25" s="37">
        <f>IF(H25="I",N25*Contagem!$U$11,IF(H25="E",N25*Contagem!$U$13,IF(H25="A",N25*Contagem!$U$12,IF(H25="T",N25*Contagem!$U$14,""))))</f>
        <v>7</v>
      </c>
      <c r="P25" s="160"/>
      <c r="Q25" s="161"/>
      <c r="R25" s="161"/>
      <c r="S25" s="161"/>
      <c r="T25" s="161"/>
    </row>
    <row r="26" spans="1:20" ht="18" customHeight="1" x14ac:dyDescent="0.2">
      <c r="A26" s="67" t="s">
        <v>78</v>
      </c>
      <c r="B26" s="17"/>
      <c r="C26" s="17"/>
      <c r="D26" s="17"/>
      <c r="E26" s="17"/>
      <c r="F26" s="19"/>
      <c r="G26" s="65" t="s">
        <v>30</v>
      </c>
      <c r="H26" s="24" t="s">
        <v>36</v>
      </c>
      <c r="I26" s="26">
        <v>2</v>
      </c>
      <c r="J26" s="26">
        <v>3</v>
      </c>
      <c r="K26" s="26" t="str">
        <f t="shared" si="16"/>
        <v>EEA</v>
      </c>
      <c r="L26" s="29" t="str">
        <f t="shared" si="17"/>
        <v>A</v>
      </c>
      <c r="M26" s="32" t="str">
        <f t="shared" si="18"/>
        <v>Média</v>
      </c>
      <c r="N26" s="36">
        <f t="shared" si="19"/>
        <v>4</v>
      </c>
      <c r="O26" s="37">
        <f>IF(H26="I",N26*Contagem!$U$11,IF(H26="E",N26*Contagem!$U$13,IF(H26="A",N26*Contagem!$U$12,IF(H26="T",N26*Contagem!$U$14,""))))</f>
        <v>4</v>
      </c>
      <c r="P26" s="160"/>
      <c r="Q26" s="161"/>
      <c r="R26" s="161"/>
      <c r="S26" s="161"/>
      <c r="T26" s="161"/>
    </row>
    <row r="27" spans="1:20" ht="18" customHeight="1" x14ac:dyDescent="0.2">
      <c r="A27" s="67" t="s">
        <v>79</v>
      </c>
      <c r="B27" s="17"/>
      <c r="C27" s="17"/>
      <c r="D27" s="17"/>
      <c r="E27" s="17"/>
      <c r="F27" s="19"/>
      <c r="G27" s="65" t="s">
        <v>30</v>
      </c>
      <c r="H27" s="24" t="s">
        <v>36</v>
      </c>
      <c r="I27" s="26">
        <v>2</v>
      </c>
      <c r="J27" s="26">
        <v>3</v>
      </c>
      <c r="K27" s="26" t="str">
        <f t="shared" si="16"/>
        <v>EEA</v>
      </c>
      <c r="L27" s="29" t="str">
        <f t="shared" si="17"/>
        <v>A</v>
      </c>
      <c r="M27" s="32" t="str">
        <f t="shared" si="18"/>
        <v>Média</v>
      </c>
      <c r="N27" s="36">
        <f t="shared" si="19"/>
        <v>4</v>
      </c>
      <c r="O27" s="37">
        <f>IF(H27="I",N27*Contagem!$U$11,IF(H27="E",N27*Contagem!$U$13,IF(H27="A",N27*Contagem!$U$12,IF(H27="T",N27*Contagem!$U$14,""))))</f>
        <v>4</v>
      </c>
      <c r="P27" s="160"/>
      <c r="Q27" s="161"/>
      <c r="R27" s="161"/>
      <c r="S27" s="161"/>
      <c r="T27" s="161"/>
    </row>
    <row r="28" spans="1:20" ht="18" customHeight="1" x14ac:dyDescent="0.2">
      <c r="A28" s="67" t="s">
        <v>75</v>
      </c>
      <c r="B28" s="17"/>
      <c r="C28" s="17"/>
      <c r="D28" s="17"/>
      <c r="E28" s="17"/>
      <c r="F28" s="19"/>
      <c r="G28" s="65" t="s">
        <v>30</v>
      </c>
      <c r="H28" s="24" t="s">
        <v>36</v>
      </c>
      <c r="I28" s="26"/>
      <c r="J28" s="26">
        <v>1</v>
      </c>
      <c r="K28" s="26" t="str">
        <f t="shared" si="16"/>
        <v>EEA</v>
      </c>
      <c r="L28" s="29" t="str">
        <f t="shared" si="17"/>
        <v>A</v>
      </c>
      <c r="M28" s="32" t="str">
        <f t="shared" si="18"/>
        <v>Média</v>
      </c>
      <c r="N28" s="36">
        <f t="shared" si="19"/>
        <v>4</v>
      </c>
      <c r="O28" s="37">
        <f>IF(H28="I",N28*Contagem!$U$11,IF(H28="E",N28*Contagem!$U$13,IF(H28="A",N28*Contagem!$U$12,IF(H28="T",N28*Contagem!$U$14,""))))</f>
        <v>4</v>
      </c>
      <c r="P28" s="160"/>
      <c r="Q28" s="161"/>
      <c r="R28" s="161"/>
      <c r="S28" s="161"/>
      <c r="T28" s="161"/>
    </row>
    <row r="29" spans="1:20" s="89" customFormat="1" ht="18" customHeight="1" x14ac:dyDescent="0.2">
      <c r="A29" s="94" t="s">
        <v>76</v>
      </c>
      <c r="B29" s="90"/>
      <c r="C29" s="90"/>
      <c r="D29" s="90"/>
      <c r="E29" s="90"/>
      <c r="F29" s="91"/>
      <c r="G29" s="65" t="s">
        <v>52</v>
      </c>
      <c r="H29" s="24" t="s">
        <v>36</v>
      </c>
      <c r="I29" s="26"/>
      <c r="J29" s="26">
        <v>1</v>
      </c>
      <c r="K29" s="26" t="str">
        <f t="shared" ref="K29" si="20">CONCATENATE(G29,L29)</f>
        <v>CEA</v>
      </c>
      <c r="L29" s="29" t="str">
        <f t="shared" ref="L29" si="21">IF(OR(ISBLANK(I29),ISBLANK(J29)),IF(OR(G29="ALI",G29="AIE"),"L",IF(ISBLANK(G29),"","A")),IF(G29="EE",IF(J29&gt;=3,IF(I29&gt;=5,"H","A"),IF(J29&gt;=2,IF(I29&gt;=16,"H",IF(I29&lt;=4,"L","A")),IF(I29&lt;=15,"L","A"))),IF(OR(G29="SE",G29="CE"),IF(J29&gt;=4,IF(I29&gt;=6,"H","A"),IF(J29&gt;=2,IF(I29&gt;=20,"H",IF(I29&lt;=5,"L","A")),IF(I29&lt;=19,"L","A"))),IF(OR(G29="ALI",G29="AIE"),IF(J29&gt;=6,IF(I29&gt;=20,"H","A"),IF(J29&gt;=2,IF(I29&gt;=51,"H",IF(I29&lt;=19,"L","A")),IF(I29&lt;=50,"L","A")))))))</f>
        <v>A</v>
      </c>
      <c r="M29" s="32" t="str">
        <f t="shared" ref="M29" si="22">IF(L29="L","Baixa",IF(L29="A","Média",IF(L29="","","Alta")))</f>
        <v>Média</v>
      </c>
      <c r="N29" s="36">
        <f t="shared" ref="N29" si="23">IF(ISBLANK(G29),"",IF(G29="ALI",IF(L29="L",7,IF(L29="A",10,15)),IF(G29="AIE",IF(L29="L",5,IF(L29="A",7,10)),IF(G29="SE",IF(L29="L",4,IF(L29="A",5,7)),IF(OR(G29="EE",G29="CE"),IF(L29="L",3,IF(L29="A",4,6)))))))</f>
        <v>4</v>
      </c>
      <c r="O29" s="37">
        <f>IF(H29="I",N29*Contagem!$U$11,IF(H29="E",N29*Contagem!$U$13,IF(H29="A",N29*Contagem!$U$12,IF(H29="T",N29*Contagem!$U$14,""))))</f>
        <v>4</v>
      </c>
      <c r="P29" s="92"/>
      <c r="Q29" s="93"/>
      <c r="R29" s="93"/>
      <c r="S29" s="93"/>
      <c r="T29" s="93"/>
    </row>
    <row r="30" spans="1:20" ht="18" customHeight="1" x14ac:dyDescent="0.2">
      <c r="A30" s="67" t="s">
        <v>104</v>
      </c>
      <c r="B30" s="17"/>
      <c r="C30" s="17"/>
      <c r="D30" s="17"/>
      <c r="E30" s="17"/>
      <c r="F30" s="19"/>
      <c r="G30" s="65" t="s">
        <v>52</v>
      </c>
      <c r="H30" s="24" t="s">
        <v>36</v>
      </c>
      <c r="I30" s="26"/>
      <c r="J30" s="26">
        <v>1</v>
      </c>
      <c r="K30" s="26" t="str">
        <f t="shared" si="16"/>
        <v>CEA</v>
      </c>
      <c r="L30" s="29" t="str">
        <f t="shared" si="17"/>
        <v>A</v>
      </c>
      <c r="M30" s="32" t="str">
        <f t="shared" si="18"/>
        <v>Média</v>
      </c>
      <c r="N30" s="36">
        <f t="shared" si="19"/>
        <v>4</v>
      </c>
      <c r="O30" s="37">
        <f>IF(H30="I",N30*Contagem!$U$11,IF(H30="E",N30*Contagem!$U$13,IF(H30="A",N30*Contagem!$U$12,IF(H30="T",N30*Contagem!$U$14,""))))</f>
        <v>4</v>
      </c>
      <c r="P30" s="160"/>
      <c r="Q30" s="161"/>
      <c r="R30" s="161"/>
      <c r="S30" s="161"/>
      <c r="T30" s="161"/>
    </row>
    <row r="31" spans="1:20" s="71" customFormat="1" ht="18" customHeight="1" x14ac:dyDescent="0.2">
      <c r="A31" s="74"/>
      <c r="B31" s="75"/>
      <c r="C31" s="75"/>
      <c r="D31" s="75"/>
      <c r="E31" s="75"/>
      <c r="F31" s="76"/>
      <c r="G31" s="65"/>
      <c r="H31" s="24" t="s">
        <v>36</v>
      </c>
      <c r="I31" s="26"/>
      <c r="J31" s="26"/>
      <c r="K31" s="26"/>
      <c r="L31" s="29"/>
      <c r="M31" s="32"/>
      <c r="N31" s="36"/>
      <c r="O31" s="37"/>
      <c r="P31" s="72"/>
      <c r="Q31" s="73"/>
      <c r="R31" s="73"/>
      <c r="S31" s="73"/>
      <c r="T31" s="73"/>
    </row>
    <row r="32" spans="1:20" ht="18" customHeight="1" x14ac:dyDescent="0.2">
      <c r="A32" s="68" t="s">
        <v>91</v>
      </c>
      <c r="B32" s="69"/>
      <c r="C32" s="69"/>
      <c r="D32" s="69"/>
      <c r="E32" s="69"/>
      <c r="F32" s="70"/>
      <c r="G32" s="65" t="s">
        <v>31</v>
      </c>
      <c r="H32" s="24" t="s">
        <v>36</v>
      </c>
      <c r="I32" s="26">
        <v>2</v>
      </c>
      <c r="J32" s="26">
        <v>3</v>
      </c>
      <c r="K32" s="26" t="str">
        <f t="shared" ref="K32:K37" si="24">CONCATENATE(G32,L32)</f>
        <v>ALIL</v>
      </c>
      <c r="L32" s="29" t="str">
        <f t="shared" ref="L32:L37" si="25">IF(OR(ISBLANK(I32),ISBLANK(J32)),IF(OR(G32="ALI",G32="AIE"),"L",IF(ISBLANK(G32),"","A")),IF(G32="EE",IF(J32&gt;=3,IF(I32&gt;=5,"H","A"),IF(J32&gt;=2,IF(I32&gt;=16,"H",IF(I32&lt;=4,"L","A")),IF(I32&lt;=15,"L","A"))),IF(OR(G32="SE",G32="CE"),IF(J32&gt;=4,IF(I32&gt;=6,"H","A"),IF(J32&gt;=2,IF(I32&gt;=20,"H",IF(I32&lt;=5,"L","A")),IF(I32&lt;=19,"L","A"))),IF(OR(G32="ALI",G32="AIE"),IF(J32&gt;=6,IF(I32&gt;=20,"H","A"),IF(J32&gt;=2,IF(I32&gt;=51,"H",IF(I32&lt;=19,"L","A")),IF(I32&lt;=50,"L","A")))))))</f>
        <v>L</v>
      </c>
      <c r="M32" s="32" t="str">
        <f t="shared" ref="M32:M37" si="26">IF(L32="L","Baixa",IF(L32="A","Média",IF(L32="","","Alta")))</f>
        <v>Baixa</v>
      </c>
      <c r="N32" s="36">
        <f t="shared" ref="N32:N37" si="27">IF(ISBLANK(G32),"",IF(G32="ALI",IF(L32="L",7,IF(L32="A",10,15)),IF(G32="AIE",IF(L32="L",5,IF(L32="A",7,10)),IF(G32="SE",IF(L32="L",4,IF(L32="A",5,7)),IF(OR(G32="EE",G32="CE"),IF(L32="L",3,IF(L32="A",4,6)))))))</f>
        <v>7</v>
      </c>
      <c r="O32" s="37">
        <f>IF(H32="I",N32*Contagem!$U$11,IF(H32="E",N32*Contagem!$U$13,IF(H32="A",N32*Contagem!$U$12,IF(H32="T",N32*Contagem!$U$14,""))))</f>
        <v>7</v>
      </c>
      <c r="P32" s="160"/>
      <c r="Q32" s="161"/>
      <c r="R32" s="161"/>
      <c r="S32" s="161"/>
      <c r="T32" s="161"/>
    </row>
    <row r="33" spans="1:20" ht="18" customHeight="1" x14ac:dyDescent="0.2">
      <c r="A33" s="67" t="s">
        <v>78</v>
      </c>
      <c r="B33" s="17"/>
      <c r="C33" s="17"/>
      <c r="D33" s="17"/>
      <c r="E33" s="17"/>
      <c r="F33" s="19"/>
      <c r="G33" s="65" t="s">
        <v>30</v>
      </c>
      <c r="H33" s="24" t="s">
        <v>36</v>
      </c>
      <c r="I33" s="26">
        <v>2</v>
      </c>
      <c r="J33" s="26">
        <v>3</v>
      </c>
      <c r="K33" s="26" t="str">
        <f t="shared" si="24"/>
        <v>EEA</v>
      </c>
      <c r="L33" s="29" t="str">
        <f t="shared" si="25"/>
        <v>A</v>
      </c>
      <c r="M33" s="32" t="str">
        <f t="shared" si="26"/>
        <v>Média</v>
      </c>
      <c r="N33" s="36">
        <f t="shared" si="27"/>
        <v>4</v>
      </c>
      <c r="O33" s="37">
        <f>IF(H33="I",N33*Contagem!$U$11,IF(H33="E",N33*Contagem!$U$13,IF(H33="A",N33*Contagem!$U$12,IF(H33="T",N33*Contagem!$U$14,""))))</f>
        <v>4</v>
      </c>
      <c r="P33" s="160"/>
      <c r="Q33" s="161"/>
      <c r="R33" s="161"/>
      <c r="S33" s="161"/>
      <c r="T33" s="161"/>
    </row>
    <row r="34" spans="1:20" ht="18" customHeight="1" x14ac:dyDescent="0.2">
      <c r="A34" s="67" t="s">
        <v>79</v>
      </c>
      <c r="B34" s="17"/>
      <c r="C34" s="17"/>
      <c r="D34" s="17"/>
      <c r="E34" s="17"/>
      <c r="F34" s="19"/>
      <c r="G34" s="65" t="s">
        <v>30</v>
      </c>
      <c r="H34" s="24" t="s">
        <v>36</v>
      </c>
      <c r="I34" s="26">
        <v>2</v>
      </c>
      <c r="J34" s="26">
        <v>3</v>
      </c>
      <c r="K34" s="26" t="str">
        <f t="shared" si="24"/>
        <v>EEA</v>
      </c>
      <c r="L34" s="29" t="str">
        <f t="shared" si="25"/>
        <v>A</v>
      </c>
      <c r="M34" s="32" t="str">
        <f t="shared" si="26"/>
        <v>Média</v>
      </c>
      <c r="N34" s="36">
        <f t="shared" si="27"/>
        <v>4</v>
      </c>
      <c r="O34" s="37">
        <f>IF(H34="I",N34*Contagem!$U$11,IF(H34="E",N34*Contagem!$U$13,IF(H34="A",N34*Contagem!$U$12,IF(H34="T",N34*Contagem!$U$14,""))))</f>
        <v>4</v>
      </c>
      <c r="P34" s="160"/>
      <c r="Q34" s="161"/>
      <c r="R34" s="161"/>
      <c r="S34" s="161"/>
      <c r="T34" s="161"/>
    </row>
    <row r="35" spans="1:20" ht="18" customHeight="1" x14ac:dyDescent="0.2">
      <c r="A35" s="67" t="s">
        <v>75</v>
      </c>
      <c r="B35" s="17"/>
      <c r="C35" s="17"/>
      <c r="D35" s="17"/>
      <c r="E35" s="17"/>
      <c r="F35" s="19"/>
      <c r="G35" s="65" t="s">
        <v>30</v>
      </c>
      <c r="H35" s="24" t="s">
        <v>36</v>
      </c>
      <c r="I35" s="26">
        <v>2</v>
      </c>
      <c r="J35" s="26">
        <v>1</v>
      </c>
      <c r="K35" s="26" t="str">
        <f t="shared" si="24"/>
        <v>EEL</v>
      </c>
      <c r="L35" s="29" t="str">
        <f t="shared" si="25"/>
        <v>L</v>
      </c>
      <c r="M35" s="32" t="str">
        <f t="shared" si="26"/>
        <v>Baixa</v>
      </c>
      <c r="N35" s="36">
        <f t="shared" si="27"/>
        <v>3</v>
      </c>
      <c r="O35" s="37">
        <f>IF(H35="I",N35*Contagem!$U$11,IF(H35="E",N35*Contagem!$U$13,IF(H35="A",N35*Contagem!$U$12,IF(H35="T",N35*Contagem!$U$14,""))))</f>
        <v>3</v>
      </c>
      <c r="P35" s="160"/>
      <c r="Q35" s="161"/>
      <c r="R35" s="161"/>
      <c r="S35" s="161"/>
      <c r="T35" s="161"/>
    </row>
    <row r="36" spans="1:20" ht="18" customHeight="1" x14ac:dyDescent="0.2">
      <c r="A36" s="67" t="s">
        <v>76</v>
      </c>
      <c r="B36" s="17"/>
      <c r="C36" s="17"/>
      <c r="D36" s="17"/>
      <c r="E36" s="17"/>
      <c r="F36" s="19"/>
      <c r="G36" s="65" t="s">
        <v>52</v>
      </c>
      <c r="H36" s="24" t="s">
        <v>36</v>
      </c>
      <c r="I36" s="26">
        <v>2</v>
      </c>
      <c r="J36" s="26">
        <v>1</v>
      </c>
      <c r="K36" s="26" t="str">
        <f t="shared" si="24"/>
        <v>CEL</v>
      </c>
      <c r="L36" s="29" t="str">
        <f t="shared" si="25"/>
        <v>L</v>
      </c>
      <c r="M36" s="32" t="str">
        <f t="shared" si="26"/>
        <v>Baixa</v>
      </c>
      <c r="N36" s="36">
        <f t="shared" si="27"/>
        <v>3</v>
      </c>
      <c r="O36" s="37">
        <f>IF(H36="I",N36*Contagem!$U$11,IF(H36="E",N36*Contagem!$U$13,IF(H36="A",N36*Contagem!$U$12,IF(H36="T",N36*Contagem!$U$14,""))))</f>
        <v>3</v>
      </c>
      <c r="P36" s="160"/>
      <c r="Q36" s="161"/>
      <c r="R36" s="161"/>
      <c r="S36" s="161"/>
      <c r="T36" s="161"/>
    </row>
    <row r="37" spans="1:20" ht="18" customHeight="1" x14ac:dyDescent="0.2">
      <c r="A37" s="94" t="s">
        <v>102</v>
      </c>
      <c r="B37" s="90"/>
      <c r="C37" s="90"/>
      <c r="D37" s="90"/>
      <c r="E37" s="90"/>
      <c r="F37" s="91"/>
      <c r="G37" s="65" t="s">
        <v>52</v>
      </c>
      <c r="H37" s="24" t="s">
        <v>36</v>
      </c>
      <c r="I37" s="26">
        <v>2</v>
      </c>
      <c r="J37" s="26">
        <v>1</v>
      </c>
      <c r="K37" s="26" t="str">
        <f t="shared" si="24"/>
        <v>CEL</v>
      </c>
      <c r="L37" s="29" t="str">
        <f t="shared" si="25"/>
        <v>L</v>
      </c>
      <c r="M37" s="32" t="str">
        <f t="shared" si="26"/>
        <v>Baixa</v>
      </c>
      <c r="N37" s="36">
        <f t="shared" si="27"/>
        <v>3</v>
      </c>
      <c r="O37" s="37">
        <f>IF(H37="I",N37*Contagem!$U$11,IF(H37="E",N37*Contagem!$U$13,IF(H37="A",N37*Contagem!$U$12,IF(H37="T",N37*Contagem!$U$14,""))))</f>
        <v>3</v>
      </c>
      <c r="P37" s="160"/>
      <c r="Q37" s="161"/>
      <c r="R37" s="161"/>
      <c r="S37" s="161"/>
      <c r="T37" s="161"/>
    </row>
    <row r="38" spans="1:20" ht="18" customHeight="1" x14ac:dyDescent="0.2">
      <c r="A38" s="64"/>
      <c r="B38" s="17"/>
      <c r="C38" s="17"/>
      <c r="D38" s="17"/>
      <c r="E38" s="17"/>
      <c r="F38" s="19"/>
      <c r="G38" s="26"/>
      <c r="H38" s="24" t="s">
        <v>36</v>
      </c>
      <c r="I38" s="26"/>
      <c r="J38" s="26"/>
      <c r="K38" s="26" t="str">
        <f t="shared" si="16"/>
        <v/>
      </c>
      <c r="L38" s="29" t="str">
        <f t="shared" si="17"/>
        <v/>
      </c>
      <c r="M38" s="32" t="str">
        <f t="shared" si="18"/>
        <v/>
      </c>
      <c r="N38" s="36" t="str">
        <f t="shared" si="19"/>
        <v/>
      </c>
      <c r="O38" s="37" t="e">
        <f>IF(H38="I",N38*Contagem!$U$11,IF(H38="E",N38*Contagem!$U$13,IF(H38="A",N38*Contagem!$U$12,IF(H38="T",N38*Contagem!$U$14,""))))</f>
        <v>#VALUE!</v>
      </c>
      <c r="P38" s="160"/>
      <c r="Q38" s="161"/>
      <c r="R38" s="161"/>
      <c r="S38" s="161"/>
      <c r="T38" s="161"/>
    </row>
    <row r="39" spans="1:20" ht="18" customHeight="1" x14ac:dyDescent="0.2">
      <c r="A39" s="68" t="s">
        <v>81</v>
      </c>
      <c r="B39" s="69"/>
      <c r="C39" s="69"/>
      <c r="D39" s="69"/>
      <c r="E39" s="69"/>
      <c r="F39" s="70"/>
      <c r="G39" s="65" t="s">
        <v>31</v>
      </c>
      <c r="H39" s="24" t="s">
        <v>36</v>
      </c>
      <c r="I39" s="26">
        <v>19</v>
      </c>
      <c r="J39" s="26">
        <v>3</v>
      </c>
      <c r="K39" s="26" t="str">
        <f t="shared" si="16"/>
        <v>ALIL</v>
      </c>
      <c r="L39" s="29" t="str">
        <f t="shared" si="17"/>
        <v>L</v>
      </c>
      <c r="M39" s="32" t="str">
        <f t="shared" si="18"/>
        <v>Baixa</v>
      </c>
      <c r="N39" s="36">
        <f t="shared" si="19"/>
        <v>7</v>
      </c>
      <c r="O39" s="37">
        <f>IF(H39="I",N39*Contagem!$U$11,IF(H39="E",N39*Contagem!$U$13,IF(H39="A",N39*Contagem!$U$12,IF(H39="T",N39*Contagem!$U$14,""))))</f>
        <v>7</v>
      </c>
      <c r="P39" s="160"/>
      <c r="Q39" s="161"/>
      <c r="R39" s="161"/>
      <c r="S39" s="161"/>
      <c r="T39" s="161"/>
    </row>
    <row r="40" spans="1:20" ht="18" customHeight="1" x14ac:dyDescent="0.2">
      <c r="A40" s="67" t="s">
        <v>78</v>
      </c>
      <c r="B40" s="17"/>
      <c r="C40" s="17"/>
      <c r="D40" s="17"/>
      <c r="E40" s="17"/>
      <c r="F40" s="19"/>
      <c r="G40" s="65" t="s">
        <v>30</v>
      </c>
      <c r="H40" s="24" t="s">
        <v>36</v>
      </c>
      <c r="I40" s="26">
        <v>19</v>
      </c>
      <c r="J40" s="26">
        <v>3</v>
      </c>
      <c r="K40" s="26" t="str">
        <f t="shared" si="16"/>
        <v>EEH</v>
      </c>
      <c r="L40" s="29" t="str">
        <f t="shared" si="17"/>
        <v>H</v>
      </c>
      <c r="M40" s="32" t="str">
        <f t="shared" si="18"/>
        <v>Alta</v>
      </c>
      <c r="N40" s="36">
        <f t="shared" si="19"/>
        <v>6</v>
      </c>
      <c r="O40" s="37">
        <f>IF(H40="I",N40*Contagem!$U$11,IF(H40="E",N40*Contagem!$U$13,IF(H40="A",N40*Contagem!$U$12,IF(H40="T",N40*Contagem!$U$14,""))))</f>
        <v>6</v>
      </c>
      <c r="P40" s="160"/>
      <c r="Q40" s="161"/>
      <c r="R40" s="161"/>
      <c r="S40" s="161"/>
      <c r="T40" s="161"/>
    </row>
    <row r="41" spans="1:20" ht="18" customHeight="1" x14ac:dyDescent="0.2">
      <c r="A41" s="67" t="s">
        <v>79</v>
      </c>
      <c r="B41" s="17"/>
      <c r="C41" s="17"/>
      <c r="D41" s="17"/>
      <c r="E41" s="17"/>
      <c r="F41" s="19"/>
      <c r="G41" s="65" t="s">
        <v>30</v>
      </c>
      <c r="H41" s="24" t="s">
        <v>36</v>
      </c>
      <c r="I41" s="26">
        <v>19</v>
      </c>
      <c r="J41" s="26">
        <v>3</v>
      </c>
      <c r="K41" s="26" t="str">
        <f t="shared" si="16"/>
        <v>EEH</v>
      </c>
      <c r="L41" s="29" t="str">
        <f t="shared" si="17"/>
        <v>H</v>
      </c>
      <c r="M41" s="32" t="str">
        <f t="shared" si="18"/>
        <v>Alta</v>
      </c>
      <c r="N41" s="36">
        <f t="shared" si="19"/>
        <v>6</v>
      </c>
      <c r="O41" s="37">
        <f>IF(H41="I",N41*Contagem!$U$11,IF(H41="E",N41*Contagem!$U$13,IF(H41="A",N41*Contagem!$U$12,IF(H41="T",N41*Contagem!$U$14,""))))</f>
        <v>6</v>
      </c>
      <c r="P41" s="160"/>
      <c r="Q41" s="161"/>
      <c r="R41" s="161"/>
      <c r="S41" s="161"/>
      <c r="T41" s="161"/>
    </row>
    <row r="42" spans="1:20" ht="18" customHeight="1" x14ac:dyDescent="0.2">
      <c r="A42" s="67" t="s">
        <v>75</v>
      </c>
      <c r="B42" s="17"/>
      <c r="C42" s="17"/>
      <c r="D42" s="17"/>
      <c r="E42" s="17"/>
      <c r="F42" s="19"/>
      <c r="G42" s="65" t="s">
        <v>30</v>
      </c>
      <c r="H42" s="24" t="s">
        <v>36</v>
      </c>
      <c r="I42" s="26">
        <v>2</v>
      </c>
      <c r="J42" s="26">
        <v>1</v>
      </c>
      <c r="K42" s="26" t="str">
        <f t="shared" si="16"/>
        <v>EEL</v>
      </c>
      <c r="L42" s="29" t="str">
        <f t="shared" si="17"/>
        <v>L</v>
      </c>
      <c r="M42" s="32" t="str">
        <f t="shared" si="18"/>
        <v>Baixa</v>
      </c>
      <c r="N42" s="36">
        <f t="shared" si="19"/>
        <v>3</v>
      </c>
      <c r="O42" s="37">
        <f>IF(H42="I",N42*Contagem!$U$11,IF(H42="E",N42*Contagem!$U$13,IF(H42="A",N42*Contagem!$U$12,IF(H42="T",N42*Contagem!$U$14,""))))</f>
        <v>3</v>
      </c>
      <c r="P42" s="160"/>
      <c r="Q42" s="161"/>
      <c r="R42" s="161"/>
      <c r="S42" s="161"/>
      <c r="T42" s="161"/>
    </row>
    <row r="43" spans="1:20" ht="18" customHeight="1" x14ac:dyDescent="0.2">
      <c r="A43" s="67" t="s">
        <v>76</v>
      </c>
      <c r="B43" s="17"/>
      <c r="C43" s="17"/>
      <c r="D43" s="17"/>
      <c r="E43" s="17"/>
      <c r="F43" s="19"/>
      <c r="G43" s="65" t="s">
        <v>52</v>
      </c>
      <c r="H43" s="24" t="s">
        <v>36</v>
      </c>
      <c r="I43" s="26">
        <v>2</v>
      </c>
      <c r="J43" s="26">
        <v>1</v>
      </c>
      <c r="K43" s="26" t="str">
        <f t="shared" si="16"/>
        <v>CEL</v>
      </c>
      <c r="L43" s="29" t="str">
        <f t="shared" si="17"/>
        <v>L</v>
      </c>
      <c r="M43" s="32" t="str">
        <f t="shared" si="18"/>
        <v>Baixa</v>
      </c>
      <c r="N43" s="36">
        <f t="shared" si="19"/>
        <v>3</v>
      </c>
      <c r="O43" s="37">
        <f>IF(H43="I",N43*Contagem!$U$11,IF(H43="E",N43*Contagem!$U$13,IF(H43="A",N43*Contagem!$U$12,IF(H43="T",N43*Contagem!$U$14,""))))</f>
        <v>3</v>
      </c>
      <c r="P43" s="160"/>
      <c r="Q43" s="161"/>
      <c r="R43" s="161"/>
      <c r="S43" s="161"/>
      <c r="T43" s="161"/>
    </row>
    <row r="44" spans="1:20" ht="18" customHeight="1" x14ac:dyDescent="0.2">
      <c r="A44" s="67" t="s">
        <v>88</v>
      </c>
      <c r="B44" s="17"/>
      <c r="C44" s="17"/>
      <c r="D44" s="17"/>
      <c r="E44" s="17"/>
      <c r="F44" s="19"/>
      <c r="G44" s="65" t="s">
        <v>52</v>
      </c>
      <c r="H44" s="24" t="s">
        <v>36</v>
      </c>
      <c r="I44" s="26">
        <v>2</v>
      </c>
      <c r="J44" s="26">
        <v>1</v>
      </c>
      <c r="K44" s="26" t="str">
        <f t="shared" si="16"/>
        <v>CEL</v>
      </c>
      <c r="L44" s="29" t="str">
        <f t="shared" si="17"/>
        <v>L</v>
      </c>
      <c r="M44" s="32" t="str">
        <f t="shared" si="18"/>
        <v>Baixa</v>
      </c>
      <c r="N44" s="36">
        <f t="shared" si="19"/>
        <v>3</v>
      </c>
      <c r="O44" s="37">
        <f>IF(H44="I",N44*Contagem!$U$11,IF(H44="E",N44*Contagem!$U$13,IF(H44="A",N44*Contagem!$U$12,IF(H44="T",N44*Contagem!$U$14,""))))</f>
        <v>3</v>
      </c>
      <c r="P44" s="160"/>
      <c r="Q44" s="161"/>
      <c r="R44" s="161"/>
      <c r="S44" s="161"/>
      <c r="T44" s="161"/>
    </row>
    <row r="45" spans="1:20" ht="18" customHeight="1" x14ac:dyDescent="0.2">
      <c r="A45" s="64"/>
      <c r="B45" s="17"/>
      <c r="C45" s="17"/>
      <c r="D45" s="17"/>
      <c r="E45" s="17"/>
      <c r="F45" s="19"/>
      <c r="G45" s="26"/>
      <c r="H45" s="24" t="s">
        <v>36</v>
      </c>
      <c r="I45" s="26"/>
      <c r="J45" s="26"/>
      <c r="K45" s="26" t="str">
        <f t="shared" si="16"/>
        <v/>
      </c>
      <c r="L45" s="29" t="str">
        <f t="shared" si="17"/>
        <v/>
      </c>
      <c r="M45" s="32" t="str">
        <f t="shared" si="18"/>
        <v/>
      </c>
      <c r="N45" s="36" t="str">
        <f t="shared" si="19"/>
        <v/>
      </c>
      <c r="O45" s="37" t="e">
        <f>IF(H45="I",N45*Contagem!$U$11,IF(H45="E",N45*Contagem!$U$13,IF(H45="A",N45*Contagem!$U$12,IF(H45="T",N45*Contagem!$U$14,""))))</f>
        <v>#VALUE!</v>
      </c>
      <c r="P45" s="160"/>
      <c r="Q45" s="161"/>
      <c r="R45" s="161"/>
      <c r="S45" s="161"/>
      <c r="T45" s="161"/>
    </row>
    <row r="46" spans="1:20" ht="18" customHeight="1" x14ac:dyDescent="0.2">
      <c r="A46" s="68" t="s">
        <v>82</v>
      </c>
      <c r="B46" s="69"/>
      <c r="C46" s="69"/>
      <c r="D46" s="69"/>
      <c r="E46" s="69"/>
      <c r="F46" s="70"/>
      <c r="G46" s="65" t="s">
        <v>31</v>
      </c>
      <c r="H46" s="24" t="s">
        <v>36</v>
      </c>
      <c r="I46" s="26">
        <v>13</v>
      </c>
      <c r="J46" s="26">
        <v>3</v>
      </c>
      <c r="K46" s="26" t="str">
        <f t="shared" si="16"/>
        <v>ALIL</v>
      </c>
      <c r="L46" s="29" t="str">
        <f t="shared" si="17"/>
        <v>L</v>
      </c>
      <c r="M46" s="32" t="str">
        <f t="shared" si="18"/>
        <v>Baixa</v>
      </c>
      <c r="N46" s="36">
        <f t="shared" si="19"/>
        <v>7</v>
      </c>
      <c r="O46" s="37">
        <f>IF(H46="I",N46*Contagem!$U$11,IF(H46="E",N46*Contagem!$U$13,IF(H46="A",N46*Contagem!$U$12,IF(H46="T",N46*Contagem!$U$14,""))))</f>
        <v>7</v>
      </c>
      <c r="P46" s="160"/>
      <c r="Q46" s="161"/>
      <c r="R46" s="161"/>
      <c r="S46" s="161"/>
      <c r="T46" s="161"/>
    </row>
    <row r="47" spans="1:20" ht="18" customHeight="1" x14ac:dyDescent="0.2">
      <c r="A47" s="67" t="s">
        <v>78</v>
      </c>
      <c r="B47" s="17"/>
      <c r="C47" s="17"/>
      <c r="D47" s="17"/>
      <c r="E47" s="17"/>
      <c r="F47" s="19"/>
      <c r="G47" s="65" t="s">
        <v>30</v>
      </c>
      <c r="H47" s="24" t="s">
        <v>36</v>
      </c>
      <c r="I47" s="26">
        <v>13</v>
      </c>
      <c r="J47" s="26">
        <v>3</v>
      </c>
      <c r="K47" s="26" t="str">
        <f t="shared" si="16"/>
        <v>EEH</v>
      </c>
      <c r="L47" s="29" t="str">
        <f t="shared" si="17"/>
        <v>H</v>
      </c>
      <c r="M47" s="32" t="str">
        <f t="shared" si="18"/>
        <v>Alta</v>
      </c>
      <c r="N47" s="36">
        <f t="shared" si="19"/>
        <v>6</v>
      </c>
      <c r="O47" s="37">
        <f>IF(H47="I",N47*Contagem!$U$11,IF(H47="E",N47*Contagem!$U$13,IF(H47="A",N47*Contagem!$U$12,IF(H47="T",N47*Contagem!$U$14,""))))</f>
        <v>6</v>
      </c>
      <c r="P47" s="160"/>
      <c r="Q47" s="161"/>
      <c r="R47" s="161"/>
      <c r="S47" s="161"/>
      <c r="T47" s="161"/>
    </row>
    <row r="48" spans="1:20" ht="18" customHeight="1" x14ac:dyDescent="0.2">
      <c r="A48" s="67" t="s">
        <v>79</v>
      </c>
      <c r="B48" s="17"/>
      <c r="C48" s="17"/>
      <c r="D48" s="17"/>
      <c r="E48" s="17"/>
      <c r="F48" s="19"/>
      <c r="G48" s="65" t="s">
        <v>30</v>
      </c>
      <c r="H48" s="24" t="s">
        <v>36</v>
      </c>
      <c r="I48" s="26">
        <v>13</v>
      </c>
      <c r="J48" s="26">
        <v>3</v>
      </c>
      <c r="K48" s="26" t="str">
        <f t="shared" si="16"/>
        <v>EEH</v>
      </c>
      <c r="L48" s="29" t="str">
        <f t="shared" si="17"/>
        <v>H</v>
      </c>
      <c r="M48" s="32" t="str">
        <f t="shared" si="18"/>
        <v>Alta</v>
      </c>
      <c r="N48" s="36">
        <f t="shared" si="19"/>
        <v>6</v>
      </c>
      <c r="O48" s="37">
        <f>IF(H48="I",N48*Contagem!$U$11,IF(H48="E",N48*Contagem!$U$13,IF(H48="A",N48*Contagem!$U$12,IF(H48="T",N48*Contagem!$U$14,""))))</f>
        <v>6</v>
      </c>
      <c r="P48" s="160"/>
      <c r="Q48" s="161"/>
      <c r="R48" s="161"/>
      <c r="S48" s="161"/>
      <c r="T48" s="161"/>
    </row>
    <row r="49" spans="1:20" ht="18" customHeight="1" x14ac:dyDescent="0.2">
      <c r="A49" s="67" t="s">
        <v>75</v>
      </c>
      <c r="B49" s="17"/>
      <c r="C49" s="17"/>
      <c r="D49" s="17"/>
      <c r="E49" s="17"/>
      <c r="F49" s="19"/>
      <c r="G49" s="65" t="s">
        <v>30</v>
      </c>
      <c r="H49" s="24" t="s">
        <v>36</v>
      </c>
      <c r="I49" s="26">
        <v>2</v>
      </c>
      <c r="J49" s="26">
        <v>1</v>
      </c>
      <c r="K49" s="26" t="str">
        <f t="shared" si="16"/>
        <v>EEL</v>
      </c>
      <c r="L49" s="29" t="str">
        <f t="shared" si="17"/>
        <v>L</v>
      </c>
      <c r="M49" s="32" t="str">
        <f t="shared" si="18"/>
        <v>Baixa</v>
      </c>
      <c r="N49" s="36">
        <f t="shared" si="19"/>
        <v>3</v>
      </c>
      <c r="O49" s="37">
        <f>IF(H49="I",N49*Contagem!$U$11,IF(H49="E",N49*Contagem!$U$13,IF(H49="A",N49*Contagem!$U$12,IF(H49="T",N49*Contagem!$U$14,""))))</f>
        <v>3</v>
      </c>
      <c r="P49" s="160"/>
      <c r="Q49" s="161"/>
      <c r="R49" s="161"/>
      <c r="S49" s="161"/>
      <c r="T49" s="161"/>
    </row>
    <row r="50" spans="1:20" ht="18" customHeight="1" x14ac:dyDescent="0.2">
      <c r="A50" s="67" t="s">
        <v>76</v>
      </c>
      <c r="B50" s="17"/>
      <c r="C50" s="17"/>
      <c r="D50" s="17"/>
      <c r="E50" s="17"/>
      <c r="F50" s="19"/>
      <c r="G50" s="65" t="s">
        <v>52</v>
      </c>
      <c r="H50" s="24" t="s">
        <v>36</v>
      </c>
      <c r="I50" s="26">
        <v>2</v>
      </c>
      <c r="J50" s="26">
        <v>1</v>
      </c>
      <c r="K50" s="26" t="str">
        <f t="shared" si="16"/>
        <v>CEL</v>
      </c>
      <c r="L50" s="29" t="str">
        <f t="shared" si="17"/>
        <v>L</v>
      </c>
      <c r="M50" s="32" t="str">
        <f t="shared" si="18"/>
        <v>Baixa</v>
      </c>
      <c r="N50" s="36">
        <f t="shared" si="19"/>
        <v>3</v>
      </c>
      <c r="O50" s="37">
        <f>IF(H50="I",N50*Contagem!$U$11,IF(H50="E",N50*Contagem!$U$13,IF(H50="A",N50*Contagem!$U$12,IF(H50="T",N50*Contagem!$U$14,""))))</f>
        <v>3</v>
      </c>
      <c r="P50" s="160"/>
      <c r="Q50" s="161"/>
      <c r="R50" s="161"/>
      <c r="S50" s="161"/>
      <c r="T50" s="161"/>
    </row>
    <row r="51" spans="1:20" ht="18" customHeight="1" x14ac:dyDescent="0.2">
      <c r="A51" s="67" t="s">
        <v>89</v>
      </c>
      <c r="B51" s="17"/>
      <c r="C51" s="17"/>
      <c r="D51" s="17"/>
      <c r="E51" s="17"/>
      <c r="F51" s="19"/>
      <c r="G51" s="65" t="s">
        <v>52</v>
      </c>
      <c r="H51" s="24" t="s">
        <v>36</v>
      </c>
      <c r="I51" s="26">
        <v>2</v>
      </c>
      <c r="J51" s="26">
        <v>1</v>
      </c>
      <c r="K51" s="26" t="str">
        <f t="shared" si="16"/>
        <v>CEL</v>
      </c>
      <c r="L51" s="29" t="str">
        <f t="shared" si="17"/>
        <v>L</v>
      </c>
      <c r="M51" s="32" t="str">
        <f t="shared" si="18"/>
        <v>Baixa</v>
      </c>
      <c r="N51" s="36">
        <f t="shared" si="19"/>
        <v>3</v>
      </c>
      <c r="O51" s="37">
        <f>IF(H51="I",N51*Contagem!$U$11,IF(H51="E",N51*Contagem!$U$13,IF(H51="A",N51*Contagem!$U$12,IF(H51="T",N51*Contagem!$U$14,""))))</f>
        <v>3</v>
      </c>
      <c r="P51" s="160"/>
      <c r="Q51" s="161"/>
      <c r="R51" s="161"/>
      <c r="S51" s="161"/>
      <c r="T51" s="161"/>
    </row>
    <row r="52" spans="1:20" ht="18" customHeight="1" x14ac:dyDescent="0.2">
      <c r="A52" s="64"/>
      <c r="B52" s="17"/>
      <c r="C52" s="17"/>
      <c r="D52" s="17"/>
      <c r="E52" s="17"/>
      <c r="F52" s="19"/>
      <c r="G52" s="26"/>
      <c r="H52" s="24" t="s">
        <v>36</v>
      </c>
      <c r="I52" s="26"/>
      <c r="J52" s="26"/>
      <c r="K52" s="26" t="str">
        <f t="shared" si="16"/>
        <v/>
      </c>
      <c r="L52" s="29" t="str">
        <f t="shared" si="17"/>
        <v/>
      </c>
      <c r="M52" s="32" t="str">
        <f t="shared" si="18"/>
        <v/>
      </c>
      <c r="N52" s="36" t="str">
        <f t="shared" si="19"/>
        <v/>
      </c>
      <c r="O52" s="37" t="e">
        <f>IF(H52="I",N52*Contagem!$U$11,IF(H52="E",N52*Contagem!$U$13,IF(H52="A",N52*Contagem!$U$12,IF(H52="T",N52*Contagem!$U$14,""))))</f>
        <v>#VALUE!</v>
      </c>
      <c r="P52" s="160"/>
      <c r="Q52" s="161"/>
      <c r="R52" s="161"/>
      <c r="S52" s="161"/>
      <c r="T52" s="161"/>
    </row>
    <row r="53" spans="1:20" ht="18" customHeight="1" x14ac:dyDescent="0.2">
      <c r="A53" s="68" t="s">
        <v>92</v>
      </c>
      <c r="B53" s="69"/>
      <c r="C53" s="69"/>
      <c r="D53" s="69"/>
      <c r="E53" s="69"/>
      <c r="F53" s="70"/>
      <c r="G53" s="65" t="s">
        <v>31</v>
      </c>
      <c r="H53" s="24" t="s">
        <v>36</v>
      </c>
      <c r="I53" s="26">
        <v>29</v>
      </c>
      <c r="J53" s="26">
        <v>5</v>
      </c>
      <c r="K53" s="26" t="str">
        <f t="shared" ref="K53:K64" si="28">CONCATENATE(G53,L53)</f>
        <v>ALIA</v>
      </c>
      <c r="L53" s="29" t="str">
        <f t="shared" ref="L53:L64" si="29">IF(OR(ISBLANK(I53),ISBLANK(J53)),IF(OR(G53="ALI",G53="AIE"),"L",IF(ISBLANK(G53),"","A")),IF(G53="EE",IF(J53&gt;=3,IF(I53&gt;=5,"H","A"),IF(J53&gt;=2,IF(I53&gt;=16,"H",IF(I53&lt;=4,"L","A")),IF(I53&lt;=15,"L","A"))),IF(OR(G53="SE",G53="CE"),IF(J53&gt;=4,IF(I53&gt;=6,"H","A"),IF(J53&gt;=2,IF(I53&gt;=20,"H",IF(I53&lt;=5,"L","A")),IF(I53&lt;=19,"L","A"))),IF(OR(G53="ALI",G53="AIE"),IF(J53&gt;=6,IF(I53&gt;=20,"H","A"),IF(J53&gt;=2,IF(I53&gt;=51,"H",IF(I53&lt;=19,"L","A")),IF(I53&lt;=50,"L","A")))))))</f>
        <v>A</v>
      </c>
      <c r="M53" s="32" t="str">
        <f t="shared" si="18"/>
        <v>Média</v>
      </c>
      <c r="N53" s="36">
        <f t="shared" ref="N53:N64" si="30">IF(ISBLANK(G53),"",IF(G53="ALI",IF(L53="L",7,IF(L53="A",10,15)),IF(G53="AIE",IF(L53="L",5,IF(L53="A",7,10)),IF(G53="SE",IF(L53="L",4,IF(L53="A",5,7)),IF(OR(G53="EE",G53="CE"),IF(L53="L",3,IF(L53="A",4,6)))))))</f>
        <v>10</v>
      </c>
      <c r="O53" s="37">
        <f>IF(H53="I",N53*Contagem!$U$11,IF(H53="E",N53*Contagem!$U$13,IF(H53="A",N53*Contagem!$U$12,IF(H53="T",N53*Contagem!$U$14,""))))</f>
        <v>10</v>
      </c>
      <c r="P53" s="160"/>
      <c r="Q53" s="161"/>
      <c r="R53" s="161"/>
      <c r="S53" s="161"/>
      <c r="T53" s="161"/>
    </row>
    <row r="54" spans="1:20" ht="18" customHeight="1" x14ac:dyDescent="0.2">
      <c r="A54" s="67" t="s">
        <v>78</v>
      </c>
      <c r="B54" s="17"/>
      <c r="C54" s="17"/>
      <c r="D54" s="17"/>
      <c r="E54" s="17"/>
      <c r="F54" s="19"/>
      <c r="G54" s="65" t="s">
        <v>30</v>
      </c>
      <c r="H54" s="24" t="s">
        <v>36</v>
      </c>
      <c r="I54" s="26">
        <v>29</v>
      </c>
      <c r="J54" s="26">
        <v>5</v>
      </c>
      <c r="K54" s="26" t="str">
        <f t="shared" si="28"/>
        <v>EEH</v>
      </c>
      <c r="L54" s="29" t="str">
        <f t="shared" si="29"/>
        <v>H</v>
      </c>
      <c r="M54" s="32" t="str">
        <f t="shared" si="18"/>
        <v>Alta</v>
      </c>
      <c r="N54" s="36">
        <f t="shared" si="30"/>
        <v>6</v>
      </c>
      <c r="O54" s="37">
        <f>IF(H54="I",N54*Contagem!$U$11,IF(H54="E",N54*Contagem!$U$13,IF(H54="A",N54*Contagem!$U$12,IF(H54="T",N54*Contagem!$U$14,""))))</f>
        <v>6</v>
      </c>
      <c r="P54" s="160"/>
      <c r="Q54" s="161"/>
      <c r="R54" s="161"/>
      <c r="S54" s="161"/>
      <c r="T54" s="161"/>
    </row>
    <row r="55" spans="1:20" ht="18" customHeight="1" x14ac:dyDescent="0.2">
      <c r="A55" s="67" t="s">
        <v>79</v>
      </c>
      <c r="B55" s="17"/>
      <c r="C55" s="17"/>
      <c r="D55" s="17"/>
      <c r="E55" s="17"/>
      <c r="F55" s="19"/>
      <c r="G55" s="65" t="s">
        <v>30</v>
      </c>
      <c r="H55" s="24" t="s">
        <v>36</v>
      </c>
      <c r="I55" s="26">
        <v>29</v>
      </c>
      <c r="J55" s="26">
        <v>5</v>
      </c>
      <c r="K55" s="26" t="str">
        <f t="shared" si="28"/>
        <v>EEH</v>
      </c>
      <c r="L55" s="29" t="str">
        <f t="shared" si="29"/>
        <v>H</v>
      </c>
      <c r="M55" s="32" t="str">
        <f t="shared" si="18"/>
        <v>Alta</v>
      </c>
      <c r="N55" s="36">
        <f t="shared" si="30"/>
        <v>6</v>
      </c>
      <c r="O55" s="37">
        <f>IF(H55="I",N55*Contagem!$U$11,IF(H55="E",N55*Contagem!$U$13,IF(H55="A",N55*Contagem!$U$12,IF(H55="T",N55*Contagem!$U$14,""))))</f>
        <v>6</v>
      </c>
      <c r="P55" s="160"/>
      <c r="Q55" s="161"/>
      <c r="R55" s="161"/>
      <c r="S55" s="161"/>
      <c r="T55" s="161"/>
    </row>
    <row r="56" spans="1:20" ht="18" customHeight="1" x14ac:dyDescent="0.2">
      <c r="A56" s="67" t="s">
        <v>75</v>
      </c>
      <c r="B56" s="17"/>
      <c r="C56" s="17"/>
      <c r="D56" s="17"/>
      <c r="E56" s="17"/>
      <c r="F56" s="19"/>
      <c r="G56" s="65" t="s">
        <v>30</v>
      </c>
      <c r="H56" s="24" t="s">
        <v>36</v>
      </c>
      <c r="I56" s="26">
        <v>2</v>
      </c>
      <c r="J56" s="26">
        <v>1</v>
      </c>
      <c r="K56" s="26" t="str">
        <f t="shared" si="28"/>
        <v>EEL</v>
      </c>
      <c r="L56" s="29" t="str">
        <f t="shared" si="29"/>
        <v>L</v>
      </c>
      <c r="M56" s="32" t="str">
        <f t="shared" si="18"/>
        <v>Baixa</v>
      </c>
      <c r="N56" s="36">
        <f t="shared" si="30"/>
        <v>3</v>
      </c>
      <c r="O56" s="37">
        <f>IF(H56="I",N56*Contagem!$U$11,IF(H56="E",N56*Contagem!$U$13,IF(H56="A",N56*Contagem!$U$12,IF(H56="T",N56*Contagem!$U$14,""))))</f>
        <v>3</v>
      </c>
      <c r="P56" s="160"/>
      <c r="Q56" s="161"/>
      <c r="R56" s="161"/>
      <c r="S56" s="161"/>
      <c r="T56" s="161"/>
    </row>
    <row r="57" spans="1:20" ht="18" customHeight="1" x14ac:dyDescent="0.2">
      <c r="A57" s="67" t="s">
        <v>76</v>
      </c>
      <c r="B57" s="17"/>
      <c r="C57" s="17"/>
      <c r="D57" s="17"/>
      <c r="E57" s="17"/>
      <c r="F57" s="19"/>
      <c r="G57" s="65" t="s">
        <v>52</v>
      </c>
      <c r="H57" s="24" t="s">
        <v>36</v>
      </c>
      <c r="I57" s="26">
        <v>2</v>
      </c>
      <c r="J57" s="26">
        <v>5</v>
      </c>
      <c r="K57" s="26" t="str">
        <f t="shared" si="28"/>
        <v>CEA</v>
      </c>
      <c r="L57" s="29" t="str">
        <f t="shared" si="29"/>
        <v>A</v>
      </c>
      <c r="M57" s="32" t="str">
        <f t="shared" si="18"/>
        <v>Média</v>
      </c>
      <c r="N57" s="36">
        <f t="shared" si="30"/>
        <v>4</v>
      </c>
      <c r="O57" s="37">
        <f>IF(H57="I",N57*Contagem!$U$11,IF(H57="E",N57*Contagem!$U$13,IF(H57="A",N57*Contagem!$U$12,IF(H57="T",N57*Contagem!$U$14,""))))</f>
        <v>4</v>
      </c>
      <c r="P57" s="160"/>
      <c r="Q57" s="161"/>
      <c r="R57" s="161"/>
      <c r="S57" s="161"/>
      <c r="T57" s="161"/>
    </row>
    <row r="58" spans="1:20" s="83" customFormat="1" ht="18" customHeight="1" x14ac:dyDescent="0.2">
      <c r="A58" s="86" t="s">
        <v>97</v>
      </c>
      <c r="B58" s="87"/>
      <c r="C58" s="87"/>
      <c r="D58" s="87"/>
      <c r="E58" s="87"/>
      <c r="F58" s="88"/>
      <c r="G58" s="65" t="s">
        <v>52</v>
      </c>
      <c r="H58" s="24" t="s">
        <v>36</v>
      </c>
      <c r="I58" s="26">
        <v>1</v>
      </c>
      <c r="J58" s="26">
        <v>5</v>
      </c>
      <c r="K58" s="26" t="str">
        <f t="shared" ref="K58" si="31">CONCATENATE(G58,L58)</f>
        <v>CEA</v>
      </c>
      <c r="L58" s="29" t="str">
        <f t="shared" ref="L58" si="32">IF(OR(ISBLANK(I58),ISBLANK(J58)),IF(OR(G58="ALI",G58="AIE"),"L",IF(ISBLANK(G58),"","A")),IF(G58="EE",IF(J58&gt;=3,IF(I58&gt;=5,"H","A"),IF(J58&gt;=2,IF(I58&gt;=16,"H",IF(I58&lt;=4,"L","A")),IF(I58&lt;=15,"L","A"))),IF(OR(G58="SE",G58="CE"),IF(J58&gt;=4,IF(I58&gt;=6,"H","A"),IF(J58&gt;=2,IF(I58&gt;=20,"H",IF(I58&lt;=5,"L","A")),IF(I58&lt;=19,"L","A"))),IF(OR(G58="ALI",G58="AIE"),IF(J58&gt;=6,IF(I58&gt;=20,"H","A"),IF(J58&gt;=2,IF(I58&gt;=51,"H",IF(I58&lt;=19,"L","A")),IF(I58&lt;=50,"L","A")))))))</f>
        <v>A</v>
      </c>
      <c r="M58" s="32" t="str">
        <f t="shared" ref="M58" si="33">IF(L58="L","Baixa",IF(L58="A","Média",IF(L58="","","Alta")))</f>
        <v>Média</v>
      </c>
      <c r="N58" s="36">
        <f t="shared" ref="N58" si="34">IF(ISBLANK(G58),"",IF(G58="ALI",IF(L58="L",7,IF(L58="A",10,15)),IF(G58="AIE",IF(L58="L",5,IF(L58="A",7,10)),IF(G58="SE",IF(L58="L",4,IF(L58="A",5,7)),IF(OR(G58="EE",G58="CE"),IF(L58="L",3,IF(L58="A",4,6)))))))</f>
        <v>4</v>
      </c>
      <c r="O58" s="37">
        <f>IF(H58="I",N58*Contagem!$U$11,IF(H58="E",N58*Contagem!$U$13,IF(H58="A",N58*Contagem!$U$12,IF(H58="T",N58*Contagem!$U$14,""))))</f>
        <v>4</v>
      </c>
      <c r="P58" s="84"/>
      <c r="Q58" s="85"/>
      <c r="R58" s="85"/>
      <c r="S58" s="85"/>
      <c r="T58" s="85"/>
    </row>
    <row r="59" spans="1:20" s="83" customFormat="1" ht="18" customHeight="1" x14ac:dyDescent="0.2">
      <c r="A59" s="86"/>
      <c r="B59" s="87"/>
      <c r="C59" s="87"/>
      <c r="D59" s="87"/>
      <c r="E59" s="87"/>
      <c r="F59" s="88"/>
      <c r="G59" s="65"/>
      <c r="H59" s="24" t="s">
        <v>36</v>
      </c>
      <c r="I59" s="26"/>
      <c r="J59" s="26"/>
      <c r="K59" s="26"/>
      <c r="L59" s="29"/>
      <c r="M59" s="32"/>
      <c r="N59" s="36"/>
      <c r="O59" s="37"/>
      <c r="P59" s="84"/>
      <c r="Q59" s="85"/>
      <c r="R59" s="85"/>
      <c r="S59" s="85"/>
      <c r="T59" s="85"/>
    </row>
    <row r="60" spans="1:20" ht="18" customHeight="1" x14ac:dyDescent="0.2">
      <c r="A60" s="64"/>
      <c r="B60" s="17"/>
      <c r="C60" s="17"/>
      <c r="D60" s="17"/>
      <c r="E60" s="17"/>
      <c r="F60" s="19"/>
      <c r="G60" s="26"/>
      <c r="H60" s="24" t="s">
        <v>36</v>
      </c>
      <c r="I60" s="26"/>
      <c r="J60" s="26"/>
      <c r="K60" s="26" t="str">
        <f t="shared" si="28"/>
        <v/>
      </c>
      <c r="L60" s="29" t="str">
        <f t="shared" si="29"/>
        <v/>
      </c>
      <c r="M60" s="32" t="str">
        <f t="shared" si="18"/>
        <v/>
      </c>
      <c r="N60" s="36" t="str">
        <f t="shared" si="30"/>
        <v/>
      </c>
      <c r="O60" s="37" t="e">
        <f>IF(H60="I",N60*Contagem!$U$11,IF(H60="E",N60*Contagem!$U$13,IF(H60="A",N60*Contagem!$U$12,IF(H60="T",N60*Contagem!$U$14,""))))</f>
        <v>#VALUE!</v>
      </c>
      <c r="P60" s="160"/>
      <c r="Q60" s="161"/>
      <c r="R60" s="161"/>
      <c r="S60" s="161"/>
      <c r="T60" s="161"/>
    </row>
    <row r="61" spans="1:20" ht="18" customHeight="1" x14ac:dyDescent="0.2">
      <c r="A61" s="68" t="s">
        <v>83</v>
      </c>
      <c r="B61" s="69"/>
      <c r="C61" s="69"/>
      <c r="D61" s="69"/>
      <c r="E61" s="69"/>
      <c r="F61" s="70"/>
      <c r="G61" s="65" t="s">
        <v>31</v>
      </c>
      <c r="H61" s="24" t="s">
        <v>36</v>
      </c>
      <c r="I61" s="26">
        <v>2</v>
      </c>
      <c r="J61" s="26">
        <v>3</v>
      </c>
      <c r="K61" s="26" t="str">
        <f t="shared" si="28"/>
        <v>ALIL</v>
      </c>
      <c r="L61" s="29" t="str">
        <f t="shared" si="29"/>
        <v>L</v>
      </c>
      <c r="M61" s="66" t="s">
        <v>40</v>
      </c>
      <c r="N61" s="36">
        <f t="shared" si="30"/>
        <v>7</v>
      </c>
      <c r="O61" s="37">
        <f>IF(H61="I",N61*Contagem!$U$11,IF(H61="E",N61*Contagem!$U$13,IF(H61="A",N61*Contagem!$U$12,IF(H61="T",N61*Contagem!$U$14,""))))</f>
        <v>7</v>
      </c>
      <c r="P61" s="160"/>
      <c r="Q61" s="161"/>
      <c r="R61" s="161"/>
      <c r="S61" s="161"/>
      <c r="T61" s="161"/>
    </row>
    <row r="62" spans="1:20" ht="18" customHeight="1" x14ac:dyDescent="0.2">
      <c r="A62" s="67" t="s">
        <v>78</v>
      </c>
      <c r="B62" s="17"/>
      <c r="C62" s="17"/>
      <c r="D62" s="17"/>
      <c r="E62" s="17"/>
      <c r="F62" s="19"/>
      <c r="G62" s="65" t="s">
        <v>30</v>
      </c>
      <c r="H62" s="24" t="s">
        <v>36</v>
      </c>
      <c r="I62" s="26">
        <v>2</v>
      </c>
      <c r="J62" s="26">
        <v>3</v>
      </c>
      <c r="K62" s="26" t="str">
        <f t="shared" si="28"/>
        <v>EEA</v>
      </c>
      <c r="L62" s="29" t="str">
        <f t="shared" si="29"/>
        <v>A</v>
      </c>
      <c r="M62" s="32" t="str">
        <f t="shared" ref="M62:M64" si="35">IF(L62="L","Baixa",IF(L62="A","Média",IF(L62="","","Alta")))</f>
        <v>Média</v>
      </c>
      <c r="N62" s="36">
        <f t="shared" si="30"/>
        <v>4</v>
      </c>
      <c r="O62" s="37">
        <f>IF(H62="I",N62*Contagem!$U$11,IF(H62="E",N62*Contagem!$U$13,IF(H62="A",N62*Contagem!$U$12,IF(H62="T",N62*Contagem!$U$14,""))))</f>
        <v>4</v>
      </c>
      <c r="P62" s="160"/>
      <c r="Q62" s="161"/>
      <c r="R62" s="161"/>
      <c r="S62" s="161"/>
      <c r="T62" s="161"/>
    </row>
    <row r="63" spans="1:20" ht="18" customHeight="1" x14ac:dyDescent="0.2">
      <c r="A63" s="67" t="s">
        <v>79</v>
      </c>
      <c r="B63" s="17"/>
      <c r="C63" s="17"/>
      <c r="D63" s="17"/>
      <c r="E63" s="17"/>
      <c r="F63" s="19"/>
      <c r="G63" s="65" t="s">
        <v>30</v>
      </c>
      <c r="H63" s="24" t="s">
        <v>36</v>
      </c>
      <c r="I63" s="26">
        <v>2</v>
      </c>
      <c r="J63" s="26">
        <v>3</v>
      </c>
      <c r="K63" s="26" t="str">
        <f t="shared" si="28"/>
        <v>EEA</v>
      </c>
      <c r="L63" s="29" t="str">
        <f t="shared" si="29"/>
        <v>A</v>
      </c>
      <c r="M63" s="32" t="str">
        <f t="shared" si="35"/>
        <v>Média</v>
      </c>
      <c r="N63" s="36">
        <f t="shared" si="30"/>
        <v>4</v>
      </c>
      <c r="O63" s="37">
        <f>IF(H63="I",N63*Contagem!$U$11,IF(H63="E",N63*Contagem!$U$13,IF(H63="A",N63*Contagem!$U$12,IF(H63="T",N63*Contagem!$U$14,""))))</f>
        <v>4</v>
      </c>
      <c r="P63" s="160"/>
      <c r="Q63" s="161"/>
      <c r="R63" s="161"/>
      <c r="S63" s="161"/>
      <c r="T63" s="161"/>
    </row>
    <row r="64" spans="1:20" ht="18" customHeight="1" x14ac:dyDescent="0.2">
      <c r="A64" s="67" t="s">
        <v>75</v>
      </c>
      <c r="B64" s="17"/>
      <c r="C64" s="17"/>
      <c r="D64" s="17"/>
      <c r="E64" s="17"/>
      <c r="F64" s="19"/>
      <c r="G64" s="65" t="s">
        <v>30</v>
      </c>
      <c r="H64" s="24" t="s">
        <v>36</v>
      </c>
      <c r="I64" s="26">
        <v>2</v>
      </c>
      <c r="J64" s="26">
        <v>1</v>
      </c>
      <c r="K64" s="26" t="str">
        <f t="shared" si="28"/>
        <v>EEL</v>
      </c>
      <c r="L64" s="29" t="str">
        <f t="shared" si="29"/>
        <v>L</v>
      </c>
      <c r="M64" s="32" t="str">
        <f t="shared" si="35"/>
        <v>Baixa</v>
      </c>
      <c r="N64" s="36">
        <f t="shared" si="30"/>
        <v>3</v>
      </c>
      <c r="O64" s="37">
        <f>IF(H64="I",N64*Contagem!$U$11,IF(H64="E",N64*Contagem!$U$13,IF(H64="A",N64*Contagem!$U$12,IF(H64="T",N64*Contagem!$U$14,""))))</f>
        <v>3</v>
      </c>
      <c r="P64" s="160"/>
      <c r="Q64" s="161"/>
      <c r="R64" s="161"/>
      <c r="S64" s="161"/>
      <c r="T64" s="161"/>
    </row>
    <row r="65" spans="1:20" s="124" customFormat="1" ht="18" customHeight="1" x14ac:dyDescent="0.2">
      <c r="A65" s="127" t="s">
        <v>76</v>
      </c>
      <c r="B65" s="128"/>
      <c r="C65" s="128"/>
      <c r="D65" s="128"/>
      <c r="E65" s="128"/>
      <c r="F65" s="129"/>
      <c r="G65" s="65" t="s">
        <v>52</v>
      </c>
      <c r="H65" s="24" t="s">
        <v>36</v>
      </c>
      <c r="I65" s="26">
        <v>2</v>
      </c>
      <c r="J65" s="26">
        <v>1</v>
      </c>
      <c r="K65" s="26" t="str">
        <f t="shared" ref="K65" si="36">CONCATENATE(G65,L65)</f>
        <v>CEL</v>
      </c>
      <c r="L65" s="29" t="str">
        <f t="shared" ref="L65" si="37">IF(OR(ISBLANK(I65),ISBLANK(J65)),IF(OR(G65="ALI",G65="AIE"),"L",IF(ISBLANK(G65),"","A")),IF(G65="EE",IF(J65&gt;=3,IF(I65&gt;=5,"H","A"),IF(J65&gt;=2,IF(I65&gt;=16,"H",IF(I65&lt;=4,"L","A")),IF(I65&lt;=15,"L","A"))),IF(OR(G65="SE",G65="CE"),IF(J65&gt;=4,IF(I65&gt;=6,"H","A"),IF(J65&gt;=2,IF(I65&gt;=20,"H",IF(I65&lt;=5,"L","A")),IF(I65&lt;=19,"L","A"))),IF(OR(G65="ALI",G65="AIE"),IF(J65&gt;=6,IF(I65&gt;=20,"H","A"),IF(J65&gt;=2,IF(I65&gt;=51,"H",IF(I65&lt;=19,"L","A")),IF(I65&lt;=50,"L","A")))))))</f>
        <v>L</v>
      </c>
      <c r="M65" s="32" t="str">
        <f t="shared" ref="M65" si="38">IF(L65="L","Baixa",IF(L65="A","Média",IF(L65="","","Alta")))</f>
        <v>Baixa</v>
      </c>
      <c r="N65" s="36">
        <f t="shared" ref="N65" si="39">IF(ISBLANK(G65),"",IF(G65="ALI",IF(L65="L",7,IF(L65="A",10,15)),IF(G65="AIE",IF(L65="L",5,IF(L65="A",7,10)),IF(G65="SE",IF(L65="L",4,IF(L65="A",5,7)),IF(OR(G65="EE",G65="CE"),IF(L65="L",3,IF(L65="A",4,6)))))))</f>
        <v>3</v>
      </c>
      <c r="O65" s="37">
        <f>IF(H65="I",N65*Contagem!$U$11,IF(H65="E",N65*Contagem!$U$13,IF(H65="A",N65*Contagem!$U$12,IF(H65="T",N65*Contagem!$U$14,""))))</f>
        <v>3</v>
      </c>
      <c r="P65" s="125"/>
      <c r="Q65" s="126"/>
      <c r="R65" s="126"/>
      <c r="S65" s="126"/>
      <c r="T65" s="126"/>
    </row>
    <row r="66" spans="1:20" s="124" customFormat="1" ht="18" customHeight="1" x14ac:dyDescent="0.2">
      <c r="A66" s="127"/>
      <c r="B66" s="128"/>
      <c r="C66" s="128"/>
      <c r="D66" s="128"/>
      <c r="E66" s="128"/>
      <c r="F66" s="129"/>
      <c r="G66" s="65"/>
      <c r="H66" s="24"/>
      <c r="I66" s="26"/>
      <c r="J66" s="26"/>
      <c r="K66" s="26"/>
      <c r="L66" s="29"/>
      <c r="M66" s="32"/>
      <c r="N66" s="36"/>
      <c r="O66" s="37"/>
      <c r="P66" s="125"/>
      <c r="Q66" s="126"/>
      <c r="R66" s="126"/>
      <c r="S66" s="126"/>
      <c r="T66" s="126"/>
    </row>
    <row r="67" spans="1:20" s="124" customFormat="1" ht="18" customHeight="1" x14ac:dyDescent="0.2">
      <c r="A67" s="68" t="s">
        <v>84</v>
      </c>
      <c r="B67" s="69"/>
      <c r="C67" s="69"/>
      <c r="D67" s="69"/>
      <c r="E67" s="69"/>
      <c r="F67" s="70"/>
      <c r="G67" s="65" t="s">
        <v>31</v>
      </c>
      <c r="H67" s="24" t="s">
        <v>36</v>
      </c>
      <c r="I67" s="26">
        <v>20</v>
      </c>
      <c r="J67" s="26">
        <v>4</v>
      </c>
      <c r="K67" s="26" t="str">
        <f t="shared" ref="K67:K73" si="40">CONCATENATE(G67,L67)</f>
        <v>ALIA</v>
      </c>
      <c r="L67" s="29" t="str">
        <f t="shared" ref="L67:L73" si="41">IF(OR(ISBLANK(I67),ISBLANK(J67)),IF(OR(G67="ALI",G67="AIE"),"L",IF(ISBLANK(G67),"","A")),IF(G67="EE",IF(J67&gt;=3,IF(I67&gt;=5,"H","A"),IF(J67&gt;=2,IF(I67&gt;=16,"H",IF(I67&lt;=4,"L","A")),IF(I67&lt;=15,"L","A"))),IF(OR(G67="SE",G67="CE"),IF(J67&gt;=4,IF(I67&gt;=6,"H","A"),IF(J67&gt;=2,IF(I67&gt;=20,"H",IF(I67&lt;=5,"L","A")),IF(I67&lt;=19,"L","A"))),IF(OR(G67="ALI",G67="AIE"),IF(J67&gt;=6,IF(I67&gt;=20,"H","A"),IF(J67&gt;=2,IF(I67&gt;=51,"H",IF(I67&lt;=19,"L","A")),IF(I67&lt;=50,"L","A")))))))</f>
        <v>A</v>
      </c>
      <c r="M67" s="32" t="str">
        <f t="shared" ref="M67:M73" si="42">IF(L67="L","Baixa",IF(L67="A","Média",IF(L67="","","Alta")))</f>
        <v>Média</v>
      </c>
      <c r="N67" s="36">
        <f t="shared" ref="N67:N73" si="43">IF(ISBLANK(G67),"",IF(G67="ALI",IF(L67="L",7,IF(L67="A",10,15)),IF(G67="AIE",IF(L67="L",5,IF(L67="A",7,10)),IF(G67="SE",IF(L67="L",4,IF(L67="A",5,7)),IF(OR(G67="EE",G67="CE"),IF(L67="L",3,IF(L67="A",4,6)))))))</f>
        <v>10</v>
      </c>
      <c r="O67" s="37">
        <f>IF(H67="I",N67*Contagem!$U$11,IF(H67="E",N67*Contagem!$U$13,IF(H67="A",N67*Contagem!$U$12,IF(H67="T",N67*Contagem!$U$14,""))))</f>
        <v>10</v>
      </c>
      <c r="P67" s="125"/>
      <c r="Q67" s="126"/>
      <c r="R67" s="126"/>
      <c r="S67" s="126"/>
      <c r="T67" s="126"/>
    </row>
    <row r="68" spans="1:20" s="124" customFormat="1" ht="18" customHeight="1" x14ac:dyDescent="0.2">
      <c r="A68" s="67" t="s">
        <v>78</v>
      </c>
      <c r="B68" s="17"/>
      <c r="C68" s="17"/>
      <c r="D68" s="17"/>
      <c r="E68" s="17"/>
      <c r="F68" s="19"/>
      <c r="G68" s="65" t="s">
        <v>30</v>
      </c>
      <c r="H68" s="24" t="s">
        <v>36</v>
      </c>
      <c r="I68" s="26">
        <v>20</v>
      </c>
      <c r="J68" s="26">
        <v>6</v>
      </c>
      <c r="K68" s="26" t="str">
        <f t="shared" si="40"/>
        <v>EEH</v>
      </c>
      <c r="L68" s="29" t="str">
        <f t="shared" si="41"/>
        <v>H</v>
      </c>
      <c r="M68" s="32" t="str">
        <f t="shared" si="42"/>
        <v>Alta</v>
      </c>
      <c r="N68" s="36">
        <f t="shared" si="43"/>
        <v>6</v>
      </c>
      <c r="O68" s="37">
        <f>IF(H68="I",N68*Contagem!$U$11,IF(H68="E",N68*Contagem!$U$13,IF(H68="A",N68*Contagem!$U$12,IF(H68="T",N68*Contagem!$U$14,""))))</f>
        <v>6</v>
      </c>
      <c r="P68" s="125"/>
      <c r="Q68" s="126"/>
      <c r="R68" s="126"/>
      <c r="S68" s="126"/>
      <c r="T68" s="126"/>
    </row>
    <row r="69" spans="1:20" s="124" customFormat="1" ht="18" customHeight="1" x14ac:dyDescent="0.2">
      <c r="A69" s="67" t="s">
        <v>79</v>
      </c>
      <c r="B69" s="17"/>
      <c r="C69" s="17"/>
      <c r="D69" s="17"/>
      <c r="E69" s="17"/>
      <c r="F69" s="19"/>
      <c r="G69" s="65" t="s">
        <v>30</v>
      </c>
      <c r="H69" s="24" t="s">
        <v>36</v>
      </c>
      <c r="I69" s="26">
        <v>20</v>
      </c>
      <c r="J69" s="26">
        <v>6</v>
      </c>
      <c r="K69" s="26" t="str">
        <f t="shared" si="40"/>
        <v>EEH</v>
      </c>
      <c r="L69" s="29" t="str">
        <f t="shared" si="41"/>
        <v>H</v>
      </c>
      <c r="M69" s="32" t="str">
        <f t="shared" si="42"/>
        <v>Alta</v>
      </c>
      <c r="N69" s="36">
        <f t="shared" si="43"/>
        <v>6</v>
      </c>
      <c r="O69" s="37">
        <f>IF(H69="I",N69*Contagem!$U$11,IF(H69="E",N69*Contagem!$U$13,IF(H69="A",N69*Contagem!$U$12,IF(H69="T",N69*Contagem!$U$14,""))))</f>
        <v>6</v>
      </c>
      <c r="P69" s="125"/>
      <c r="Q69" s="126"/>
      <c r="R69" s="126"/>
      <c r="S69" s="126"/>
      <c r="T69" s="126"/>
    </row>
    <row r="70" spans="1:20" s="124" customFormat="1" ht="18" customHeight="1" x14ac:dyDescent="0.2">
      <c r="A70" s="67" t="s">
        <v>75</v>
      </c>
      <c r="B70" s="17"/>
      <c r="C70" s="17"/>
      <c r="D70" s="17"/>
      <c r="E70" s="17"/>
      <c r="F70" s="19"/>
      <c r="G70" s="65" t="s">
        <v>30</v>
      </c>
      <c r="H70" s="24" t="s">
        <v>36</v>
      </c>
      <c r="I70" s="26">
        <v>2</v>
      </c>
      <c r="J70" s="26">
        <v>1</v>
      </c>
      <c r="K70" s="26" t="str">
        <f t="shared" si="40"/>
        <v>EEL</v>
      </c>
      <c r="L70" s="29" t="str">
        <f t="shared" si="41"/>
        <v>L</v>
      </c>
      <c r="M70" s="32" t="str">
        <f t="shared" si="42"/>
        <v>Baixa</v>
      </c>
      <c r="N70" s="36">
        <f t="shared" si="43"/>
        <v>3</v>
      </c>
      <c r="O70" s="37">
        <f>IF(H70="I",N70*Contagem!$U$11,IF(H70="E",N70*Contagem!$U$13,IF(H70="A",N70*Contagem!$U$12,IF(H70="T",N70*Contagem!$U$14,""))))</f>
        <v>3</v>
      </c>
      <c r="P70" s="125"/>
      <c r="Q70" s="126"/>
      <c r="R70" s="126"/>
      <c r="S70" s="126"/>
      <c r="T70" s="126"/>
    </row>
    <row r="71" spans="1:20" ht="18" customHeight="1" x14ac:dyDescent="0.2">
      <c r="A71" s="67" t="s">
        <v>76</v>
      </c>
      <c r="B71" s="17"/>
      <c r="C71" s="17"/>
      <c r="D71" s="17"/>
      <c r="E71" s="17"/>
      <c r="F71" s="19"/>
      <c r="G71" s="65" t="s">
        <v>52</v>
      </c>
      <c r="H71" s="24" t="s">
        <v>36</v>
      </c>
      <c r="I71" s="26">
        <v>2</v>
      </c>
      <c r="J71" s="26">
        <v>1</v>
      </c>
      <c r="K71" s="26" t="str">
        <f t="shared" si="40"/>
        <v>CEL</v>
      </c>
      <c r="L71" s="29" t="str">
        <f t="shared" si="41"/>
        <v>L</v>
      </c>
      <c r="M71" s="32" t="str">
        <f t="shared" si="42"/>
        <v>Baixa</v>
      </c>
      <c r="N71" s="36">
        <f t="shared" si="43"/>
        <v>3</v>
      </c>
      <c r="O71" s="37">
        <f>IF(H71="I",N71*Contagem!$U$11,IF(H71="E",N71*Contagem!$U$13,IF(H71="A",N71*Contagem!$U$12,IF(H71="T",N71*Contagem!$U$14,""))))</f>
        <v>3</v>
      </c>
      <c r="P71" s="160"/>
      <c r="Q71" s="161"/>
      <c r="R71" s="161"/>
      <c r="S71" s="161"/>
      <c r="T71" s="161"/>
    </row>
    <row r="72" spans="1:20" ht="18" customHeight="1" x14ac:dyDescent="0.2">
      <c r="A72" s="94" t="s">
        <v>105</v>
      </c>
      <c r="B72" s="90"/>
      <c r="C72" s="90"/>
      <c r="D72" s="90"/>
      <c r="E72" s="90"/>
      <c r="F72" s="91"/>
      <c r="G72" s="65" t="s">
        <v>52</v>
      </c>
      <c r="H72" s="24" t="s">
        <v>36</v>
      </c>
      <c r="I72" s="26">
        <v>2</v>
      </c>
      <c r="J72" s="26">
        <v>1</v>
      </c>
      <c r="K72" s="26" t="str">
        <f t="shared" si="40"/>
        <v>CEL</v>
      </c>
      <c r="L72" s="29" t="str">
        <f t="shared" si="41"/>
        <v>L</v>
      </c>
      <c r="M72" s="32" t="str">
        <f t="shared" si="42"/>
        <v>Baixa</v>
      </c>
      <c r="N72" s="36">
        <f t="shared" si="43"/>
        <v>3</v>
      </c>
      <c r="O72" s="37">
        <f>IF(H72="I",N72*Contagem!$U$11,IF(H72="E",N72*Contagem!$U$13,IF(H72="A",N72*Contagem!$U$12,IF(H72="T",N72*Contagem!$U$14,""))))</f>
        <v>3</v>
      </c>
      <c r="P72" s="160"/>
      <c r="Q72" s="161"/>
      <c r="R72" s="161"/>
      <c r="S72" s="161"/>
      <c r="T72" s="161"/>
    </row>
    <row r="73" spans="1:20" ht="18" customHeight="1" x14ac:dyDescent="0.2">
      <c r="A73" s="67" t="s">
        <v>90</v>
      </c>
      <c r="B73" s="17"/>
      <c r="C73" s="17"/>
      <c r="D73" s="17"/>
      <c r="E73" s="17"/>
      <c r="F73" s="19"/>
      <c r="G73" s="65" t="s">
        <v>52</v>
      </c>
      <c r="H73" s="24" t="s">
        <v>36</v>
      </c>
      <c r="I73" s="26">
        <v>2</v>
      </c>
      <c r="J73" s="26">
        <v>1</v>
      </c>
      <c r="K73" s="26" t="str">
        <f t="shared" si="40"/>
        <v>CEL</v>
      </c>
      <c r="L73" s="29" t="str">
        <f t="shared" si="41"/>
        <v>L</v>
      </c>
      <c r="M73" s="32" t="str">
        <f t="shared" si="42"/>
        <v>Baixa</v>
      </c>
      <c r="N73" s="36">
        <f t="shared" si="43"/>
        <v>3</v>
      </c>
      <c r="O73" s="37">
        <f>IF(H73="I",N73*Contagem!$U$11,IF(H73="E",N73*Contagem!$U$13,IF(H73="A",N73*Contagem!$U$12,IF(H73="T",N73*Contagem!$U$14,""))))</f>
        <v>3</v>
      </c>
      <c r="P73" s="160"/>
      <c r="Q73" s="161"/>
      <c r="R73" s="161"/>
      <c r="S73" s="161"/>
      <c r="T73" s="161"/>
    </row>
    <row r="74" spans="1:20" s="124" customFormat="1" ht="18" customHeight="1" x14ac:dyDescent="0.2">
      <c r="A74" s="133"/>
      <c r="B74" s="128"/>
      <c r="C74" s="128"/>
      <c r="D74" s="128"/>
      <c r="E74" s="128"/>
      <c r="F74" s="129"/>
      <c r="G74" s="26"/>
      <c r="H74" s="24" t="s">
        <v>36</v>
      </c>
      <c r="I74" s="26"/>
      <c r="J74" s="26"/>
      <c r="K74" s="26" t="str">
        <f t="shared" ref="K74" si="44">CONCATENATE(G74,L74)</f>
        <v/>
      </c>
      <c r="L74" s="29" t="str">
        <f t="shared" ref="L74" si="45">IF(OR(ISBLANK(I74),ISBLANK(J74)),IF(OR(G74="ALI",G74="AIE"),"L",IF(ISBLANK(G74),"","A")),IF(G74="EE",IF(J74&gt;=3,IF(I74&gt;=5,"H","A"),IF(J74&gt;=2,IF(I74&gt;=16,"H",IF(I74&lt;=4,"L","A")),IF(I74&lt;=15,"L","A"))),IF(OR(G74="SE",G74="CE"),IF(J74&gt;=4,IF(I74&gt;=6,"H","A"),IF(J74&gt;=2,IF(I74&gt;=20,"H",IF(I74&lt;=5,"L","A")),IF(I74&lt;=19,"L","A"))),IF(OR(G74="ALI",G74="AIE"),IF(J74&gt;=6,IF(I74&gt;=20,"H","A"),IF(J74&gt;=2,IF(I74&gt;=51,"H",IF(I74&lt;=19,"L","A")),IF(I74&lt;=50,"L","A")))))))</f>
        <v/>
      </c>
      <c r="M74" s="32" t="str">
        <f t="shared" ref="M74" si="46">IF(L74="L","Baixa",IF(L74="A","Média",IF(L74="","","Alta")))</f>
        <v/>
      </c>
      <c r="N74" s="36" t="str">
        <f t="shared" ref="N74" si="47">IF(ISBLANK(G74),"",IF(G74="ALI",IF(L74="L",7,IF(L74="A",10,15)),IF(G74="AIE",IF(L74="L",5,IF(L74="A",7,10)),IF(G74="SE",IF(L74="L",4,IF(L74="A",5,7)),IF(OR(G74="EE",G74="CE"),IF(L74="L",3,IF(L74="A",4,6)))))))</f>
        <v/>
      </c>
      <c r="O74" s="37"/>
      <c r="P74" s="125"/>
      <c r="Q74" s="126"/>
      <c r="R74" s="126"/>
      <c r="S74" s="126"/>
      <c r="T74" s="126"/>
    </row>
    <row r="75" spans="1:20" ht="18" customHeight="1" x14ac:dyDescent="0.2">
      <c r="A75" s="130" t="s">
        <v>108</v>
      </c>
      <c r="B75" s="131"/>
      <c r="C75" s="131"/>
      <c r="D75" s="131"/>
      <c r="E75" s="131"/>
      <c r="F75" s="132"/>
      <c r="G75" s="65" t="s">
        <v>31</v>
      </c>
      <c r="H75" s="24" t="s">
        <v>36</v>
      </c>
      <c r="I75" s="26">
        <v>3</v>
      </c>
      <c r="J75" s="26">
        <v>2</v>
      </c>
      <c r="K75" s="26" t="str">
        <f t="shared" ref="K75:K80" si="48">CONCATENATE(G75,L75)</f>
        <v>ALIL</v>
      </c>
      <c r="L75" s="29" t="str">
        <f t="shared" ref="L75:L80" si="49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32" t="str">
        <f t="shared" ref="M75:M80" si="50">IF(L75="L","Baixa",IF(L75="A","Média",IF(L75="","","Alta")))</f>
        <v>Baixa</v>
      </c>
      <c r="N75" s="36">
        <f t="shared" ref="N75:N80" si="51">IF(ISBLANK(G75),"",IF(G75="ALI",IF(L75="L",7,IF(L75="A",10,15)),IF(G75="AIE",IF(L75="L",5,IF(L75="A",7,10)),IF(G75="SE",IF(L75="L",4,IF(L75="A",5,7)),IF(OR(G75="EE",G75="CE"),IF(L75="L",3,IF(L75="A",4,6)))))))</f>
        <v>7</v>
      </c>
      <c r="O75" s="37">
        <f>IF(H75="I",N75*Contagem!$U$11,IF(H75="E",N75*Contagem!$U$13,IF(H75="A",N75*Contagem!$U$12,IF(H75="T",N75*Contagem!$U$14,""))))</f>
        <v>7</v>
      </c>
      <c r="P75" s="160"/>
      <c r="Q75" s="161"/>
      <c r="R75" s="161"/>
      <c r="S75" s="161"/>
      <c r="T75" s="161"/>
    </row>
    <row r="76" spans="1:20" ht="18" customHeight="1" x14ac:dyDescent="0.2">
      <c r="A76" s="127" t="s">
        <v>78</v>
      </c>
      <c r="B76" s="128"/>
      <c r="C76" s="128"/>
      <c r="D76" s="128"/>
      <c r="E76" s="128"/>
      <c r="F76" s="129"/>
      <c r="G76" s="65" t="s">
        <v>30</v>
      </c>
      <c r="H76" s="24" t="s">
        <v>36</v>
      </c>
      <c r="I76" s="26">
        <v>3</v>
      </c>
      <c r="J76" s="26">
        <v>2</v>
      </c>
      <c r="K76" s="26" t="str">
        <f t="shared" si="48"/>
        <v>EEL</v>
      </c>
      <c r="L76" s="29" t="str">
        <f t="shared" si="49"/>
        <v>L</v>
      </c>
      <c r="M76" s="32" t="str">
        <f t="shared" si="50"/>
        <v>Baixa</v>
      </c>
      <c r="N76" s="36">
        <f t="shared" si="51"/>
        <v>3</v>
      </c>
      <c r="O76" s="37">
        <f>IF(H76="I",N76*Contagem!$U$11,IF(H76="E",N76*Contagem!$U$13,IF(H76="A",N76*Contagem!$U$12,IF(H76="T",N76*Contagem!$U$14,""))))</f>
        <v>3</v>
      </c>
      <c r="P76" s="160"/>
      <c r="Q76" s="161"/>
      <c r="R76" s="161"/>
      <c r="S76" s="161"/>
      <c r="T76" s="161"/>
    </row>
    <row r="77" spans="1:20" ht="18" customHeight="1" x14ac:dyDescent="0.2">
      <c r="A77" s="127" t="s">
        <v>79</v>
      </c>
      <c r="B77" s="128"/>
      <c r="C77" s="128"/>
      <c r="D77" s="128"/>
      <c r="E77" s="128"/>
      <c r="F77" s="129"/>
      <c r="G77" s="65" t="s">
        <v>30</v>
      </c>
      <c r="H77" s="24" t="s">
        <v>36</v>
      </c>
      <c r="I77" s="26">
        <v>3</v>
      </c>
      <c r="J77" s="26">
        <v>2</v>
      </c>
      <c r="K77" s="26" t="str">
        <f t="shared" si="48"/>
        <v>EEL</v>
      </c>
      <c r="L77" s="29" t="str">
        <f t="shared" si="49"/>
        <v>L</v>
      </c>
      <c r="M77" s="32" t="str">
        <f t="shared" si="50"/>
        <v>Baixa</v>
      </c>
      <c r="N77" s="36">
        <f t="shared" si="51"/>
        <v>3</v>
      </c>
      <c r="O77" s="37">
        <f>IF(H77="I",N77*Contagem!$U$11,IF(H77="E",N77*Contagem!$U$13,IF(H77="A",N77*Contagem!$U$12,IF(H77="T",N77*Contagem!$U$14,""))))</f>
        <v>3</v>
      </c>
      <c r="P77" s="160"/>
      <c r="Q77" s="161"/>
      <c r="R77" s="161"/>
      <c r="S77" s="161"/>
      <c r="T77" s="161"/>
    </row>
    <row r="78" spans="1:20" ht="18" customHeight="1" x14ac:dyDescent="0.2">
      <c r="A78" s="127" t="s">
        <v>75</v>
      </c>
      <c r="B78" s="128"/>
      <c r="C78" s="128"/>
      <c r="D78" s="128"/>
      <c r="E78" s="128"/>
      <c r="F78" s="129"/>
      <c r="G78" s="65" t="s">
        <v>30</v>
      </c>
      <c r="H78" s="24" t="s">
        <v>36</v>
      </c>
      <c r="I78" s="26">
        <v>2</v>
      </c>
      <c r="J78" s="26">
        <v>1</v>
      </c>
      <c r="K78" s="26" t="str">
        <f t="shared" si="48"/>
        <v>EEL</v>
      </c>
      <c r="L78" s="29" t="str">
        <f t="shared" si="49"/>
        <v>L</v>
      </c>
      <c r="M78" s="32" t="str">
        <f t="shared" si="50"/>
        <v>Baixa</v>
      </c>
      <c r="N78" s="36">
        <f t="shared" si="51"/>
        <v>3</v>
      </c>
      <c r="O78" s="37">
        <f>IF(H78="I",N78*Contagem!$U$11,IF(H78="E",N78*Contagem!$U$13,IF(H78="A",N78*Contagem!$U$12,IF(H78="T",N78*Contagem!$U$14,""))))</f>
        <v>3</v>
      </c>
      <c r="P78" s="160"/>
      <c r="Q78" s="161"/>
      <c r="R78" s="161"/>
      <c r="S78" s="161"/>
      <c r="T78" s="161"/>
    </row>
    <row r="79" spans="1:20" s="89" customFormat="1" ht="18" customHeight="1" x14ac:dyDescent="0.2">
      <c r="A79" s="127" t="s">
        <v>76</v>
      </c>
      <c r="B79" s="128"/>
      <c r="C79" s="128"/>
      <c r="D79" s="128"/>
      <c r="E79" s="128"/>
      <c r="F79" s="129"/>
      <c r="G79" s="65" t="s">
        <v>52</v>
      </c>
      <c r="H79" s="24" t="s">
        <v>36</v>
      </c>
      <c r="I79" s="26">
        <v>2</v>
      </c>
      <c r="J79" s="26">
        <v>1</v>
      </c>
      <c r="K79" s="26" t="str">
        <f t="shared" si="48"/>
        <v>CEL</v>
      </c>
      <c r="L79" s="29" t="str">
        <f t="shared" si="49"/>
        <v>L</v>
      </c>
      <c r="M79" s="32" t="str">
        <f t="shared" si="50"/>
        <v>Baixa</v>
      </c>
      <c r="N79" s="36">
        <f t="shared" si="51"/>
        <v>3</v>
      </c>
      <c r="O79" s="37">
        <f>IF(H79="I",N79*Contagem!$U$11,IF(H79="E",N79*Contagem!$U$13,IF(H79="A",N79*Contagem!$U$12,IF(H79="T",N79*Contagem!$U$14,""))))</f>
        <v>3</v>
      </c>
      <c r="P79" s="92"/>
      <c r="Q79" s="93"/>
      <c r="R79" s="93"/>
      <c r="S79" s="93"/>
      <c r="T79" s="93"/>
    </row>
    <row r="80" spans="1:20" s="124" customFormat="1" ht="18" customHeight="1" x14ac:dyDescent="0.2">
      <c r="A80" s="133"/>
      <c r="B80" s="128"/>
      <c r="C80" s="128"/>
      <c r="D80" s="128"/>
      <c r="E80" s="128"/>
      <c r="F80" s="129"/>
      <c r="G80" s="26"/>
      <c r="H80" s="24" t="s">
        <v>36</v>
      </c>
      <c r="I80" s="26"/>
      <c r="J80" s="26"/>
      <c r="K80" s="26" t="str">
        <f t="shared" si="48"/>
        <v/>
      </c>
      <c r="L80" s="29" t="str">
        <f t="shared" si="49"/>
        <v/>
      </c>
      <c r="M80" s="32" t="str">
        <f t="shared" si="50"/>
        <v/>
      </c>
      <c r="N80" s="36" t="str">
        <f t="shared" si="51"/>
        <v/>
      </c>
      <c r="O80" s="37"/>
      <c r="P80" s="125"/>
      <c r="Q80" s="126"/>
      <c r="R80" s="126"/>
      <c r="S80" s="126"/>
      <c r="T80" s="126"/>
    </row>
    <row r="81" spans="1:20" s="124" customFormat="1" ht="18" customHeight="1" x14ac:dyDescent="0.2">
      <c r="A81" s="130" t="s">
        <v>109</v>
      </c>
      <c r="B81" s="131"/>
      <c r="C81" s="131"/>
      <c r="D81" s="131"/>
      <c r="E81" s="131"/>
      <c r="F81" s="132"/>
      <c r="G81" s="65" t="s">
        <v>31</v>
      </c>
      <c r="H81" s="24" t="s">
        <v>36</v>
      </c>
      <c r="I81" s="26">
        <v>3</v>
      </c>
      <c r="J81" s="26">
        <v>2</v>
      </c>
      <c r="K81" s="26" t="str">
        <f t="shared" ref="K81:K86" si="52">CONCATENATE(G81,L81)</f>
        <v>ALIL</v>
      </c>
      <c r="L81" s="29" t="str">
        <f t="shared" ref="L81:L86" si="53">IF(OR(ISBLANK(I81),ISBLANK(J81)),IF(OR(G81="ALI",G81="AIE"),"L",IF(ISBLANK(G81),"","A")),IF(G81="EE",IF(J81&gt;=3,IF(I81&gt;=5,"H","A"),IF(J81&gt;=2,IF(I81&gt;=16,"H",IF(I81&lt;=4,"L","A")),IF(I81&lt;=15,"L","A"))),IF(OR(G81="SE",G81="CE"),IF(J81&gt;=4,IF(I81&gt;=6,"H","A"),IF(J81&gt;=2,IF(I81&gt;=20,"H",IF(I81&lt;=5,"L","A")),IF(I81&lt;=19,"L","A"))),IF(OR(G81="ALI",G81="AIE"),IF(J81&gt;=6,IF(I81&gt;=20,"H","A"),IF(J81&gt;=2,IF(I81&gt;=51,"H",IF(I81&lt;=19,"L","A")),IF(I81&lt;=50,"L","A")))))))</f>
        <v>L</v>
      </c>
      <c r="M81" s="32" t="str">
        <f t="shared" ref="M81:M86" si="54">IF(L81="L","Baixa",IF(L81="A","Média",IF(L81="","","Alta")))</f>
        <v>Baixa</v>
      </c>
      <c r="N81" s="36">
        <f t="shared" ref="N81:N86" si="55">IF(ISBLANK(G81),"",IF(G81="ALI",IF(L81="L",7,IF(L81="A",10,15)),IF(G81="AIE",IF(L81="L",5,IF(L81="A",7,10)),IF(G81="SE",IF(L81="L",4,IF(L81="A",5,7)),IF(OR(G81="EE",G81="CE"),IF(L81="L",3,IF(L81="A",4,6)))))))</f>
        <v>7</v>
      </c>
      <c r="O81" s="37">
        <f>IF(H81="I",N81*Contagem!$U$11,IF(H81="E",N81*Contagem!$U$13,IF(H81="A",N81*Contagem!$U$12,IF(H81="T",N81*Contagem!$U$14,""))))</f>
        <v>7</v>
      </c>
      <c r="P81" s="125"/>
      <c r="Q81" s="126"/>
      <c r="R81" s="126"/>
      <c r="S81" s="126"/>
      <c r="T81" s="126"/>
    </row>
    <row r="82" spans="1:20" s="124" customFormat="1" ht="18" customHeight="1" x14ac:dyDescent="0.2">
      <c r="A82" s="127" t="s">
        <v>110</v>
      </c>
      <c r="B82" s="128"/>
      <c r="C82" s="128"/>
      <c r="D82" s="128"/>
      <c r="E82" s="128"/>
      <c r="F82" s="129"/>
      <c r="G82" s="65" t="s">
        <v>30</v>
      </c>
      <c r="H82" s="24" t="s">
        <v>36</v>
      </c>
      <c r="I82" s="26">
        <v>3</v>
      </c>
      <c r="J82" s="26">
        <v>2</v>
      </c>
      <c r="K82" s="26" t="str">
        <f t="shared" si="52"/>
        <v>EEL</v>
      </c>
      <c r="L82" s="29" t="str">
        <f t="shared" si="53"/>
        <v>L</v>
      </c>
      <c r="M82" s="32" t="str">
        <f t="shared" si="54"/>
        <v>Baixa</v>
      </c>
      <c r="N82" s="36">
        <f t="shared" si="55"/>
        <v>3</v>
      </c>
      <c r="O82" s="37">
        <f>IF(H82="I",N82*Contagem!$U$11,IF(H82="E",N82*Contagem!$U$13,IF(H82="A",N82*Contagem!$U$12,IF(H82="T",N82*Contagem!$U$14,""))))</f>
        <v>3</v>
      </c>
      <c r="P82" s="125"/>
      <c r="Q82" s="126"/>
      <c r="R82" s="126"/>
      <c r="S82" s="126"/>
      <c r="T82" s="126"/>
    </row>
    <row r="83" spans="1:20" s="124" customFormat="1" ht="18" customHeight="1" x14ac:dyDescent="0.2">
      <c r="A83" s="127" t="s">
        <v>111</v>
      </c>
      <c r="B83" s="128"/>
      <c r="C83" s="128"/>
      <c r="D83" s="128"/>
      <c r="E83" s="128"/>
      <c r="F83" s="129"/>
      <c r="G83" s="65" t="s">
        <v>30</v>
      </c>
      <c r="H83" s="24" t="s">
        <v>36</v>
      </c>
      <c r="I83" s="26">
        <v>3</v>
      </c>
      <c r="J83" s="26">
        <v>2</v>
      </c>
      <c r="K83" s="26" t="str">
        <f t="shared" si="52"/>
        <v>EEL</v>
      </c>
      <c r="L83" s="29" t="str">
        <f t="shared" si="53"/>
        <v>L</v>
      </c>
      <c r="M83" s="32" t="str">
        <f t="shared" si="54"/>
        <v>Baixa</v>
      </c>
      <c r="N83" s="36">
        <f t="shared" si="55"/>
        <v>3</v>
      </c>
      <c r="O83" s="37">
        <f>IF(H83="I",N83*Contagem!$U$11,IF(H83="E",N83*Contagem!$U$13,IF(H83="A",N83*Contagem!$U$12,IF(H83="T",N83*Contagem!$U$14,""))))</f>
        <v>3</v>
      </c>
      <c r="P83" s="125"/>
      <c r="Q83" s="126"/>
      <c r="R83" s="126"/>
      <c r="S83" s="126"/>
      <c r="T83" s="126"/>
    </row>
    <row r="84" spans="1:20" s="124" customFormat="1" ht="18" customHeight="1" x14ac:dyDescent="0.2">
      <c r="A84" s="127" t="s">
        <v>112</v>
      </c>
      <c r="B84" s="128"/>
      <c r="C84" s="128"/>
      <c r="D84" s="128"/>
      <c r="E84" s="128"/>
      <c r="F84" s="129"/>
      <c r="G84" s="65" t="s">
        <v>30</v>
      </c>
      <c r="H84" s="24" t="s">
        <v>36</v>
      </c>
      <c r="I84" s="26">
        <v>3</v>
      </c>
      <c r="J84" s="26">
        <v>2</v>
      </c>
      <c r="K84" s="26" t="str">
        <f t="shared" ref="K84" si="56">CONCATENATE(G84,L84)</f>
        <v>EEL</v>
      </c>
      <c r="L84" s="29" t="str">
        <f t="shared" ref="L84" si="57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L</v>
      </c>
      <c r="M84" s="32" t="str">
        <f t="shared" ref="M84" si="58">IF(L84="L","Baixa",IF(L84="A","Média",IF(L84="","","Alta")))</f>
        <v>Baixa</v>
      </c>
      <c r="N84" s="36">
        <f t="shared" ref="N84" si="59">IF(ISBLANK(G84),"",IF(G84="ALI",IF(L84="L",7,IF(L84="A",10,15)),IF(G84="AIE",IF(L84="L",5,IF(L84="A",7,10)),IF(G84="SE",IF(L84="L",4,IF(L84="A",5,7)),IF(OR(G84="EE",G84="CE"),IF(L84="L",3,IF(L84="A",4,6)))))))</f>
        <v>3</v>
      </c>
      <c r="O84" s="37">
        <f>IF(H84="I",N84*Contagem!$U$11,IF(H84="E",N84*Contagem!$U$13,IF(H84="A",N84*Contagem!$U$12,IF(H84="T",N84*Contagem!$U$14,""))))</f>
        <v>3</v>
      </c>
      <c r="P84" s="125"/>
      <c r="Q84" s="126"/>
      <c r="R84" s="126"/>
      <c r="S84" s="126"/>
      <c r="T84" s="126"/>
    </row>
    <row r="85" spans="1:20" s="124" customFormat="1" ht="18" customHeight="1" x14ac:dyDescent="0.2">
      <c r="A85" s="127" t="s">
        <v>113</v>
      </c>
      <c r="B85" s="128"/>
      <c r="C85" s="128"/>
      <c r="D85" s="128"/>
      <c r="E85" s="128"/>
      <c r="F85" s="129"/>
      <c r="G85" s="65" t="s">
        <v>52</v>
      </c>
      <c r="H85" s="24" t="s">
        <v>36</v>
      </c>
      <c r="I85" s="26">
        <v>2</v>
      </c>
      <c r="J85" s="26">
        <v>1</v>
      </c>
      <c r="K85" s="26" t="str">
        <f t="shared" si="52"/>
        <v>CEL</v>
      </c>
      <c r="L85" s="29" t="str">
        <f t="shared" si="53"/>
        <v>L</v>
      </c>
      <c r="M85" s="32" t="str">
        <f t="shared" si="54"/>
        <v>Baixa</v>
      </c>
      <c r="N85" s="36">
        <f t="shared" si="55"/>
        <v>3</v>
      </c>
      <c r="O85" s="37">
        <f>IF(H85="I",N85*Contagem!$U$11,IF(H85="E",N85*Contagem!$U$13,IF(H85="A",N85*Contagem!$U$12,IF(H85="T",N85*Contagem!$U$14,""))))</f>
        <v>3</v>
      </c>
      <c r="P85" s="125"/>
      <c r="Q85" s="126"/>
      <c r="R85" s="126"/>
      <c r="S85" s="126"/>
      <c r="T85" s="126"/>
    </row>
    <row r="86" spans="1:20" ht="18" customHeight="1" x14ac:dyDescent="0.2">
      <c r="A86" s="133"/>
      <c r="B86" s="128"/>
      <c r="C86" s="128"/>
      <c r="D86" s="128"/>
      <c r="E86" s="128"/>
      <c r="F86" s="129"/>
      <c r="G86" s="26"/>
      <c r="H86" s="24" t="s">
        <v>36</v>
      </c>
      <c r="I86" s="26"/>
      <c r="J86" s="26"/>
      <c r="K86" s="26" t="str">
        <f t="shared" si="52"/>
        <v/>
      </c>
      <c r="L86" s="29" t="str">
        <f t="shared" si="53"/>
        <v/>
      </c>
      <c r="M86" s="32" t="str">
        <f t="shared" si="54"/>
        <v/>
      </c>
      <c r="N86" s="36" t="str">
        <f t="shared" si="55"/>
        <v/>
      </c>
      <c r="O86" s="37"/>
      <c r="P86" s="160"/>
      <c r="Q86" s="161"/>
      <c r="R86" s="161"/>
      <c r="S86" s="161"/>
      <c r="T86" s="161"/>
    </row>
    <row r="87" spans="1:20" ht="18" customHeight="1" x14ac:dyDescent="0.2">
      <c r="A87" s="80" t="s">
        <v>93</v>
      </c>
      <c r="B87" s="81"/>
      <c r="C87" s="81"/>
      <c r="D87" s="81"/>
      <c r="E87" s="81"/>
      <c r="F87" s="82"/>
      <c r="G87" s="65" t="s">
        <v>31</v>
      </c>
      <c r="H87" s="24" t="s">
        <v>36</v>
      </c>
      <c r="I87" s="26">
        <v>10</v>
      </c>
      <c r="J87" s="26">
        <v>3</v>
      </c>
      <c r="K87" s="26" t="str">
        <f t="shared" ref="K87:K92" si="60">CONCATENATE(G87,L87)</f>
        <v>ALIL</v>
      </c>
      <c r="L87" s="29" t="str">
        <f t="shared" ref="L87:L92" si="61">IF(OR(ISBLANK(I87),ISBLANK(J87)),IF(OR(G87="ALI",G87="AIE"),"L",IF(ISBLANK(G87),"","A")),IF(G87="EE",IF(J87&gt;=3,IF(I87&gt;=5,"H","A"),IF(J87&gt;=2,IF(I87&gt;=16,"H",IF(I87&lt;=4,"L","A")),IF(I87&lt;=15,"L","A"))),IF(OR(G87="SE",G87="CE"),IF(J87&gt;=4,IF(I87&gt;=6,"H","A"),IF(J87&gt;=2,IF(I87&gt;=20,"H",IF(I87&lt;=5,"L","A")),IF(I87&lt;=19,"L","A"))),IF(OR(G87="ALI",G87="AIE"),IF(J87&gt;=6,IF(I87&gt;=20,"H","A"),IF(J87&gt;=2,IF(I87&gt;=51,"H",IF(I87&lt;=19,"L","A")),IF(I87&lt;=50,"L","A")))))))</f>
        <v>L</v>
      </c>
      <c r="M87" s="32" t="str">
        <f t="shared" ref="M87:M92" si="62">IF(L87="L","Baixa",IF(L87="A","Média",IF(L87="","","Alta")))</f>
        <v>Baixa</v>
      </c>
      <c r="N87" s="36">
        <f t="shared" ref="N87:N92" si="63">IF(ISBLANK(G87),"",IF(G87="ALI",IF(L87="L",7,IF(L87="A",10,15)),IF(G87="AIE",IF(L87="L",5,IF(L87="A",7,10)),IF(G87="SE",IF(L87="L",4,IF(L87="A",5,7)),IF(OR(G87="EE",G87="CE"),IF(L87="L",3,IF(L87="A",4,6)))))))</f>
        <v>7</v>
      </c>
      <c r="O87" s="37">
        <f>IF(H87="I",N87*Contagem!$U$11,IF(H87="E",N87*Contagem!$U$13,IF(H87="A",N87*Contagem!$U$12,IF(H87="T",N87*Contagem!$U$14,""))))</f>
        <v>7</v>
      </c>
      <c r="P87" s="160"/>
      <c r="Q87" s="161"/>
      <c r="R87" s="161"/>
      <c r="S87" s="161"/>
      <c r="T87" s="161"/>
    </row>
    <row r="88" spans="1:20" ht="18" customHeight="1" x14ac:dyDescent="0.2">
      <c r="A88" s="79" t="s">
        <v>78</v>
      </c>
      <c r="B88" s="77"/>
      <c r="C88" s="77"/>
      <c r="D88" s="77"/>
      <c r="E88" s="77"/>
      <c r="F88" s="78"/>
      <c r="G88" s="65" t="s">
        <v>30</v>
      </c>
      <c r="H88" s="24" t="s">
        <v>36</v>
      </c>
      <c r="I88" s="26">
        <v>10</v>
      </c>
      <c r="J88" s="26">
        <v>3</v>
      </c>
      <c r="K88" s="26" t="str">
        <f t="shared" si="60"/>
        <v>EEH</v>
      </c>
      <c r="L88" s="29" t="str">
        <f t="shared" si="61"/>
        <v>H</v>
      </c>
      <c r="M88" s="32" t="str">
        <f t="shared" si="62"/>
        <v>Alta</v>
      </c>
      <c r="N88" s="36">
        <f t="shared" si="63"/>
        <v>6</v>
      </c>
      <c r="O88" s="37">
        <f>IF(H88="I",N88*Contagem!$U$11,IF(H88="E",N88*Contagem!$U$13,IF(H88="A",N88*Contagem!$U$12,IF(H88="T",N88*Contagem!$U$14,""))))</f>
        <v>6</v>
      </c>
      <c r="P88" s="160"/>
      <c r="Q88" s="161"/>
      <c r="R88" s="161"/>
      <c r="S88" s="161"/>
      <c r="T88" s="161"/>
    </row>
    <row r="89" spans="1:20" ht="18" customHeight="1" x14ac:dyDescent="0.2">
      <c r="A89" s="79" t="s">
        <v>79</v>
      </c>
      <c r="B89" s="77"/>
      <c r="C89" s="77"/>
      <c r="D89" s="77"/>
      <c r="E89" s="77"/>
      <c r="F89" s="78"/>
      <c r="G89" s="65" t="s">
        <v>30</v>
      </c>
      <c r="H89" s="24" t="s">
        <v>36</v>
      </c>
      <c r="I89" s="26">
        <v>10</v>
      </c>
      <c r="J89" s="26">
        <v>3</v>
      </c>
      <c r="K89" s="26" t="str">
        <f t="shared" si="60"/>
        <v>EEH</v>
      </c>
      <c r="L89" s="29" t="str">
        <f t="shared" si="61"/>
        <v>H</v>
      </c>
      <c r="M89" s="32" t="str">
        <f t="shared" si="62"/>
        <v>Alta</v>
      </c>
      <c r="N89" s="36">
        <f t="shared" si="63"/>
        <v>6</v>
      </c>
      <c r="O89" s="37">
        <f>IF(H89="I",N89*Contagem!$U$11,IF(H89="E",N89*Contagem!$U$13,IF(H89="A",N89*Contagem!$U$12,IF(H89="T",N89*Contagem!$U$14,""))))</f>
        <v>6</v>
      </c>
      <c r="P89" s="160"/>
      <c r="Q89" s="161"/>
      <c r="R89" s="161"/>
      <c r="S89" s="161"/>
      <c r="T89" s="161"/>
    </row>
    <row r="90" spans="1:20" ht="18" customHeight="1" x14ac:dyDescent="0.2">
      <c r="A90" s="79" t="s">
        <v>75</v>
      </c>
      <c r="B90" s="77"/>
      <c r="C90" s="77"/>
      <c r="D90" s="77"/>
      <c r="E90" s="77"/>
      <c r="F90" s="78"/>
      <c r="G90" s="65" t="s">
        <v>30</v>
      </c>
      <c r="H90" s="24" t="s">
        <v>36</v>
      </c>
      <c r="I90" s="26">
        <v>2</v>
      </c>
      <c r="J90" s="26">
        <v>1</v>
      </c>
      <c r="K90" s="26" t="str">
        <f t="shared" si="60"/>
        <v>EEL</v>
      </c>
      <c r="L90" s="29" t="str">
        <f t="shared" si="61"/>
        <v>L</v>
      </c>
      <c r="M90" s="32" t="str">
        <f t="shared" si="62"/>
        <v>Baixa</v>
      </c>
      <c r="N90" s="36">
        <f t="shared" si="63"/>
        <v>3</v>
      </c>
      <c r="O90" s="37">
        <f>IF(H90="I",N90*Contagem!$U$11,IF(H90="E",N90*Contagem!$U$13,IF(H90="A",N90*Contagem!$U$12,IF(H90="T",N90*Contagem!$U$14,""))))</f>
        <v>3</v>
      </c>
      <c r="P90" s="160"/>
      <c r="Q90" s="161"/>
      <c r="R90" s="161"/>
      <c r="S90" s="161"/>
      <c r="T90" s="161"/>
    </row>
    <row r="91" spans="1:20" ht="18" customHeight="1" x14ac:dyDescent="0.2">
      <c r="A91" s="79" t="s">
        <v>76</v>
      </c>
      <c r="B91" s="77"/>
      <c r="C91" s="77"/>
      <c r="D91" s="77"/>
      <c r="E91" s="77"/>
      <c r="F91" s="78"/>
      <c r="G91" s="65" t="s">
        <v>52</v>
      </c>
      <c r="H91" s="24" t="s">
        <v>36</v>
      </c>
      <c r="I91" s="26">
        <v>2</v>
      </c>
      <c r="J91" s="26">
        <v>1</v>
      </c>
      <c r="K91" s="26" t="str">
        <f t="shared" si="60"/>
        <v>CEL</v>
      </c>
      <c r="L91" s="29" t="str">
        <f t="shared" si="61"/>
        <v>L</v>
      </c>
      <c r="M91" s="32" t="str">
        <f t="shared" si="62"/>
        <v>Baixa</v>
      </c>
      <c r="N91" s="36">
        <f t="shared" si="63"/>
        <v>3</v>
      </c>
      <c r="O91" s="37">
        <f>IF(H91="I",N91*Contagem!$U$11,IF(H91="E",N91*Contagem!$U$13,IF(H91="A",N91*Contagem!$U$12,IF(H91="T",N91*Contagem!$U$14,""))))</f>
        <v>3</v>
      </c>
      <c r="P91" s="160"/>
      <c r="Q91" s="161"/>
      <c r="R91" s="161"/>
      <c r="S91" s="161"/>
      <c r="T91" s="161"/>
    </row>
    <row r="92" spans="1:20" ht="18" customHeight="1" x14ac:dyDescent="0.2">
      <c r="A92" s="79" t="s">
        <v>94</v>
      </c>
      <c r="B92" s="77"/>
      <c r="C92" s="77"/>
      <c r="D92" s="77"/>
      <c r="E92" s="77"/>
      <c r="F92" s="78"/>
      <c r="G92" s="65" t="s">
        <v>30</v>
      </c>
      <c r="H92" s="24" t="s">
        <v>36</v>
      </c>
      <c r="I92" s="26">
        <v>2</v>
      </c>
      <c r="J92" s="26">
        <v>1</v>
      </c>
      <c r="K92" s="26" t="str">
        <f t="shared" si="60"/>
        <v>EEL</v>
      </c>
      <c r="L92" s="29" t="str">
        <f t="shared" si="61"/>
        <v>L</v>
      </c>
      <c r="M92" s="32" t="str">
        <f t="shared" si="62"/>
        <v>Baixa</v>
      </c>
      <c r="N92" s="36">
        <f t="shared" si="63"/>
        <v>3</v>
      </c>
      <c r="O92" s="37">
        <f>IF(H92="I",N92*Contagem!$U$11,IF(H92="E",N92*Contagem!$U$13,IF(H92="A",N92*Contagem!$U$12,IF(H92="T",N92*Contagem!$U$14,""))))</f>
        <v>3</v>
      </c>
      <c r="P92" s="160"/>
      <c r="Q92" s="161"/>
      <c r="R92" s="161"/>
      <c r="S92" s="161"/>
      <c r="T92" s="161"/>
    </row>
    <row r="93" spans="1:20" s="102" customFormat="1" ht="18" customHeight="1" x14ac:dyDescent="0.2">
      <c r="A93" s="79" t="s">
        <v>106</v>
      </c>
      <c r="B93" s="77"/>
      <c r="C93" s="77"/>
      <c r="D93" s="77"/>
      <c r="E93" s="77"/>
      <c r="F93" s="78"/>
      <c r="G93" s="65" t="s">
        <v>52</v>
      </c>
      <c r="H93" s="24" t="s">
        <v>36</v>
      </c>
      <c r="I93" s="26">
        <v>2</v>
      </c>
      <c r="J93" s="26">
        <v>1</v>
      </c>
      <c r="K93" s="26" t="str">
        <f>CONCATENATE(G93,L93)</f>
        <v>CEL</v>
      </c>
      <c r="L93" s="29" t="str">
        <f>IF(OR(ISBLANK(I93),ISBLANK(J93)),IF(OR(G93="ALI",G93="AIE"),"L",IF(ISBLANK(G93),"","A")),IF(G93="EE",IF(J93&gt;=3,IF(I93&gt;=5,"H","A"),IF(J93&gt;=2,IF(I93&gt;=16,"H",IF(I93&lt;=4,"L","A")),IF(I93&lt;=15,"L","A"))),IF(OR(G93="SE",G93="CE"),IF(J93&gt;=4,IF(I93&gt;=6,"H","A"),IF(J93&gt;=2,IF(I93&gt;=20,"H",IF(I93&lt;=5,"L","A")),IF(I93&lt;=19,"L","A"))),IF(OR(G93="ALI",G93="AIE"),IF(J93&gt;=6,IF(I93&gt;=20,"H","A"),IF(J93&gt;=2,IF(I93&gt;=51,"H",IF(I93&lt;=19,"L","A")),IF(I93&lt;=50,"L","A")))))))</f>
        <v>L</v>
      </c>
      <c r="M93" s="32" t="str">
        <f>IF(L93="L","Baixa",IF(L93="A","Média",IF(L93="","","Alta")))</f>
        <v>Baixa</v>
      </c>
      <c r="N93" s="36">
        <f>IF(ISBLANK(G93),"",IF(G93="ALI",IF(L93="L",7,IF(L93="A",10,15)),IF(G93="AIE",IF(L93="L",5,IF(L93="A",7,10)),IF(G93="SE",IF(L93="L",4,IF(L93="A",5,7)),IF(OR(G93="EE",G93="CE"),IF(L93="L",3,IF(L93="A",4,6)))))))</f>
        <v>3</v>
      </c>
      <c r="O93" s="37">
        <f>IF(H93="I",N93*Contagem!$U$11,IF(H93="E",N93*Contagem!$U$13,IF(H93="A",N93*Contagem!$U$12,IF(H93="T",N93*Contagem!$U$14,""))))</f>
        <v>3</v>
      </c>
      <c r="P93" s="103"/>
      <c r="Q93" s="104"/>
      <c r="R93" s="104"/>
      <c r="S93" s="104"/>
      <c r="T93" s="104"/>
    </row>
    <row r="94" spans="1:20" ht="18" customHeight="1" x14ac:dyDescent="0.2">
      <c r="A94" s="79"/>
      <c r="B94" s="77"/>
      <c r="C94" s="77"/>
      <c r="D94" s="77"/>
      <c r="E94" s="77"/>
      <c r="F94" s="78"/>
      <c r="G94" s="65"/>
      <c r="H94" s="24" t="s">
        <v>36</v>
      </c>
      <c r="I94" s="26"/>
      <c r="J94" s="26"/>
      <c r="K94" s="26"/>
      <c r="L94" s="29"/>
      <c r="M94" s="32"/>
      <c r="N94" s="122">
        <v>5</v>
      </c>
      <c r="O94" s="123"/>
      <c r="P94" s="160"/>
      <c r="Q94" s="161"/>
      <c r="R94" s="161"/>
      <c r="S94" s="161"/>
      <c r="T94" s="161"/>
    </row>
    <row r="95" spans="1:20" ht="18" customHeight="1" x14ac:dyDescent="0.2">
      <c r="A95" s="80" t="s">
        <v>95</v>
      </c>
      <c r="B95" s="81"/>
      <c r="C95" s="81"/>
      <c r="D95" s="81"/>
      <c r="E95" s="81"/>
      <c r="F95" s="82"/>
      <c r="G95" s="65" t="s">
        <v>31</v>
      </c>
      <c r="H95" s="24" t="s">
        <v>36</v>
      </c>
      <c r="I95" s="26">
        <v>10</v>
      </c>
      <c r="J95" s="26">
        <v>3</v>
      </c>
      <c r="K95" s="26" t="str">
        <f t="shared" ref="K95:K101" si="64">CONCATENATE(G95,L95)</f>
        <v>ALIL</v>
      </c>
      <c r="L95" s="29" t="str">
        <f t="shared" ref="L95:L101" si="65">IF(OR(ISBLANK(I95),ISBLANK(J95)),IF(OR(G95="ALI",G95="AIE"),"L",IF(ISBLANK(G95),"","A")),IF(G95="EE",IF(J95&gt;=3,IF(I95&gt;=5,"H","A"),IF(J95&gt;=2,IF(I95&gt;=16,"H",IF(I95&lt;=4,"L","A")),IF(I95&lt;=15,"L","A"))),IF(OR(G95="SE",G95="CE"),IF(J95&gt;=4,IF(I95&gt;=6,"H","A"),IF(J95&gt;=2,IF(I95&gt;=20,"H",IF(I95&lt;=5,"L","A")),IF(I95&lt;=19,"L","A"))),IF(OR(G95="ALI",G95="AIE"),IF(J95&gt;=6,IF(I95&gt;=20,"H","A"),IF(J95&gt;=2,IF(I95&gt;=51,"H",IF(I95&lt;=19,"L","A")),IF(I95&lt;=50,"L","A")))))))</f>
        <v>L</v>
      </c>
      <c r="M95" s="32" t="str">
        <f t="shared" ref="M95:M101" si="66">IF(L95="L","Baixa",IF(L95="A","Média",IF(L95="","","Alta")))</f>
        <v>Baixa</v>
      </c>
      <c r="N95" s="36">
        <f t="shared" ref="N95:N101" si="67">IF(ISBLANK(G95),"",IF(G95="ALI",IF(L95="L",7,IF(L95="A",10,15)),IF(G95="AIE",IF(L95="L",5,IF(L95="A",7,10)),IF(G95="SE",IF(L95="L",4,IF(L95="A",5,7)),IF(OR(G95="EE",G95="CE"),IF(L95="L",3,IF(L95="A",4,6)))))))</f>
        <v>7</v>
      </c>
      <c r="O95" s="37">
        <f>IF(H95="I",N95*Contagem!$U$11,IF(H95="E",N95*Contagem!$U$13,IF(H95="A",N95*Contagem!$U$12,IF(H95="T",N95*Contagem!$U$14,""))))</f>
        <v>7</v>
      </c>
      <c r="P95" s="160"/>
      <c r="Q95" s="161"/>
      <c r="R95" s="161"/>
      <c r="S95" s="161"/>
      <c r="T95" s="161"/>
    </row>
    <row r="96" spans="1:20" ht="18" customHeight="1" x14ac:dyDescent="0.2">
      <c r="A96" s="79" t="s">
        <v>78</v>
      </c>
      <c r="B96" s="77"/>
      <c r="C96" s="77"/>
      <c r="D96" s="77"/>
      <c r="E96" s="77"/>
      <c r="F96" s="78"/>
      <c r="G96" s="65" t="s">
        <v>30</v>
      </c>
      <c r="H96" s="24" t="s">
        <v>36</v>
      </c>
      <c r="I96" s="26">
        <v>10</v>
      </c>
      <c r="J96" s="26">
        <v>3</v>
      </c>
      <c r="K96" s="26" t="str">
        <f t="shared" si="64"/>
        <v>EEH</v>
      </c>
      <c r="L96" s="29" t="str">
        <f t="shared" si="65"/>
        <v>H</v>
      </c>
      <c r="M96" s="32" t="str">
        <f t="shared" si="66"/>
        <v>Alta</v>
      </c>
      <c r="N96" s="36">
        <f t="shared" si="67"/>
        <v>6</v>
      </c>
      <c r="O96" s="37">
        <f>IF(H96="I",N96*Contagem!$U$11,IF(H96="E",N96*Contagem!$U$13,IF(H96="A",N96*Contagem!$U$12,IF(H96="T",N96*Contagem!$U$14,""))))</f>
        <v>6</v>
      </c>
      <c r="P96" s="160"/>
      <c r="Q96" s="161"/>
      <c r="R96" s="161"/>
      <c r="S96" s="161"/>
      <c r="T96" s="161"/>
    </row>
    <row r="97" spans="1:20" ht="18" customHeight="1" x14ac:dyDescent="0.2">
      <c r="A97" s="79" t="s">
        <v>79</v>
      </c>
      <c r="B97" s="77"/>
      <c r="C97" s="77"/>
      <c r="D97" s="77"/>
      <c r="E97" s="77"/>
      <c r="F97" s="78"/>
      <c r="G97" s="65" t="s">
        <v>30</v>
      </c>
      <c r="H97" s="24" t="s">
        <v>36</v>
      </c>
      <c r="I97" s="26">
        <v>10</v>
      </c>
      <c r="J97" s="26">
        <v>3</v>
      </c>
      <c r="K97" s="26" t="str">
        <f t="shared" si="64"/>
        <v>EEH</v>
      </c>
      <c r="L97" s="29" t="str">
        <f t="shared" si="65"/>
        <v>H</v>
      </c>
      <c r="M97" s="32" t="str">
        <f t="shared" si="66"/>
        <v>Alta</v>
      </c>
      <c r="N97" s="36">
        <f t="shared" si="67"/>
        <v>6</v>
      </c>
      <c r="O97" s="37">
        <f>IF(H97="I",N97*Contagem!$U$11,IF(H97="E",N97*Contagem!$U$13,IF(H97="A",N97*Contagem!$U$12,IF(H97="T",N97*Contagem!$U$14,""))))</f>
        <v>6</v>
      </c>
      <c r="P97" s="160"/>
      <c r="Q97" s="161"/>
      <c r="R97" s="161"/>
      <c r="S97" s="161"/>
      <c r="T97" s="161"/>
    </row>
    <row r="98" spans="1:20" ht="18" customHeight="1" x14ac:dyDescent="0.2">
      <c r="A98" s="79" t="s">
        <v>75</v>
      </c>
      <c r="B98" s="77"/>
      <c r="C98" s="77"/>
      <c r="D98" s="77"/>
      <c r="E98" s="77"/>
      <c r="F98" s="78"/>
      <c r="G98" s="65" t="s">
        <v>30</v>
      </c>
      <c r="H98" s="24" t="s">
        <v>36</v>
      </c>
      <c r="I98" s="26">
        <v>2</v>
      </c>
      <c r="J98" s="26">
        <v>1</v>
      </c>
      <c r="K98" s="26" t="str">
        <f t="shared" si="64"/>
        <v>EEL</v>
      </c>
      <c r="L98" s="29" t="str">
        <f t="shared" si="65"/>
        <v>L</v>
      </c>
      <c r="M98" s="32" t="str">
        <f t="shared" si="66"/>
        <v>Baixa</v>
      </c>
      <c r="N98" s="36">
        <f t="shared" si="67"/>
        <v>3</v>
      </c>
      <c r="O98" s="37">
        <f>IF(H98="I",N98*Contagem!$U$11,IF(H98="E",N98*Contagem!$U$13,IF(H98="A",N98*Contagem!$U$12,IF(H98="T",N98*Contagem!$U$14,""))))</f>
        <v>3</v>
      </c>
      <c r="P98" s="160"/>
      <c r="Q98" s="161"/>
      <c r="R98" s="161"/>
      <c r="S98" s="161"/>
      <c r="T98" s="161"/>
    </row>
    <row r="99" spans="1:20" ht="18" customHeight="1" x14ac:dyDescent="0.2">
      <c r="A99" s="79" t="s">
        <v>76</v>
      </c>
      <c r="B99" s="77"/>
      <c r="C99" s="77"/>
      <c r="D99" s="77"/>
      <c r="E99" s="77"/>
      <c r="F99" s="78"/>
      <c r="G99" s="65" t="s">
        <v>52</v>
      </c>
      <c r="H99" s="24" t="s">
        <v>36</v>
      </c>
      <c r="I99" s="26">
        <v>2</v>
      </c>
      <c r="J99" s="26">
        <v>1</v>
      </c>
      <c r="K99" s="26" t="str">
        <f t="shared" si="64"/>
        <v>CEL</v>
      </c>
      <c r="L99" s="29" t="str">
        <f t="shared" si="65"/>
        <v>L</v>
      </c>
      <c r="M99" s="32" t="str">
        <f t="shared" si="66"/>
        <v>Baixa</v>
      </c>
      <c r="N99" s="36">
        <f t="shared" si="67"/>
        <v>3</v>
      </c>
      <c r="O99" s="37">
        <f>IF(H99="I",N99*Contagem!$U$11,IF(H99="E",N99*Contagem!$U$13,IF(H99="A",N99*Contagem!$U$12,IF(H99="T",N99*Contagem!$U$14,""))))</f>
        <v>3</v>
      </c>
      <c r="P99" s="160"/>
      <c r="Q99" s="161"/>
      <c r="R99" s="161"/>
      <c r="S99" s="161"/>
      <c r="T99" s="161"/>
    </row>
    <row r="100" spans="1:20" ht="18" customHeight="1" x14ac:dyDescent="0.2">
      <c r="A100" s="79" t="s">
        <v>94</v>
      </c>
      <c r="B100" s="77"/>
      <c r="C100" s="77"/>
      <c r="D100" s="77"/>
      <c r="E100" s="77"/>
      <c r="F100" s="78"/>
      <c r="G100" s="65" t="s">
        <v>30</v>
      </c>
      <c r="H100" s="24" t="s">
        <v>36</v>
      </c>
      <c r="I100" s="26">
        <v>2</v>
      </c>
      <c r="J100" s="26">
        <v>1</v>
      </c>
      <c r="K100" s="26" t="str">
        <f t="shared" si="64"/>
        <v>EEL</v>
      </c>
      <c r="L100" s="29" t="str">
        <f t="shared" si="65"/>
        <v>L</v>
      </c>
      <c r="M100" s="32" t="str">
        <f t="shared" si="66"/>
        <v>Baixa</v>
      </c>
      <c r="N100" s="36">
        <f t="shared" si="67"/>
        <v>3</v>
      </c>
      <c r="O100" s="37">
        <f>IF(H100="I",N100*Contagem!$U$11,IF(H100="E",N100*Contagem!$U$13,IF(H100="A",N100*Contagem!$U$12,IF(H100="T",N100*Contagem!$U$14,""))))</f>
        <v>3</v>
      </c>
      <c r="P100" s="160"/>
      <c r="Q100" s="161"/>
      <c r="R100" s="161"/>
      <c r="S100" s="161"/>
      <c r="T100" s="161"/>
    </row>
    <row r="101" spans="1:20" ht="18" customHeight="1" x14ac:dyDescent="0.2">
      <c r="A101" s="79" t="s">
        <v>107</v>
      </c>
      <c r="B101" s="77"/>
      <c r="C101" s="77"/>
      <c r="D101" s="77"/>
      <c r="E101" s="77"/>
      <c r="F101" s="78"/>
      <c r="G101" s="65" t="s">
        <v>52</v>
      </c>
      <c r="H101" s="24" t="s">
        <v>36</v>
      </c>
      <c r="I101" s="26">
        <v>2</v>
      </c>
      <c r="J101" s="26">
        <v>1</v>
      </c>
      <c r="K101" s="26" t="str">
        <f t="shared" si="64"/>
        <v>CEL</v>
      </c>
      <c r="L101" s="29" t="str">
        <f t="shared" si="65"/>
        <v>L</v>
      </c>
      <c r="M101" s="32" t="str">
        <f t="shared" si="66"/>
        <v>Baixa</v>
      </c>
      <c r="N101" s="36">
        <f t="shared" si="67"/>
        <v>3</v>
      </c>
      <c r="O101" s="37">
        <f>IF(H101="I",N101*Contagem!$U$11,IF(H101="E",N101*Contagem!$U$13,IF(H101="A",N101*Contagem!$U$12,IF(H101="T",N101*Contagem!$U$14,""))))</f>
        <v>3</v>
      </c>
      <c r="P101" s="160"/>
      <c r="Q101" s="161"/>
      <c r="R101" s="161"/>
      <c r="S101" s="161"/>
      <c r="T101" s="161"/>
    </row>
    <row r="102" spans="1:20" ht="18" customHeight="1" x14ac:dyDescent="0.2">
      <c r="A102" s="79"/>
      <c r="B102" s="77"/>
      <c r="C102" s="77"/>
      <c r="D102" s="77"/>
      <c r="E102" s="77"/>
      <c r="F102" s="78"/>
      <c r="G102" s="65"/>
      <c r="H102" s="24" t="s">
        <v>36</v>
      </c>
      <c r="I102" s="26"/>
      <c r="J102" s="26"/>
      <c r="K102" s="26"/>
      <c r="L102" s="29"/>
      <c r="M102" s="32"/>
      <c r="N102" s="122">
        <v>5</v>
      </c>
      <c r="O102" s="135"/>
      <c r="P102" s="160"/>
      <c r="Q102" s="161"/>
      <c r="R102" s="161"/>
      <c r="S102" s="161"/>
      <c r="T102" s="161"/>
    </row>
    <row r="103" spans="1:20" ht="18" customHeight="1" x14ac:dyDescent="0.2">
      <c r="A103" s="119" t="s">
        <v>96</v>
      </c>
      <c r="B103" s="120"/>
      <c r="C103" s="120"/>
      <c r="D103" s="120"/>
      <c r="E103" s="120"/>
      <c r="F103" s="121"/>
      <c r="G103" s="65" t="s">
        <v>31</v>
      </c>
      <c r="H103" s="24" t="s">
        <v>36</v>
      </c>
      <c r="I103" s="26">
        <v>20</v>
      </c>
      <c r="J103" s="26">
        <v>3</v>
      </c>
      <c r="K103" s="26" t="str">
        <f t="shared" ref="K103:K108" si="68">CONCATENATE(G103,L103)</f>
        <v>ALIA</v>
      </c>
      <c r="L103" s="29" t="str">
        <f t="shared" ref="L103:L108" si="69">IF(OR(ISBLANK(I103),ISBLANK(J103)),IF(OR(G103="ALI",G103="AIE"),"L",IF(ISBLANK(G103),"","A")),IF(G103="EE",IF(J103&gt;=3,IF(I103&gt;=5,"H","A"),IF(J103&gt;=2,IF(I103&gt;=16,"H",IF(I103&lt;=4,"L","A")),IF(I103&lt;=15,"L","A"))),IF(OR(G103="SE",G103="CE"),IF(J103&gt;=4,IF(I103&gt;=6,"H","A"),IF(J103&gt;=2,IF(I103&gt;=20,"H",IF(I103&lt;=5,"L","A")),IF(I103&lt;=19,"L","A"))),IF(OR(G103="ALI",G103="AIE"),IF(J103&gt;=6,IF(I103&gt;=20,"H","A"),IF(J103&gt;=2,IF(I103&gt;=51,"H",IF(I103&lt;=19,"L","A")),IF(I103&lt;=50,"L","A")))))))</f>
        <v>A</v>
      </c>
      <c r="M103" s="32" t="str">
        <f t="shared" ref="M103:M108" si="70">IF(L103="L","Baixa",IF(L103="A","Média",IF(L103="","","Alta")))</f>
        <v>Média</v>
      </c>
      <c r="N103" s="36">
        <f t="shared" ref="N103:N108" si="71">IF(ISBLANK(G103),"",IF(G103="ALI",IF(L103="L",7,IF(L103="A",10,15)),IF(G103="AIE",IF(L103="L",5,IF(L103="A",7,10)),IF(G103="SE",IF(L103="L",4,IF(L103="A",5,7)),IF(OR(G103="EE",G103="CE"),IF(L103="L",3,IF(L103="A",4,6)))))))</f>
        <v>10</v>
      </c>
      <c r="O103" s="37">
        <f>IF(H103="I",N103*Contagem!$U$11,IF(H103="E",N103*Contagem!$U$13,IF(H103="A",N103*Contagem!$U$12,IF(H103="T",N103*Contagem!$U$14,""))))</f>
        <v>10</v>
      </c>
      <c r="P103" s="160"/>
      <c r="Q103" s="161"/>
      <c r="R103" s="161"/>
      <c r="S103" s="161"/>
      <c r="T103" s="161"/>
    </row>
    <row r="104" spans="1:20" ht="18" customHeight="1" x14ac:dyDescent="0.2">
      <c r="A104" s="118" t="s">
        <v>78</v>
      </c>
      <c r="B104" s="115"/>
      <c r="C104" s="115"/>
      <c r="D104" s="115"/>
      <c r="E104" s="115"/>
      <c r="F104" s="116"/>
      <c r="G104" s="65" t="s">
        <v>30</v>
      </c>
      <c r="H104" s="24" t="s">
        <v>36</v>
      </c>
      <c r="I104" s="26">
        <v>20</v>
      </c>
      <c r="J104" s="26">
        <v>3</v>
      </c>
      <c r="K104" s="26" t="str">
        <f t="shared" si="68"/>
        <v>EEH</v>
      </c>
      <c r="L104" s="29" t="str">
        <f t="shared" si="69"/>
        <v>H</v>
      </c>
      <c r="M104" s="32" t="str">
        <f t="shared" si="70"/>
        <v>Alta</v>
      </c>
      <c r="N104" s="36">
        <f t="shared" si="71"/>
        <v>6</v>
      </c>
      <c r="O104" s="37">
        <f>IF(H104="I",N104*Contagem!$U$11,IF(H104="E",N104*Contagem!$U$13,IF(H104="A",N104*Contagem!$U$12,IF(H104="T",N104*Contagem!$U$14,""))))</f>
        <v>6</v>
      </c>
      <c r="P104" s="160"/>
      <c r="Q104" s="161"/>
      <c r="R104" s="161"/>
      <c r="S104" s="161"/>
      <c r="T104" s="161"/>
    </row>
    <row r="105" spans="1:20" ht="18" customHeight="1" x14ac:dyDescent="0.2">
      <c r="A105" s="118" t="s">
        <v>79</v>
      </c>
      <c r="B105" s="115"/>
      <c r="C105" s="115"/>
      <c r="D105" s="115"/>
      <c r="E105" s="115"/>
      <c r="F105" s="116"/>
      <c r="G105" s="65" t="s">
        <v>30</v>
      </c>
      <c r="H105" s="24" t="s">
        <v>36</v>
      </c>
      <c r="I105" s="26">
        <v>20</v>
      </c>
      <c r="J105" s="26">
        <v>3</v>
      </c>
      <c r="K105" s="26" t="str">
        <f t="shared" si="68"/>
        <v>EEH</v>
      </c>
      <c r="L105" s="29" t="str">
        <f t="shared" si="69"/>
        <v>H</v>
      </c>
      <c r="M105" s="32" t="str">
        <f t="shared" si="70"/>
        <v>Alta</v>
      </c>
      <c r="N105" s="36">
        <f t="shared" si="71"/>
        <v>6</v>
      </c>
      <c r="O105" s="37">
        <f>IF(H105="I",N105*Contagem!$U$11,IF(H105="E",N105*Contagem!$U$13,IF(H105="A",N105*Contagem!$U$12,IF(H105="T",N105*Contagem!$U$14,""))))</f>
        <v>6</v>
      </c>
      <c r="P105" s="160"/>
      <c r="Q105" s="161"/>
      <c r="R105" s="161"/>
      <c r="S105" s="161"/>
      <c r="T105" s="161"/>
    </row>
    <row r="106" spans="1:20" ht="18" customHeight="1" x14ac:dyDescent="0.2">
      <c r="A106" s="118" t="s">
        <v>75</v>
      </c>
      <c r="B106" s="115"/>
      <c r="C106" s="115"/>
      <c r="D106" s="115"/>
      <c r="E106" s="115"/>
      <c r="F106" s="116"/>
      <c r="G106" s="65" t="s">
        <v>30</v>
      </c>
      <c r="H106" s="24" t="s">
        <v>36</v>
      </c>
      <c r="I106" s="26">
        <v>2</v>
      </c>
      <c r="J106" s="26">
        <v>1</v>
      </c>
      <c r="K106" s="26" t="str">
        <f t="shared" si="68"/>
        <v>EEL</v>
      </c>
      <c r="L106" s="29" t="str">
        <f t="shared" si="69"/>
        <v>L</v>
      </c>
      <c r="M106" s="32" t="str">
        <f t="shared" si="70"/>
        <v>Baixa</v>
      </c>
      <c r="N106" s="36">
        <f t="shared" si="71"/>
        <v>3</v>
      </c>
      <c r="O106" s="37">
        <f>IF(H106="I",N106*Contagem!$U$11,IF(H106="E",N106*Contagem!$U$13,IF(H106="A",N106*Contagem!$U$12,IF(H106="T",N106*Contagem!$U$14,""))))</f>
        <v>3</v>
      </c>
      <c r="P106" s="160"/>
      <c r="Q106" s="161"/>
      <c r="R106" s="161"/>
      <c r="S106" s="161"/>
      <c r="T106" s="161"/>
    </row>
    <row r="107" spans="1:20" ht="18" customHeight="1" x14ac:dyDescent="0.2">
      <c r="A107" s="118" t="s">
        <v>76</v>
      </c>
      <c r="B107" s="115"/>
      <c r="C107" s="115"/>
      <c r="D107" s="115"/>
      <c r="E107" s="115"/>
      <c r="F107" s="116"/>
      <c r="G107" s="65" t="s">
        <v>52</v>
      </c>
      <c r="H107" s="24" t="s">
        <v>36</v>
      </c>
      <c r="I107" s="26">
        <v>2</v>
      </c>
      <c r="J107" s="26">
        <v>1</v>
      </c>
      <c r="K107" s="26" t="str">
        <f t="shared" si="68"/>
        <v>CEL</v>
      </c>
      <c r="L107" s="29" t="str">
        <f t="shared" si="69"/>
        <v>L</v>
      </c>
      <c r="M107" s="32" t="str">
        <f t="shared" si="70"/>
        <v>Baixa</v>
      </c>
      <c r="N107" s="36">
        <f t="shared" si="71"/>
        <v>3</v>
      </c>
      <c r="O107" s="37">
        <f>IF(H107="I",N107*Contagem!$U$11,IF(H107="E",N107*Contagem!$U$13,IF(H107="A",N107*Contagem!$U$12,IF(H107="T",N107*Contagem!$U$14,""))))</f>
        <v>3</v>
      </c>
      <c r="P107" s="160"/>
      <c r="Q107" s="161"/>
      <c r="R107" s="161"/>
      <c r="S107" s="161"/>
      <c r="T107" s="161"/>
    </row>
    <row r="108" spans="1:20" ht="18" customHeight="1" x14ac:dyDescent="0.2">
      <c r="A108" s="79" t="s">
        <v>103</v>
      </c>
      <c r="B108" s="77"/>
      <c r="C108" s="77"/>
      <c r="D108" s="77"/>
      <c r="E108" s="77"/>
      <c r="F108" s="78"/>
      <c r="G108" s="65" t="s">
        <v>52</v>
      </c>
      <c r="H108" s="24" t="s">
        <v>36</v>
      </c>
      <c r="I108" s="26">
        <v>2</v>
      </c>
      <c r="J108" s="26">
        <v>1</v>
      </c>
      <c r="K108" s="26" t="str">
        <f t="shared" si="68"/>
        <v>CEL</v>
      </c>
      <c r="L108" s="29" t="str">
        <f t="shared" si="69"/>
        <v>L</v>
      </c>
      <c r="M108" s="32" t="str">
        <f t="shared" si="70"/>
        <v>Baixa</v>
      </c>
      <c r="N108" s="36">
        <f t="shared" si="71"/>
        <v>3</v>
      </c>
      <c r="O108" s="37">
        <f>IF(H108="I",N108*Contagem!$U$11,IF(H108="E",N108*Contagem!$U$13,IF(H108="A",N108*Contagem!$U$12,IF(H108="T",N108*Contagem!$U$14,""))))</f>
        <v>3</v>
      </c>
      <c r="P108" s="160"/>
      <c r="Q108" s="161"/>
      <c r="R108" s="161"/>
      <c r="S108" s="161"/>
      <c r="T108" s="161"/>
    </row>
    <row r="109" spans="1:20" ht="18" customHeight="1" x14ac:dyDescent="0.2">
      <c r="A109" s="98"/>
      <c r="B109" s="117"/>
      <c r="C109" s="117"/>
      <c r="D109" s="117"/>
      <c r="E109" s="117"/>
      <c r="F109" s="117"/>
      <c r="G109" s="65"/>
      <c r="H109" s="24" t="s">
        <v>36</v>
      </c>
      <c r="I109" s="26"/>
      <c r="J109" s="26"/>
      <c r="K109" s="26" t="str">
        <f t="shared" ref="K109" si="72">CONCATENATE(G109,L109)</f>
        <v/>
      </c>
      <c r="L109" s="29" t="str">
        <f t="shared" ref="L109" si="73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/>
      </c>
      <c r="M109" s="32" t="str">
        <f t="shared" ref="M109" si="74">IF(L109="L","Baixa",IF(L109="A","Média",IF(L109="","","Alta")))</f>
        <v/>
      </c>
      <c r="N109" s="36" t="str">
        <f t="shared" ref="N109" si="75">IF(ISBLANK(G109),"",IF(G109="ALI",IF(L109="L",7,IF(L109="A",10,15)),IF(G109="AIE",IF(L109="L",5,IF(L109="A",7,10)),IF(G109="SE",IF(L109="L",4,IF(L109="A",5,7)),IF(OR(G109="EE",G109="CE"),IF(L109="L",3,IF(L109="A",4,6)))))))</f>
        <v/>
      </c>
      <c r="O109" s="37"/>
      <c r="P109" s="160"/>
      <c r="Q109" s="161"/>
      <c r="R109" s="161"/>
      <c r="S109" s="161"/>
      <c r="T109" s="161"/>
    </row>
    <row r="110" spans="1:20" ht="18" customHeight="1" x14ac:dyDescent="0.2">
      <c r="A110" s="95" t="s">
        <v>98</v>
      </c>
      <c r="B110" s="96"/>
      <c r="C110" s="96"/>
      <c r="D110" s="96"/>
      <c r="E110" s="96"/>
      <c r="F110" s="97"/>
      <c r="G110" s="65"/>
      <c r="H110" s="24" t="s">
        <v>36</v>
      </c>
      <c r="I110" s="26"/>
      <c r="J110" s="26"/>
      <c r="K110" s="26" t="str">
        <f t="shared" ref="K110:K114" si="76">CONCATENATE(G110,L110)</f>
        <v/>
      </c>
      <c r="L110" s="29" t="str">
        <f t="shared" ref="L110:L114" si="77">IF(OR(ISBLANK(I110),ISBLANK(J110)),IF(OR(G110="ALI",G110="AIE"),"L",IF(ISBLANK(G110),"","A")),IF(G110="EE",IF(J110&gt;=3,IF(I110&gt;=5,"H","A"),IF(J110&gt;=2,IF(I110&gt;=16,"H",IF(I110&lt;=4,"L","A")),IF(I110&lt;=15,"L","A"))),IF(OR(G110="SE",G110="CE"),IF(J110&gt;=4,IF(I110&gt;=6,"H","A"),IF(J110&gt;=2,IF(I110&gt;=20,"H",IF(I110&lt;=5,"L","A")),IF(I110&lt;=19,"L","A"))),IF(OR(G110="ALI",G110="AIE"),IF(J110&gt;=6,IF(I110&gt;=20,"H","A"),IF(J110&gt;=2,IF(I110&gt;=51,"H",IF(I110&lt;=19,"L","A")),IF(I110&lt;=50,"L","A")))))))</f>
        <v/>
      </c>
      <c r="M110" s="32" t="str">
        <f t="shared" ref="M110:M114" si="78">IF(L110="L","Baixa",IF(L110="A","Média",IF(L110="","","Alta")))</f>
        <v/>
      </c>
      <c r="N110" s="122"/>
      <c r="O110" s="123"/>
      <c r="P110" s="160"/>
      <c r="Q110" s="161"/>
      <c r="R110" s="161"/>
      <c r="S110" s="161"/>
      <c r="T110" s="161"/>
    </row>
    <row r="111" spans="1:20" s="89" customFormat="1" ht="18" customHeight="1" x14ac:dyDescent="0.2">
      <c r="A111" s="94" t="s">
        <v>99</v>
      </c>
      <c r="B111" s="90"/>
      <c r="C111" s="90"/>
      <c r="D111" s="90"/>
      <c r="E111" s="90"/>
      <c r="F111" s="91"/>
      <c r="G111" s="65" t="s">
        <v>49</v>
      </c>
      <c r="H111" s="24" t="s">
        <v>36</v>
      </c>
      <c r="I111" s="26">
        <v>5</v>
      </c>
      <c r="J111" s="26">
        <v>4</v>
      </c>
      <c r="K111" s="26" t="str">
        <f t="shared" si="76"/>
        <v>SEA</v>
      </c>
      <c r="L111" s="29" t="str">
        <f t="shared" si="77"/>
        <v>A</v>
      </c>
      <c r="M111" s="32" t="str">
        <f t="shared" si="78"/>
        <v>Média</v>
      </c>
      <c r="N111" s="36">
        <f t="shared" ref="N111:N114" si="79">IF(ISBLANK(G111),"",IF(G111="ALI",IF(L111="L",7,IF(L111="A",10,15)),IF(G111="AIE",IF(L111="L",5,IF(L111="A",7,10)),IF(G111="SE",IF(L111="L",4,IF(L111="A",5,7)),IF(OR(G111="EE",G111="CE"),IF(L111="L",3,IF(L111="A",4,6)))))))</f>
        <v>5</v>
      </c>
      <c r="O111" s="37">
        <f>IF(H111="I",N111*Contagem!$U$11,IF(H111="E",N111*Contagem!$U$13,IF(H111="A",N111*Contagem!$U$12,IF(H111="T",N111*Contagem!$U$14,""))))</f>
        <v>5</v>
      </c>
      <c r="P111" s="92"/>
      <c r="Q111" s="93"/>
      <c r="R111" s="93"/>
      <c r="S111" s="93"/>
      <c r="T111" s="93"/>
    </row>
    <row r="112" spans="1:20" s="89" customFormat="1" ht="18" customHeight="1" x14ac:dyDescent="0.2">
      <c r="A112" s="94" t="s">
        <v>100</v>
      </c>
      <c r="B112" s="90"/>
      <c r="C112" s="90"/>
      <c r="D112" s="90"/>
      <c r="E112" s="90"/>
      <c r="F112" s="91"/>
      <c r="G112" s="65" t="s">
        <v>49</v>
      </c>
      <c r="H112" s="24" t="s">
        <v>36</v>
      </c>
      <c r="I112" s="26">
        <v>5</v>
      </c>
      <c r="J112" s="26">
        <v>4</v>
      </c>
      <c r="K112" s="26" t="str">
        <f t="shared" si="76"/>
        <v>SEA</v>
      </c>
      <c r="L112" s="29" t="str">
        <f t="shared" si="77"/>
        <v>A</v>
      </c>
      <c r="M112" s="32" t="str">
        <f t="shared" si="78"/>
        <v>Média</v>
      </c>
      <c r="N112" s="36">
        <f t="shared" si="79"/>
        <v>5</v>
      </c>
      <c r="O112" s="37">
        <f>IF(H112="I",N112*Contagem!$U$11,IF(H112="E",N112*Contagem!$U$13,IF(H112="A",N112*Contagem!$U$12,IF(H112="T",N112*Contagem!$U$14,""))))</f>
        <v>5</v>
      </c>
      <c r="P112" s="92"/>
      <c r="Q112" s="93"/>
      <c r="R112" s="93"/>
      <c r="S112" s="93"/>
      <c r="T112" s="93"/>
    </row>
    <row r="113" spans="1:30" s="89" customFormat="1" ht="18" customHeight="1" x14ac:dyDescent="0.2">
      <c r="A113" s="94" t="s">
        <v>101</v>
      </c>
      <c r="B113" s="90"/>
      <c r="C113" s="90"/>
      <c r="D113" s="90"/>
      <c r="E113" s="90"/>
      <c r="F113" s="91"/>
      <c r="G113" s="65" t="s">
        <v>49</v>
      </c>
      <c r="H113" s="24" t="s">
        <v>36</v>
      </c>
      <c r="I113" s="26">
        <v>6</v>
      </c>
      <c r="J113" s="26">
        <v>2</v>
      </c>
      <c r="K113" s="26" t="str">
        <f t="shared" si="76"/>
        <v>SEA</v>
      </c>
      <c r="L113" s="29" t="str">
        <f t="shared" si="77"/>
        <v>A</v>
      </c>
      <c r="M113" s="32" t="str">
        <f t="shared" si="78"/>
        <v>Média</v>
      </c>
      <c r="N113" s="36">
        <f t="shared" si="79"/>
        <v>5</v>
      </c>
      <c r="O113" s="37">
        <f>IF(H113="I",N113*Contagem!$U$11,IF(H113="E",N113*Contagem!$U$13,IF(H113="A",N113*Contagem!$U$12,IF(H113="T",N113*Contagem!$U$14,""))))</f>
        <v>5</v>
      </c>
      <c r="P113" s="92"/>
      <c r="Q113" s="93"/>
      <c r="R113" s="93"/>
      <c r="S113" s="93"/>
      <c r="T113" s="93"/>
    </row>
    <row r="114" spans="1:30" s="89" customFormat="1" ht="18" customHeight="1" x14ac:dyDescent="0.2">
      <c r="A114" s="94" t="s">
        <v>115</v>
      </c>
      <c r="B114" s="90"/>
      <c r="C114" s="90"/>
      <c r="D114" s="90"/>
      <c r="E114" s="90"/>
      <c r="F114" s="91"/>
      <c r="G114" s="65" t="s">
        <v>49</v>
      </c>
      <c r="H114" s="24" t="s">
        <v>36</v>
      </c>
      <c r="I114" s="26">
        <v>6</v>
      </c>
      <c r="J114" s="26">
        <v>2</v>
      </c>
      <c r="K114" s="26" t="str">
        <f t="shared" si="76"/>
        <v>SEA</v>
      </c>
      <c r="L114" s="29" t="str">
        <f t="shared" si="77"/>
        <v>A</v>
      </c>
      <c r="M114" s="32" t="str">
        <f t="shared" si="78"/>
        <v>Média</v>
      </c>
      <c r="N114" s="36">
        <f t="shared" si="79"/>
        <v>5</v>
      </c>
      <c r="O114" s="37">
        <f>IF(H114="I",N114*Contagem!$U$11,IF(H114="E",N114*Contagem!$U$13,IF(H114="A",N114*Contagem!$U$12,IF(H114="T",N114*Contagem!$U$14,""))))</f>
        <v>5</v>
      </c>
      <c r="P114" s="92"/>
      <c r="Q114" s="93"/>
      <c r="R114" s="93"/>
      <c r="S114" s="93"/>
      <c r="T114" s="93"/>
    </row>
    <row r="115" spans="1:30" s="89" customFormat="1" ht="18" customHeight="1" x14ac:dyDescent="0.2">
      <c r="A115" s="94" t="s">
        <v>116</v>
      </c>
      <c r="B115" s="90"/>
      <c r="C115" s="90"/>
      <c r="D115" s="90"/>
      <c r="E115" s="90"/>
      <c r="F115" s="91"/>
      <c r="G115" s="65" t="s">
        <v>49</v>
      </c>
      <c r="H115" s="24" t="s">
        <v>36</v>
      </c>
      <c r="I115" s="26">
        <v>6</v>
      </c>
      <c r="J115" s="26">
        <v>2</v>
      </c>
      <c r="K115" s="26" t="str">
        <f t="shared" ref="K115:K117" si="80">CONCATENATE(G115,L115)</f>
        <v>SEA</v>
      </c>
      <c r="L115" s="29" t="str">
        <f t="shared" ref="L115:L117" si="81"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A</v>
      </c>
      <c r="M115" s="32" t="str">
        <f t="shared" ref="M115:M117" si="82">IF(L115="L","Baixa",IF(L115="A","Média",IF(L115="","","Alta")))</f>
        <v>Média</v>
      </c>
      <c r="N115" s="36">
        <f t="shared" ref="N115:N117" si="83">IF(ISBLANK(G115),"",IF(G115="ALI",IF(L115="L",7,IF(L115="A",10,15)),IF(G115="AIE",IF(L115="L",5,IF(L115="A",7,10)),IF(G115="SE",IF(L115="L",4,IF(L115="A",5,7)),IF(OR(G115="EE",G115="CE"),IF(L115="L",3,IF(L115="A",4,6)))))))</f>
        <v>5</v>
      </c>
      <c r="O115" s="37">
        <f>IF(H115="I",N115*Contagem!$U$11,IF(H115="E",N115*Contagem!$U$13,IF(H115="A",N115*Contagem!$U$12,IF(H115="T",N115*Contagem!$U$14,""))))</f>
        <v>5</v>
      </c>
      <c r="P115" s="92"/>
      <c r="Q115" s="93"/>
      <c r="R115" s="93"/>
      <c r="S115" s="93"/>
      <c r="T115" s="93"/>
    </row>
    <row r="116" spans="1:30" s="89" customFormat="1" ht="18" customHeight="1" x14ac:dyDescent="0.2">
      <c r="A116" s="94" t="s">
        <v>117</v>
      </c>
      <c r="B116" s="90"/>
      <c r="C116" s="90"/>
      <c r="D116" s="90"/>
      <c r="E116" s="90"/>
      <c r="F116" s="91"/>
      <c r="G116" s="65" t="s">
        <v>49</v>
      </c>
      <c r="H116" s="24" t="s">
        <v>36</v>
      </c>
      <c r="I116" s="26">
        <v>6</v>
      </c>
      <c r="J116" s="26">
        <v>2</v>
      </c>
      <c r="K116" s="26" t="str">
        <f t="shared" si="80"/>
        <v>SEA</v>
      </c>
      <c r="L116" s="29" t="str">
        <f t="shared" si="81"/>
        <v>A</v>
      </c>
      <c r="M116" s="32" t="str">
        <f t="shared" si="82"/>
        <v>Média</v>
      </c>
      <c r="N116" s="36">
        <f t="shared" si="83"/>
        <v>5</v>
      </c>
      <c r="O116" s="37">
        <f>IF(H116="I",N116*Contagem!$U$11,IF(H116="E",N116*Contagem!$U$13,IF(H116="A",N116*Contagem!$U$12,IF(H116="T",N116*Contagem!$U$14,""))))</f>
        <v>5</v>
      </c>
      <c r="P116" s="92"/>
      <c r="Q116" s="93"/>
      <c r="R116" s="93"/>
      <c r="S116" s="93"/>
      <c r="T116" s="93"/>
    </row>
    <row r="117" spans="1:30" s="89" customFormat="1" ht="18" customHeight="1" x14ac:dyDescent="0.2">
      <c r="A117" s="94" t="s">
        <v>118</v>
      </c>
      <c r="B117" s="90"/>
      <c r="C117" s="90"/>
      <c r="D117" s="90"/>
      <c r="E117" s="90"/>
      <c r="F117" s="91"/>
      <c r="G117" s="65" t="s">
        <v>49</v>
      </c>
      <c r="H117" s="24" t="s">
        <v>36</v>
      </c>
      <c r="I117" s="26">
        <v>6</v>
      </c>
      <c r="J117" s="26">
        <v>2</v>
      </c>
      <c r="K117" s="26" t="str">
        <f t="shared" si="80"/>
        <v>SEA</v>
      </c>
      <c r="L117" s="29" t="str">
        <f t="shared" si="81"/>
        <v>A</v>
      </c>
      <c r="M117" s="32" t="str">
        <f t="shared" si="82"/>
        <v>Média</v>
      </c>
      <c r="N117" s="36">
        <f t="shared" si="83"/>
        <v>5</v>
      </c>
      <c r="O117" s="37">
        <f>IF(H117="I",N117*Contagem!$U$11,IF(H117="E",N117*Contagem!$U$13,IF(H117="A",N117*Contagem!$U$12,IF(H117="T",N117*Contagem!$U$14,""))))</f>
        <v>5</v>
      </c>
      <c r="P117" s="92"/>
      <c r="Q117" s="93"/>
      <c r="R117" s="93"/>
      <c r="S117" s="93"/>
      <c r="T117" s="93"/>
    </row>
    <row r="118" spans="1:30" s="89" customFormat="1" ht="18" customHeight="1" x14ac:dyDescent="0.2">
      <c r="A118" s="94" t="s">
        <v>114</v>
      </c>
      <c r="B118" s="90"/>
      <c r="C118" s="90"/>
      <c r="D118" s="90"/>
      <c r="E118" s="90"/>
      <c r="F118" s="91"/>
      <c r="G118" s="65" t="s">
        <v>49</v>
      </c>
      <c r="H118" s="24" t="s">
        <v>36</v>
      </c>
      <c r="I118" s="26">
        <v>6</v>
      </c>
      <c r="J118" s="26">
        <v>2</v>
      </c>
      <c r="K118" s="26" t="str">
        <f>CONCATENATE(G118,L118)</f>
        <v>SEA</v>
      </c>
      <c r="L118" s="29" t="str">
        <f>IF(OR(ISBLANK(I118),ISBLANK(J118)),IF(OR(G118="ALI",G118="AIE"),"L",IF(ISBLANK(G118),"","A")),IF(G118="EE",IF(J118&gt;=3,IF(I118&gt;=5,"H","A"),IF(J118&gt;=2,IF(I118&gt;=16,"H",IF(I118&lt;=4,"L","A")),IF(I118&lt;=15,"L","A"))),IF(OR(G118="SE",G118="CE"),IF(J118&gt;=4,IF(I118&gt;=6,"H","A"),IF(J118&gt;=2,IF(I118&gt;=20,"H",IF(I118&lt;=5,"L","A")),IF(I118&lt;=19,"L","A"))),IF(OR(G118="ALI",G118="AIE"),IF(J118&gt;=6,IF(I118&gt;=20,"H","A"),IF(J118&gt;=2,IF(I118&gt;=51,"H",IF(I118&lt;=19,"L","A")),IF(I118&lt;=50,"L","A")))))))</f>
        <v>A</v>
      </c>
      <c r="M118" s="32" t="str">
        <f>IF(L118="L","Baixa",IF(L118="A","Média",IF(L118="","","Alta")))</f>
        <v>Média</v>
      </c>
      <c r="N118" s="36">
        <f>IF(ISBLANK(G118),"",IF(G118="ALI",IF(L118="L",7,IF(L118="A",10,15)),IF(G118="AIE",IF(L118="L",5,IF(L118="A",7,10)),IF(G118="SE",IF(L118="L",4,IF(L118="A",5,7)),IF(OR(G118="EE",G118="CE"),IF(L118="L",3,IF(L118="A",4,6)))))))</f>
        <v>5</v>
      </c>
      <c r="O118" s="37">
        <f>IF(H118="I",N118*Contagem!$U$11,IF(H118="E",N118*Contagem!$U$13,IF(H118="A",N118*Contagem!$U$12,IF(H118="T",N118*Contagem!$U$14,""))))</f>
        <v>5</v>
      </c>
      <c r="P118" s="92"/>
      <c r="Q118" s="93"/>
      <c r="R118" s="93"/>
      <c r="S118" s="93"/>
      <c r="T118" s="93"/>
    </row>
    <row r="119" spans="1:30" s="89" customFormat="1" ht="18" customHeight="1" x14ac:dyDescent="0.2">
      <c r="A119" s="127" t="s">
        <v>119</v>
      </c>
      <c r="B119" s="113"/>
      <c r="C119" s="113"/>
      <c r="D119" s="113"/>
      <c r="E119" s="113"/>
      <c r="F119" s="114"/>
      <c r="G119" s="65" t="s">
        <v>49</v>
      </c>
      <c r="H119" s="24" t="s">
        <v>36</v>
      </c>
      <c r="I119" s="26">
        <v>6</v>
      </c>
      <c r="J119" s="26">
        <v>2</v>
      </c>
      <c r="K119" s="26" t="str">
        <f t="shared" ref="K119" si="84">CONCATENATE(G119,L119)</f>
        <v>SEA</v>
      </c>
      <c r="L119" s="29" t="str">
        <f t="shared" ref="L119" si="85">IF(OR(ISBLANK(I119),ISBLANK(J119)),IF(OR(G119="ALI",G119="AIE"),"L",IF(ISBLANK(G119),"","A")),IF(G119="EE",IF(J119&gt;=3,IF(I119&gt;=5,"H","A"),IF(J119&gt;=2,IF(I119&gt;=16,"H",IF(I119&lt;=4,"L","A")),IF(I119&lt;=15,"L","A"))),IF(OR(G119="SE",G119="CE"),IF(J119&gt;=4,IF(I119&gt;=6,"H","A"),IF(J119&gt;=2,IF(I119&gt;=20,"H",IF(I119&lt;=5,"L","A")),IF(I119&lt;=19,"L","A"))),IF(OR(G119="ALI",G119="AIE"),IF(J119&gt;=6,IF(I119&gt;=20,"H","A"),IF(J119&gt;=2,IF(I119&gt;=51,"H",IF(I119&lt;=19,"L","A")),IF(I119&lt;=50,"L","A")))))))</f>
        <v>A</v>
      </c>
      <c r="M119" s="32" t="str">
        <f t="shared" ref="M119" si="86">IF(L119="L","Baixa",IF(L119="A","Média",IF(L119="","","Alta")))</f>
        <v>Média</v>
      </c>
      <c r="N119" s="36">
        <f t="shared" ref="N119" si="87">IF(ISBLANK(G119),"",IF(G119="ALI",IF(L119="L",7,IF(L119="A",10,15)),IF(G119="AIE",IF(L119="L",5,IF(L119="A",7,10)),IF(G119="SE",IF(L119="L",4,IF(L119="A",5,7)),IF(OR(G119="EE",G119="CE"),IF(L119="L",3,IF(L119="A",4,6)))))))</f>
        <v>5</v>
      </c>
      <c r="O119" s="37">
        <f>IF(H119="I",N119*Contagem!$U$11,IF(H119="E",N119*Contagem!$U$13,IF(H119="A",N119*Contagem!$U$12,IF(H119="T",N119*Contagem!$U$14,""))))</f>
        <v>5</v>
      </c>
      <c r="P119" s="100"/>
      <c r="Q119" s="101"/>
      <c r="R119" s="101"/>
      <c r="S119" s="101"/>
      <c r="T119" s="101"/>
      <c r="U119" s="99"/>
    </row>
    <row r="120" spans="1:30" s="89" customFormat="1" ht="18" customHeight="1" x14ac:dyDescent="0.2">
      <c r="A120" s="134"/>
      <c r="B120" s="113"/>
      <c r="C120" s="113"/>
      <c r="D120" s="113"/>
      <c r="E120" s="113"/>
      <c r="F120" s="114"/>
      <c r="G120" s="65"/>
      <c r="H120" s="24" t="s">
        <v>36</v>
      </c>
      <c r="I120" s="26"/>
      <c r="J120" s="26"/>
      <c r="K120" s="26"/>
      <c r="L120" s="29"/>
      <c r="M120" s="32"/>
      <c r="N120" s="36"/>
      <c r="O120" s="37"/>
      <c r="P120" s="100"/>
      <c r="Q120" s="101"/>
      <c r="R120" s="101"/>
      <c r="S120" s="101"/>
      <c r="T120" s="101"/>
      <c r="U120" s="99"/>
      <c r="V120" s="102"/>
      <c r="W120" s="102"/>
      <c r="X120" s="102"/>
      <c r="Y120" s="102"/>
      <c r="Z120" s="102"/>
      <c r="AA120" s="102"/>
      <c r="AB120" s="102"/>
      <c r="AC120" s="102"/>
      <c r="AD120" s="102"/>
    </row>
    <row r="121" spans="1:30" s="89" customFormat="1" ht="18" customHeight="1" x14ac:dyDescent="0.2">
      <c r="A121" s="127"/>
      <c r="B121" s="113"/>
      <c r="C121" s="113"/>
      <c r="D121" s="113"/>
      <c r="E121" s="113"/>
      <c r="F121" s="114"/>
      <c r="G121" s="65"/>
      <c r="H121" s="24" t="s">
        <v>36</v>
      </c>
      <c r="I121" s="26"/>
      <c r="J121" s="26"/>
      <c r="K121" s="26"/>
      <c r="L121" s="29"/>
      <c r="M121" s="32"/>
      <c r="N121" s="36"/>
      <c r="O121" s="37"/>
      <c r="P121" s="92"/>
      <c r="Q121" s="93"/>
      <c r="R121" s="93"/>
      <c r="S121" s="93"/>
      <c r="T121" s="93"/>
    </row>
    <row r="122" spans="1:30" s="99" customFormat="1" ht="18" customHeight="1" x14ac:dyDescent="0.2">
      <c r="A122" s="118"/>
      <c r="B122" s="113"/>
      <c r="C122" s="113"/>
      <c r="D122" s="113"/>
      <c r="E122" s="113"/>
      <c r="F122" s="114"/>
      <c r="G122" s="65"/>
      <c r="H122" s="24" t="s">
        <v>36</v>
      </c>
      <c r="I122" s="26"/>
      <c r="J122" s="26"/>
      <c r="K122" s="26"/>
      <c r="L122" s="29"/>
      <c r="M122" s="32"/>
      <c r="N122" s="36"/>
      <c r="O122" s="37"/>
      <c r="P122" s="100"/>
      <c r="Q122" s="101"/>
      <c r="R122" s="101"/>
      <c r="S122" s="101"/>
      <c r="T122" s="101"/>
    </row>
    <row r="123" spans="1:30" s="102" customFormat="1" ht="18" customHeight="1" x14ac:dyDescent="0.2">
      <c r="A123" s="118"/>
      <c r="B123" s="113"/>
      <c r="C123" s="113"/>
      <c r="D123" s="113"/>
      <c r="E123" s="113"/>
      <c r="F123" s="114"/>
      <c r="G123" s="65"/>
      <c r="H123" s="24" t="s">
        <v>36</v>
      </c>
      <c r="I123" s="26"/>
      <c r="J123" s="26"/>
      <c r="K123" s="26"/>
      <c r="L123" s="29"/>
      <c r="M123" s="32"/>
      <c r="N123" s="36"/>
      <c r="O123" s="37"/>
      <c r="P123" s="103"/>
      <c r="Q123" s="104"/>
      <c r="R123" s="104"/>
      <c r="S123" s="104"/>
      <c r="T123" s="104"/>
    </row>
    <row r="124" spans="1:30" s="102" customFormat="1" ht="18" customHeight="1" x14ac:dyDescent="0.2">
      <c r="A124" s="105"/>
      <c r="B124" s="113"/>
      <c r="C124" s="113"/>
      <c r="D124" s="113"/>
      <c r="E124" s="113"/>
      <c r="F124" s="114"/>
      <c r="G124" s="65"/>
      <c r="H124" s="24" t="s">
        <v>36</v>
      </c>
      <c r="I124" s="26"/>
      <c r="J124" s="26"/>
      <c r="K124" s="26"/>
      <c r="L124" s="29"/>
      <c r="M124" s="32"/>
      <c r="N124" s="36"/>
      <c r="O124" s="37"/>
      <c r="P124" s="103"/>
      <c r="Q124" s="104"/>
      <c r="R124" s="104"/>
      <c r="S124" s="104"/>
      <c r="T124" s="104"/>
    </row>
    <row r="125" spans="1:30" s="102" customFormat="1" ht="18" customHeight="1" x14ac:dyDescent="0.2">
      <c r="A125" s="105"/>
      <c r="B125" s="113"/>
      <c r="C125" s="113"/>
      <c r="D125" s="113"/>
      <c r="E125" s="113"/>
      <c r="F125" s="114"/>
      <c r="G125" s="65"/>
      <c r="H125" s="24" t="s">
        <v>36</v>
      </c>
      <c r="I125" s="26"/>
      <c r="J125" s="26"/>
      <c r="K125" s="26"/>
      <c r="L125" s="29"/>
      <c r="M125" s="32"/>
      <c r="N125" s="36"/>
      <c r="O125" s="37"/>
      <c r="P125" s="103"/>
      <c r="Q125" s="104"/>
      <c r="R125" s="104"/>
      <c r="S125" s="104"/>
      <c r="T125" s="104"/>
    </row>
    <row r="126" spans="1:30" s="102" customFormat="1" ht="18" customHeight="1" x14ac:dyDescent="0.2">
      <c r="A126" s="105"/>
      <c r="B126" s="113"/>
      <c r="C126" s="113"/>
      <c r="D126" s="113"/>
      <c r="E126" s="113"/>
      <c r="F126" s="114"/>
      <c r="G126" s="108" t="s">
        <v>52</v>
      </c>
      <c r="H126" s="24" t="s">
        <v>36</v>
      </c>
      <c r="I126" s="108">
        <v>2</v>
      </c>
      <c r="J126" s="108">
        <v>1</v>
      </c>
      <c r="K126" s="26" t="str">
        <f>CONCATENATE(G126,L126)</f>
        <v>CEL</v>
      </c>
      <c r="L126" s="29" t="str">
        <f>IF(OR(ISBLANK(I126),ISBLANK(J126)),IF(OR(G126="ALI",G126="AIE"),"L",IF(ISBLANK(G126),"","A")),IF(G126="EE",IF(J126&gt;=3,IF(I126&gt;=5,"H","A"),IF(J126&gt;=2,IF(I126&gt;=16,"H",IF(I126&lt;=4,"L","A")),IF(I126&lt;=15,"L","A"))),IF(OR(G126="SE",G126="CE"),IF(J126&gt;=4,IF(I126&gt;=6,"H","A"),IF(J126&gt;=2,IF(I126&gt;=20,"H",IF(I126&lt;=5,"L","A")),IF(I126&lt;=19,"L","A"))),IF(OR(G126="ALI",G126="AIE"),IF(J126&gt;=6,IF(I126&gt;=20,"H","A"),IF(J126&gt;=2,IF(I126&gt;=51,"H",IF(I126&lt;=19,"L","A")),IF(I126&lt;=50,"L","A")))))))</f>
        <v>L</v>
      </c>
      <c r="M126" s="109" t="str">
        <f>IF(L126="L","Baixa",IF(L126="A","Média",IF(L126="","","Alta")))</f>
        <v>Baixa</v>
      </c>
      <c r="N126" s="110">
        <f>IF(ISBLANK(G126),"",IF(G126="ALI",IF(L126="L",7,IF(L126="A",10,15)),IF(G126="AIE",IF(L126="L",5,IF(L126="A",7,10)),IF(G126="SE",IF(L126="L",4,IF(L126="A",5,7)),IF(OR(G126="EE",G126="CE"),IF(L126="L",3,IF(L126="A",4,6)))))))</f>
        <v>3</v>
      </c>
      <c r="O126" s="111">
        <f>IF(H126="I",N126*Contagem!$U$11,IF(H126="E",N126*Contagem!$U$13,IF(H126="A",N126*Contagem!$U$12,IF(H126="T",N126*Contagem!$U$14,""))))</f>
        <v>3</v>
      </c>
      <c r="P126" s="103"/>
      <c r="Q126" s="104"/>
      <c r="R126" s="104"/>
      <c r="S126" s="104"/>
      <c r="T126" s="104"/>
    </row>
    <row r="127" spans="1:30" s="102" customFormat="1" ht="18" customHeight="1" x14ac:dyDescent="0.2">
      <c r="A127" s="105"/>
      <c r="B127" s="113"/>
      <c r="C127" s="113"/>
      <c r="D127" s="113"/>
      <c r="E127" s="113"/>
      <c r="F127" s="114"/>
      <c r="G127" s="108" t="s">
        <v>52</v>
      </c>
      <c r="H127" s="24" t="s">
        <v>36</v>
      </c>
      <c r="I127" s="108">
        <v>2</v>
      </c>
      <c r="J127" s="108">
        <v>1</v>
      </c>
      <c r="K127" s="26" t="str">
        <f>CONCATENATE(G127,L127)</f>
        <v>CEL</v>
      </c>
      <c r="L127" s="29" t="str">
        <f>IF(OR(ISBLANK(I127),ISBLANK(J127)),IF(OR(G127="ALI",G127="AIE"),"L",IF(ISBLANK(G127),"","A")),IF(G127="EE",IF(J127&gt;=3,IF(I127&gt;=5,"H","A"),IF(J127&gt;=2,IF(I127&gt;=16,"H",IF(I127&lt;=4,"L","A")),IF(I127&lt;=15,"L","A"))),IF(OR(G127="SE",G127="CE"),IF(J127&gt;=4,IF(I127&gt;=6,"H","A"),IF(J127&gt;=2,IF(I127&gt;=20,"H",IF(I127&lt;=5,"L","A")),IF(I127&lt;=19,"L","A"))),IF(OR(G127="ALI",G127="AIE"),IF(J127&gt;=6,IF(I127&gt;=20,"H","A"),IF(J127&gt;=2,IF(I127&gt;=51,"H",IF(I127&lt;=19,"L","A")),IF(I127&lt;=50,"L","A")))))))</f>
        <v>L</v>
      </c>
      <c r="M127" s="109" t="str">
        <f>IF(L127="L","Baixa",IF(L127="A","Média",IF(L127="","","Alta")))</f>
        <v>Baixa</v>
      </c>
      <c r="N127" s="110">
        <f>IF(ISBLANK(G127),"",IF(G127="ALI",IF(L127="L",7,IF(L127="A",10,15)),IF(G127="AIE",IF(L127="L",5,IF(L127="A",7,10)),IF(G127="SE",IF(L127="L",4,IF(L127="A",5,7)),IF(OR(G127="EE",G127="CE"),IF(L127="L",3,IF(L127="A",4,6)))))))</f>
        <v>3</v>
      </c>
      <c r="O127" s="111">
        <f>IF(H127="I",N127*Contagem!$U$11,IF(H127="E",N127*Contagem!$U$13,IF(H127="A",N127*Contagem!$U$12,IF(H127="T",N127*Contagem!$U$14,""))))</f>
        <v>3</v>
      </c>
      <c r="P127" s="103"/>
      <c r="Q127" s="104"/>
      <c r="R127" s="104"/>
      <c r="S127" s="104"/>
      <c r="T127" s="104"/>
    </row>
    <row r="128" spans="1:30" ht="18" customHeight="1" x14ac:dyDescent="0.2">
      <c r="A128" s="105"/>
      <c r="B128" s="106"/>
      <c r="C128" s="106"/>
      <c r="D128" s="106"/>
      <c r="E128" s="106"/>
      <c r="F128" s="107"/>
      <c r="G128" s="108" t="s">
        <v>52</v>
      </c>
      <c r="H128" s="112" t="s">
        <v>36</v>
      </c>
      <c r="I128" s="108">
        <v>2</v>
      </c>
      <c r="J128" s="108">
        <v>1</v>
      </c>
      <c r="K128" s="26" t="str">
        <f>CONCATENATE(G128,L128)</f>
        <v>CEL</v>
      </c>
      <c r="L128" s="29" t="str">
        <f>IF(OR(ISBLANK(I128),ISBLANK(J128)),IF(OR(G128="ALI",G128="AIE"),"L",IF(ISBLANK(G128),"","A")),IF(G128="EE",IF(J128&gt;=3,IF(I128&gt;=5,"H","A"),IF(J128&gt;=2,IF(I128&gt;=16,"H",IF(I128&lt;=4,"L","A")),IF(I128&lt;=15,"L","A"))),IF(OR(G128="SE",G128="CE"),IF(J128&gt;=4,IF(I128&gt;=6,"H","A"),IF(J128&gt;=2,IF(I128&gt;=20,"H",IF(I128&lt;=5,"L","A")),IF(I128&lt;=19,"L","A"))),IF(OR(G128="ALI",G128="AIE"),IF(J128&gt;=6,IF(I128&gt;=20,"H","A"),IF(J128&gt;=2,IF(I128&gt;=51,"H",IF(I128&lt;=19,"L","A")),IF(I128&lt;=50,"L","A")))))))</f>
        <v>L</v>
      </c>
      <c r="M128" s="109" t="str">
        <f>IF(L128="L","Baixa",IF(L128="A","Média",IF(L128="","","Alta")))</f>
        <v>Baixa</v>
      </c>
      <c r="N128" s="110"/>
      <c r="O128" s="111">
        <f>IF(H128="I",N128*Contagem!$U$11,IF(H128="E",N128*Contagem!$U$13,IF(H128="A",N128*Contagem!$U$12,IF(H128="T",N128*Contagem!$U$14,""))))</f>
        <v>0</v>
      </c>
      <c r="P128" s="103"/>
      <c r="Q128" s="104"/>
      <c r="R128" s="104"/>
      <c r="S128" s="104"/>
      <c r="T128" s="104"/>
      <c r="U128" s="102"/>
      <c r="V128" s="102"/>
      <c r="W128" s="102"/>
      <c r="X128" s="102"/>
      <c r="Y128" s="102"/>
      <c r="Z128" s="102"/>
      <c r="AA128" s="102"/>
    </row>
    <row r="129" spans="7:40" ht="18" customHeight="1" x14ac:dyDescent="0.2"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</row>
    <row r="130" spans="7:40" ht="15" customHeight="1" x14ac:dyDescent="0.2"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</row>
    <row r="132" spans="7:40" ht="15" customHeight="1" x14ac:dyDescent="0.2"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</sheetData>
  <mergeCells count="111">
    <mergeCell ref="A14:F14"/>
    <mergeCell ref="A16:F16"/>
    <mergeCell ref="A18:F18"/>
    <mergeCell ref="A15:F15"/>
    <mergeCell ref="A17:F17"/>
    <mergeCell ref="P23:T23"/>
    <mergeCell ref="A19:F19"/>
    <mergeCell ref="P21:T21"/>
    <mergeCell ref="P22:T22"/>
    <mergeCell ref="P73:T73"/>
    <mergeCell ref="P60:T60"/>
    <mergeCell ref="P61:T61"/>
    <mergeCell ref="P89:T89"/>
    <mergeCell ref="P64:T64"/>
    <mergeCell ref="P27:T27"/>
    <mergeCell ref="A20:F20"/>
    <mergeCell ref="A21:F21"/>
    <mergeCell ref="P62:T62"/>
    <mergeCell ref="P63:T63"/>
    <mergeCell ref="A22:F22"/>
    <mergeCell ref="A24:F24"/>
    <mergeCell ref="P44:T44"/>
    <mergeCell ref="P45:T45"/>
    <mergeCell ref="P56:T56"/>
    <mergeCell ref="P49:T49"/>
    <mergeCell ref="P50:T50"/>
    <mergeCell ref="P51:T51"/>
    <mergeCell ref="P52:T52"/>
    <mergeCell ref="P46:T46"/>
    <mergeCell ref="P55:T55"/>
    <mergeCell ref="P71:T71"/>
    <mergeCell ref="P24:T24"/>
    <mergeCell ref="P41:T41"/>
    <mergeCell ref="P33:T33"/>
    <mergeCell ref="P34:T34"/>
    <mergeCell ref="P35:T35"/>
    <mergeCell ref="P36:T36"/>
    <mergeCell ref="P37:T37"/>
    <mergeCell ref="P38:T38"/>
    <mergeCell ref="P39:T39"/>
    <mergeCell ref="P72:T72"/>
    <mergeCell ref="A23:F23"/>
    <mergeCell ref="A25:F25"/>
    <mergeCell ref="P14:T14"/>
    <mergeCell ref="P17:T17"/>
    <mergeCell ref="P18:T18"/>
    <mergeCell ref="P75:T75"/>
    <mergeCell ref="P76:T76"/>
    <mergeCell ref="P77:T77"/>
    <mergeCell ref="P78:T78"/>
    <mergeCell ref="P28:T28"/>
    <mergeCell ref="P30:T30"/>
    <mergeCell ref="P32:T32"/>
    <mergeCell ref="P19:T19"/>
    <mergeCell ref="P20:T20"/>
    <mergeCell ref="P25:T25"/>
    <mergeCell ref="P26:T26"/>
    <mergeCell ref="P53:T53"/>
    <mergeCell ref="P54:T54"/>
    <mergeCell ref="P47:T47"/>
    <mergeCell ref="P48:T48"/>
    <mergeCell ref="P57:T57"/>
    <mergeCell ref="P42:T42"/>
    <mergeCell ref="P43:T43"/>
    <mergeCell ref="P40:T40"/>
    <mergeCell ref="A1:O3"/>
    <mergeCell ref="G4:T4"/>
    <mergeCell ref="P12:T12"/>
    <mergeCell ref="P13:T13"/>
    <mergeCell ref="N6:O6"/>
    <mergeCell ref="P7:T7"/>
    <mergeCell ref="P10:T10"/>
    <mergeCell ref="P8:T8"/>
    <mergeCell ref="P9:T9"/>
    <mergeCell ref="P11:T11"/>
    <mergeCell ref="G5:T5"/>
    <mergeCell ref="F6:G6"/>
    <mergeCell ref="H6:M6"/>
    <mergeCell ref="A5:F5"/>
    <mergeCell ref="A4:F4"/>
    <mergeCell ref="A6:E6"/>
    <mergeCell ref="A7:F7"/>
    <mergeCell ref="A10:F10"/>
    <mergeCell ref="A9:F9"/>
    <mergeCell ref="A8:F8"/>
    <mergeCell ref="A11:F11"/>
    <mergeCell ref="A12:F12"/>
    <mergeCell ref="A13:F13"/>
    <mergeCell ref="P109:T109"/>
    <mergeCell ref="P110:T110"/>
    <mergeCell ref="P91:T91"/>
    <mergeCell ref="P106:T106"/>
    <mergeCell ref="P107:T107"/>
    <mergeCell ref="P86:T86"/>
    <mergeCell ref="P104:T104"/>
    <mergeCell ref="P105:T105"/>
    <mergeCell ref="P108:T108"/>
    <mergeCell ref="P92:T92"/>
    <mergeCell ref="P94:T94"/>
    <mergeCell ref="P95:T95"/>
    <mergeCell ref="P90:T90"/>
    <mergeCell ref="P87:T87"/>
    <mergeCell ref="P88:T88"/>
    <mergeCell ref="P101:T101"/>
    <mergeCell ref="P96:T96"/>
    <mergeCell ref="P97:T97"/>
    <mergeCell ref="P98:T98"/>
    <mergeCell ref="P99:T99"/>
    <mergeCell ref="P100:T100"/>
    <mergeCell ref="P103:T103"/>
    <mergeCell ref="P102:T102"/>
  </mergeCells>
  <conditionalFormatting sqref="H8:H15 H46:H51 H17:H23 H53:H57 H60:H64 H38:H44 H25:H28 H30:H36 H73 H67:H71">
    <cfRule type="cellIs" dxfId="116" priority="253" operator="equal">
      <formula>"I"</formula>
    </cfRule>
  </conditionalFormatting>
  <conditionalFormatting sqref="H8:H15 H46:H51 H17:H23 H53:H57 H60:H64 H38:H44 H25:H28 H30:H36 H73 H67:H71">
    <cfRule type="cellIs" dxfId="115" priority="254" operator="equal">
      <formula>"A"</formula>
    </cfRule>
  </conditionalFormatting>
  <conditionalFormatting sqref="H8:H15 H46:H51 H17:H23 H53:H57 H60:H64 H38:H44 H25:H28 H30:H36 H73 H67:H71">
    <cfRule type="cellIs" dxfId="114" priority="255" operator="equal">
      <formula>"E"</formula>
    </cfRule>
  </conditionalFormatting>
  <conditionalFormatting sqref="H16">
    <cfRule type="cellIs" dxfId="113" priority="250" operator="equal">
      <formula>"I"</formula>
    </cfRule>
  </conditionalFormatting>
  <conditionalFormatting sqref="H16">
    <cfRule type="cellIs" dxfId="112" priority="251" operator="equal">
      <formula>"A"</formula>
    </cfRule>
  </conditionalFormatting>
  <conditionalFormatting sqref="H16">
    <cfRule type="cellIs" dxfId="111" priority="252" operator="equal">
      <formula>"E"</formula>
    </cfRule>
  </conditionalFormatting>
  <conditionalFormatting sqref="H24">
    <cfRule type="cellIs" dxfId="110" priority="247" operator="equal">
      <formula>"I"</formula>
    </cfRule>
  </conditionalFormatting>
  <conditionalFormatting sqref="H24">
    <cfRule type="cellIs" dxfId="109" priority="248" operator="equal">
      <formula>"A"</formula>
    </cfRule>
  </conditionalFormatting>
  <conditionalFormatting sqref="H24">
    <cfRule type="cellIs" dxfId="108" priority="249" operator="equal">
      <formula>"E"</formula>
    </cfRule>
  </conditionalFormatting>
  <conditionalFormatting sqref="H45">
    <cfRule type="cellIs" dxfId="107" priority="244" operator="equal">
      <formula>"I"</formula>
    </cfRule>
  </conditionalFormatting>
  <conditionalFormatting sqref="H45">
    <cfRule type="cellIs" dxfId="106" priority="245" operator="equal">
      <formula>"A"</formula>
    </cfRule>
  </conditionalFormatting>
  <conditionalFormatting sqref="H45">
    <cfRule type="cellIs" dxfId="105" priority="246" operator="equal">
      <formula>"E"</formula>
    </cfRule>
  </conditionalFormatting>
  <conditionalFormatting sqref="H52">
    <cfRule type="cellIs" dxfId="104" priority="241" operator="equal">
      <formula>"I"</formula>
    </cfRule>
  </conditionalFormatting>
  <conditionalFormatting sqref="H52">
    <cfRule type="cellIs" dxfId="103" priority="242" operator="equal">
      <formula>"A"</formula>
    </cfRule>
  </conditionalFormatting>
  <conditionalFormatting sqref="H52">
    <cfRule type="cellIs" dxfId="102" priority="243" operator="equal">
      <formula>"E"</formula>
    </cfRule>
  </conditionalFormatting>
  <conditionalFormatting sqref="H87:H93">
    <cfRule type="cellIs" dxfId="101" priority="229" operator="equal">
      <formula>"I"</formula>
    </cfRule>
  </conditionalFormatting>
  <conditionalFormatting sqref="H87:H93">
    <cfRule type="cellIs" dxfId="100" priority="230" operator="equal">
      <formula>"A"</formula>
    </cfRule>
  </conditionalFormatting>
  <conditionalFormatting sqref="H87:H93">
    <cfRule type="cellIs" dxfId="99" priority="231" operator="equal">
      <formula>"E"</formula>
    </cfRule>
  </conditionalFormatting>
  <conditionalFormatting sqref="H94">
    <cfRule type="cellIs" dxfId="98" priority="223" operator="equal">
      <formula>"I"</formula>
    </cfRule>
  </conditionalFormatting>
  <conditionalFormatting sqref="H94">
    <cfRule type="cellIs" dxfId="97" priority="224" operator="equal">
      <formula>"A"</formula>
    </cfRule>
  </conditionalFormatting>
  <conditionalFormatting sqref="H94">
    <cfRule type="cellIs" dxfId="96" priority="225" operator="equal">
      <formula>"E"</formula>
    </cfRule>
  </conditionalFormatting>
  <conditionalFormatting sqref="H95:H101">
    <cfRule type="cellIs" dxfId="95" priority="220" operator="equal">
      <formula>"I"</formula>
    </cfRule>
  </conditionalFormatting>
  <conditionalFormatting sqref="H95:H101">
    <cfRule type="cellIs" dxfId="94" priority="221" operator="equal">
      <formula>"A"</formula>
    </cfRule>
  </conditionalFormatting>
  <conditionalFormatting sqref="H95:H101">
    <cfRule type="cellIs" dxfId="93" priority="222" operator="equal">
      <formula>"E"</formula>
    </cfRule>
  </conditionalFormatting>
  <conditionalFormatting sqref="H103:H108">
    <cfRule type="cellIs" dxfId="92" priority="211" operator="equal">
      <formula>"I"</formula>
    </cfRule>
  </conditionalFormatting>
  <conditionalFormatting sqref="H103:H108">
    <cfRule type="cellIs" dxfId="91" priority="212" operator="equal">
      <formula>"A"</formula>
    </cfRule>
  </conditionalFormatting>
  <conditionalFormatting sqref="H103:H108">
    <cfRule type="cellIs" dxfId="90" priority="213" operator="equal">
      <formula>"E"</formula>
    </cfRule>
  </conditionalFormatting>
  <conditionalFormatting sqref="H58">
    <cfRule type="cellIs" dxfId="89" priority="202" operator="equal">
      <formula>"I"</formula>
    </cfRule>
  </conditionalFormatting>
  <conditionalFormatting sqref="H58">
    <cfRule type="cellIs" dxfId="88" priority="203" operator="equal">
      <formula>"A"</formula>
    </cfRule>
  </conditionalFormatting>
  <conditionalFormatting sqref="H58">
    <cfRule type="cellIs" dxfId="87" priority="204" operator="equal">
      <formula>"E"</formula>
    </cfRule>
  </conditionalFormatting>
  <conditionalFormatting sqref="H118">
    <cfRule type="cellIs" dxfId="86" priority="184" operator="equal">
      <formula>"I"</formula>
    </cfRule>
  </conditionalFormatting>
  <conditionalFormatting sqref="H118">
    <cfRule type="cellIs" dxfId="85" priority="185" operator="equal">
      <formula>"A"</formula>
    </cfRule>
  </conditionalFormatting>
  <conditionalFormatting sqref="H118">
    <cfRule type="cellIs" dxfId="84" priority="186" operator="equal">
      <formula>"E"</formula>
    </cfRule>
  </conditionalFormatting>
  <conditionalFormatting sqref="H116">
    <cfRule type="cellIs" dxfId="83" priority="181" operator="equal">
      <formula>"I"</formula>
    </cfRule>
  </conditionalFormatting>
  <conditionalFormatting sqref="H37">
    <cfRule type="cellIs" dxfId="82" priority="178" operator="equal">
      <formula>"I"</formula>
    </cfRule>
  </conditionalFormatting>
  <conditionalFormatting sqref="H110:H115">
    <cfRule type="cellIs" dxfId="81" priority="187" operator="equal">
      <formula>"I"</formula>
    </cfRule>
  </conditionalFormatting>
  <conditionalFormatting sqref="H110:H115">
    <cfRule type="cellIs" dxfId="80" priority="188" operator="equal">
      <formula>"A"</formula>
    </cfRule>
  </conditionalFormatting>
  <conditionalFormatting sqref="H110:H115">
    <cfRule type="cellIs" dxfId="79" priority="189" operator="equal">
      <formula>"E"</formula>
    </cfRule>
  </conditionalFormatting>
  <conditionalFormatting sqref="H116">
    <cfRule type="cellIs" dxfId="78" priority="182" operator="equal">
      <formula>"A"</formula>
    </cfRule>
  </conditionalFormatting>
  <conditionalFormatting sqref="H116">
    <cfRule type="cellIs" dxfId="77" priority="183" operator="equal">
      <formula>"E"</formula>
    </cfRule>
  </conditionalFormatting>
  <conditionalFormatting sqref="H37">
    <cfRule type="cellIs" dxfId="76" priority="179" operator="equal">
      <formula>"A"</formula>
    </cfRule>
  </conditionalFormatting>
  <conditionalFormatting sqref="H37">
    <cfRule type="cellIs" dxfId="75" priority="180" operator="equal">
      <formula>"E"</formula>
    </cfRule>
  </conditionalFormatting>
  <conditionalFormatting sqref="H59">
    <cfRule type="cellIs" dxfId="74" priority="172" operator="equal">
      <formula>"I"</formula>
    </cfRule>
  </conditionalFormatting>
  <conditionalFormatting sqref="H59">
    <cfRule type="cellIs" dxfId="73" priority="173" operator="equal">
      <formula>"A"</formula>
    </cfRule>
  </conditionalFormatting>
  <conditionalFormatting sqref="H59">
    <cfRule type="cellIs" dxfId="72" priority="174" operator="equal">
      <formula>"E"</formula>
    </cfRule>
  </conditionalFormatting>
  <conditionalFormatting sqref="H117">
    <cfRule type="cellIs" dxfId="71" priority="169" operator="equal">
      <formula>"I"</formula>
    </cfRule>
  </conditionalFormatting>
  <conditionalFormatting sqref="H117">
    <cfRule type="cellIs" dxfId="70" priority="170" operator="equal">
      <formula>"A"</formula>
    </cfRule>
  </conditionalFormatting>
  <conditionalFormatting sqref="H117">
    <cfRule type="cellIs" dxfId="69" priority="171" operator="equal">
      <formula>"E"</formula>
    </cfRule>
  </conditionalFormatting>
  <conditionalFormatting sqref="H29">
    <cfRule type="cellIs" dxfId="68" priority="166" operator="equal">
      <formula>"I"</formula>
    </cfRule>
  </conditionalFormatting>
  <conditionalFormatting sqref="H29">
    <cfRule type="cellIs" dxfId="67" priority="167" operator="equal">
      <formula>"A"</formula>
    </cfRule>
  </conditionalFormatting>
  <conditionalFormatting sqref="H29">
    <cfRule type="cellIs" dxfId="66" priority="168" operator="equal">
      <formula>"E"</formula>
    </cfRule>
  </conditionalFormatting>
  <conditionalFormatting sqref="H72">
    <cfRule type="cellIs" dxfId="65" priority="163" operator="equal">
      <formula>"I"</formula>
    </cfRule>
  </conditionalFormatting>
  <conditionalFormatting sqref="H72">
    <cfRule type="cellIs" dxfId="64" priority="164" operator="equal">
      <formula>"A"</formula>
    </cfRule>
  </conditionalFormatting>
  <conditionalFormatting sqref="H72">
    <cfRule type="cellIs" dxfId="63" priority="165" operator="equal">
      <formula>"E"</formula>
    </cfRule>
  </conditionalFormatting>
  <conditionalFormatting sqref="H128">
    <cfRule type="cellIs" dxfId="59" priority="136" operator="equal">
      <formula>"I"</formula>
    </cfRule>
  </conditionalFormatting>
  <conditionalFormatting sqref="H128">
    <cfRule type="cellIs" dxfId="58" priority="137" operator="equal">
      <formula>"A"</formula>
    </cfRule>
  </conditionalFormatting>
  <conditionalFormatting sqref="H128">
    <cfRule type="cellIs" dxfId="57" priority="138" operator="equal">
      <formula>"E"</formula>
    </cfRule>
  </conditionalFormatting>
  <conditionalFormatting sqref="H126">
    <cfRule type="cellIs" dxfId="56" priority="97" operator="equal">
      <formula>"I"</formula>
    </cfRule>
  </conditionalFormatting>
  <conditionalFormatting sqref="H126">
    <cfRule type="cellIs" dxfId="55" priority="98" operator="equal">
      <formula>"A"</formula>
    </cfRule>
  </conditionalFormatting>
  <conditionalFormatting sqref="H126">
    <cfRule type="cellIs" dxfId="54" priority="99" operator="equal">
      <formula>"E"</formula>
    </cfRule>
  </conditionalFormatting>
  <conditionalFormatting sqref="H127">
    <cfRule type="cellIs" dxfId="53" priority="94" operator="equal">
      <formula>"I"</formula>
    </cfRule>
  </conditionalFormatting>
  <conditionalFormatting sqref="H127">
    <cfRule type="cellIs" dxfId="52" priority="95" operator="equal">
      <formula>"A"</formula>
    </cfRule>
  </conditionalFormatting>
  <conditionalFormatting sqref="H127">
    <cfRule type="cellIs" dxfId="51" priority="96" operator="equal">
      <formula>"E"</formula>
    </cfRule>
  </conditionalFormatting>
  <conditionalFormatting sqref="H125">
    <cfRule type="cellIs" dxfId="50" priority="88" operator="equal">
      <formula>"I"</formula>
    </cfRule>
  </conditionalFormatting>
  <conditionalFormatting sqref="H125">
    <cfRule type="cellIs" dxfId="49" priority="89" operator="equal">
      <formula>"A"</formula>
    </cfRule>
  </conditionalFormatting>
  <conditionalFormatting sqref="H125">
    <cfRule type="cellIs" dxfId="48" priority="90" operator="equal">
      <formula>"E"</formula>
    </cfRule>
  </conditionalFormatting>
  <conditionalFormatting sqref="H124">
    <cfRule type="cellIs" dxfId="47" priority="91" operator="equal">
      <formula>"I"</formula>
    </cfRule>
  </conditionalFormatting>
  <conditionalFormatting sqref="H124">
    <cfRule type="cellIs" dxfId="46" priority="92" operator="equal">
      <formula>"A"</formula>
    </cfRule>
  </conditionalFormatting>
  <conditionalFormatting sqref="H124">
    <cfRule type="cellIs" dxfId="45" priority="93" operator="equal">
      <formula>"E"</formula>
    </cfRule>
  </conditionalFormatting>
  <conditionalFormatting sqref="H123">
    <cfRule type="cellIs" dxfId="44" priority="61" operator="equal">
      <formula>"I"</formula>
    </cfRule>
  </conditionalFormatting>
  <conditionalFormatting sqref="H123">
    <cfRule type="cellIs" dxfId="43" priority="62" operator="equal">
      <formula>"A"</formula>
    </cfRule>
  </conditionalFormatting>
  <conditionalFormatting sqref="H123">
    <cfRule type="cellIs" dxfId="42" priority="63" operator="equal">
      <formula>"E"</formula>
    </cfRule>
  </conditionalFormatting>
  <conditionalFormatting sqref="H122">
    <cfRule type="cellIs" dxfId="41" priority="64" operator="equal">
      <formula>"I"</formula>
    </cfRule>
  </conditionalFormatting>
  <conditionalFormatting sqref="H122">
    <cfRule type="cellIs" dxfId="40" priority="65" operator="equal">
      <formula>"A"</formula>
    </cfRule>
  </conditionalFormatting>
  <conditionalFormatting sqref="H122">
    <cfRule type="cellIs" dxfId="39" priority="66" operator="equal">
      <formula>"E"</formula>
    </cfRule>
  </conditionalFormatting>
  <conditionalFormatting sqref="H109">
    <cfRule type="cellIs" dxfId="38" priority="55" operator="equal">
      <formula>"I"</formula>
    </cfRule>
  </conditionalFormatting>
  <conditionalFormatting sqref="H109">
    <cfRule type="cellIs" dxfId="37" priority="56" operator="equal">
      <formula>"A"</formula>
    </cfRule>
  </conditionalFormatting>
  <conditionalFormatting sqref="H109">
    <cfRule type="cellIs" dxfId="36" priority="57" operator="equal">
      <formula>"E"</formula>
    </cfRule>
  </conditionalFormatting>
  <conditionalFormatting sqref="H65:H66">
    <cfRule type="cellIs" dxfId="35" priority="52" operator="equal">
      <formula>"I"</formula>
    </cfRule>
  </conditionalFormatting>
  <conditionalFormatting sqref="H65:H66">
    <cfRule type="cellIs" dxfId="34" priority="53" operator="equal">
      <formula>"A"</formula>
    </cfRule>
  </conditionalFormatting>
  <conditionalFormatting sqref="H65:H66">
    <cfRule type="cellIs" dxfId="33" priority="54" operator="equal">
      <formula>"E"</formula>
    </cfRule>
  </conditionalFormatting>
  <conditionalFormatting sqref="H74">
    <cfRule type="cellIs" dxfId="32" priority="37" operator="equal">
      <formula>"I"</formula>
    </cfRule>
  </conditionalFormatting>
  <conditionalFormatting sqref="H74">
    <cfRule type="cellIs" dxfId="31" priority="38" operator="equal">
      <formula>"A"</formula>
    </cfRule>
  </conditionalFormatting>
  <conditionalFormatting sqref="H74">
    <cfRule type="cellIs" dxfId="30" priority="39" operator="equal">
      <formula>"E"</formula>
    </cfRule>
  </conditionalFormatting>
  <conditionalFormatting sqref="H121">
    <cfRule type="cellIs" dxfId="29" priority="31" operator="equal">
      <formula>"I"</formula>
    </cfRule>
  </conditionalFormatting>
  <conditionalFormatting sqref="H75:H79">
    <cfRule type="cellIs" dxfId="28" priority="43" operator="equal">
      <formula>"I"</formula>
    </cfRule>
  </conditionalFormatting>
  <conditionalFormatting sqref="H75:H79">
    <cfRule type="cellIs" dxfId="27" priority="44" operator="equal">
      <formula>"A"</formula>
    </cfRule>
  </conditionalFormatting>
  <conditionalFormatting sqref="H75:H79">
    <cfRule type="cellIs" dxfId="26" priority="45" operator="equal">
      <formula>"E"</formula>
    </cfRule>
  </conditionalFormatting>
  <conditionalFormatting sqref="H121">
    <cfRule type="cellIs" dxfId="25" priority="32" operator="equal">
      <formula>"A"</formula>
    </cfRule>
  </conditionalFormatting>
  <conditionalFormatting sqref="H121">
    <cfRule type="cellIs" dxfId="24" priority="33" operator="equal">
      <formula>"E"</formula>
    </cfRule>
  </conditionalFormatting>
  <conditionalFormatting sqref="H81:H83 H85">
    <cfRule type="cellIs" dxfId="23" priority="28" operator="equal">
      <formula>"I"</formula>
    </cfRule>
  </conditionalFormatting>
  <conditionalFormatting sqref="H81:H83 H85">
    <cfRule type="cellIs" dxfId="22" priority="29" operator="equal">
      <formula>"A"</formula>
    </cfRule>
  </conditionalFormatting>
  <conditionalFormatting sqref="H81:H83 H85">
    <cfRule type="cellIs" dxfId="21" priority="30" operator="equal">
      <formula>"E"</formula>
    </cfRule>
  </conditionalFormatting>
  <conditionalFormatting sqref="H80">
    <cfRule type="cellIs" dxfId="20" priority="25" operator="equal">
      <formula>"I"</formula>
    </cfRule>
  </conditionalFormatting>
  <conditionalFormatting sqref="H80">
    <cfRule type="cellIs" dxfId="19" priority="26" operator="equal">
      <formula>"A"</formula>
    </cfRule>
  </conditionalFormatting>
  <conditionalFormatting sqref="H80">
    <cfRule type="cellIs" dxfId="18" priority="27" operator="equal">
      <formula>"E"</formula>
    </cfRule>
  </conditionalFormatting>
  <conditionalFormatting sqref="H86">
    <cfRule type="cellIs" dxfId="17" priority="22" operator="equal">
      <formula>"I"</formula>
    </cfRule>
  </conditionalFormatting>
  <conditionalFormatting sqref="H86">
    <cfRule type="cellIs" dxfId="16" priority="23" operator="equal">
      <formula>"A"</formula>
    </cfRule>
  </conditionalFormatting>
  <conditionalFormatting sqref="H86">
    <cfRule type="cellIs" dxfId="15" priority="24" operator="equal">
      <formula>"E"</formula>
    </cfRule>
  </conditionalFormatting>
  <conditionalFormatting sqref="H84">
    <cfRule type="cellIs" dxfId="14" priority="16" operator="equal">
      <formula>"I"</formula>
    </cfRule>
  </conditionalFormatting>
  <conditionalFormatting sqref="H84">
    <cfRule type="cellIs" dxfId="13" priority="17" operator="equal">
      <formula>"A"</formula>
    </cfRule>
  </conditionalFormatting>
  <conditionalFormatting sqref="H84">
    <cfRule type="cellIs" dxfId="12" priority="18" operator="equal">
      <formula>"E"</formula>
    </cfRule>
  </conditionalFormatting>
  <conditionalFormatting sqref="H119">
    <cfRule type="cellIs" dxfId="11" priority="10" operator="equal">
      <formula>"I"</formula>
    </cfRule>
  </conditionalFormatting>
  <conditionalFormatting sqref="H119">
    <cfRule type="cellIs" dxfId="10" priority="11" operator="equal">
      <formula>"A"</formula>
    </cfRule>
  </conditionalFormatting>
  <conditionalFormatting sqref="H119">
    <cfRule type="cellIs" dxfId="9" priority="12" operator="equal">
      <formula>"E"</formula>
    </cfRule>
  </conditionalFormatting>
  <conditionalFormatting sqref="H102">
    <cfRule type="cellIs" dxfId="8" priority="7" operator="equal">
      <formula>"I"</formula>
    </cfRule>
  </conditionalFormatting>
  <conditionalFormatting sqref="H102">
    <cfRule type="cellIs" dxfId="7" priority="8" operator="equal">
      <formula>"A"</formula>
    </cfRule>
  </conditionalFormatting>
  <conditionalFormatting sqref="H102">
    <cfRule type="cellIs" dxfId="6" priority="9" operator="equal">
      <formula>"E"</formula>
    </cfRule>
  </conditionalFormatting>
  <conditionalFormatting sqref="H120">
    <cfRule type="cellIs" dxfId="5" priority="1" operator="equal">
      <formula>"I"</formula>
    </cfRule>
  </conditionalFormatting>
  <conditionalFormatting sqref="H120">
    <cfRule type="cellIs" dxfId="4" priority="2" operator="equal">
      <formula>"A"</formula>
    </cfRule>
  </conditionalFormatting>
  <conditionalFormatting sqref="H120">
    <cfRule type="cellIs" dxfId="3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4" workbookViewId="0">
      <selection activeCell="M11" sqref="M11"/>
    </sheetView>
  </sheetViews>
  <sheetFormatPr defaultColWidth="17.28515625" defaultRowHeight="15" customHeight="1" x14ac:dyDescent="0.2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 x14ac:dyDescent="0.2">
      <c r="A1" s="190" t="s">
        <v>0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2"/>
    </row>
    <row r="2" spans="1:12" ht="12" customHeight="1" x14ac:dyDescent="0.2">
      <c r="A2" s="163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93"/>
    </row>
    <row r="3" spans="1:12" ht="12" customHeight="1" x14ac:dyDescent="0.2">
      <c r="A3" s="19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95"/>
    </row>
    <row r="4" spans="1:12" ht="12" customHeight="1" x14ac:dyDescent="0.2">
      <c r="A4" s="199" t="str">
        <f>Contagem!A5&amp;" : "&amp;Contagem!F5</f>
        <v xml:space="preserve">Aplicação : </v>
      </c>
      <c r="B4" s="137"/>
      <c r="C4" s="137"/>
      <c r="D4" s="137"/>
      <c r="E4" s="138"/>
      <c r="F4" s="197" t="str">
        <f>Contagem!A6&amp;" : "&amp;Contagem!F6</f>
        <v xml:space="preserve">Projeto : </v>
      </c>
      <c r="G4" s="137"/>
      <c r="H4" s="137"/>
      <c r="I4" s="137"/>
      <c r="J4" s="137"/>
      <c r="K4" s="137"/>
      <c r="L4" s="198"/>
    </row>
    <row r="5" spans="1:12" ht="12" customHeight="1" x14ac:dyDescent="0.2">
      <c r="A5" s="199" t="str">
        <f>Contagem!A7&amp;" : "&amp;Contagem!F7</f>
        <v xml:space="preserve">Responsável : </v>
      </c>
      <c r="B5" s="137"/>
      <c r="C5" s="137"/>
      <c r="D5" s="137"/>
      <c r="E5" s="137"/>
      <c r="F5" s="197" t="str">
        <f>Contagem!A8&amp;" : "&amp;Contagem!F8</f>
        <v xml:space="preserve">Revisor : </v>
      </c>
      <c r="G5" s="137"/>
      <c r="H5" s="137"/>
      <c r="I5" s="137"/>
      <c r="J5" s="137"/>
      <c r="K5" s="137"/>
      <c r="L5" s="198"/>
    </row>
    <row r="6" spans="1:12" ht="12" customHeight="1" x14ac:dyDescent="0.2">
      <c r="A6" s="3" t="str">
        <f>Contagem!A4&amp;" : "&amp;Contagem!F4</f>
        <v xml:space="preserve">Empresa : </v>
      </c>
      <c r="B6" s="4"/>
      <c r="C6" s="4"/>
      <c r="D6" s="5"/>
      <c r="E6" s="5"/>
      <c r="F6" s="202" t="str">
        <f>Contagem!R4&amp;" = "&amp;VALUE(Contagem!T4)</f>
        <v>R$/PF = 400</v>
      </c>
      <c r="G6" s="138"/>
      <c r="H6" s="202" t="str">
        <f>" Custo= "&amp;DOLLAR(Contagem!W4)</f>
        <v xml:space="preserve"> Custo= R$ 179.200,00</v>
      </c>
      <c r="I6" s="137"/>
      <c r="J6" s="138"/>
      <c r="K6" s="201" t="str">
        <f>"PF  = "&amp;VALUE(Contagem!W5)</f>
        <v>PF  = 448</v>
      </c>
      <c r="L6" s="198"/>
    </row>
    <row r="7" spans="1:12" ht="12" customHeight="1" x14ac:dyDescent="0.2">
      <c r="A7" s="203" t="s">
        <v>6</v>
      </c>
      <c r="B7" s="148"/>
      <c r="C7" s="204" t="s">
        <v>8</v>
      </c>
      <c r="D7" s="148"/>
      <c r="E7" s="148"/>
      <c r="F7" s="148"/>
      <c r="G7" s="196" t="s">
        <v>9</v>
      </c>
      <c r="H7" s="196"/>
      <c r="I7" s="196" t="s">
        <v>11</v>
      </c>
      <c r="J7" s="200"/>
      <c r="K7" s="196"/>
      <c r="L7" s="200"/>
    </row>
    <row r="8" spans="1:12" ht="12" customHeight="1" x14ac:dyDescent="0.2">
      <c r="A8" s="194"/>
      <c r="B8" s="154"/>
      <c r="C8" s="154"/>
      <c r="D8" s="154"/>
      <c r="E8" s="154"/>
      <c r="F8" s="154"/>
      <c r="G8" s="154"/>
      <c r="H8" s="154"/>
      <c r="I8" s="154"/>
      <c r="J8" s="195"/>
      <c r="K8" s="154"/>
      <c r="L8" s="195"/>
    </row>
    <row r="9" spans="1:12" ht="12" customHeight="1" x14ac:dyDescent="0.2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5"/>
    </row>
    <row r="10" spans="1:12" ht="12" customHeight="1" x14ac:dyDescent="0.2">
      <c r="A10" s="16"/>
      <c r="B10" s="18" t="s">
        <v>30</v>
      </c>
      <c r="C10" s="20">
        <f>COUNTIF(CF,"EEL")</f>
        <v>21</v>
      </c>
      <c r="D10" s="18"/>
      <c r="E10" s="25" t="s">
        <v>32</v>
      </c>
      <c r="F10" s="25" t="s">
        <v>38</v>
      </c>
      <c r="G10" s="20">
        <f>C10*3</f>
        <v>63</v>
      </c>
      <c r="H10" s="18"/>
      <c r="I10" s="27"/>
      <c r="J10" s="18"/>
      <c r="K10" s="18"/>
      <c r="L10" s="28"/>
    </row>
    <row r="11" spans="1:12" ht="12" customHeight="1" x14ac:dyDescent="0.2">
      <c r="A11" s="16"/>
      <c r="B11" s="18"/>
      <c r="C11" s="20">
        <f>COUNTIF(CF,"EEA")</f>
        <v>8</v>
      </c>
      <c r="D11" s="18"/>
      <c r="E11" s="25" t="s">
        <v>40</v>
      </c>
      <c r="F11" s="25" t="s">
        <v>41</v>
      </c>
      <c r="G11" s="20">
        <f>C11*4</f>
        <v>32</v>
      </c>
      <c r="H11" s="18"/>
      <c r="I11" s="27"/>
      <c r="J11" s="18"/>
      <c r="K11" s="18"/>
      <c r="L11" s="28"/>
    </row>
    <row r="12" spans="1:12" ht="12" customHeight="1" x14ac:dyDescent="0.2">
      <c r="A12" s="16"/>
      <c r="B12" s="18"/>
      <c r="C12" s="20">
        <f>COUNTIF(CF,"EEH")</f>
        <v>16</v>
      </c>
      <c r="D12" s="18"/>
      <c r="E12" s="25" t="s">
        <v>42</v>
      </c>
      <c r="F12" s="25" t="s">
        <v>43</v>
      </c>
      <c r="G12" s="20">
        <f>C12*6</f>
        <v>96</v>
      </c>
      <c r="H12" s="18"/>
      <c r="I12" s="27"/>
      <c r="J12" s="18"/>
      <c r="K12" s="18"/>
      <c r="L12" s="30"/>
    </row>
    <row r="13" spans="1:12" ht="6.75" customHeight="1" x14ac:dyDescent="0.2">
      <c r="A13" s="16"/>
      <c r="B13" s="18"/>
      <c r="C13" s="14"/>
      <c r="D13" s="18"/>
      <c r="E13" s="18"/>
      <c r="F13" s="18"/>
      <c r="G13" s="14"/>
      <c r="H13" s="18"/>
      <c r="I13" s="18"/>
      <c r="J13" s="18"/>
      <c r="K13" s="18"/>
      <c r="L13" s="28"/>
    </row>
    <row r="14" spans="1:12" ht="12" customHeight="1" x14ac:dyDescent="0.2">
      <c r="A14" s="16"/>
      <c r="B14" s="31" t="s">
        <v>45</v>
      </c>
      <c r="C14" s="20">
        <f>SUM(C10:C12)</f>
        <v>45</v>
      </c>
      <c r="D14" s="18"/>
      <c r="E14" s="18"/>
      <c r="F14" s="31" t="s">
        <v>45</v>
      </c>
      <c r="G14" s="20">
        <f>SUM(G10:G12)</f>
        <v>191</v>
      </c>
      <c r="H14" s="18"/>
      <c r="I14" s="33">
        <f>IF($G$45&lt;&gt;0,G14/$G$45,"")</f>
        <v>0.4360730593607306</v>
      </c>
      <c r="J14" s="18"/>
      <c r="K14" s="18"/>
      <c r="L14" s="28"/>
    </row>
    <row r="15" spans="1:12" ht="6" customHeight="1" x14ac:dyDescent="0.2">
      <c r="A15" s="3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5"/>
    </row>
    <row r="16" spans="1:12" ht="12" customHeight="1" x14ac:dyDescent="0.2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2" customHeight="1" x14ac:dyDescent="0.2">
      <c r="A17" s="16"/>
      <c r="B17" s="18" t="s">
        <v>49</v>
      </c>
      <c r="C17" s="20">
        <f>COUNTIF(CF,"SEL")</f>
        <v>1</v>
      </c>
      <c r="D17" s="18"/>
      <c r="E17" s="25" t="s">
        <v>32</v>
      </c>
      <c r="F17" s="25" t="s">
        <v>41</v>
      </c>
      <c r="G17" s="20">
        <f>C17*4</f>
        <v>4</v>
      </c>
      <c r="H17" s="18"/>
      <c r="I17" s="18"/>
      <c r="J17" s="18"/>
      <c r="K17" s="18"/>
      <c r="L17" s="28"/>
    </row>
    <row r="18" spans="1:12" ht="12" customHeight="1" x14ac:dyDescent="0.2">
      <c r="A18" s="16"/>
      <c r="B18" s="18"/>
      <c r="C18" s="20">
        <f>COUNTIF(CF,"SEA")</f>
        <v>9</v>
      </c>
      <c r="D18" s="18"/>
      <c r="E18" s="25" t="s">
        <v>40</v>
      </c>
      <c r="F18" s="25" t="s">
        <v>50</v>
      </c>
      <c r="G18" s="20">
        <f>C18*5</f>
        <v>45</v>
      </c>
      <c r="H18" s="18"/>
      <c r="I18" s="18"/>
      <c r="J18" s="18"/>
      <c r="K18" s="18"/>
      <c r="L18" s="28"/>
    </row>
    <row r="19" spans="1:12" ht="12" customHeight="1" x14ac:dyDescent="0.2">
      <c r="A19" s="16"/>
      <c r="B19" s="18"/>
      <c r="C19" s="20">
        <f>COUNTIF(CF,"SEH")</f>
        <v>0</v>
      </c>
      <c r="D19" s="18"/>
      <c r="E19" s="25" t="s">
        <v>42</v>
      </c>
      <c r="F19" s="25" t="s">
        <v>51</v>
      </c>
      <c r="G19" s="20">
        <f>C19*7</f>
        <v>0</v>
      </c>
      <c r="H19" s="18"/>
      <c r="I19" s="18"/>
      <c r="J19" s="18"/>
      <c r="K19" s="18"/>
      <c r="L19" s="30"/>
    </row>
    <row r="20" spans="1:12" ht="6.75" customHeight="1" x14ac:dyDescent="0.2">
      <c r="A20" s="16"/>
      <c r="B20" s="18"/>
      <c r="C20" s="14"/>
      <c r="D20" s="18"/>
      <c r="E20" s="18"/>
      <c r="F20" s="18"/>
      <c r="G20" s="14"/>
      <c r="H20" s="18"/>
      <c r="I20" s="18"/>
      <c r="J20" s="18"/>
      <c r="K20" s="18"/>
      <c r="L20" s="28"/>
    </row>
    <row r="21" spans="1:12" ht="12" customHeight="1" x14ac:dyDescent="0.2">
      <c r="A21" s="16"/>
      <c r="B21" s="31" t="s">
        <v>45</v>
      </c>
      <c r="C21" s="20">
        <f>SUM(C17:C19)</f>
        <v>10</v>
      </c>
      <c r="D21" s="18"/>
      <c r="E21" s="18"/>
      <c r="F21" s="31" t="s">
        <v>45</v>
      </c>
      <c r="G21" s="20">
        <f>SUM(G17:G19)</f>
        <v>49</v>
      </c>
      <c r="H21" s="18"/>
      <c r="I21" s="39">
        <f>IF($G$45&lt;&gt;0,G21/$G$45,"")</f>
        <v>0.11187214611872145</v>
      </c>
      <c r="J21" s="18"/>
      <c r="K21" s="18"/>
      <c r="L21" s="28"/>
    </row>
    <row r="22" spans="1:12" ht="6" customHeight="1" x14ac:dyDescent="0.2">
      <c r="A22" s="3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35"/>
    </row>
    <row r="23" spans="1:12" ht="12" customHeight="1" x14ac:dyDescent="0.2">
      <c r="A23" s="13"/>
      <c r="B23" s="14"/>
      <c r="C23" s="18"/>
      <c r="D23" s="14"/>
      <c r="E23" s="14"/>
      <c r="F23" s="14"/>
      <c r="G23" s="18"/>
      <c r="H23" s="14"/>
      <c r="I23" s="14"/>
      <c r="J23" s="14"/>
      <c r="K23" s="14"/>
      <c r="L23" s="15"/>
    </row>
    <row r="24" spans="1:12" ht="12" customHeight="1" x14ac:dyDescent="0.2">
      <c r="A24" s="16"/>
      <c r="B24" s="18" t="s">
        <v>52</v>
      </c>
      <c r="C24" s="20">
        <f>COUNTIF(CF,"CEL")</f>
        <v>25</v>
      </c>
      <c r="D24" s="18"/>
      <c r="E24" s="25" t="s">
        <v>32</v>
      </c>
      <c r="F24" s="25" t="s">
        <v>38</v>
      </c>
      <c r="G24" s="20">
        <f>C24*3</f>
        <v>75</v>
      </c>
      <c r="H24" s="18"/>
      <c r="I24" s="18"/>
      <c r="J24" s="18"/>
      <c r="K24" s="18"/>
      <c r="L24" s="28"/>
    </row>
    <row r="25" spans="1:12" ht="12" customHeight="1" x14ac:dyDescent="0.2">
      <c r="A25" s="16"/>
      <c r="B25" s="18"/>
      <c r="C25" s="20">
        <f>COUNTIF(CF,"CEA")</f>
        <v>4</v>
      </c>
      <c r="D25" s="18"/>
      <c r="E25" s="25" t="s">
        <v>40</v>
      </c>
      <c r="F25" s="25" t="s">
        <v>41</v>
      </c>
      <c r="G25" s="20">
        <f>C25*4</f>
        <v>16</v>
      </c>
      <c r="H25" s="18"/>
      <c r="I25" s="18"/>
      <c r="J25" s="18"/>
      <c r="K25" s="18"/>
      <c r="L25" s="28"/>
    </row>
    <row r="26" spans="1:12" ht="12" customHeight="1" x14ac:dyDescent="0.2">
      <c r="A26" s="16"/>
      <c r="B26" s="18"/>
      <c r="C26" s="20">
        <f>COUNTIF(CF,"CEH")</f>
        <v>0</v>
      </c>
      <c r="D26" s="18"/>
      <c r="E26" s="25" t="s">
        <v>42</v>
      </c>
      <c r="F26" s="25" t="s">
        <v>43</v>
      </c>
      <c r="G26" s="20">
        <f>C26*6</f>
        <v>0</v>
      </c>
      <c r="H26" s="18"/>
      <c r="I26" s="18"/>
      <c r="J26" s="18"/>
      <c r="K26" s="18"/>
      <c r="L26" s="30"/>
    </row>
    <row r="27" spans="1:12" ht="6.75" customHeight="1" x14ac:dyDescent="0.2">
      <c r="A27" s="16"/>
      <c r="B27" s="18"/>
      <c r="C27" s="14"/>
      <c r="D27" s="18"/>
      <c r="E27" s="18"/>
      <c r="F27" s="18"/>
      <c r="G27" s="14"/>
      <c r="H27" s="18"/>
      <c r="I27" s="18"/>
      <c r="J27" s="18"/>
      <c r="K27" s="18"/>
      <c r="L27" s="28"/>
    </row>
    <row r="28" spans="1:12" ht="12" customHeight="1" x14ac:dyDescent="0.2">
      <c r="A28" s="16"/>
      <c r="B28" s="31" t="s">
        <v>45</v>
      </c>
      <c r="C28" s="20">
        <f>SUM(C24:C26)</f>
        <v>29</v>
      </c>
      <c r="D28" s="18"/>
      <c r="E28" s="18"/>
      <c r="F28" s="31" t="s">
        <v>45</v>
      </c>
      <c r="G28" s="20">
        <f>SUM(G24:G26)</f>
        <v>91</v>
      </c>
      <c r="H28" s="18"/>
      <c r="I28" s="43">
        <f>IF($G$45&lt;&gt;0,G28/$G$45,"")</f>
        <v>0.20776255707762556</v>
      </c>
      <c r="J28" s="18"/>
      <c r="K28" s="18"/>
      <c r="L28" s="28"/>
    </row>
    <row r="29" spans="1:12" ht="6" customHeight="1" x14ac:dyDescent="0.2">
      <c r="A29" s="34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35"/>
    </row>
    <row r="30" spans="1:12" ht="12" customHeight="1" x14ac:dyDescent="0.2">
      <c r="A30" s="13"/>
      <c r="B30" s="14"/>
      <c r="C30" s="18"/>
      <c r="D30" s="14"/>
      <c r="E30" s="14"/>
      <c r="F30" s="14"/>
      <c r="G30" s="18"/>
      <c r="H30" s="14"/>
      <c r="I30" s="14"/>
      <c r="J30" s="14"/>
      <c r="K30" s="14"/>
      <c r="L30" s="15"/>
    </row>
    <row r="31" spans="1:12" ht="12" customHeight="1" x14ac:dyDescent="0.2">
      <c r="A31" s="16"/>
      <c r="B31" s="18" t="s">
        <v>31</v>
      </c>
      <c r="C31" s="20">
        <f>COUNTIF(CF,"ALIL")</f>
        <v>11</v>
      </c>
      <c r="D31" s="18"/>
      <c r="E31" s="18" t="s">
        <v>32</v>
      </c>
      <c r="F31" s="18" t="s">
        <v>51</v>
      </c>
      <c r="G31" s="20">
        <f>C31*7</f>
        <v>77</v>
      </c>
      <c r="H31" s="18"/>
      <c r="I31" s="18"/>
      <c r="J31" s="18"/>
      <c r="K31" s="18"/>
      <c r="L31" s="28"/>
    </row>
    <row r="32" spans="1:12" ht="12" customHeight="1" x14ac:dyDescent="0.2">
      <c r="A32" s="16"/>
      <c r="B32" s="18"/>
      <c r="C32" s="20">
        <f>COUNTIF(CF,"ALIA")</f>
        <v>3</v>
      </c>
      <c r="D32" s="18"/>
      <c r="E32" s="18" t="s">
        <v>40</v>
      </c>
      <c r="F32" s="18" t="s">
        <v>56</v>
      </c>
      <c r="G32" s="20">
        <f>C32*10</f>
        <v>30</v>
      </c>
      <c r="H32" s="18"/>
      <c r="I32" s="18"/>
      <c r="J32" s="18"/>
      <c r="K32" s="18"/>
      <c r="L32" s="28"/>
    </row>
    <row r="33" spans="1:12" ht="12" customHeight="1" x14ac:dyDescent="0.2">
      <c r="A33" s="16"/>
      <c r="B33" s="18"/>
      <c r="C33" s="20">
        <f>COUNTIF(CF,"ALIH")</f>
        <v>0</v>
      </c>
      <c r="D33" s="18"/>
      <c r="E33" s="18" t="s">
        <v>42</v>
      </c>
      <c r="F33" s="18" t="s">
        <v>57</v>
      </c>
      <c r="G33" s="20">
        <f>C33*15</f>
        <v>0</v>
      </c>
      <c r="H33" s="18"/>
      <c r="I33" s="18"/>
      <c r="J33" s="18"/>
      <c r="K33" s="18"/>
      <c r="L33" s="30"/>
    </row>
    <row r="34" spans="1:12" ht="6.75" customHeight="1" x14ac:dyDescent="0.2">
      <c r="A34" s="16"/>
      <c r="B34" s="18"/>
      <c r="C34" s="14"/>
      <c r="D34" s="18"/>
      <c r="E34" s="18"/>
      <c r="F34" s="18"/>
      <c r="G34" s="14"/>
      <c r="H34" s="18"/>
      <c r="I34" s="18"/>
      <c r="J34" s="18"/>
      <c r="K34" s="18"/>
      <c r="L34" s="28"/>
    </row>
    <row r="35" spans="1:12" ht="12" customHeight="1" x14ac:dyDescent="0.2">
      <c r="A35" s="16"/>
      <c r="B35" s="31" t="s">
        <v>45</v>
      </c>
      <c r="C35" s="20">
        <f>SUM(C31:C33)</f>
        <v>14</v>
      </c>
      <c r="D35" s="18"/>
      <c r="E35" s="18"/>
      <c r="F35" s="31" t="s">
        <v>45</v>
      </c>
      <c r="G35" s="20">
        <f>SUM(G31:G33)</f>
        <v>107</v>
      </c>
      <c r="H35" s="18"/>
      <c r="I35" s="44">
        <f>IF($G$45&lt;&gt;0,G35/$G$45,"")</f>
        <v>0.24429223744292236</v>
      </c>
      <c r="J35" s="18"/>
      <c r="K35" s="18"/>
      <c r="L35" s="28"/>
    </row>
    <row r="36" spans="1:12" ht="6" customHeight="1" x14ac:dyDescent="0.2">
      <c r="A36" s="34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35"/>
    </row>
    <row r="37" spans="1:12" ht="12" customHeight="1" x14ac:dyDescent="0.2">
      <c r="A37" s="13"/>
      <c r="B37" s="14"/>
      <c r="C37" s="18"/>
      <c r="D37" s="14"/>
      <c r="E37" s="14"/>
      <c r="F37" s="14"/>
      <c r="G37" s="18"/>
      <c r="H37" s="14"/>
      <c r="I37" s="14"/>
      <c r="J37" s="14"/>
      <c r="K37" s="14"/>
      <c r="L37" s="15"/>
    </row>
    <row r="38" spans="1:12" ht="12" customHeight="1" x14ac:dyDescent="0.2">
      <c r="A38" s="16"/>
      <c r="B38" s="18" t="s">
        <v>58</v>
      </c>
      <c r="C38" s="20">
        <f>COUNTIF(CF,"AIEL")</f>
        <v>0</v>
      </c>
      <c r="D38" s="18"/>
      <c r="E38" s="18" t="s">
        <v>32</v>
      </c>
      <c r="F38" s="18" t="s">
        <v>50</v>
      </c>
      <c r="G38" s="20">
        <f>C38*5</f>
        <v>0</v>
      </c>
      <c r="H38" s="18"/>
      <c r="I38" s="18"/>
      <c r="J38" s="18"/>
      <c r="K38" s="18"/>
      <c r="L38" s="28"/>
    </row>
    <row r="39" spans="1:12" ht="12" customHeight="1" x14ac:dyDescent="0.2">
      <c r="A39" s="16"/>
      <c r="B39" s="18"/>
      <c r="C39" s="20">
        <f>COUNTIF(CF,"AIEA")</f>
        <v>0</v>
      </c>
      <c r="D39" s="18"/>
      <c r="E39" s="18" t="s">
        <v>40</v>
      </c>
      <c r="F39" s="18" t="s">
        <v>51</v>
      </c>
      <c r="G39" s="20">
        <f>C39*7</f>
        <v>0</v>
      </c>
      <c r="H39" s="18"/>
      <c r="I39" s="18"/>
      <c r="J39" s="18"/>
      <c r="K39" s="18"/>
      <c r="L39" s="28"/>
    </row>
    <row r="40" spans="1:12" ht="12" customHeight="1" x14ac:dyDescent="0.2">
      <c r="A40" s="16"/>
      <c r="B40" s="18"/>
      <c r="C40" s="20">
        <f>COUNTIF(CF,"AIEH")</f>
        <v>0</v>
      </c>
      <c r="D40" s="18"/>
      <c r="E40" s="18" t="s">
        <v>42</v>
      </c>
      <c r="F40" s="18" t="s">
        <v>56</v>
      </c>
      <c r="G40" s="20">
        <f>C40*10</f>
        <v>0</v>
      </c>
      <c r="H40" s="18"/>
      <c r="I40" s="18"/>
      <c r="J40" s="18"/>
      <c r="K40" s="18"/>
      <c r="L40" s="30"/>
    </row>
    <row r="41" spans="1:12" ht="6.75" customHeight="1" x14ac:dyDescent="0.2">
      <c r="A41" s="16"/>
      <c r="B41" s="18"/>
      <c r="C41" s="14"/>
      <c r="D41" s="18"/>
      <c r="E41" s="18"/>
      <c r="F41" s="18"/>
      <c r="G41" s="14"/>
      <c r="H41" s="18"/>
      <c r="I41" s="18"/>
      <c r="J41" s="18"/>
      <c r="K41" s="18"/>
      <c r="L41" s="28"/>
    </row>
    <row r="42" spans="1:12" ht="12" customHeight="1" x14ac:dyDescent="0.2">
      <c r="A42" s="16"/>
      <c r="B42" s="31" t="s">
        <v>45</v>
      </c>
      <c r="C42" s="20">
        <f>SUM(C38:C40)</f>
        <v>0</v>
      </c>
      <c r="D42" s="18"/>
      <c r="E42" s="18"/>
      <c r="F42" s="31" t="s">
        <v>45</v>
      </c>
      <c r="G42" s="20">
        <f>SUM(G38:G40)</f>
        <v>0</v>
      </c>
      <c r="H42" s="18"/>
      <c r="I42" s="45">
        <f>IF($G$45&lt;&gt;0,G42/$G$45,"")</f>
        <v>0</v>
      </c>
      <c r="J42" s="18"/>
      <c r="K42" s="18"/>
      <c r="L42" s="28"/>
    </row>
    <row r="43" spans="1:12" ht="6" customHeight="1" x14ac:dyDescent="0.2">
      <c r="A43" s="34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35"/>
    </row>
    <row r="44" spans="1:12" ht="12" customHeight="1" x14ac:dyDescent="0.2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8"/>
    </row>
    <row r="45" spans="1:12" ht="12" customHeight="1" x14ac:dyDescent="0.2">
      <c r="A45" s="16"/>
      <c r="B45" s="18" t="s">
        <v>61</v>
      </c>
      <c r="C45" s="18"/>
      <c r="D45" s="18"/>
      <c r="E45" s="18"/>
      <c r="F45" s="18"/>
      <c r="G45" s="20">
        <f>SUM(G14+G21+G28+G35+G42)</f>
        <v>438</v>
      </c>
      <c r="H45" s="18"/>
      <c r="I45" s="18"/>
      <c r="J45" s="18"/>
      <c r="K45" s="18"/>
      <c r="L45" s="28"/>
    </row>
    <row r="46" spans="1:12" ht="12" customHeight="1" x14ac:dyDescent="0.2">
      <c r="A46" s="16"/>
      <c r="B46" s="18" t="s">
        <v>62</v>
      </c>
      <c r="C46" s="18"/>
      <c r="D46" s="18"/>
      <c r="E46" s="18"/>
      <c r="F46" s="18"/>
      <c r="G46" s="20">
        <f>(C10+C11+C12)*4+(C17+C18+C19)*5+(C24+C25+C26)*4+(C31+C32+C33)*7+(C38+C39+C40)*5</f>
        <v>444</v>
      </c>
      <c r="H46" s="18"/>
      <c r="I46" s="18"/>
      <c r="J46" s="18"/>
      <c r="K46" s="18"/>
      <c r="L46" s="28"/>
    </row>
    <row r="47" spans="1:12" ht="12" customHeight="1" x14ac:dyDescent="0.2">
      <c r="A47" s="16"/>
      <c r="B47" s="18" t="s">
        <v>64</v>
      </c>
      <c r="C47" s="18"/>
      <c r="D47" s="18"/>
      <c r="E47" s="18"/>
      <c r="F47" s="18"/>
      <c r="G47" s="20">
        <f>(C31+C32+C33)*35+(C38+C39+C40)*15</f>
        <v>490</v>
      </c>
      <c r="H47" s="18"/>
      <c r="I47" s="18"/>
      <c r="J47" s="18"/>
      <c r="K47" s="18"/>
      <c r="L47" s="28"/>
    </row>
    <row r="48" spans="1:12" ht="12" customHeight="1" x14ac:dyDescent="0.2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8"/>
    </row>
    <row r="49" spans="1:12" ht="12" customHeight="1" x14ac:dyDescent="0.2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8"/>
    </row>
    <row r="50" spans="1:12" ht="12" customHeight="1" x14ac:dyDescent="0.2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8"/>
    </row>
    <row r="51" spans="1:12" ht="13.5" customHeight="1" x14ac:dyDescent="0.2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8"/>
    </row>
    <row r="52" spans="1:12" ht="12" customHeight="1" x14ac:dyDescent="0.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5"/>
    </row>
    <row r="53" spans="1:12" ht="12" customHeight="1" x14ac:dyDescent="0.2">
      <c r="A53" s="16"/>
      <c r="B53" s="18" t="s">
        <v>65</v>
      </c>
      <c r="C53" s="18"/>
      <c r="D53" s="18"/>
      <c r="E53" s="18"/>
      <c r="F53" s="18"/>
      <c r="G53" s="18"/>
      <c r="H53" s="18"/>
      <c r="I53" s="18"/>
      <c r="J53" s="18"/>
      <c r="K53" s="18"/>
      <c r="L53" s="28"/>
    </row>
    <row r="54" spans="1:12" ht="12" customHeight="1" x14ac:dyDescent="0.2">
      <c r="A54" s="16"/>
      <c r="B54" s="18"/>
      <c r="C54" s="18"/>
      <c r="D54" s="18"/>
      <c r="E54" s="46" t="s">
        <v>10</v>
      </c>
      <c r="F54" s="46" t="s">
        <v>66</v>
      </c>
      <c r="G54" s="46" t="s">
        <v>67</v>
      </c>
      <c r="H54" s="18"/>
      <c r="I54" s="18"/>
      <c r="J54" s="18"/>
      <c r="K54" s="18"/>
      <c r="L54" s="28"/>
    </row>
    <row r="55" spans="1:12" ht="12" customHeight="1" x14ac:dyDescent="0.2">
      <c r="A55" s="16"/>
      <c r="B55" s="189" t="s">
        <v>68</v>
      </c>
      <c r="C55" s="137"/>
      <c r="D55" s="138"/>
      <c r="E55" s="47">
        <f>SUMIF(Funções!$H$8:$H$127,"I",Funções!$N$8:$N$127)</f>
        <v>448</v>
      </c>
      <c r="F55" s="47">
        <f>Contagem!U11</f>
        <v>1</v>
      </c>
      <c r="G55" s="47">
        <f t="shared" ref="G55:G58" si="0">F55*E55</f>
        <v>448</v>
      </c>
      <c r="H55" s="48"/>
      <c r="I55" s="48"/>
      <c r="J55" s="48"/>
      <c r="K55" s="49" t="s">
        <v>70</v>
      </c>
      <c r="L55" s="28"/>
    </row>
    <row r="56" spans="1:12" ht="12" customHeight="1" x14ac:dyDescent="0.2">
      <c r="A56" s="16"/>
      <c r="B56" s="189" t="s">
        <v>72</v>
      </c>
      <c r="C56" s="137"/>
      <c r="D56" s="138"/>
      <c r="E56" s="47">
        <f>SUMIF(Funções!$H$8:$H$127,"A",Funções!$N$8:$N$127)</f>
        <v>0</v>
      </c>
      <c r="F56" s="47">
        <f>Contagem!U12</f>
        <v>1</v>
      </c>
      <c r="G56" s="47">
        <f t="shared" si="0"/>
        <v>0</v>
      </c>
      <c r="H56" s="48"/>
      <c r="I56" s="48"/>
      <c r="J56" s="48"/>
      <c r="K56" s="50">
        <f>Contagem!W5</f>
        <v>448</v>
      </c>
      <c r="L56" s="28"/>
    </row>
    <row r="57" spans="1:12" ht="12" customHeight="1" x14ac:dyDescent="0.2">
      <c r="A57" s="16"/>
      <c r="B57" s="189" t="s">
        <v>73</v>
      </c>
      <c r="C57" s="137"/>
      <c r="D57" s="138"/>
      <c r="E57" s="47">
        <f>SUMIF(Funções!$H$8:$H$127,"E",Funções!$N$8:$N$127)</f>
        <v>0</v>
      </c>
      <c r="F57" s="47">
        <f>Contagem!U13</f>
        <v>1</v>
      </c>
      <c r="G57" s="47">
        <f t="shared" si="0"/>
        <v>0</v>
      </c>
      <c r="H57" s="48"/>
      <c r="I57" s="48"/>
      <c r="J57" s="48"/>
      <c r="K57" s="18"/>
      <c r="L57" s="28"/>
    </row>
    <row r="58" spans="1:12" ht="12" customHeight="1" x14ac:dyDescent="0.2">
      <c r="A58" s="16"/>
      <c r="B58" s="189" t="s">
        <v>74</v>
      </c>
      <c r="C58" s="137"/>
      <c r="D58" s="138"/>
      <c r="E58" s="47">
        <f>SUMIF(Funções!$H$8:$H$127,"T",Funções!$N$8:$N$127)</f>
        <v>0</v>
      </c>
      <c r="F58" s="47">
        <f>Contagem!U14</f>
        <v>0</v>
      </c>
      <c r="G58" s="47">
        <f t="shared" si="0"/>
        <v>0</v>
      </c>
      <c r="H58" s="48"/>
      <c r="I58" s="48"/>
      <c r="J58" s="48"/>
      <c r="K58" s="18"/>
      <c r="L58" s="28"/>
    </row>
    <row r="59" spans="1:12" ht="12" customHeight="1" x14ac:dyDescent="0.2">
      <c r="A59" s="51"/>
      <c r="B59" s="52"/>
      <c r="C59" s="53"/>
      <c r="D59" s="54"/>
      <c r="E59" s="55"/>
      <c r="F59" s="54"/>
      <c r="G59" s="55"/>
      <c r="H59" s="56"/>
      <c r="I59" s="56"/>
      <c r="J59" s="56"/>
      <c r="K59" s="57"/>
      <c r="L59" s="58"/>
    </row>
  </sheetData>
  <mergeCells count="18">
    <mergeCell ref="C7:F8"/>
    <mergeCell ref="A5:E5"/>
    <mergeCell ref="B55:D55"/>
    <mergeCell ref="B56:D56"/>
    <mergeCell ref="A1:L3"/>
    <mergeCell ref="B58:D58"/>
    <mergeCell ref="B57:D57"/>
    <mergeCell ref="H7:H8"/>
    <mergeCell ref="G7:G8"/>
    <mergeCell ref="F4:L4"/>
    <mergeCell ref="F5:L5"/>
    <mergeCell ref="A4:E4"/>
    <mergeCell ref="K7:L8"/>
    <mergeCell ref="K6:L6"/>
    <mergeCell ref="F6:G6"/>
    <mergeCell ref="H6:J6"/>
    <mergeCell ref="I7:J8"/>
    <mergeCell ref="A7:B8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mppr</dc:creator>
  <cp:lastModifiedBy>mppr</cp:lastModifiedBy>
  <dcterms:created xsi:type="dcterms:W3CDTF">2016-08-03T20:27:04Z</dcterms:created>
  <dcterms:modified xsi:type="dcterms:W3CDTF">2016-12-02T20:23:09Z</dcterms:modified>
</cp:coreProperties>
</file>