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as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N99" i="2" l="1"/>
  <c r="L99" i="2"/>
  <c r="M99" i="2" s="1"/>
  <c r="K99" i="2"/>
  <c r="N82" i="2"/>
  <c r="L82" i="2"/>
  <c r="K82" i="2" s="1"/>
  <c r="M82" i="2" l="1"/>
  <c r="L117" i="2"/>
  <c r="M117" i="2" s="1"/>
  <c r="K117" i="2"/>
  <c r="L116" i="2"/>
  <c r="N116" i="2" s="1"/>
  <c r="O116" i="2" s="1"/>
  <c r="K116" i="2" l="1"/>
  <c r="N117" i="2"/>
  <c r="O117" i="2" s="1"/>
  <c r="M116" i="2"/>
  <c r="L118" i="2"/>
  <c r="M118" i="2" s="1"/>
  <c r="L111" i="2"/>
  <c r="M111" i="2" s="1"/>
  <c r="N111" i="2" l="1"/>
  <c r="O111" i="2" s="1"/>
  <c r="K118" i="2"/>
  <c r="O118" i="2"/>
  <c r="K111" i="2"/>
  <c r="L110" i="2"/>
  <c r="M110" i="2" s="1"/>
  <c r="K110" i="2" l="1"/>
  <c r="N110" i="2"/>
  <c r="O110" i="2" s="1"/>
  <c r="L108" i="2"/>
  <c r="M108" i="2" s="1"/>
  <c r="L72" i="2"/>
  <c r="M72" i="2" s="1"/>
  <c r="L29" i="2"/>
  <c r="K29" i="2" s="1"/>
  <c r="L107" i="2"/>
  <c r="K107" i="2" s="1"/>
  <c r="L37" i="2"/>
  <c r="M37" i="2" s="1"/>
  <c r="K37" i="2"/>
  <c r="L106" i="2"/>
  <c r="K106" i="2" s="1"/>
  <c r="L109" i="2"/>
  <c r="M109" i="2" s="1"/>
  <c r="L105" i="2"/>
  <c r="N105" i="2" s="1"/>
  <c r="O105" i="2" s="1"/>
  <c r="L104" i="2"/>
  <c r="K104" i="2" s="1"/>
  <c r="L103" i="2"/>
  <c r="N103" i="2" s="1"/>
  <c r="O103" i="2" s="1"/>
  <c r="L102" i="2"/>
  <c r="M102" i="2" s="1"/>
  <c r="L101" i="2"/>
  <c r="N101" i="2" s="1"/>
  <c r="O101" i="2" s="1"/>
  <c r="L100" i="2"/>
  <c r="K100" i="2" s="1"/>
  <c r="K105" i="2" l="1"/>
  <c r="N72" i="2"/>
  <c r="O72" i="2" s="1"/>
  <c r="K109" i="2"/>
  <c r="N29" i="2"/>
  <c r="O29" i="2" s="1"/>
  <c r="K72" i="2"/>
  <c r="N108" i="2"/>
  <c r="O108" i="2" s="1"/>
  <c r="K108" i="2"/>
  <c r="N37" i="2"/>
  <c r="O37" i="2" s="1"/>
  <c r="M29" i="2"/>
  <c r="K102" i="2"/>
  <c r="K103" i="2"/>
  <c r="M107" i="2"/>
  <c r="N107" i="2"/>
  <c r="O107" i="2" s="1"/>
  <c r="M103" i="2"/>
  <c r="M106" i="2"/>
  <c r="N106" i="2"/>
  <c r="O106" i="2" s="1"/>
  <c r="N104" i="2"/>
  <c r="O104" i="2" s="1"/>
  <c r="N109" i="2"/>
  <c r="O109" i="2" s="1"/>
  <c r="N102" i="2"/>
  <c r="O102" i="2" s="1"/>
  <c r="K101" i="2"/>
  <c r="M100" i="2"/>
  <c r="M104" i="2"/>
  <c r="M101" i="2"/>
  <c r="M105" i="2"/>
  <c r="L58" i="2"/>
  <c r="N58" i="2" s="1"/>
  <c r="O58" i="2" s="1"/>
  <c r="K58" i="2" l="1"/>
  <c r="M58" i="2"/>
  <c r="L98" i="2"/>
  <c r="K98" i="2" s="1"/>
  <c r="L97" i="2"/>
  <c r="K97" i="2" s="1"/>
  <c r="L96" i="2"/>
  <c r="K96" i="2" s="1"/>
  <c r="L95" i="2"/>
  <c r="N95" i="2" s="1"/>
  <c r="O95" i="2" s="1"/>
  <c r="L94" i="2"/>
  <c r="N94" i="2" s="1"/>
  <c r="O94" i="2" s="1"/>
  <c r="K94" i="2"/>
  <c r="L93" i="2"/>
  <c r="M93" i="2" s="1"/>
  <c r="L92" i="2"/>
  <c r="N92" i="2" s="1"/>
  <c r="O92" i="2" s="1"/>
  <c r="L90" i="2"/>
  <c r="N90" i="2" s="1"/>
  <c r="O90" i="2" s="1"/>
  <c r="L89" i="2"/>
  <c r="N89" i="2" s="1"/>
  <c r="O89" i="2" s="1"/>
  <c r="L88" i="2"/>
  <c r="M88" i="2" s="1"/>
  <c r="L87" i="2"/>
  <c r="N87" i="2" s="1"/>
  <c r="O87" i="2" s="1"/>
  <c r="L86" i="2"/>
  <c r="K86" i="2" s="1"/>
  <c r="L85" i="2"/>
  <c r="K85" i="2" s="1"/>
  <c r="L84" i="2"/>
  <c r="M84" i="2" s="1"/>
  <c r="L81" i="2"/>
  <c r="N81" i="2" s="1"/>
  <c r="O81" i="2" s="1"/>
  <c r="L80" i="2"/>
  <c r="K80" i="2" s="1"/>
  <c r="L79" i="2"/>
  <c r="M79" i="2" s="1"/>
  <c r="L78" i="2"/>
  <c r="M78" i="2" s="1"/>
  <c r="L77" i="2"/>
  <c r="N77" i="2" s="1"/>
  <c r="O77" i="2" s="1"/>
  <c r="L76" i="2"/>
  <c r="N76" i="2" s="1"/>
  <c r="O76" i="2" s="1"/>
  <c r="L75" i="2"/>
  <c r="N75" i="2" s="1"/>
  <c r="O75" i="2" s="1"/>
  <c r="L32" i="2"/>
  <c r="K32" i="2" s="1"/>
  <c r="L33" i="2"/>
  <c r="N33" i="2" s="1"/>
  <c r="O33" i="2" s="1"/>
  <c r="L34" i="2"/>
  <c r="K34" i="2" s="1"/>
  <c r="L35" i="2"/>
  <c r="M35" i="2" s="1"/>
  <c r="L36" i="2"/>
  <c r="K36" i="2" s="1"/>
  <c r="L53" i="2"/>
  <c r="K53" i="2" s="1"/>
  <c r="L54" i="2"/>
  <c r="N54" i="2" s="1"/>
  <c r="O54" i="2" s="1"/>
  <c r="L55" i="2"/>
  <c r="K55" i="2" s="1"/>
  <c r="L56" i="2"/>
  <c r="N56" i="2" s="1"/>
  <c r="O56" i="2" s="1"/>
  <c r="L57" i="2"/>
  <c r="K57" i="2" s="1"/>
  <c r="K76" i="2" l="1"/>
  <c r="K92" i="2"/>
  <c r="N32" i="2"/>
  <c r="O32" i="2" s="1"/>
  <c r="M32" i="2"/>
  <c r="M55" i="2"/>
  <c r="N36" i="2"/>
  <c r="O36" i="2" s="1"/>
  <c r="K75" i="2"/>
  <c r="K77" i="2"/>
  <c r="M85" i="2"/>
  <c r="N85" i="2"/>
  <c r="O85" i="2" s="1"/>
  <c r="M94" i="2"/>
  <c r="N55" i="2"/>
  <c r="O55" i="2" s="1"/>
  <c r="K35" i="2"/>
  <c r="N84" i="2"/>
  <c r="O84" i="2" s="1"/>
  <c r="N93" i="2"/>
  <c r="O93" i="2" s="1"/>
  <c r="M97" i="2"/>
  <c r="M98" i="2"/>
  <c r="M75" i="2"/>
  <c r="M76" i="2"/>
  <c r="M92" i="2"/>
  <c r="N97" i="2"/>
  <c r="O97" i="2" s="1"/>
  <c r="M54" i="2"/>
  <c r="M33" i="2"/>
  <c r="K79" i="2"/>
  <c r="K84" i="2"/>
  <c r="K93" i="2"/>
  <c r="M96" i="2"/>
  <c r="N98" i="2"/>
  <c r="O98" i="2" s="1"/>
  <c r="K95" i="2"/>
  <c r="N96" i="2"/>
  <c r="O96" i="2" s="1"/>
  <c r="M95" i="2"/>
  <c r="K56" i="2"/>
  <c r="N57" i="2"/>
  <c r="O57" i="2" s="1"/>
  <c r="M56" i="2"/>
  <c r="M36" i="2"/>
  <c r="N35" i="2"/>
  <c r="O35" i="2" s="1"/>
  <c r="K78" i="2"/>
  <c r="N78" i="2"/>
  <c r="O78" i="2" s="1"/>
  <c r="N79" i="2"/>
  <c r="O79" i="2" s="1"/>
  <c r="K87" i="2"/>
  <c r="K88" i="2"/>
  <c r="N88" i="2"/>
  <c r="O88" i="2" s="1"/>
  <c r="M89" i="2"/>
  <c r="K89" i="2"/>
  <c r="M86" i="2"/>
  <c r="N86" i="2"/>
  <c r="O86" i="2" s="1"/>
  <c r="K90" i="2"/>
  <c r="M90" i="2"/>
  <c r="M87" i="2"/>
  <c r="M77" i="2"/>
  <c r="N80" i="2"/>
  <c r="O80" i="2" s="1"/>
  <c r="K81" i="2"/>
  <c r="M80" i="2"/>
  <c r="M81" i="2"/>
  <c r="N34" i="2"/>
  <c r="O34" i="2" s="1"/>
  <c r="K33" i="2"/>
  <c r="M34" i="2"/>
  <c r="M57" i="2"/>
  <c r="N53" i="2"/>
  <c r="O53" i="2" s="1"/>
  <c r="M53" i="2"/>
  <c r="K54" i="2"/>
  <c r="A4" i="2" l="1"/>
  <c r="N74" i="2"/>
  <c r="L74" i="2"/>
  <c r="M74" i="2" s="1"/>
  <c r="N52" i="2"/>
  <c r="O52" i="2" s="1"/>
  <c r="L52" i="2"/>
  <c r="M52" i="2" s="1"/>
  <c r="N45" i="2"/>
  <c r="O45" i="2" s="1"/>
  <c r="L45" i="2"/>
  <c r="M45" i="2" s="1"/>
  <c r="N24" i="2"/>
  <c r="O24" i="2" s="1"/>
  <c r="L24" i="2"/>
  <c r="M24" i="2" s="1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73" i="2"/>
  <c r="M73" i="2" s="1"/>
  <c r="L71" i="2"/>
  <c r="M71" i="2" s="1"/>
  <c r="L70" i="2"/>
  <c r="K70" i="2" s="1"/>
  <c r="L69" i="2"/>
  <c r="M69" i="2" s="1"/>
  <c r="L68" i="2"/>
  <c r="M68" i="2" s="1"/>
  <c r="L67" i="2"/>
  <c r="M67" i="2" s="1"/>
  <c r="N66" i="2"/>
  <c r="L66" i="2"/>
  <c r="M66" i="2" s="1"/>
  <c r="L65" i="2"/>
  <c r="M65" i="2" s="1"/>
  <c r="L64" i="2"/>
  <c r="M64" i="2" s="1"/>
  <c r="L63" i="2"/>
  <c r="M63" i="2" s="1"/>
  <c r="L62" i="2"/>
  <c r="M62" i="2" s="1"/>
  <c r="L61" i="2"/>
  <c r="N60" i="2"/>
  <c r="O60" i="2" s="1"/>
  <c r="L60" i="2"/>
  <c r="K60" i="2" s="1"/>
  <c r="L51" i="2"/>
  <c r="M51" i="2" s="1"/>
  <c r="L50" i="2"/>
  <c r="M50" i="2" s="1"/>
  <c r="L49" i="2"/>
  <c r="K49" i="2" s="1"/>
  <c r="L48" i="2"/>
  <c r="M48" i="2" s="1"/>
  <c r="L47" i="2"/>
  <c r="M47" i="2" s="1"/>
  <c r="L46" i="2"/>
  <c r="M46" i="2" s="1"/>
  <c r="L44" i="2"/>
  <c r="M44" i="2" s="1"/>
  <c r="L43" i="2"/>
  <c r="M43" i="2" s="1"/>
  <c r="L42" i="2"/>
  <c r="M42" i="2" s="1"/>
  <c r="L41" i="2"/>
  <c r="M41" i="2" s="1"/>
  <c r="L40" i="2"/>
  <c r="K40" i="2" s="1"/>
  <c r="L39" i="2"/>
  <c r="M39" i="2" s="1"/>
  <c r="N38" i="2"/>
  <c r="O38" i="2" s="1"/>
  <c r="L38" i="2"/>
  <c r="M38" i="2" s="1"/>
  <c r="L30" i="2"/>
  <c r="M30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24" i="2" l="1"/>
  <c r="K52" i="2"/>
  <c r="N16" i="2"/>
  <c r="O16" i="2" s="1"/>
  <c r="K71" i="2"/>
  <c r="K45" i="2"/>
  <c r="N51" i="2"/>
  <c r="O51" i="2" s="1"/>
  <c r="K74" i="2"/>
  <c r="K16" i="2"/>
  <c r="N73" i="2"/>
  <c r="O73" i="2" s="1"/>
  <c r="N44" i="2"/>
  <c r="O44" i="2" s="1"/>
  <c r="N23" i="2"/>
  <c r="O23" i="2" s="1"/>
  <c r="K10" i="2"/>
  <c r="N39" i="2"/>
  <c r="O39" i="2" s="1"/>
  <c r="N50" i="2"/>
  <c r="O50" i="2" s="1"/>
  <c r="N71" i="2"/>
  <c r="O71" i="2" s="1"/>
  <c r="N67" i="2"/>
  <c r="O67" i="2" s="1"/>
  <c r="N70" i="2"/>
  <c r="O70" i="2" s="1"/>
  <c r="N68" i="2"/>
  <c r="O68" i="2" s="1"/>
  <c r="N69" i="2"/>
  <c r="O69" i="2" s="1"/>
  <c r="N64" i="2"/>
  <c r="O64" i="2" s="1"/>
  <c r="K63" i="2"/>
  <c r="N63" i="2"/>
  <c r="O63" i="2" s="1"/>
  <c r="N61" i="2"/>
  <c r="O61" i="2" s="1"/>
  <c r="N62" i="2"/>
  <c r="O62" i="2" s="1"/>
  <c r="N65" i="2"/>
  <c r="O65" i="2" s="1"/>
  <c r="N49" i="2"/>
  <c r="O49" i="2" s="1"/>
  <c r="N46" i="2"/>
  <c r="O46" i="2" s="1"/>
  <c r="N47" i="2"/>
  <c r="O47" i="2" s="1"/>
  <c r="N48" i="2"/>
  <c r="O48" i="2" s="1"/>
  <c r="K41" i="2"/>
  <c r="N41" i="2"/>
  <c r="O41" i="2" s="1"/>
  <c r="N43" i="2"/>
  <c r="O43" i="2" s="1"/>
  <c r="N40" i="2"/>
  <c r="O40" i="2" s="1"/>
  <c r="N42" i="2"/>
  <c r="O42" i="2" s="1"/>
  <c r="K30" i="2"/>
  <c r="N30" i="2"/>
  <c r="O30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0" i="2"/>
  <c r="K13" i="2"/>
  <c r="K22" i="2"/>
  <c r="K43" i="2"/>
  <c r="K61" i="2"/>
  <c r="M10" i="2"/>
  <c r="K23" i="2"/>
  <c r="K44" i="2"/>
  <c r="K64" i="2"/>
  <c r="K66" i="2"/>
  <c r="N12" i="2"/>
  <c r="O12" i="2" s="1"/>
  <c r="M11" i="2"/>
  <c r="K12" i="2"/>
  <c r="K25" i="2"/>
  <c r="K46" i="2"/>
  <c r="K65" i="2"/>
  <c r="K67" i="2"/>
  <c r="K73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M40" i="2"/>
  <c r="K42" i="2"/>
  <c r="M49" i="2"/>
  <c r="K51" i="2"/>
  <c r="M60" i="2"/>
  <c r="K62" i="2"/>
  <c r="M70" i="2"/>
  <c r="K11" i="2"/>
  <c r="N15" i="2"/>
  <c r="O15" i="2" s="1"/>
  <c r="M15" i="2"/>
  <c r="M14" i="2"/>
  <c r="K14" i="2"/>
  <c r="K18" i="2"/>
  <c r="K27" i="2"/>
  <c r="K39" i="2"/>
  <c r="K48" i="2"/>
  <c r="K69" i="2"/>
  <c r="K38" i="2"/>
  <c r="K47" i="2"/>
  <c r="K68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<sst xmlns="http://schemas.openxmlformats.org/spreadsheetml/2006/main" count="392" uniqueCount="117">
  <si>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</si>
  <si>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</si>
  <si>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</si>
  <si>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</si>
  <si>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</si>
  <si>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</si>
  <si>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</si>
  <si>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</si>
  <si>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</si>
  <si>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</si>
  <si>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</si>
  <si>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</si>
  <si>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</si>
  <si>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</si>
  <si>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</si>
  <si>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</si>
  <si>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</si>
  <si>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</si>
  <si>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</si>
  <si>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</si>
  <si>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</si>
  <si>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</si>
  <si>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</si>
  <si>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</si>
  <si>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</si>
  <si>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</si>
  <si>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</si>
  <si>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</si>
  <si>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</si>
  <si>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</si>
  <si>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</si>
  <si>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</si>
  <si>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</si>
  <si>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</si>
  <si>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</si>
  <si>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</si>
  <si>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</si>
  <si>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</si>
  <si>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</si>
  <si>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</si>
  <si>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</si>
  <si>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</si>
  <si>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</si>
  <si>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</si>
  <si>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</si>
  <si>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</si>
  <si>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</si>
  <si>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</si>
  <si>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</si>
  <si>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</si>
  <si>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</si>
  <si>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</si>
  <si>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</si>
  <si>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</si>
  <si>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</si>
  <si>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</si>
  <si>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</si>
  <si>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</si>
  <si>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</si>
  <si>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</si>
  <si>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</si>
  <si>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</si>
  <si>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</si>
  <si>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</si>
  <si>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</si>
  <si>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</si>
  <si>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</si>
  <si>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</si>
  <si>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</si>
  <si>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</si>
  <si>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</si>
  <si>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</si>
  <si>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</si>
  <si>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</si>
  <si>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</si>
  <si>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</si>
  <si>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</si>
  <si>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</si>
  <si>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</si>
  <si>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</si>
  <si>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</si>
  <si>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</si>
  <si>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</si>
  <si>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</si>
  <si>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</si>
  <si>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</si>
  <si>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</si>
  <si>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</si>
  <si>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</si>
  <si>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</si>
  <si>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</si>
  <si>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Manter Transportadoras</t>
  </si>
  <si>
    <t xml:space="preserve">Manter compras </t>
  </si>
  <si>
    <t>Manter contas a pagar</t>
  </si>
  <si>
    <t>Dar baixa no pagamento</t>
  </si>
  <si>
    <t>Manter contas a receber</t>
  </si>
  <si>
    <t>Manter vendas</t>
  </si>
  <si>
    <t>Visualizar detalhes compra</t>
  </si>
  <si>
    <t>Relatórios</t>
  </si>
  <si>
    <t>Relatório de clientes inadimplentes</t>
  </si>
  <si>
    <t>Relatório de fornecedores credores</t>
  </si>
  <si>
    <t xml:space="preserve">Relatório de produtos com estoque na loja </t>
  </si>
  <si>
    <t>Relatório de contas a pagar vencidas ou por vencer</t>
  </si>
  <si>
    <t>Relatório de contas a receber vencidas ou por vencer</t>
  </si>
  <si>
    <t>Visualizar detalhes transportadora</t>
  </si>
  <si>
    <t>Visualizar detalhes da venda</t>
  </si>
  <si>
    <t>Relatório de balanço por período (dia/mês/ano)</t>
  </si>
  <si>
    <t>Visualizar detalhes condição</t>
  </si>
  <si>
    <t>Consultar produtos por grupo</t>
  </si>
  <si>
    <t>Relatório de vendas por funcionário</t>
  </si>
  <si>
    <t>Relatório de alterações</t>
  </si>
  <si>
    <t>Visualizar detalhes conta a pagar</t>
  </si>
  <si>
    <t>Visualizar detalhes conta a receber</t>
  </si>
  <si>
    <t>Imprimir orçamento</t>
  </si>
  <si>
    <t>Relatório de compras por período e usuário</t>
  </si>
  <si>
    <t>Relatório de vendas por período e usuário</t>
  </si>
  <si>
    <t>Consultar log de alterações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</si>
</sst>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  <font>
      <sz val="8"/>
      <color theme="0"/>
      <name val="Source Sans Pro"/>
      <family val="2"/>
    </font>
    <font>
      <sz val="8"/>
      <color theme="0" tint="-0.249977111117893"/>
      <name val="Source Sans Pro"/>
      <family val="2"/>
    </font>
    <font>
      <i/>
      <sz val="8"/>
      <color rgb="FFCCFFFF"/>
      <name val="Source Sans Pro"/>
      <family val="2"/>
    </font>
    <font>
      <sz val="10"/>
      <name val="Arial"/>
      <family val="2"/>
    </font>
    <font>
      <sz val="8"/>
      <color theme="0" tint="-0.249977111117893"/>
      <name val="Source Sans Pro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0" fillId="0" borderId="0" xfId="0" applyFont="1" applyAlignment="1"/>
    <xf numFmtId="0" fontId="2" fillId="0" borderId="27" xfId="0" applyFont="1" applyBorder="1"/>
    <xf numFmtId="0" fontId="2" fillId="0" borderId="28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9" fillId="0" borderId="0" xfId="0" applyFont="1" applyBorder="1" applyAlignment="1">
      <alignment horizontal="left" vertic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0" fillId="0" borderId="29" xfId="0" applyFont="1" applyBorder="1" applyAlignment="1">
      <alignment horizontal="center"/>
    </xf>
    <xf numFmtId="0" fontId="21" fillId="2" borderId="29" xfId="0" applyFont="1" applyFill="1" applyBorder="1" applyAlignment="1">
      <alignment horizontal="center" wrapText="1"/>
    </xf>
    <xf numFmtId="0" fontId="21" fillId="2" borderId="29" xfId="0" applyFont="1" applyFill="1" applyBorder="1" applyAlignment="1">
      <alignment horizontal="center"/>
    </xf>
    <xf numFmtId="4" fontId="21" fillId="2" borderId="29" xfId="0" applyNumberFormat="1" applyFont="1" applyFill="1" applyBorder="1" applyAlignment="1">
      <alignment horizontal="center"/>
    </xf>
    <xf numFmtId="0" fontId="22" fillId="10" borderId="29" xfId="0" applyFont="1" applyFill="1" applyBorder="1" applyAlignment="1">
      <alignment horizontal="center"/>
    </xf>
    <xf numFmtId="0" fontId="23" fillId="0" borderId="27" xfId="0" applyFont="1" applyBorder="1"/>
    <xf numFmtId="0" fontId="23" fillId="0" borderId="28" xfId="0" applyFont="1" applyBorder="1"/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24" fillId="2" borderId="29" xfId="0" applyFont="1" applyFill="1" applyBorder="1" applyAlignment="1">
      <alignment horizontal="center"/>
    </xf>
    <xf numFmtId="4" fontId="24" fillId="2" borderId="29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7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9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50" t="s">
        <v>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1"/>
      <c r="AD1" s="1"/>
      <c r="AE1" s="1"/>
      <c r="AF1" s="1"/>
      <c r="AG1" s="1"/>
      <c r="AH1" s="1"/>
      <c r="AI1" s="1"/>
    </row>
    <row r="2" spans="1:35" ht="12" customHeigh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4"/>
      <c r="AC2" s="1"/>
      <c r="AD2" s="1"/>
      <c r="AE2" s="1"/>
      <c r="AF2" s="1"/>
      <c r="AG2" s="1"/>
      <c r="AH2" s="1"/>
      <c r="AI2" s="1"/>
    </row>
    <row r="3" spans="1:35" ht="12" customHeight="1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7"/>
      <c r="AC3" s="1"/>
      <c r="AD3" s="1"/>
      <c r="AE3" s="1"/>
      <c r="AF3" s="1"/>
      <c r="AG3" s="1"/>
      <c r="AH3" s="1"/>
      <c r="AI3" s="1"/>
    </row>
    <row r="4" spans="1:35" ht="12" customHeight="1">
      <c r="A4" s="134" t="s">
        <v>3</v>
      </c>
      <c r="B4" s="129"/>
      <c r="C4" s="129"/>
      <c r="D4" s="129"/>
      <c r="E4" s="129"/>
      <c r="F4" s="151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R4" s="132" t="s">
        <v>4</v>
      </c>
      <c r="S4" s="130"/>
      <c r="T4" s="6">
        <v>400</v>
      </c>
      <c r="U4" s="132" t="s">
        <v>5</v>
      </c>
      <c r="V4" s="130"/>
      <c r="W4" s="133">
        <f>W5*T4</f>
        <v>171200</v>
      </c>
      <c r="X4" s="129"/>
      <c r="Y4" s="129"/>
      <c r="Z4" s="129"/>
      <c r="AA4" s="129"/>
      <c r="AB4" s="130"/>
      <c r="AC4" s="1"/>
      <c r="AD4" s="1"/>
      <c r="AE4" s="1"/>
      <c r="AF4" s="1"/>
      <c r="AG4" s="1"/>
      <c r="AH4" s="1"/>
      <c r="AI4" s="1"/>
    </row>
    <row r="5" spans="1:35" ht="12" customHeight="1">
      <c r="A5" s="134" t="s">
        <v>7</v>
      </c>
      <c r="B5" s="129"/>
      <c r="C5" s="129"/>
      <c r="D5" s="129"/>
      <c r="E5" s="129"/>
      <c r="F5" s="131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30"/>
      <c r="U5" s="132" t="s">
        <v>10</v>
      </c>
      <c r="V5" s="130"/>
      <c r="W5" s="136">
        <f>SUM(Y11:Y14)</f>
        <v>428</v>
      </c>
      <c r="X5" s="129"/>
      <c r="Y5" s="129"/>
      <c r="Z5" s="129"/>
      <c r="AA5" s="129"/>
      <c r="AB5" s="130"/>
      <c r="AC5" s="1"/>
      <c r="AD5" s="1"/>
      <c r="AE5" s="1"/>
      <c r="AF5" s="1"/>
      <c r="AG5" s="1"/>
      <c r="AH5" s="1"/>
      <c r="AI5" s="1"/>
    </row>
    <row r="6" spans="1:35" ht="12" customHeight="1">
      <c r="A6" s="134" t="s">
        <v>13</v>
      </c>
      <c r="B6" s="129"/>
      <c r="C6" s="129"/>
      <c r="D6" s="129"/>
      <c r="E6" s="129"/>
      <c r="F6" s="131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30"/>
      <c r="AC6" s="1"/>
      <c r="AD6" s="1"/>
      <c r="AE6" s="1"/>
      <c r="AF6" s="1"/>
      <c r="AG6" s="1"/>
      <c r="AH6" s="1"/>
      <c r="AI6" s="1"/>
    </row>
    <row r="7" spans="1:35" ht="12" customHeight="1">
      <c r="A7" s="134" t="s">
        <v>14</v>
      </c>
      <c r="B7" s="129"/>
      <c r="C7" s="129"/>
      <c r="D7" s="129"/>
      <c r="E7" s="129"/>
      <c r="F7" s="131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U7" s="137" t="s">
        <v>17</v>
      </c>
      <c r="V7" s="129"/>
      <c r="W7" s="130"/>
      <c r="X7" s="135"/>
      <c r="Y7" s="129"/>
      <c r="Z7" s="129"/>
      <c r="AA7" s="129"/>
      <c r="AB7" s="130"/>
      <c r="AC7" s="1"/>
      <c r="AD7" s="1"/>
      <c r="AE7" s="1"/>
      <c r="AF7" s="1"/>
      <c r="AG7" s="1"/>
      <c r="AH7" s="1"/>
      <c r="AI7" s="1"/>
    </row>
    <row r="8" spans="1:35" ht="12" customHeight="1">
      <c r="A8" s="134" t="s">
        <v>25</v>
      </c>
      <c r="B8" s="129"/>
      <c r="C8" s="129"/>
      <c r="D8" s="129"/>
      <c r="E8" s="129"/>
      <c r="F8" s="131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30"/>
      <c r="U8" s="137" t="s">
        <v>26</v>
      </c>
      <c r="V8" s="129"/>
      <c r="W8" s="130"/>
      <c r="X8" s="135"/>
      <c r="Y8" s="129"/>
      <c r="Z8" s="129"/>
      <c r="AA8" s="129"/>
      <c r="AB8" s="13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49" t="s">
        <v>28</v>
      </c>
      <c r="B10" s="141"/>
      <c r="C10" s="128" t="s">
        <v>29</v>
      </c>
      <c r="D10" s="129"/>
      <c r="E10" s="129"/>
      <c r="F10" s="129"/>
      <c r="G10" s="129"/>
      <c r="H10" s="129"/>
      <c r="I10" s="129"/>
      <c r="J10" s="129"/>
      <c r="K10" s="130"/>
      <c r="L10" s="21"/>
      <c r="M10" s="18"/>
      <c r="N10" s="18"/>
      <c r="O10" s="149" t="s">
        <v>33</v>
      </c>
      <c r="P10" s="140"/>
      <c r="Q10" s="132" t="s">
        <v>34</v>
      </c>
      <c r="R10" s="129"/>
      <c r="S10" s="129"/>
      <c r="T10" s="130"/>
      <c r="U10" s="132" t="s">
        <v>35</v>
      </c>
      <c r="V10" s="129"/>
      <c r="W10" s="129"/>
      <c r="X10" s="130"/>
      <c r="Y10" s="132" t="s">
        <v>23</v>
      </c>
      <c r="Z10" s="129"/>
      <c r="AA10" s="129"/>
      <c r="AB10" s="130"/>
      <c r="AC10" s="23"/>
      <c r="AD10" s="1"/>
      <c r="AE10" s="1"/>
      <c r="AF10" s="1"/>
      <c r="AG10" s="1"/>
      <c r="AH10" s="1"/>
      <c r="AI10" s="1"/>
    </row>
    <row r="11" spans="1:35" ht="12" customHeight="1">
      <c r="A11" s="142"/>
      <c r="B11" s="144"/>
      <c r="C11" s="128" t="s">
        <v>37</v>
      </c>
      <c r="D11" s="129"/>
      <c r="E11" s="129"/>
      <c r="F11" s="129"/>
      <c r="G11" s="129"/>
      <c r="H11" s="129"/>
      <c r="I11" s="129"/>
      <c r="J11" s="129"/>
      <c r="K11" s="130"/>
      <c r="L11" s="21"/>
      <c r="M11" s="18"/>
      <c r="N11" s="18"/>
      <c r="O11" s="142"/>
      <c r="P11" s="143"/>
      <c r="Q11" s="137" t="s">
        <v>39</v>
      </c>
      <c r="R11" s="130"/>
      <c r="S11" s="136">
        <f>Sumário!E55</f>
        <v>428</v>
      </c>
      <c r="T11" s="130"/>
      <c r="U11" s="138">
        <v>1</v>
      </c>
      <c r="V11" s="129"/>
      <c r="W11" s="129"/>
      <c r="X11" s="130"/>
      <c r="Y11" s="136">
        <f t="shared" ref="Y11:Y14" si="0">S11*U11</f>
        <v>428</v>
      </c>
      <c r="Z11" s="129"/>
      <c r="AA11" s="129"/>
      <c r="AB11" s="130"/>
      <c r="AC11" s="1"/>
      <c r="AD11" s="1"/>
      <c r="AE11" s="1"/>
      <c r="AF11" s="1"/>
      <c r="AG11" s="1"/>
      <c r="AH11" s="1"/>
      <c r="AI11" s="1"/>
    </row>
    <row r="12" spans="1:35" ht="12" customHeight="1">
      <c r="A12" s="142"/>
      <c r="B12" s="144"/>
      <c r="C12" s="128" t="s">
        <v>44</v>
      </c>
      <c r="D12" s="129"/>
      <c r="E12" s="129"/>
      <c r="F12" s="129"/>
      <c r="G12" s="129"/>
      <c r="H12" s="129"/>
      <c r="I12" s="129"/>
      <c r="J12" s="129"/>
      <c r="K12" s="130"/>
      <c r="L12" s="21"/>
      <c r="M12" s="18"/>
      <c r="N12" s="18"/>
      <c r="O12" s="142"/>
      <c r="P12" s="143"/>
      <c r="Q12" s="137" t="s">
        <v>46</v>
      </c>
      <c r="R12" s="129"/>
      <c r="S12" s="136">
        <f>Sumário!E56</f>
        <v>0</v>
      </c>
      <c r="T12" s="130"/>
      <c r="U12" s="138">
        <v>1</v>
      </c>
      <c r="V12" s="129"/>
      <c r="W12" s="129"/>
      <c r="X12" s="130"/>
      <c r="Y12" s="136">
        <f t="shared" si="0"/>
        <v>0</v>
      </c>
      <c r="Z12" s="129"/>
      <c r="AA12" s="129"/>
      <c r="AB12" s="130"/>
      <c r="AC12" s="1"/>
      <c r="AD12" s="1"/>
      <c r="AE12" s="1"/>
      <c r="AF12" s="1"/>
      <c r="AG12" s="1"/>
      <c r="AH12" s="1"/>
      <c r="AI12" s="1"/>
    </row>
    <row r="13" spans="1:35" ht="12" customHeight="1">
      <c r="A13" s="142"/>
      <c r="B13" s="144"/>
      <c r="C13" s="128" t="s">
        <v>47</v>
      </c>
      <c r="D13" s="129"/>
      <c r="E13" s="129"/>
      <c r="F13" s="129"/>
      <c r="G13" s="129"/>
      <c r="H13" s="129"/>
      <c r="I13" s="129"/>
      <c r="J13" s="129"/>
      <c r="K13" s="130"/>
      <c r="L13" s="21"/>
      <c r="M13" s="18"/>
      <c r="N13" s="18"/>
      <c r="O13" s="142"/>
      <c r="P13" s="143"/>
      <c r="Q13" s="137" t="s">
        <v>48</v>
      </c>
      <c r="R13" s="129"/>
      <c r="S13" s="136">
        <f>Sumário!E57</f>
        <v>0</v>
      </c>
      <c r="T13" s="130"/>
      <c r="U13" s="138">
        <v>1</v>
      </c>
      <c r="V13" s="129"/>
      <c r="W13" s="129"/>
      <c r="X13" s="130"/>
      <c r="Y13" s="136">
        <f t="shared" si="0"/>
        <v>0</v>
      </c>
      <c r="Z13" s="129"/>
      <c r="AA13" s="129"/>
      <c r="AB13" s="130"/>
      <c r="AC13" s="1"/>
      <c r="AD13" s="1"/>
      <c r="AE13" s="1"/>
      <c r="AF13" s="1"/>
      <c r="AG13" s="1"/>
      <c r="AH13" s="1"/>
      <c r="AI13" s="1"/>
    </row>
    <row r="14" spans="1:35" ht="12" customHeight="1">
      <c r="A14" s="145"/>
      <c r="B14" s="147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45"/>
      <c r="P14" s="146"/>
      <c r="Q14" s="137"/>
      <c r="R14" s="129"/>
      <c r="S14" s="136">
        <f>Sumário!E58</f>
        <v>0</v>
      </c>
      <c r="T14" s="130"/>
      <c r="U14" s="138"/>
      <c r="V14" s="129"/>
      <c r="W14" s="129"/>
      <c r="X14" s="130"/>
      <c r="Y14" s="136">
        <f t="shared" si="0"/>
        <v>0</v>
      </c>
      <c r="Z14" s="129"/>
      <c r="AA14" s="129"/>
      <c r="AB14" s="130"/>
      <c r="AC14" s="1"/>
      <c r="AD14" s="1"/>
      <c r="AE14" s="1"/>
      <c r="AF14" s="1"/>
      <c r="AG14" s="1"/>
      <c r="AH14" s="1"/>
      <c r="AI14" s="1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48" t="s">
        <v>54</v>
      </c>
      <c r="L16" s="146"/>
      <c r="M16" s="146"/>
      <c r="N16" s="146"/>
      <c r="O16" s="146"/>
      <c r="P16" s="146"/>
      <c r="Q16" s="146"/>
      <c r="R16" s="146"/>
      <c r="S16" s="14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39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1"/>
      <c r="AC17" s="1"/>
      <c r="AD17" s="1"/>
      <c r="AE17" s="1"/>
      <c r="AF17" s="1"/>
      <c r="AG17" s="1"/>
      <c r="AH17" s="1"/>
      <c r="AI17" s="1"/>
    </row>
    <row r="18" spans="1:35" ht="12" customHeight="1">
      <c r="A18" s="14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4"/>
      <c r="AC18" s="1"/>
      <c r="AD18" s="1"/>
      <c r="AE18" s="1"/>
      <c r="AF18" s="1"/>
      <c r="AG18" s="1"/>
      <c r="AH18" s="1"/>
      <c r="AI18" s="1"/>
    </row>
    <row r="19" spans="1:35" ht="12" customHeight="1">
      <c r="A19" s="142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4"/>
      <c r="AC19" s="1"/>
      <c r="AD19" s="1"/>
      <c r="AE19" s="1"/>
      <c r="AF19" s="1"/>
      <c r="AG19" s="1"/>
      <c r="AH19" s="1"/>
      <c r="AI19" s="1"/>
    </row>
    <row r="20" spans="1:35" ht="12" customHeight="1">
      <c r="A20" s="142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4"/>
      <c r="AC20" s="1"/>
      <c r="AD20" s="1"/>
      <c r="AE20" s="1"/>
      <c r="AF20" s="1"/>
      <c r="AG20" s="1"/>
      <c r="AH20" s="1"/>
      <c r="AI20" s="1"/>
    </row>
    <row r="21" spans="1:35" ht="12" customHeight="1">
      <c r="A21" s="14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4"/>
      <c r="AC21" s="1"/>
      <c r="AD21" s="1"/>
      <c r="AE21" s="1"/>
      <c r="AF21" s="1"/>
      <c r="AG21" s="1"/>
      <c r="AH21" s="1"/>
      <c r="AI21" s="1"/>
    </row>
    <row r="22" spans="1:35" ht="12" customHeight="1">
      <c r="A22" s="14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4"/>
      <c r="AC22" s="1"/>
      <c r="AD22" s="1"/>
      <c r="AE22" s="1"/>
      <c r="AF22" s="1"/>
      <c r="AG22" s="1"/>
      <c r="AH22" s="1"/>
      <c r="AI22" s="1"/>
    </row>
    <row r="23" spans="1:35" ht="12" customHeight="1">
      <c r="A23" s="14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4"/>
      <c r="AC23" s="1"/>
      <c r="AD23" s="1"/>
      <c r="AE23" s="1"/>
      <c r="AF23" s="1"/>
      <c r="AG23" s="1"/>
      <c r="AH23" s="1"/>
      <c r="AI23" s="1"/>
    </row>
    <row r="24" spans="1:35" ht="12" customHeight="1">
      <c r="A24" s="142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4"/>
      <c r="AC24" s="1"/>
      <c r="AD24" s="1"/>
      <c r="AE24" s="1"/>
      <c r="AF24" s="1"/>
      <c r="AG24" s="1"/>
      <c r="AH24" s="1"/>
      <c r="AI24" s="1"/>
    </row>
    <row r="25" spans="1:35" ht="12" customHeight="1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4"/>
      <c r="AC25" s="1"/>
      <c r="AD25" s="1"/>
      <c r="AE25" s="1"/>
      <c r="AF25" s="1"/>
      <c r="AG25" s="1"/>
      <c r="AH25" s="1"/>
      <c r="AI25" s="1"/>
    </row>
    <row r="26" spans="1:35" ht="12" customHeight="1">
      <c r="A26" s="142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4"/>
      <c r="AC26" s="1"/>
      <c r="AD26" s="1"/>
      <c r="AE26" s="1"/>
      <c r="AF26" s="1"/>
      <c r="AG26" s="1"/>
      <c r="AH26" s="1"/>
      <c r="AI26" s="1"/>
    </row>
    <row r="27" spans="1:35" ht="12" customHeight="1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4"/>
      <c r="AC27" s="1"/>
      <c r="AD27" s="1"/>
      <c r="AE27" s="1"/>
      <c r="AF27" s="1"/>
      <c r="AG27" s="1"/>
      <c r="AH27" s="1"/>
      <c r="AI27" s="1"/>
    </row>
    <row r="28" spans="1:35" ht="12" customHeight="1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4"/>
      <c r="AC28" s="1"/>
      <c r="AD28" s="1"/>
      <c r="AE28" s="1"/>
      <c r="AF28" s="1"/>
      <c r="AG28" s="1"/>
      <c r="AH28" s="1"/>
      <c r="AI28" s="1"/>
    </row>
    <row r="29" spans="1:35" ht="12" customHeight="1">
      <c r="A29" s="142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4"/>
      <c r="AC29" s="1"/>
      <c r="AD29" s="1"/>
      <c r="AE29" s="1"/>
      <c r="AF29" s="1"/>
      <c r="AG29" s="1"/>
      <c r="AH29" s="1"/>
      <c r="AI29" s="1"/>
    </row>
    <row r="30" spans="1:35" ht="12" customHeight="1">
      <c r="A30" s="14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4"/>
      <c r="AC30" s="1"/>
      <c r="AD30" s="1"/>
      <c r="AE30" s="1"/>
      <c r="AF30" s="1"/>
      <c r="AG30" s="1"/>
      <c r="AH30" s="1"/>
      <c r="AI30" s="1"/>
    </row>
    <row r="31" spans="1:35" ht="12" customHeight="1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4"/>
      <c r="AC31" s="1"/>
      <c r="AD31" s="1"/>
      <c r="AE31" s="1"/>
      <c r="AF31" s="1"/>
      <c r="AG31" s="1"/>
      <c r="AH31" s="1"/>
      <c r="AI31" s="1"/>
    </row>
    <row r="32" spans="1:35" ht="12" customHeight="1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4"/>
      <c r="AC32" s="1"/>
      <c r="AD32" s="1"/>
      <c r="AE32" s="1"/>
      <c r="AF32" s="1"/>
      <c r="AG32" s="1"/>
      <c r="AH32" s="1"/>
      <c r="AI32" s="1"/>
    </row>
    <row r="33" spans="1:35" ht="12" customHeight="1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4"/>
      <c r="AC33" s="1"/>
      <c r="AD33" s="1"/>
      <c r="AE33" s="1"/>
      <c r="AF33" s="1"/>
      <c r="AG33" s="1"/>
      <c r="AH33" s="1"/>
      <c r="AI33" s="1"/>
    </row>
    <row r="34" spans="1:35" ht="12" customHeight="1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4"/>
      <c r="AC34" s="1"/>
      <c r="AD34" s="1"/>
      <c r="AE34" s="1"/>
      <c r="AF34" s="1"/>
      <c r="AG34" s="1"/>
      <c r="AH34" s="1"/>
      <c r="AI34" s="1"/>
    </row>
    <row r="35" spans="1:35" ht="12" customHeight="1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4"/>
      <c r="AC35" s="1"/>
      <c r="AD35" s="1"/>
      <c r="AE35" s="1"/>
      <c r="AF35" s="1"/>
      <c r="AG35" s="1"/>
      <c r="AH35" s="1"/>
      <c r="AI35" s="1"/>
    </row>
    <row r="36" spans="1:35" ht="12" customHeight="1">
      <c r="A36" s="142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4"/>
      <c r="AC36" s="1"/>
      <c r="AD36" s="1"/>
      <c r="AE36" s="1"/>
      <c r="AF36" s="1"/>
      <c r="AG36" s="1"/>
      <c r="AH36" s="1"/>
      <c r="AI36" s="1"/>
    </row>
    <row r="37" spans="1:35" ht="12" customHeight="1">
      <c r="A37" s="14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  <c r="AC37" s="1"/>
      <c r="AD37" s="1"/>
      <c r="AE37" s="1"/>
      <c r="AF37" s="1"/>
      <c r="AG37" s="1"/>
      <c r="AH37" s="1"/>
      <c r="AI37" s="1"/>
    </row>
    <row r="38" spans="1:35" ht="12" customHeight="1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48" t="s">
        <v>59</v>
      </c>
      <c r="L40" s="146"/>
      <c r="M40" s="146"/>
      <c r="N40" s="146"/>
      <c r="O40" s="146"/>
      <c r="P40" s="146"/>
      <c r="Q40" s="146"/>
      <c r="R40" s="146"/>
      <c r="S40" s="14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39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1"/>
      <c r="AC41" s="1"/>
      <c r="AD41" s="1"/>
      <c r="AE41" s="1"/>
      <c r="AF41" s="1"/>
      <c r="AG41" s="1"/>
      <c r="AH41" s="1"/>
      <c r="AI41" s="1"/>
    </row>
    <row r="42" spans="1:35" ht="12" customHeight="1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4"/>
      <c r="AC42" s="1"/>
      <c r="AD42" s="1"/>
      <c r="AE42" s="1"/>
      <c r="AF42" s="1"/>
      <c r="AG42" s="1"/>
      <c r="AH42" s="1"/>
      <c r="AI42" s="1"/>
    </row>
    <row r="43" spans="1:35" ht="12" customHeight="1">
      <c r="A43" s="14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4"/>
      <c r="AC43" s="1"/>
      <c r="AD43" s="1"/>
      <c r="AE43" s="1"/>
      <c r="AF43" s="1"/>
      <c r="AG43" s="1"/>
      <c r="AH43" s="1"/>
      <c r="AI43" s="1"/>
    </row>
    <row r="44" spans="1:35" ht="12" customHeight="1">
      <c r="A44" s="142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4"/>
      <c r="AC44" s="1"/>
      <c r="AD44" s="1"/>
      <c r="AE44" s="1"/>
      <c r="AF44" s="1"/>
      <c r="AG44" s="1"/>
      <c r="AH44" s="1"/>
      <c r="AI44" s="1"/>
    </row>
    <row r="45" spans="1:35" ht="12" customHeight="1">
      <c r="A45" s="14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4"/>
      <c r="AC45" s="1"/>
      <c r="AD45" s="1"/>
      <c r="AE45" s="1"/>
      <c r="AF45" s="1"/>
      <c r="AG45" s="1"/>
      <c r="AH45" s="1"/>
      <c r="AI45" s="1"/>
    </row>
    <row r="46" spans="1:35" ht="12" customHeight="1">
      <c r="A46" s="142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4"/>
      <c r="AC46" s="1"/>
      <c r="AD46" s="1"/>
      <c r="AE46" s="1"/>
      <c r="AF46" s="1"/>
      <c r="AG46" s="1"/>
      <c r="AH46" s="1"/>
      <c r="AI46" s="1"/>
    </row>
    <row r="47" spans="1:35" ht="12" customHeight="1">
      <c r="A47" s="14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4"/>
      <c r="AC47" s="1"/>
      <c r="AD47" s="1"/>
      <c r="AE47" s="1"/>
      <c r="AF47" s="1"/>
      <c r="AG47" s="1"/>
      <c r="AH47" s="1"/>
      <c r="AI47" s="1"/>
    </row>
    <row r="48" spans="1:35" ht="12" customHeight="1">
      <c r="A48" s="14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4"/>
      <c r="AC48" s="1"/>
      <c r="AD48" s="1"/>
      <c r="AE48" s="1"/>
      <c r="AF48" s="1"/>
      <c r="AG48" s="1"/>
      <c r="AH48" s="1"/>
      <c r="AI48" s="1"/>
    </row>
    <row r="49" spans="1:35" ht="12" customHeight="1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4"/>
      <c r="AC49" s="1"/>
      <c r="AD49" s="1"/>
      <c r="AE49" s="1"/>
      <c r="AF49" s="1"/>
      <c r="AG49" s="1"/>
      <c r="AH49" s="1"/>
      <c r="AI49" s="1"/>
    </row>
    <row r="50" spans="1:35" ht="12" customHeight="1">
      <c r="A50" s="14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4"/>
      <c r="AC50" s="1"/>
      <c r="AD50" s="1"/>
      <c r="AE50" s="1"/>
      <c r="AF50" s="1"/>
      <c r="AG50" s="1"/>
      <c r="AH50" s="1"/>
      <c r="AI50" s="1"/>
    </row>
    <row r="51" spans="1:35" ht="12" customHeight="1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4"/>
      <c r="AC51" s="1"/>
      <c r="AD51" s="1"/>
      <c r="AE51" s="1"/>
      <c r="AF51" s="1"/>
      <c r="AG51" s="1"/>
      <c r="AH51" s="1"/>
      <c r="AI51" s="1"/>
    </row>
    <row r="52" spans="1:35" ht="12" customHeight="1">
      <c r="A52" s="14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4"/>
      <c r="AC52" s="1"/>
      <c r="AD52" s="1"/>
      <c r="AE52" s="1"/>
      <c r="AF52" s="1"/>
      <c r="AG52" s="1"/>
      <c r="AH52" s="1"/>
      <c r="AI52" s="1"/>
    </row>
    <row r="53" spans="1:35" ht="12" customHeight="1">
      <c r="A53" s="142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4"/>
      <c r="AC53" s="1"/>
      <c r="AD53" s="1"/>
      <c r="AE53" s="1"/>
      <c r="AF53" s="1"/>
      <c r="AG53" s="1"/>
      <c r="AH53" s="1"/>
      <c r="AI53" s="1"/>
    </row>
    <row r="54" spans="1:35" ht="12" customHeight="1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4"/>
      <c r="AC54" s="1"/>
      <c r="AD54" s="1"/>
      <c r="AE54" s="1"/>
      <c r="AF54" s="1"/>
      <c r="AG54" s="1"/>
      <c r="AH54" s="1"/>
      <c r="AI54" s="1"/>
    </row>
    <row r="55" spans="1:35" ht="12" customHeight="1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4"/>
      <c r="AC55" s="1"/>
      <c r="AD55" s="1"/>
      <c r="AE55" s="1"/>
      <c r="AF55" s="1"/>
      <c r="AG55" s="1"/>
      <c r="AH55" s="1"/>
      <c r="AI55" s="1"/>
    </row>
    <row r="56" spans="1:35" ht="12" customHeight="1">
      <c r="A56" s="142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4"/>
      <c r="AC56" s="1"/>
      <c r="AD56" s="1"/>
      <c r="AE56" s="1"/>
      <c r="AF56" s="1"/>
      <c r="AG56" s="1"/>
      <c r="AH56" s="1"/>
      <c r="AI56" s="1"/>
    </row>
    <row r="57" spans="1:35" ht="12" customHeight="1">
      <c r="A57" s="142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4"/>
      <c r="AC57" s="1"/>
      <c r="AD57" s="1"/>
      <c r="AE57" s="1"/>
      <c r="AF57" s="1"/>
      <c r="AG57" s="1"/>
      <c r="AH57" s="1"/>
      <c r="AI57" s="1"/>
    </row>
    <row r="58" spans="1:35" ht="12" customHeight="1">
      <c r="A58" s="142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4"/>
      <c r="AC58" s="1"/>
      <c r="AD58" s="1"/>
      <c r="AE58" s="1"/>
      <c r="AF58" s="1"/>
      <c r="AG58" s="1"/>
      <c r="AH58" s="1"/>
      <c r="AI58" s="1"/>
    </row>
    <row r="59" spans="1:35" ht="12" customHeight="1">
      <c r="A59" s="142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4"/>
      <c r="AC59" s="1"/>
      <c r="AD59" s="1"/>
      <c r="AE59" s="1"/>
      <c r="AF59" s="1"/>
      <c r="AG59" s="1"/>
      <c r="AH59" s="1"/>
      <c r="AI59" s="1"/>
    </row>
    <row r="60" spans="1:35" ht="12" customHeight="1">
      <c r="A60" s="145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7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2"/>
  <sheetViews>
    <sheetView showGridLines="0" tabSelected="1" workbookViewId="0">
      <pane ySplit="7" topLeftCell="A92" activePane="bottomLeft" state="frozen"/>
      <selection pane="bottomLeft" activeCell="P100" sqref="P100:T100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54" t="s">
        <v>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2"/>
      <c r="Q1" s="2"/>
      <c r="R1" s="2"/>
      <c r="S1" s="2"/>
      <c r="T1" s="2"/>
    </row>
    <row r="2" spans="1:20" ht="15" customHeight="1">
      <c r="A2" s="155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2"/>
      <c r="Q2" s="2"/>
      <c r="R2" s="2"/>
      <c r="S2" s="2"/>
      <c r="T2" s="2"/>
    </row>
    <row r="3" spans="1:20" ht="15" customHeight="1">
      <c r="A3" s="155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2"/>
      <c r="Q3" s="2"/>
      <c r="R3" s="2"/>
      <c r="S3" s="2"/>
      <c r="T3" s="2"/>
    </row>
    <row r="4" spans="1:20" ht="15" customHeight="1">
      <c r="A4" s="163" t="str">
        <f>Contagem!A5&amp;" : "&amp;Contagem!F5</f>
        <v xml:space="preserve">Aplicação : </v>
      </c>
      <c r="B4" s="129"/>
      <c r="C4" s="129"/>
      <c r="D4" s="129"/>
      <c r="E4" s="129"/>
      <c r="F4" s="129"/>
      <c r="G4" s="156" t="str">
        <f>Contagem!A6&amp;" : "&amp;Contagem!F6</f>
        <v xml:space="preserve">Projeto : 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</row>
    <row r="5" spans="1:20" ht="15" customHeight="1">
      <c r="A5" s="162" t="str">
        <f>Contagem!A7&amp;" : "&amp;Contagem!F7</f>
        <v xml:space="preserve">Responsável : </v>
      </c>
      <c r="B5" s="129"/>
      <c r="C5" s="129"/>
      <c r="D5" s="129"/>
      <c r="E5" s="129"/>
      <c r="F5" s="129"/>
      <c r="G5" s="156" t="str">
        <f>Contagem!A8&amp;" : "&amp;Contagem!F8</f>
        <v xml:space="preserve">Revisor : 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30"/>
    </row>
    <row r="6" spans="1:20" ht="15" customHeight="1">
      <c r="A6" s="162" t="str">
        <f>Contagem!A4&amp;" : "&amp;Contagem!F4</f>
        <v xml:space="preserve">Empresa : </v>
      </c>
      <c r="B6" s="129"/>
      <c r="C6" s="129"/>
      <c r="D6" s="129"/>
      <c r="E6" s="130"/>
      <c r="F6" s="156" t="str">
        <f>Contagem!R4&amp;" = "&amp;VALUE(Contagem!T4)</f>
        <v>R$/PF = 400</v>
      </c>
      <c r="G6" s="130"/>
      <c r="H6" s="161" t="str">
        <f>" Custo= "&amp;DOLLAR(Contagem!W4)</f>
        <v xml:space="preserve"> Custo= R$ 171.200,00</v>
      </c>
      <c r="I6" s="146"/>
      <c r="J6" s="146"/>
      <c r="K6" s="146"/>
      <c r="L6" s="146"/>
      <c r="M6" s="147"/>
      <c r="N6" s="157" t="str">
        <f>"PF  = "&amp;VALUE(Contagem!W5)</f>
        <v>PF  = 428</v>
      </c>
      <c r="O6" s="158"/>
      <c r="P6" s="7"/>
      <c r="Q6" s="7"/>
      <c r="R6" s="7"/>
      <c r="S6" s="7"/>
      <c r="T6" s="8"/>
    </row>
    <row r="7" spans="1:20" ht="15" customHeight="1">
      <c r="A7" s="170" t="s">
        <v>12</v>
      </c>
      <c r="B7" s="129"/>
      <c r="C7" s="129"/>
      <c r="D7" s="129"/>
      <c r="E7" s="129"/>
      <c r="F7" s="130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59" t="s">
        <v>24</v>
      </c>
      <c r="Q7" s="160"/>
      <c r="R7" s="160"/>
      <c r="S7" s="160"/>
      <c r="T7" s="160"/>
    </row>
    <row r="8" spans="1:20" ht="18" customHeight="1">
      <c r="A8" s="172" t="s">
        <v>27</v>
      </c>
      <c r="B8" s="165"/>
      <c r="C8" s="165"/>
      <c r="D8" s="165"/>
      <c r="E8" s="165"/>
      <c r="F8" s="166"/>
      <c r="G8" s="22" t="s">
        <v>31</v>
      </c>
      <c r="H8" s="24" t="s">
        <v>36</v>
      </c>
      <c r="I8" s="22">
        <v>6</v>
      </c>
      <c r="J8" s="22">
        <v>2</v>
      </c>
      <c r="K8" s="26" t="str">
        <f t="shared" ref="K8:K23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23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52"/>
      <c r="Q8" s="153"/>
      <c r="R8" s="153"/>
      <c r="S8" s="153"/>
      <c r="T8" s="153"/>
    </row>
    <row r="9" spans="1:20" ht="18" customHeight="1">
      <c r="A9" s="171" t="s">
        <v>53</v>
      </c>
      <c r="B9" s="165"/>
      <c r="C9" s="165"/>
      <c r="D9" s="165"/>
      <c r="E9" s="165"/>
      <c r="F9" s="166"/>
      <c r="G9" s="22" t="s">
        <v>30</v>
      </c>
      <c r="H9" s="24" t="s">
        <v>36</v>
      </c>
      <c r="I9" s="22">
        <v>6</v>
      </c>
      <c r="J9" s="22">
        <v>2</v>
      </c>
      <c r="K9" s="26" t="str">
        <f t="shared" si="0"/>
        <v>EEA</v>
      </c>
      <c r="L9" s="29" t="str">
        <f t="shared" si="1"/>
        <v>A</v>
      </c>
      <c r="M9" s="32" t="str">
        <f t="shared" si="2"/>
        <v>Média</v>
      </c>
      <c r="N9" s="36">
        <f t="shared" si="3"/>
        <v>4</v>
      </c>
      <c r="O9" s="37">
        <f>IF(H9="I",N9*Contagem!$U$11,IF(H9="E",N9*Contagem!$U$13,IF(H9="A",N9*Contagem!$U$12,IF(H9="T",N9*Contagem!$U$14,""))))</f>
        <v>4</v>
      </c>
      <c r="P9" s="152"/>
      <c r="Q9" s="153"/>
      <c r="R9" s="153"/>
      <c r="S9" s="153"/>
      <c r="T9" s="153"/>
    </row>
    <row r="10" spans="1:20" ht="18" customHeight="1">
      <c r="A10" s="171" t="s">
        <v>55</v>
      </c>
      <c r="B10" s="165"/>
      <c r="C10" s="165"/>
      <c r="D10" s="165"/>
      <c r="E10" s="165"/>
      <c r="F10" s="166"/>
      <c r="G10" s="22" t="s">
        <v>30</v>
      </c>
      <c r="H10" s="24" t="s">
        <v>36</v>
      </c>
      <c r="I10" s="22">
        <v>6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152"/>
      <c r="Q10" s="153"/>
      <c r="R10" s="153"/>
      <c r="S10" s="153"/>
      <c r="T10" s="153"/>
    </row>
    <row r="11" spans="1:20" ht="18" customHeight="1">
      <c r="A11" s="164" t="s">
        <v>85</v>
      </c>
      <c r="B11" s="165"/>
      <c r="C11" s="165"/>
      <c r="D11" s="165"/>
      <c r="E11" s="165"/>
      <c r="F11" s="166"/>
      <c r="G11" s="22" t="s">
        <v>30</v>
      </c>
      <c r="H11" s="24" t="s">
        <v>36</v>
      </c>
      <c r="I11" s="22">
        <v>2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152"/>
      <c r="Q11" s="153"/>
      <c r="R11" s="153"/>
      <c r="S11" s="153"/>
      <c r="T11" s="153"/>
    </row>
    <row r="12" spans="1:20" ht="18" customHeight="1">
      <c r="A12" s="171" t="s">
        <v>60</v>
      </c>
      <c r="B12" s="165"/>
      <c r="C12" s="165"/>
      <c r="D12" s="165"/>
      <c r="E12" s="165"/>
      <c r="F12" s="166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152"/>
      <c r="Q12" s="153"/>
      <c r="R12" s="153"/>
      <c r="S12" s="153"/>
      <c r="T12" s="153"/>
    </row>
    <row r="13" spans="1:20" ht="18" customHeight="1">
      <c r="A13" s="171" t="s">
        <v>63</v>
      </c>
      <c r="B13" s="165"/>
      <c r="C13" s="165"/>
      <c r="D13" s="165"/>
      <c r="E13" s="165"/>
      <c r="F13" s="166"/>
      <c r="G13" s="22" t="s">
        <v>30</v>
      </c>
      <c r="H13" s="24" t="s">
        <v>36</v>
      </c>
      <c r="I13" s="22">
        <v>2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152"/>
      <c r="Q13" s="153"/>
      <c r="R13" s="153"/>
      <c r="S13" s="153"/>
      <c r="T13" s="153"/>
    </row>
    <row r="14" spans="1:20" ht="18" customHeight="1">
      <c r="A14" s="173" t="s">
        <v>69</v>
      </c>
      <c r="B14" s="140"/>
      <c r="C14" s="140"/>
      <c r="D14" s="140"/>
      <c r="E14" s="140"/>
      <c r="F14" s="174"/>
      <c r="G14" s="22" t="s">
        <v>52</v>
      </c>
      <c r="H14" s="24" t="s">
        <v>36</v>
      </c>
      <c r="I14" s="22">
        <v>6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152"/>
      <c r="Q14" s="153"/>
      <c r="R14" s="153"/>
      <c r="S14" s="153"/>
      <c r="T14" s="153"/>
    </row>
    <row r="15" spans="1:20" ht="18" customHeight="1">
      <c r="A15" s="173" t="s">
        <v>71</v>
      </c>
      <c r="B15" s="140"/>
      <c r="C15" s="140"/>
      <c r="D15" s="140"/>
      <c r="E15" s="140"/>
      <c r="F15" s="174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>
      <c r="A16" s="175" t="s">
        <v>86</v>
      </c>
      <c r="B16" s="140"/>
      <c r="C16" s="140"/>
      <c r="D16" s="140"/>
      <c r="E16" s="140"/>
      <c r="F16" s="174"/>
      <c r="G16" s="65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>
      <c r="A17" s="179"/>
      <c r="B17" s="129"/>
      <c r="C17" s="129"/>
      <c r="D17" s="129"/>
      <c r="E17" s="129"/>
      <c r="F17" s="180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52"/>
      <c r="Q17" s="153"/>
      <c r="R17" s="153"/>
      <c r="S17" s="153"/>
      <c r="T17" s="153"/>
    </row>
    <row r="18" spans="1:20" ht="18" customHeight="1">
      <c r="A18" s="176" t="s">
        <v>77</v>
      </c>
      <c r="B18" s="177"/>
      <c r="C18" s="177"/>
      <c r="D18" s="177"/>
      <c r="E18" s="177"/>
      <c r="F18" s="178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23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23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52"/>
      <c r="Q18" s="153"/>
      <c r="R18" s="153"/>
      <c r="S18" s="153"/>
      <c r="T18" s="153"/>
    </row>
    <row r="19" spans="1:20" ht="18" customHeight="1">
      <c r="A19" s="164" t="s">
        <v>78</v>
      </c>
      <c r="B19" s="165"/>
      <c r="C19" s="165"/>
      <c r="D19" s="165"/>
      <c r="E19" s="165"/>
      <c r="F19" s="166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52"/>
      <c r="Q19" s="153"/>
      <c r="R19" s="153"/>
      <c r="S19" s="153"/>
      <c r="T19" s="153"/>
    </row>
    <row r="20" spans="1:20" ht="18" customHeight="1">
      <c r="A20" s="164" t="s">
        <v>79</v>
      </c>
      <c r="B20" s="165"/>
      <c r="C20" s="165"/>
      <c r="D20" s="165"/>
      <c r="E20" s="165"/>
      <c r="F20" s="166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52"/>
      <c r="Q20" s="153"/>
      <c r="R20" s="153"/>
      <c r="S20" s="153"/>
      <c r="T20" s="153"/>
    </row>
    <row r="21" spans="1:20" ht="18" customHeight="1">
      <c r="A21" s="164" t="s">
        <v>75</v>
      </c>
      <c r="B21" s="165"/>
      <c r="C21" s="165"/>
      <c r="D21" s="165"/>
      <c r="E21" s="165"/>
      <c r="F21" s="166"/>
      <c r="G21" s="65" t="s">
        <v>30</v>
      </c>
      <c r="H21" s="24" t="s">
        <v>36</v>
      </c>
      <c r="I21" s="26">
        <v>1</v>
      </c>
      <c r="J21" s="26">
        <v>1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152"/>
      <c r="Q21" s="153"/>
      <c r="R21" s="153"/>
      <c r="S21" s="153"/>
      <c r="T21" s="153"/>
    </row>
    <row r="22" spans="1:20" ht="18" customHeight="1">
      <c r="A22" s="164" t="s">
        <v>76</v>
      </c>
      <c r="B22" s="165"/>
      <c r="C22" s="165"/>
      <c r="D22" s="165"/>
      <c r="E22" s="165"/>
      <c r="F22" s="166"/>
      <c r="G22" s="65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152"/>
      <c r="Q22" s="153"/>
      <c r="R22" s="153"/>
      <c r="S22" s="153"/>
      <c r="T22" s="153"/>
    </row>
    <row r="23" spans="1:20" ht="18" customHeight="1">
      <c r="A23" s="164" t="s">
        <v>87</v>
      </c>
      <c r="B23" s="165"/>
      <c r="C23" s="165"/>
      <c r="D23" s="165"/>
      <c r="E23" s="165"/>
      <c r="F23" s="166"/>
      <c r="G23" s="65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152"/>
      <c r="Q23" s="153"/>
      <c r="R23" s="153"/>
      <c r="S23" s="153"/>
      <c r="T23" s="153"/>
    </row>
    <row r="24" spans="1:20" ht="18" customHeight="1">
      <c r="A24" s="171"/>
      <c r="B24" s="165"/>
      <c r="C24" s="165"/>
      <c r="D24" s="165"/>
      <c r="E24" s="165"/>
      <c r="F24" s="166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52"/>
      <c r="Q24" s="153"/>
      <c r="R24" s="153"/>
      <c r="S24" s="153"/>
      <c r="T24" s="153"/>
    </row>
    <row r="25" spans="1:20" ht="18" customHeight="1">
      <c r="A25" s="167" t="s">
        <v>80</v>
      </c>
      <c r="B25" s="168"/>
      <c r="C25" s="168"/>
      <c r="D25" s="168"/>
      <c r="E25" s="168"/>
      <c r="F25" s="169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2" si="16">CONCATENATE(G25,L25)</f>
        <v>ALIL</v>
      </c>
      <c r="L25" s="29" t="str">
        <f t="shared" ref="L25:L52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60" si="18">IF(L25="L","Baixa",IF(L25="A","Média",IF(L25="","","Alta")))</f>
        <v>Baixa</v>
      </c>
      <c r="N25" s="36">
        <f t="shared" ref="N25:N52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52"/>
      <c r="Q25" s="153"/>
      <c r="R25" s="153"/>
      <c r="S25" s="153"/>
      <c r="T25" s="153"/>
    </row>
    <row r="26" spans="1:20" ht="18" customHeight="1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52"/>
      <c r="Q26" s="153"/>
      <c r="R26" s="153"/>
      <c r="S26" s="153"/>
      <c r="T26" s="153"/>
    </row>
    <row r="27" spans="1:20" ht="18" customHeight="1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52"/>
      <c r="Q27" s="153"/>
      <c r="R27" s="153"/>
      <c r="S27" s="153"/>
      <c r="T27" s="153"/>
    </row>
    <row r="28" spans="1:20" ht="18" customHeight="1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>
        <v>1</v>
      </c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52"/>
      <c r="Q28" s="153"/>
      <c r="R28" s="153"/>
      <c r="S28" s="153"/>
      <c r="T28" s="153"/>
    </row>
    <row r="29" spans="1:20" s="89" customFormat="1" ht="18" customHeight="1">
      <c r="A29" s="94" t="s">
        <v>76</v>
      </c>
      <c r="B29" s="90"/>
      <c r="C29" s="90"/>
      <c r="D29" s="90"/>
      <c r="E29" s="90"/>
      <c r="F29" s="91"/>
      <c r="G29" s="65" t="s">
        <v>52</v>
      </c>
      <c r="H29" s="24" t="s">
        <v>36</v>
      </c>
      <c r="I29" s="26"/>
      <c r="J29" s="26">
        <v>1</v>
      </c>
      <c r="K29" s="26" t="str">
        <f t="shared" ref="K29" si="20">CONCATENATE(G29,L29)</f>
        <v>CEA</v>
      </c>
      <c r="L29" s="29" t="str">
        <f t="shared" ref="L29" si="21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32" t="str">
        <f t="shared" ref="M29" si="22">IF(L29="L","Baixa",IF(L29="A","Média",IF(L29="","","Alta")))</f>
        <v>Média</v>
      </c>
      <c r="N29" s="36">
        <f t="shared" ref="N29" si="23">IF(ISBLANK(G29),"",IF(G29="ALI",IF(L29="L",7,IF(L29="A",10,15)),IF(G29="AIE",IF(L29="L",5,IF(L29="A",7,10)),IF(G29="SE",IF(L29="L",4,IF(L29="A",5,7)),IF(OR(G29="EE",G29="CE"),IF(L29="L",3,IF(L29="A",4,6)))))))</f>
        <v>4</v>
      </c>
      <c r="O29" s="37">
        <f>IF(H29="I",N29*Contagem!$U$11,IF(H29="E",N29*Contagem!$U$13,IF(H29="A",N29*Contagem!$U$12,IF(H29="T",N29*Contagem!$U$14,""))))</f>
        <v>4</v>
      </c>
      <c r="P29" s="92"/>
      <c r="Q29" s="93"/>
      <c r="R29" s="93"/>
      <c r="S29" s="93"/>
      <c r="T29" s="93"/>
    </row>
    <row r="30" spans="1:20" ht="18" customHeight="1">
      <c r="A30" s="67" t="s">
        <v>107</v>
      </c>
      <c r="B30" s="17"/>
      <c r="C30" s="17"/>
      <c r="D30" s="17"/>
      <c r="E30" s="17"/>
      <c r="F30" s="19"/>
      <c r="G30" s="65" t="s">
        <v>52</v>
      </c>
      <c r="H30" s="24" t="s">
        <v>36</v>
      </c>
      <c r="I30" s="26"/>
      <c r="J30" s="26">
        <v>1</v>
      </c>
      <c r="K30" s="26" t="str">
        <f t="shared" si="16"/>
        <v>CEA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152"/>
      <c r="Q30" s="153"/>
      <c r="R30" s="153"/>
      <c r="S30" s="153"/>
      <c r="T30" s="153"/>
    </row>
    <row r="31" spans="1:20" s="71" customFormat="1" ht="18" customHeight="1">
      <c r="A31" s="74"/>
      <c r="B31" s="75"/>
      <c r="C31" s="75"/>
      <c r="D31" s="75"/>
      <c r="E31" s="75"/>
      <c r="F31" s="76"/>
      <c r="G31" s="65"/>
      <c r="H31" s="24" t="s">
        <v>36</v>
      </c>
      <c r="I31" s="26"/>
      <c r="J31" s="26"/>
      <c r="K31" s="26"/>
      <c r="L31" s="29"/>
      <c r="M31" s="32"/>
      <c r="N31" s="36"/>
      <c r="O31" s="37"/>
      <c r="P31" s="72"/>
      <c r="Q31" s="73"/>
      <c r="R31" s="73"/>
      <c r="S31" s="73"/>
      <c r="T31" s="73"/>
    </row>
    <row r="32" spans="1:20" ht="18" customHeight="1">
      <c r="A32" s="68" t="s">
        <v>91</v>
      </c>
      <c r="B32" s="69"/>
      <c r="C32" s="69"/>
      <c r="D32" s="69"/>
      <c r="E32" s="69"/>
      <c r="F32" s="70"/>
      <c r="G32" s="65" t="s">
        <v>31</v>
      </c>
      <c r="H32" s="24" t="s">
        <v>36</v>
      </c>
      <c r="I32" s="26">
        <v>2</v>
      </c>
      <c r="J32" s="26">
        <v>3</v>
      </c>
      <c r="K32" s="26" t="str">
        <f t="shared" ref="K32:K37" si="24">CONCATENATE(G32,L32)</f>
        <v>ALIL</v>
      </c>
      <c r="L32" s="29" t="str">
        <f t="shared" ref="L32:L37" si="2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32" t="str">
        <f t="shared" ref="M32:M37" si="26">IF(L32="L","Baixa",IF(L32="A","Média",IF(L32="","","Alta")))</f>
        <v>Baixa</v>
      </c>
      <c r="N32" s="36">
        <f t="shared" ref="N32:N37" si="27">IF(ISBLANK(G32),"",IF(G32="ALI",IF(L32="L",7,IF(L32="A",10,15)),IF(G32="AIE",IF(L32="L",5,IF(L32="A",7,10)),IF(G32="SE",IF(L32="L",4,IF(L32="A",5,7)),IF(OR(G32="EE",G32="CE"),IF(L32="L",3,IF(L32="A",4,6)))))))</f>
        <v>7</v>
      </c>
      <c r="O32" s="37">
        <f>IF(H32="I",N32*Contagem!$U$11,IF(H32="E",N32*Contagem!$U$13,IF(H32="A",N32*Contagem!$U$12,IF(H32="T",N32*Contagem!$U$14,""))))</f>
        <v>7</v>
      </c>
      <c r="P32" s="152"/>
      <c r="Q32" s="153"/>
      <c r="R32" s="153"/>
      <c r="S32" s="153"/>
      <c r="T32" s="153"/>
    </row>
    <row r="33" spans="1:20" ht="18" customHeight="1">
      <c r="A33" s="67" t="s">
        <v>78</v>
      </c>
      <c r="B33" s="17"/>
      <c r="C33" s="17"/>
      <c r="D33" s="17"/>
      <c r="E33" s="17"/>
      <c r="F33" s="19"/>
      <c r="G33" s="65" t="s">
        <v>30</v>
      </c>
      <c r="H33" s="24" t="s">
        <v>36</v>
      </c>
      <c r="I33" s="26">
        <v>2</v>
      </c>
      <c r="J33" s="26">
        <v>3</v>
      </c>
      <c r="K33" s="26" t="str">
        <f t="shared" si="24"/>
        <v>EEA</v>
      </c>
      <c r="L33" s="29" t="str">
        <f t="shared" si="25"/>
        <v>A</v>
      </c>
      <c r="M33" s="32" t="str">
        <f t="shared" si="26"/>
        <v>Média</v>
      </c>
      <c r="N33" s="36">
        <f t="shared" si="27"/>
        <v>4</v>
      </c>
      <c r="O33" s="37">
        <f>IF(H33="I",N33*Contagem!$U$11,IF(H33="E",N33*Contagem!$U$13,IF(H33="A",N33*Contagem!$U$12,IF(H33="T",N33*Contagem!$U$14,""))))</f>
        <v>4</v>
      </c>
      <c r="P33" s="152"/>
      <c r="Q33" s="153"/>
      <c r="R33" s="153"/>
      <c r="S33" s="153"/>
      <c r="T33" s="153"/>
    </row>
    <row r="34" spans="1:20" ht="18" customHeight="1">
      <c r="A34" s="67" t="s">
        <v>79</v>
      </c>
      <c r="B34" s="17"/>
      <c r="C34" s="17"/>
      <c r="D34" s="17"/>
      <c r="E34" s="17"/>
      <c r="F34" s="19"/>
      <c r="G34" s="65" t="s">
        <v>30</v>
      </c>
      <c r="H34" s="24" t="s">
        <v>36</v>
      </c>
      <c r="I34" s="26">
        <v>2</v>
      </c>
      <c r="J34" s="26">
        <v>3</v>
      </c>
      <c r="K34" s="26" t="str">
        <f t="shared" si="24"/>
        <v>EEA</v>
      </c>
      <c r="L34" s="29" t="str">
        <f t="shared" si="25"/>
        <v>A</v>
      </c>
      <c r="M34" s="32" t="str">
        <f t="shared" si="26"/>
        <v>Média</v>
      </c>
      <c r="N34" s="36">
        <f t="shared" si="27"/>
        <v>4</v>
      </c>
      <c r="O34" s="37">
        <f>IF(H34="I",N34*Contagem!$U$11,IF(H34="E",N34*Contagem!$U$13,IF(H34="A",N34*Contagem!$U$12,IF(H34="T",N34*Contagem!$U$14,""))))</f>
        <v>4</v>
      </c>
      <c r="P34" s="152"/>
      <c r="Q34" s="153"/>
      <c r="R34" s="153"/>
      <c r="S34" s="153"/>
      <c r="T34" s="153"/>
    </row>
    <row r="35" spans="1:20" ht="18" customHeight="1">
      <c r="A35" s="67" t="s">
        <v>75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1</v>
      </c>
      <c r="K35" s="26" t="str">
        <f t="shared" si="24"/>
        <v>EEL</v>
      </c>
      <c r="L35" s="29" t="str">
        <f t="shared" si="25"/>
        <v>L</v>
      </c>
      <c r="M35" s="32" t="str">
        <f t="shared" si="26"/>
        <v>Baixa</v>
      </c>
      <c r="N35" s="36">
        <f t="shared" si="27"/>
        <v>3</v>
      </c>
      <c r="O35" s="37">
        <f>IF(H35="I",N35*Contagem!$U$11,IF(H35="E",N35*Contagem!$U$13,IF(H35="A",N35*Contagem!$U$12,IF(H35="T",N35*Contagem!$U$14,""))))</f>
        <v>3</v>
      </c>
      <c r="P35" s="152"/>
      <c r="Q35" s="153"/>
      <c r="R35" s="153"/>
      <c r="S35" s="153"/>
      <c r="T35" s="153"/>
    </row>
    <row r="36" spans="1:20" ht="18" customHeight="1">
      <c r="A36" s="67" t="s">
        <v>76</v>
      </c>
      <c r="B36" s="17"/>
      <c r="C36" s="17"/>
      <c r="D36" s="17"/>
      <c r="E36" s="17"/>
      <c r="F36" s="19"/>
      <c r="G36" s="65" t="s">
        <v>52</v>
      </c>
      <c r="H36" s="24" t="s">
        <v>36</v>
      </c>
      <c r="I36" s="26">
        <v>2</v>
      </c>
      <c r="J36" s="26">
        <v>1</v>
      </c>
      <c r="K36" s="26" t="str">
        <f t="shared" si="24"/>
        <v>CEL</v>
      </c>
      <c r="L36" s="29" t="str">
        <f t="shared" si="25"/>
        <v>L</v>
      </c>
      <c r="M36" s="32" t="str">
        <f t="shared" si="26"/>
        <v>Baixa</v>
      </c>
      <c r="N36" s="36">
        <f t="shared" si="27"/>
        <v>3</v>
      </c>
      <c r="O36" s="37">
        <f>IF(H36="I",N36*Contagem!$U$11,IF(H36="E",N36*Contagem!$U$13,IF(H36="A",N36*Contagem!$U$12,IF(H36="T",N36*Contagem!$U$14,""))))</f>
        <v>3</v>
      </c>
      <c r="P36" s="152"/>
      <c r="Q36" s="153"/>
      <c r="R36" s="153"/>
      <c r="S36" s="153"/>
      <c r="T36" s="153"/>
    </row>
    <row r="37" spans="1:20" ht="18" customHeight="1">
      <c r="A37" s="94" t="s">
        <v>104</v>
      </c>
      <c r="B37" s="90"/>
      <c r="C37" s="90"/>
      <c r="D37" s="90"/>
      <c r="E37" s="90"/>
      <c r="F37" s="91"/>
      <c r="G37" s="65" t="s">
        <v>52</v>
      </c>
      <c r="H37" s="24" t="s">
        <v>36</v>
      </c>
      <c r="I37" s="26">
        <v>2</v>
      </c>
      <c r="J37" s="26">
        <v>1</v>
      </c>
      <c r="K37" s="26" t="str">
        <f t="shared" si="24"/>
        <v>CEL</v>
      </c>
      <c r="L37" s="29" t="str">
        <f t="shared" si="25"/>
        <v>L</v>
      </c>
      <c r="M37" s="32" t="str">
        <f t="shared" si="26"/>
        <v>Baixa</v>
      </c>
      <c r="N37" s="36">
        <f t="shared" si="27"/>
        <v>3</v>
      </c>
      <c r="O37" s="37">
        <f>IF(H37="I",N37*Contagem!$U$11,IF(H37="E",N37*Contagem!$U$13,IF(H37="A",N37*Contagem!$U$12,IF(H37="T",N37*Contagem!$U$14,""))))</f>
        <v>3</v>
      </c>
      <c r="P37" s="152"/>
      <c r="Q37" s="153"/>
      <c r="R37" s="153"/>
      <c r="S37" s="153"/>
      <c r="T37" s="153"/>
    </row>
    <row r="38" spans="1:20" ht="18" customHeight="1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6"/>
        <v/>
      </c>
      <c r="L38" s="29" t="str">
        <f t="shared" si="17"/>
        <v/>
      </c>
      <c r="M38" s="32" t="str">
        <f t="shared" si="18"/>
        <v/>
      </c>
      <c r="N38" s="36" t="str">
        <f t="shared" si="19"/>
        <v/>
      </c>
      <c r="O38" s="37" t="e">
        <f>IF(H38="I",N38*Contagem!$U$11,IF(H38="E",N38*Contagem!$U$13,IF(H38="A",N38*Contagem!$U$12,IF(H38="T",N38*Contagem!$U$14,""))))</f>
        <v>#VALUE!</v>
      </c>
      <c r="P38" s="152"/>
      <c r="Q38" s="153"/>
      <c r="R38" s="153"/>
      <c r="S38" s="153"/>
      <c r="T38" s="153"/>
    </row>
    <row r="39" spans="1:20" ht="18" customHeight="1">
      <c r="A39" s="68" t="s">
        <v>81</v>
      </c>
      <c r="B39" s="69"/>
      <c r="C39" s="69"/>
      <c r="D39" s="69"/>
      <c r="E39" s="69"/>
      <c r="F39" s="70"/>
      <c r="G39" s="65" t="s">
        <v>31</v>
      </c>
      <c r="H39" s="24" t="s">
        <v>36</v>
      </c>
      <c r="I39" s="26">
        <v>19</v>
      </c>
      <c r="J39" s="26">
        <v>3</v>
      </c>
      <c r="K39" s="26" t="str">
        <f t="shared" si="16"/>
        <v>ALIL</v>
      </c>
      <c r="L39" s="29" t="str">
        <f t="shared" si="17"/>
        <v>L</v>
      </c>
      <c r="M39" s="32" t="str">
        <f t="shared" si="18"/>
        <v>Baixa</v>
      </c>
      <c r="N39" s="36">
        <f t="shared" si="19"/>
        <v>7</v>
      </c>
      <c r="O39" s="37">
        <f>IF(H39="I",N39*Contagem!$U$11,IF(H39="E",N39*Contagem!$U$13,IF(H39="A",N39*Contagem!$U$12,IF(H39="T",N39*Contagem!$U$14,""))))</f>
        <v>7</v>
      </c>
      <c r="P39" s="152"/>
      <c r="Q39" s="153"/>
      <c r="R39" s="153"/>
      <c r="S39" s="153"/>
      <c r="T39" s="153"/>
    </row>
    <row r="40" spans="1:20" ht="18" customHeight="1">
      <c r="A40" s="67" t="s">
        <v>78</v>
      </c>
      <c r="B40" s="17"/>
      <c r="C40" s="17"/>
      <c r="D40" s="17"/>
      <c r="E40" s="17"/>
      <c r="F40" s="19"/>
      <c r="G40" s="65" t="s">
        <v>30</v>
      </c>
      <c r="H40" s="24" t="s">
        <v>36</v>
      </c>
      <c r="I40" s="26">
        <v>19</v>
      </c>
      <c r="J40" s="26">
        <v>3</v>
      </c>
      <c r="K40" s="26" t="str">
        <f t="shared" si="16"/>
        <v>EEH</v>
      </c>
      <c r="L40" s="29" t="str">
        <f t="shared" si="17"/>
        <v>H</v>
      </c>
      <c r="M40" s="32" t="str">
        <f t="shared" si="18"/>
        <v>Alta</v>
      </c>
      <c r="N40" s="36">
        <f t="shared" si="19"/>
        <v>6</v>
      </c>
      <c r="O40" s="37">
        <f>IF(H40="I",N40*Contagem!$U$11,IF(H40="E",N40*Contagem!$U$13,IF(H40="A",N40*Contagem!$U$12,IF(H40="T",N40*Contagem!$U$14,""))))</f>
        <v>6</v>
      </c>
      <c r="P40" s="152"/>
      <c r="Q40" s="153"/>
      <c r="R40" s="153"/>
      <c r="S40" s="153"/>
      <c r="T40" s="153"/>
    </row>
    <row r="41" spans="1:20" ht="18" customHeight="1">
      <c r="A41" s="67" t="s">
        <v>79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52"/>
      <c r="Q41" s="153"/>
      <c r="R41" s="153"/>
      <c r="S41" s="153"/>
      <c r="T41" s="153"/>
    </row>
    <row r="42" spans="1:20" ht="18" customHeight="1">
      <c r="A42" s="67" t="s">
        <v>75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2</v>
      </c>
      <c r="J42" s="26">
        <v>1</v>
      </c>
      <c r="K42" s="26" t="str">
        <f t="shared" si="16"/>
        <v>EEL</v>
      </c>
      <c r="L42" s="29" t="str">
        <f t="shared" si="17"/>
        <v>L</v>
      </c>
      <c r="M42" s="32" t="str">
        <f t="shared" si="18"/>
        <v>Baixa</v>
      </c>
      <c r="N42" s="36">
        <f t="shared" si="19"/>
        <v>3</v>
      </c>
      <c r="O42" s="37">
        <f>IF(H42="I",N42*Contagem!$U$11,IF(H42="E",N42*Contagem!$U$13,IF(H42="A",N42*Contagem!$U$12,IF(H42="T",N42*Contagem!$U$14,""))))</f>
        <v>3</v>
      </c>
      <c r="P42" s="152"/>
      <c r="Q42" s="153"/>
      <c r="R42" s="153"/>
      <c r="S42" s="153"/>
      <c r="T42" s="153"/>
    </row>
    <row r="43" spans="1:20" ht="18" customHeight="1">
      <c r="A43" s="67" t="s">
        <v>76</v>
      </c>
      <c r="B43" s="17"/>
      <c r="C43" s="17"/>
      <c r="D43" s="17"/>
      <c r="E43" s="17"/>
      <c r="F43" s="19"/>
      <c r="G43" s="65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8"/>
        <v>Baixa</v>
      </c>
      <c r="N43" s="36">
        <f t="shared" si="19"/>
        <v>3</v>
      </c>
      <c r="O43" s="37">
        <f>IF(H43="I",N43*Contagem!$U$11,IF(H43="E",N43*Contagem!$U$13,IF(H43="A",N43*Contagem!$U$12,IF(H43="T",N43*Contagem!$U$14,""))))</f>
        <v>3</v>
      </c>
      <c r="P43" s="152"/>
      <c r="Q43" s="153"/>
      <c r="R43" s="153"/>
      <c r="S43" s="153"/>
      <c r="T43" s="153"/>
    </row>
    <row r="44" spans="1:20" ht="18" customHeight="1">
      <c r="A44" s="67" t="s">
        <v>88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>
        <v>2</v>
      </c>
      <c r="J44" s="26">
        <v>1</v>
      </c>
      <c r="K44" s="26" t="str">
        <f t="shared" si="16"/>
        <v>CEL</v>
      </c>
      <c r="L44" s="29" t="str">
        <f t="shared" si="17"/>
        <v>L</v>
      </c>
      <c r="M44" s="32" t="str">
        <f t="shared" si="18"/>
        <v>Baixa</v>
      </c>
      <c r="N44" s="36">
        <f t="shared" si="19"/>
        <v>3</v>
      </c>
      <c r="O44" s="37">
        <f>IF(H44="I",N44*Contagem!$U$11,IF(H44="E",N44*Contagem!$U$13,IF(H44="A",N44*Contagem!$U$12,IF(H44="T",N44*Contagem!$U$14,""))))</f>
        <v>3</v>
      </c>
      <c r="P44" s="152"/>
      <c r="Q44" s="153"/>
      <c r="R44" s="153"/>
      <c r="S44" s="153"/>
      <c r="T44" s="153"/>
    </row>
    <row r="45" spans="1:20" ht="18" customHeight="1">
      <c r="A45" s="64"/>
      <c r="B45" s="17"/>
      <c r="C45" s="17"/>
      <c r="D45" s="17"/>
      <c r="E45" s="17"/>
      <c r="F45" s="19"/>
      <c r="G45" s="26"/>
      <c r="H45" s="24" t="s">
        <v>36</v>
      </c>
      <c r="I45" s="26"/>
      <c r="J45" s="26"/>
      <c r="K45" s="26" t="str">
        <f t="shared" si="16"/>
        <v/>
      </c>
      <c r="L45" s="29" t="str">
        <f t="shared" si="17"/>
        <v/>
      </c>
      <c r="M45" s="32" t="str">
        <f t="shared" si="18"/>
        <v/>
      </c>
      <c r="N45" s="36" t="str">
        <f t="shared" si="19"/>
        <v/>
      </c>
      <c r="O45" s="37" t="e">
        <f>IF(H45="I",N45*Contagem!$U$11,IF(H45="E",N45*Contagem!$U$13,IF(H45="A",N45*Contagem!$U$12,IF(H45="T",N45*Contagem!$U$14,""))))</f>
        <v>#VALUE!</v>
      </c>
      <c r="P45" s="152"/>
      <c r="Q45" s="153"/>
      <c r="R45" s="153"/>
      <c r="S45" s="153"/>
      <c r="T45" s="153"/>
    </row>
    <row r="46" spans="1:20" ht="18" customHeight="1">
      <c r="A46" s="68" t="s">
        <v>82</v>
      </c>
      <c r="B46" s="69"/>
      <c r="C46" s="69"/>
      <c r="D46" s="69"/>
      <c r="E46" s="69"/>
      <c r="F46" s="70"/>
      <c r="G46" s="65" t="s">
        <v>31</v>
      </c>
      <c r="H46" s="24" t="s">
        <v>36</v>
      </c>
      <c r="I46" s="26">
        <v>13</v>
      </c>
      <c r="J46" s="26">
        <v>3</v>
      </c>
      <c r="K46" s="26" t="str">
        <f t="shared" si="16"/>
        <v>ALIL</v>
      </c>
      <c r="L46" s="29" t="str">
        <f t="shared" si="17"/>
        <v>L</v>
      </c>
      <c r="M46" s="32" t="str">
        <f t="shared" si="18"/>
        <v>Baixa</v>
      </c>
      <c r="N46" s="36">
        <f t="shared" si="19"/>
        <v>7</v>
      </c>
      <c r="O46" s="37">
        <f>IF(H46="I",N46*Contagem!$U$11,IF(H46="E",N46*Contagem!$U$13,IF(H46="A",N46*Contagem!$U$12,IF(H46="T",N46*Contagem!$U$14,""))))</f>
        <v>7</v>
      </c>
      <c r="P46" s="152"/>
      <c r="Q46" s="153"/>
      <c r="R46" s="153"/>
      <c r="S46" s="153"/>
      <c r="T46" s="153"/>
    </row>
    <row r="47" spans="1:20" ht="18" customHeight="1">
      <c r="A47" s="67" t="s">
        <v>78</v>
      </c>
      <c r="B47" s="17"/>
      <c r="C47" s="17"/>
      <c r="D47" s="17"/>
      <c r="E47" s="17"/>
      <c r="F47" s="19"/>
      <c r="G47" s="65" t="s">
        <v>30</v>
      </c>
      <c r="H47" s="24" t="s">
        <v>36</v>
      </c>
      <c r="I47" s="26">
        <v>13</v>
      </c>
      <c r="J47" s="26">
        <v>3</v>
      </c>
      <c r="K47" s="26" t="str">
        <f t="shared" si="16"/>
        <v>EEH</v>
      </c>
      <c r="L47" s="29" t="str">
        <f t="shared" si="17"/>
        <v>H</v>
      </c>
      <c r="M47" s="32" t="str">
        <f t="shared" si="18"/>
        <v>Alta</v>
      </c>
      <c r="N47" s="36">
        <f t="shared" si="19"/>
        <v>6</v>
      </c>
      <c r="O47" s="37">
        <f>IF(H47="I",N47*Contagem!$U$11,IF(H47="E",N47*Contagem!$U$13,IF(H47="A",N47*Contagem!$U$12,IF(H47="T",N47*Contagem!$U$14,""))))</f>
        <v>6</v>
      </c>
      <c r="P47" s="152"/>
      <c r="Q47" s="153"/>
      <c r="R47" s="153"/>
      <c r="S47" s="153"/>
      <c r="T47" s="153"/>
    </row>
    <row r="48" spans="1:20" ht="18" customHeight="1">
      <c r="A48" s="67" t="s">
        <v>79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52"/>
      <c r="Q48" s="153"/>
      <c r="R48" s="153"/>
      <c r="S48" s="153"/>
      <c r="T48" s="153"/>
    </row>
    <row r="49" spans="1:20" ht="18" customHeight="1">
      <c r="A49" s="67" t="s">
        <v>75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2</v>
      </c>
      <c r="J49" s="26">
        <v>1</v>
      </c>
      <c r="K49" s="26" t="str">
        <f t="shared" si="16"/>
        <v>EEL</v>
      </c>
      <c r="L49" s="29" t="str">
        <f t="shared" si="17"/>
        <v>L</v>
      </c>
      <c r="M49" s="32" t="str">
        <f t="shared" si="18"/>
        <v>Baixa</v>
      </c>
      <c r="N49" s="36">
        <f t="shared" si="19"/>
        <v>3</v>
      </c>
      <c r="O49" s="37">
        <f>IF(H49="I",N49*Contagem!$U$11,IF(H49="E",N49*Contagem!$U$13,IF(H49="A",N49*Contagem!$U$12,IF(H49="T",N49*Contagem!$U$14,""))))</f>
        <v>3</v>
      </c>
      <c r="P49" s="152"/>
      <c r="Q49" s="153"/>
      <c r="R49" s="153"/>
      <c r="S49" s="153"/>
      <c r="T49" s="153"/>
    </row>
    <row r="50" spans="1:20" ht="18" customHeight="1">
      <c r="A50" s="67" t="s">
        <v>76</v>
      </c>
      <c r="B50" s="17"/>
      <c r="C50" s="17"/>
      <c r="D50" s="17"/>
      <c r="E50" s="17"/>
      <c r="F50" s="19"/>
      <c r="G50" s="65" t="s">
        <v>52</v>
      </c>
      <c r="H50" s="24" t="s">
        <v>36</v>
      </c>
      <c r="I50" s="26">
        <v>2</v>
      </c>
      <c r="J50" s="26">
        <v>1</v>
      </c>
      <c r="K50" s="26" t="str">
        <f t="shared" si="16"/>
        <v>CEL</v>
      </c>
      <c r="L50" s="29" t="str">
        <f t="shared" si="17"/>
        <v>L</v>
      </c>
      <c r="M50" s="32" t="str">
        <f t="shared" si="18"/>
        <v>Baixa</v>
      </c>
      <c r="N50" s="36">
        <f t="shared" si="19"/>
        <v>3</v>
      </c>
      <c r="O50" s="37">
        <f>IF(H50="I",N50*Contagem!$U$11,IF(H50="E",N50*Contagem!$U$13,IF(H50="A",N50*Contagem!$U$12,IF(H50="T",N50*Contagem!$U$14,""))))</f>
        <v>3</v>
      </c>
      <c r="P50" s="152"/>
      <c r="Q50" s="153"/>
      <c r="R50" s="153"/>
      <c r="S50" s="153"/>
      <c r="T50" s="153"/>
    </row>
    <row r="51" spans="1:20" ht="18" customHeight="1">
      <c r="A51" s="67" t="s">
        <v>89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>
        <v>2</v>
      </c>
      <c r="J51" s="26">
        <v>1</v>
      </c>
      <c r="K51" s="26" t="str">
        <f t="shared" si="16"/>
        <v>CEL</v>
      </c>
      <c r="L51" s="29" t="str">
        <f t="shared" si="17"/>
        <v>L</v>
      </c>
      <c r="M51" s="32" t="str">
        <f t="shared" si="18"/>
        <v>Baixa</v>
      </c>
      <c r="N51" s="36">
        <f t="shared" si="19"/>
        <v>3</v>
      </c>
      <c r="O51" s="37">
        <f>IF(H51="I",N51*Contagem!$U$11,IF(H51="E",N51*Contagem!$U$13,IF(H51="A",N51*Contagem!$U$12,IF(H51="T",N51*Contagem!$U$14,""))))</f>
        <v>3</v>
      </c>
      <c r="P51" s="152"/>
      <c r="Q51" s="153"/>
      <c r="R51" s="153"/>
      <c r="S51" s="153"/>
      <c r="T51" s="153"/>
    </row>
    <row r="52" spans="1:20" ht="18" customHeight="1">
      <c r="A52" s="64"/>
      <c r="B52" s="17"/>
      <c r="C52" s="17"/>
      <c r="D52" s="17"/>
      <c r="E52" s="17"/>
      <c r="F52" s="19"/>
      <c r="G52" s="26"/>
      <c r="H52" s="24" t="s">
        <v>36</v>
      </c>
      <c r="I52" s="26"/>
      <c r="J52" s="26"/>
      <c r="K52" s="26" t="str">
        <f t="shared" si="16"/>
        <v/>
      </c>
      <c r="L52" s="29" t="str">
        <f t="shared" si="17"/>
        <v/>
      </c>
      <c r="M52" s="32" t="str">
        <f t="shared" si="18"/>
        <v/>
      </c>
      <c r="N52" s="36" t="str">
        <f t="shared" si="19"/>
        <v/>
      </c>
      <c r="O52" s="37" t="e">
        <f>IF(H52="I",N52*Contagem!$U$11,IF(H52="E",N52*Contagem!$U$13,IF(H52="A",N52*Contagem!$U$12,IF(H52="T",N52*Contagem!$U$14,""))))</f>
        <v>#VALUE!</v>
      </c>
      <c r="P52" s="152"/>
      <c r="Q52" s="153"/>
      <c r="R52" s="153"/>
      <c r="S52" s="153"/>
      <c r="T52" s="153"/>
    </row>
    <row r="53" spans="1:20" ht="18" customHeight="1">
      <c r="A53" s="68" t="s">
        <v>92</v>
      </c>
      <c r="B53" s="69"/>
      <c r="C53" s="69"/>
      <c r="D53" s="69"/>
      <c r="E53" s="69"/>
      <c r="F53" s="70"/>
      <c r="G53" s="65" t="s">
        <v>31</v>
      </c>
      <c r="H53" s="24" t="s">
        <v>36</v>
      </c>
      <c r="I53" s="26">
        <v>29</v>
      </c>
      <c r="J53" s="26">
        <v>5</v>
      </c>
      <c r="K53" s="26" t="str">
        <f t="shared" ref="K53:K74" si="28">CONCATENATE(G53,L53)</f>
        <v>ALIA</v>
      </c>
      <c r="L53" s="29" t="str">
        <f t="shared" ref="L53:L74" si="29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32" t="str">
        <f t="shared" si="18"/>
        <v>Média</v>
      </c>
      <c r="N53" s="36">
        <f t="shared" ref="N53:N74" si="30">IF(ISBLANK(G53),"",IF(G53="ALI",IF(L53="L",7,IF(L53="A",10,15)),IF(G53="AIE",IF(L53="L",5,IF(L53="A",7,10)),IF(G53="SE",IF(L53="L",4,IF(L53="A",5,7)),IF(OR(G53="EE",G53="CE"),IF(L53="L",3,IF(L53="A",4,6)))))))</f>
        <v>10</v>
      </c>
      <c r="O53" s="37">
        <f>IF(H53="I",N53*Contagem!$U$11,IF(H53="E",N53*Contagem!$U$13,IF(H53="A",N53*Contagem!$U$12,IF(H53="T",N53*Contagem!$U$14,""))))</f>
        <v>10</v>
      </c>
      <c r="P53" s="152"/>
      <c r="Q53" s="153"/>
      <c r="R53" s="153"/>
      <c r="S53" s="153"/>
      <c r="T53" s="153"/>
    </row>
    <row r="54" spans="1:20" ht="18" customHeight="1">
      <c r="A54" s="67" t="s">
        <v>78</v>
      </c>
      <c r="B54" s="17"/>
      <c r="C54" s="17"/>
      <c r="D54" s="17"/>
      <c r="E54" s="17"/>
      <c r="F54" s="19"/>
      <c r="G54" s="65" t="s">
        <v>30</v>
      </c>
      <c r="H54" s="24" t="s">
        <v>36</v>
      </c>
      <c r="I54" s="26">
        <v>29</v>
      </c>
      <c r="J54" s="26">
        <v>5</v>
      </c>
      <c r="K54" s="26" t="str">
        <f t="shared" si="28"/>
        <v>EEH</v>
      </c>
      <c r="L54" s="29" t="str">
        <f t="shared" si="29"/>
        <v>H</v>
      </c>
      <c r="M54" s="32" t="str">
        <f t="shared" si="18"/>
        <v>Alta</v>
      </c>
      <c r="N54" s="36">
        <f t="shared" si="30"/>
        <v>6</v>
      </c>
      <c r="O54" s="37">
        <f>IF(H54="I",N54*Contagem!$U$11,IF(H54="E",N54*Contagem!$U$13,IF(H54="A",N54*Contagem!$U$12,IF(H54="T",N54*Contagem!$U$14,""))))</f>
        <v>6</v>
      </c>
      <c r="P54" s="152"/>
      <c r="Q54" s="153"/>
      <c r="R54" s="153"/>
      <c r="S54" s="153"/>
      <c r="T54" s="153"/>
    </row>
    <row r="55" spans="1:20" ht="18" customHeight="1">
      <c r="A55" s="67" t="s">
        <v>79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29</v>
      </c>
      <c r="J55" s="26">
        <v>5</v>
      </c>
      <c r="K55" s="26" t="str">
        <f t="shared" si="28"/>
        <v>EEH</v>
      </c>
      <c r="L55" s="29" t="str">
        <f t="shared" si="29"/>
        <v>H</v>
      </c>
      <c r="M55" s="32" t="str">
        <f t="shared" si="18"/>
        <v>Alta</v>
      </c>
      <c r="N55" s="36">
        <f t="shared" si="30"/>
        <v>6</v>
      </c>
      <c r="O55" s="37">
        <f>IF(H55="I",N55*Contagem!$U$11,IF(H55="E",N55*Contagem!$U$13,IF(H55="A",N55*Contagem!$U$12,IF(H55="T",N55*Contagem!$U$14,""))))</f>
        <v>6</v>
      </c>
      <c r="P55" s="152"/>
      <c r="Q55" s="153"/>
      <c r="R55" s="153"/>
      <c r="S55" s="153"/>
      <c r="T55" s="153"/>
    </row>
    <row r="56" spans="1:20" ht="18" customHeight="1">
      <c r="A56" s="67" t="s">
        <v>75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1</v>
      </c>
      <c r="K56" s="26" t="str">
        <f t="shared" si="28"/>
        <v>EEL</v>
      </c>
      <c r="L56" s="29" t="str">
        <f t="shared" si="29"/>
        <v>L</v>
      </c>
      <c r="M56" s="32" t="str">
        <f t="shared" si="18"/>
        <v>Baixa</v>
      </c>
      <c r="N56" s="36">
        <f t="shared" si="30"/>
        <v>3</v>
      </c>
      <c r="O56" s="37">
        <f>IF(H56="I",N56*Contagem!$U$11,IF(H56="E",N56*Contagem!$U$13,IF(H56="A",N56*Contagem!$U$12,IF(H56="T",N56*Contagem!$U$14,""))))</f>
        <v>3</v>
      </c>
      <c r="P56" s="152"/>
      <c r="Q56" s="153"/>
      <c r="R56" s="153"/>
      <c r="S56" s="153"/>
      <c r="T56" s="153"/>
    </row>
    <row r="57" spans="1:20" ht="18" customHeight="1">
      <c r="A57" s="67" t="s">
        <v>76</v>
      </c>
      <c r="B57" s="17"/>
      <c r="C57" s="17"/>
      <c r="D57" s="17"/>
      <c r="E57" s="17"/>
      <c r="F57" s="19"/>
      <c r="G57" s="65" t="s">
        <v>52</v>
      </c>
      <c r="H57" s="24" t="s">
        <v>36</v>
      </c>
      <c r="I57" s="26">
        <v>2</v>
      </c>
      <c r="J57" s="26">
        <v>5</v>
      </c>
      <c r="K57" s="26" t="str">
        <f t="shared" si="28"/>
        <v>CEA</v>
      </c>
      <c r="L57" s="29" t="str">
        <f t="shared" si="29"/>
        <v>A</v>
      </c>
      <c r="M57" s="32" t="str">
        <f t="shared" si="18"/>
        <v>Média</v>
      </c>
      <c r="N57" s="36">
        <f t="shared" si="30"/>
        <v>4</v>
      </c>
      <c r="O57" s="37">
        <f>IF(H57="I",N57*Contagem!$U$11,IF(H57="E",N57*Contagem!$U$13,IF(H57="A",N57*Contagem!$U$12,IF(H57="T",N57*Contagem!$U$14,""))))</f>
        <v>4</v>
      </c>
      <c r="P57" s="152"/>
      <c r="Q57" s="153"/>
      <c r="R57" s="153"/>
      <c r="S57" s="153"/>
      <c r="T57" s="153"/>
    </row>
    <row r="58" spans="1:20" s="83" customFormat="1" ht="18" customHeight="1">
      <c r="A58" s="86" t="s">
        <v>97</v>
      </c>
      <c r="B58" s="87"/>
      <c r="C58" s="87"/>
      <c r="D58" s="87"/>
      <c r="E58" s="87"/>
      <c r="F58" s="88"/>
      <c r="G58" s="65" t="s">
        <v>52</v>
      </c>
      <c r="H58" s="24" t="s">
        <v>36</v>
      </c>
      <c r="I58" s="26">
        <v>1</v>
      </c>
      <c r="J58" s="26">
        <v>5</v>
      </c>
      <c r="K58" s="26" t="str">
        <f t="shared" ref="K58" si="31">CONCATENATE(G58,L58)</f>
        <v>CEA</v>
      </c>
      <c r="L58" s="29" t="str">
        <f t="shared" ref="L58" si="32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32" t="str">
        <f t="shared" ref="M58" si="33">IF(L58="L","Baixa",IF(L58="A","Média",IF(L58="","","Alta")))</f>
        <v>Média</v>
      </c>
      <c r="N58" s="36">
        <f t="shared" ref="N58" si="34">IF(ISBLANK(G58),"",IF(G58="ALI",IF(L58="L",7,IF(L58="A",10,15)),IF(G58="AIE",IF(L58="L",5,IF(L58="A",7,10)),IF(G58="SE",IF(L58="L",4,IF(L58="A",5,7)),IF(OR(G58="EE",G58="CE"),IF(L58="L",3,IF(L58="A",4,6)))))))</f>
        <v>4</v>
      </c>
      <c r="O58" s="37">
        <f>IF(H58="I",N58*Contagem!$U$11,IF(H58="E",N58*Contagem!$U$13,IF(H58="A",N58*Contagem!$U$12,IF(H58="T",N58*Contagem!$U$14,""))))</f>
        <v>4</v>
      </c>
      <c r="P58" s="84"/>
      <c r="Q58" s="85"/>
      <c r="R58" s="85"/>
      <c r="S58" s="85"/>
      <c r="T58" s="85"/>
    </row>
    <row r="59" spans="1:20" s="83" customFormat="1" ht="18" customHeight="1">
      <c r="A59" s="86"/>
      <c r="B59" s="87"/>
      <c r="C59" s="87"/>
      <c r="D59" s="87"/>
      <c r="E59" s="87"/>
      <c r="F59" s="88"/>
      <c r="G59" s="65"/>
      <c r="H59" s="24" t="s">
        <v>36</v>
      </c>
      <c r="I59" s="26"/>
      <c r="J59" s="26"/>
      <c r="K59" s="26"/>
      <c r="L59" s="29"/>
      <c r="M59" s="32"/>
      <c r="N59" s="36"/>
      <c r="O59" s="37"/>
      <c r="P59" s="84"/>
      <c r="Q59" s="85"/>
      <c r="R59" s="85"/>
      <c r="S59" s="85"/>
      <c r="T59" s="85"/>
    </row>
    <row r="60" spans="1:20" ht="18" customHeight="1">
      <c r="A60" s="64"/>
      <c r="B60" s="17"/>
      <c r="C60" s="17"/>
      <c r="D60" s="17"/>
      <c r="E60" s="17"/>
      <c r="F60" s="19"/>
      <c r="G60" s="26"/>
      <c r="H60" s="24" t="s">
        <v>36</v>
      </c>
      <c r="I60" s="26"/>
      <c r="J60" s="26"/>
      <c r="K60" s="26" t="str">
        <f t="shared" si="28"/>
        <v/>
      </c>
      <c r="L60" s="29" t="str">
        <f t="shared" si="29"/>
        <v/>
      </c>
      <c r="M60" s="32" t="str">
        <f t="shared" si="18"/>
        <v/>
      </c>
      <c r="N60" s="36" t="str">
        <f t="shared" si="30"/>
        <v/>
      </c>
      <c r="O60" s="37" t="e">
        <f>IF(H60="I",N60*Contagem!$U$11,IF(H60="E",N60*Contagem!$U$13,IF(H60="A",N60*Contagem!$U$12,IF(H60="T",N60*Contagem!$U$14,""))))</f>
        <v>#VALUE!</v>
      </c>
      <c r="P60" s="152"/>
      <c r="Q60" s="153"/>
      <c r="R60" s="153"/>
      <c r="S60" s="153"/>
      <c r="T60" s="153"/>
    </row>
    <row r="61" spans="1:20" ht="18" customHeight="1">
      <c r="A61" s="68" t="s">
        <v>83</v>
      </c>
      <c r="B61" s="69"/>
      <c r="C61" s="69"/>
      <c r="D61" s="69"/>
      <c r="E61" s="69"/>
      <c r="F61" s="70"/>
      <c r="G61" s="65" t="s">
        <v>31</v>
      </c>
      <c r="H61" s="24" t="s">
        <v>36</v>
      </c>
      <c r="I61" s="26">
        <v>2</v>
      </c>
      <c r="J61" s="26">
        <v>3</v>
      </c>
      <c r="K61" s="26" t="str">
        <f t="shared" si="28"/>
        <v>ALIL</v>
      </c>
      <c r="L61" s="29" t="str">
        <f t="shared" si="29"/>
        <v>L</v>
      </c>
      <c r="M61" s="66" t="s">
        <v>40</v>
      </c>
      <c r="N61" s="36">
        <f t="shared" si="30"/>
        <v>7</v>
      </c>
      <c r="O61" s="37">
        <f>IF(H61="I",N61*Contagem!$U$11,IF(H61="E",N61*Contagem!$U$13,IF(H61="A",N61*Contagem!$U$12,IF(H61="T",N61*Contagem!$U$14,""))))</f>
        <v>7</v>
      </c>
      <c r="P61" s="152"/>
      <c r="Q61" s="153"/>
      <c r="R61" s="153"/>
      <c r="S61" s="153"/>
      <c r="T61" s="153"/>
    </row>
    <row r="62" spans="1:20" ht="18" customHeight="1">
      <c r="A62" s="67" t="s">
        <v>78</v>
      </c>
      <c r="B62" s="17"/>
      <c r="C62" s="17"/>
      <c r="D62" s="17"/>
      <c r="E62" s="17"/>
      <c r="F62" s="19"/>
      <c r="G62" s="65" t="s">
        <v>30</v>
      </c>
      <c r="H62" s="24" t="s">
        <v>36</v>
      </c>
      <c r="I62" s="26">
        <v>2</v>
      </c>
      <c r="J62" s="26">
        <v>3</v>
      </c>
      <c r="K62" s="26" t="str">
        <f t="shared" si="28"/>
        <v>EEA</v>
      </c>
      <c r="L62" s="29" t="str">
        <f t="shared" si="29"/>
        <v>A</v>
      </c>
      <c r="M62" s="32" t="str">
        <f t="shared" ref="M62:M74" si="35">IF(L62="L","Baixa",IF(L62="A","Média",IF(L62="","","Alta")))</f>
        <v>Média</v>
      </c>
      <c r="N62" s="36">
        <f t="shared" si="30"/>
        <v>4</v>
      </c>
      <c r="O62" s="37">
        <f>IF(H62="I",N62*Contagem!$U$11,IF(H62="E",N62*Contagem!$U$13,IF(H62="A",N62*Contagem!$U$12,IF(H62="T",N62*Contagem!$U$14,""))))</f>
        <v>4</v>
      </c>
      <c r="P62" s="152"/>
      <c r="Q62" s="153"/>
      <c r="R62" s="153"/>
      <c r="S62" s="153"/>
      <c r="T62" s="153"/>
    </row>
    <row r="63" spans="1:20" ht="18" customHeight="1">
      <c r="A63" s="67" t="s">
        <v>79</v>
      </c>
      <c r="B63" s="17"/>
      <c r="C63" s="17"/>
      <c r="D63" s="17"/>
      <c r="E63" s="17"/>
      <c r="F63" s="19"/>
      <c r="G63" s="65" t="s">
        <v>30</v>
      </c>
      <c r="H63" s="24" t="s">
        <v>36</v>
      </c>
      <c r="I63" s="26">
        <v>2</v>
      </c>
      <c r="J63" s="26">
        <v>3</v>
      </c>
      <c r="K63" s="26" t="str">
        <f t="shared" si="28"/>
        <v>EEA</v>
      </c>
      <c r="L63" s="29" t="str">
        <f t="shared" si="29"/>
        <v>A</v>
      </c>
      <c r="M63" s="32" t="str">
        <f t="shared" si="35"/>
        <v>Média</v>
      </c>
      <c r="N63" s="36">
        <f t="shared" si="30"/>
        <v>4</v>
      </c>
      <c r="O63" s="37">
        <f>IF(H63="I",N63*Contagem!$U$11,IF(H63="E",N63*Contagem!$U$13,IF(H63="A",N63*Contagem!$U$12,IF(H63="T",N63*Contagem!$U$14,""))))</f>
        <v>4</v>
      </c>
      <c r="P63" s="152"/>
      <c r="Q63" s="153"/>
      <c r="R63" s="153"/>
      <c r="S63" s="153"/>
      <c r="T63" s="153"/>
    </row>
    <row r="64" spans="1:20" ht="18" customHeight="1">
      <c r="A64" s="67" t="s">
        <v>75</v>
      </c>
      <c r="B64" s="17"/>
      <c r="C64" s="17"/>
      <c r="D64" s="17"/>
      <c r="E64" s="17"/>
      <c r="F64" s="19"/>
      <c r="G64" s="65" t="s">
        <v>30</v>
      </c>
      <c r="H64" s="24" t="s">
        <v>36</v>
      </c>
      <c r="I64" s="26">
        <v>2</v>
      </c>
      <c r="J64" s="26">
        <v>1</v>
      </c>
      <c r="K64" s="26" t="str">
        <f t="shared" si="28"/>
        <v>EEL</v>
      </c>
      <c r="L64" s="29" t="str">
        <f t="shared" si="29"/>
        <v>L</v>
      </c>
      <c r="M64" s="32" t="str">
        <f t="shared" si="35"/>
        <v>Baixa</v>
      </c>
      <c r="N64" s="36">
        <f t="shared" si="30"/>
        <v>3</v>
      </c>
      <c r="O64" s="37">
        <f>IF(H64="I",N64*Contagem!$U$11,IF(H64="E",N64*Contagem!$U$13,IF(H64="A",N64*Contagem!$U$12,IF(H64="T",N64*Contagem!$U$14,""))))</f>
        <v>3</v>
      </c>
      <c r="P64" s="152"/>
      <c r="Q64" s="153"/>
      <c r="R64" s="153"/>
      <c r="S64" s="153"/>
      <c r="T64" s="153"/>
    </row>
    <row r="65" spans="1:20" ht="18" customHeight="1">
      <c r="A65" s="67" t="s">
        <v>76</v>
      </c>
      <c r="B65" s="17"/>
      <c r="C65" s="17"/>
      <c r="D65" s="17"/>
      <c r="E65" s="17"/>
      <c r="F65" s="19"/>
      <c r="G65" s="65" t="s">
        <v>52</v>
      </c>
      <c r="H65" s="24" t="s">
        <v>36</v>
      </c>
      <c r="I65" s="26">
        <v>2</v>
      </c>
      <c r="J65" s="26">
        <v>1</v>
      </c>
      <c r="K65" s="26" t="str">
        <f t="shared" si="28"/>
        <v>CEL</v>
      </c>
      <c r="L65" s="29" t="str">
        <f t="shared" si="29"/>
        <v>L</v>
      </c>
      <c r="M65" s="32" t="str">
        <f t="shared" si="35"/>
        <v>Baixa</v>
      </c>
      <c r="N65" s="36">
        <f t="shared" si="30"/>
        <v>3</v>
      </c>
      <c r="O65" s="37">
        <f>IF(H65="I",N65*Contagem!$U$11,IF(H65="E",N65*Contagem!$U$13,IF(H65="A",N65*Contagem!$U$12,IF(H65="T",N65*Contagem!$U$14,""))))</f>
        <v>3</v>
      </c>
      <c r="P65" s="152"/>
      <c r="Q65" s="153"/>
      <c r="R65" s="153"/>
      <c r="S65" s="153"/>
      <c r="T65" s="153"/>
    </row>
    <row r="66" spans="1:20" ht="18" customHeight="1">
      <c r="A66" s="64"/>
      <c r="B66" s="17"/>
      <c r="C66" s="17"/>
      <c r="D66" s="17"/>
      <c r="E66" s="17"/>
      <c r="F66" s="19"/>
      <c r="G66" s="26"/>
      <c r="H66" s="24" t="s">
        <v>36</v>
      </c>
      <c r="I66" s="26"/>
      <c r="J66" s="26"/>
      <c r="K66" s="26" t="str">
        <f t="shared" si="28"/>
        <v/>
      </c>
      <c r="L66" s="29" t="str">
        <f t="shared" si="29"/>
        <v/>
      </c>
      <c r="M66" s="32" t="str">
        <f t="shared" si="35"/>
        <v/>
      </c>
      <c r="N66" s="36" t="str">
        <f t="shared" si="30"/>
        <v/>
      </c>
      <c r="O66" s="37"/>
      <c r="P66" s="152"/>
      <c r="Q66" s="153"/>
      <c r="R66" s="153"/>
      <c r="S66" s="153"/>
      <c r="T66" s="153"/>
    </row>
    <row r="67" spans="1:20" ht="18" customHeight="1">
      <c r="A67" s="68" t="s">
        <v>84</v>
      </c>
      <c r="B67" s="69"/>
      <c r="C67" s="69"/>
      <c r="D67" s="69"/>
      <c r="E67" s="69"/>
      <c r="F67" s="70"/>
      <c r="G67" s="65" t="s">
        <v>31</v>
      </c>
      <c r="H67" s="24" t="s">
        <v>36</v>
      </c>
      <c r="I67" s="26">
        <v>20</v>
      </c>
      <c r="J67" s="26">
        <v>4</v>
      </c>
      <c r="K67" s="26" t="str">
        <f t="shared" si="28"/>
        <v>ALIA</v>
      </c>
      <c r="L67" s="29" t="str">
        <f t="shared" si="29"/>
        <v>A</v>
      </c>
      <c r="M67" s="32" t="str">
        <f t="shared" si="35"/>
        <v>Média</v>
      </c>
      <c r="N67" s="36">
        <f t="shared" si="30"/>
        <v>10</v>
      </c>
      <c r="O67" s="37">
        <f>IF(H67="I",N67*Contagem!$U$11,IF(H67="E",N67*Contagem!$U$13,IF(H67="A",N67*Contagem!$U$12,IF(H67="T",N67*Contagem!$U$14,""))))</f>
        <v>10</v>
      </c>
      <c r="P67" s="152"/>
      <c r="Q67" s="153"/>
      <c r="R67" s="153"/>
      <c r="S67" s="153"/>
      <c r="T67" s="153"/>
    </row>
    <row r="68" spans="1:20" ht="18" customHeight="1">
      <c r="A68" s="67" t="s">
        <v>78</v>
      </c>
      <c r="B68" s="17"/>
      <c r="C68" s="17"/>
      <c r="D68" s="17"/>
      <c r="E68" s="17"/>
      <c r="F68" s="19"/>
      <c r="G68" s="65" t="s">
        <v>30</v>
      </c>
      <c r="H68" s="24" t="s">
        <v>36</v>
      </c>
      <c r="I68" s="26">
        <v>20</v>
      </c>
      <c r="J68" s="26">
        <v>6</v>
      </c>
      <c r="K68" s="26" t="str">
        <f t="shared" si="28"/>
        <v>EEH</v>
      </c>
      <c r="L68" s="29" t="str">
        <f t="shared" si="29"/>
        <v>H</v>
      </c>
      <c r="M68" s="32" t="str">
        <f t="shared" si="35"/>
        <v>Alta</v>
      </c>
      <c r="N68" s="36">
        <f t="shared" si="30"/>
        <v>6</v>
      </c>
      <c r="O68" s="37">
        <f>IF(H68="I",N68*Contagem!$U$11,IF(H68="E",N68*Contagem!$U$13,IF(H68="A",N68*Contagem!$U$12,IF(H68="T",N68*Contagem!$U$14,""))))</f>
        <v>6</v>
      </c>
      <c r="P68" s="152"/>
      <c r="Q68" s="153"/>
      <c r="R68" s="153"/>
      <c r="S68" s="153"/>
      <c r="T68" s="153"/>
    </row>
    <row r="69" spans="1:20" ht="18" customHeight="1">
      <c r="A69" s="67" t="s">
        <v>79</v>
      </c>
      <c r="B69" s="17"/>
      <c r="C69" s="17"/>
      <c r="D69" s="17"/>
      <c r="E69" s="17"/>
      <c r="F69" s="19"/>
      <c r="G69" s="65" t="s">
        <v>30</v>
      </c>
      <c r="H69" s="24" t="s">
        <v>36</v>
      </c>
      <c r="I69" s="26">
        <v>20</v>
      </c>
      <c r="J69" s="26">
        <v>6</v>
      </c>
      <c r="K69" s="26" t="str">
        <f t="shared" si="28"/>
        <v>EEH</v>
      </c>
      <c r="L69" s="29" t="str">
        <f t="shared" si="29"/>
        <v>H</v>
      </c>
      <c r="M69" s="32" t="str">
        <f t="shared" si="35"/>
        <v>Alta</v>
      </c>
      <c r="N69" s="36">
        <f t="shared" si="30"/>
        <v>6</v>
      </c>
      <c r="O69" s="37">
        <f>IF(H69="I",N69*Contagem!$U$11,IF(H69="E",N69*Contagem!$U$13,IF(H69="A",N69*Contagem!$U$12,IF(H69="T",N69*Contagem!$U$14,""))))</f>
        <v>6</v>
      </c>
      <c r="P69" s="152"/>
      <c r="Q69" s="153"/>
      <c r="R69" s="153"/>
      <c r="S69" s="153"/>
      <c r="T69" s="153"/>
    </row>
    <row r="70" spans="1:20" ht="18" customHeight="1">
      <c r="A70" s="67" t="s">
        <v>75</v>
      </c>
      <c r="B70" s="17"/>
      <c r="C70" s="17"/>
      <c r="D70" s="17"/>
      <c r="E70" s="17"/>
      <c r="F70" s="19"/>
      <c r="G70" s="65" t="s">
        <v>30</v>
      </c>
      <c r="H70" s="24" t="s">
        <v>36</v>
      </c>
      <c r="I70" s="26">
        <v>2</v>
      </c>
      <c r="J70" s="26">
        <v>1</v>
      </c>
      <c r="K70" s="26" t="str">
        <f t="shared" si="28"/>
        <v>EEL</v>
      </c>
      <c r="L70" s="29" t="str">
        <f t="shared" si="29"/>
        <v>L</v>
      </c>
      <c r="M70" s="32" t="str">
        <f t="shared" si="35"/>
        <v>Baixa</v>
      </c>
      <c r="N70" s="36">
        <f t="shared" si="30"/>
        <v>3</v>
      </c>
      <c r="O70" s="37">
        <f>IF(H70="I",N70*Contagem!$U$11,IF(H70="E",N70*Contagem!$U$13,IF(H70="A",N70*Contagem!$U$12,IF(H70="T",N70*Contagem!$U$14,""))))</f>
        <v>3</v>
      </c>
      <c r="P70" s="152"/>
      <c r="Q70" s="153"/>
      <c r="R70" s="153"/>
      <c r="S70" s="153"/>
      <c r="T70" s="153"/>
    </row>
    <row r="71" spans="1:20" ht="18" customHeight="1">
      <c r="A71" s="67" t="s">
        <v>76</v>
      </c>
      <c r="B71" s="17"/>
      <c r="C71" s="17"/>
      <c r="D71" s="17"/>
      <c r="E71" s="17"/>
      <c r="F71" s="19"/>
      <c r="G71" s="65" t="s">
        <v>52</v>
      </c>
      <c r="H71" s="24" t="s">
        <v>36</v>
      </c>
      <c r="I71" s="26">
        <v>2</v>
      </c>
      <c r="J71" s="26">
        <v>1</v>
      </c>
      <c r="K71" s="26" t="str">
        <f t="shared" si="28"/>
        <v>CEL</v>
      </c>
      <c r="L71" s="29" t="str">
        <f t="shared" si="29"/>
        <v>L</v>
      </c>
      <c r="M71" s="32" t="str">
        <f t="shared" si="35"/>
        <v>Baixa</v>
      </c>
      <c r="N71" s="36">
        <f t="shared" si="30"/>
        <v>3</v>
      </c>
      <c r="O71" s="37">
        <f>IF(H71="I",N71*Contagem!$U$11,IF(H71="E",N71*Contagem!$U$13,IF(H71="A",N71*Contagem!$U$12,IF(H71="T",N71*Contagem!$U$14,""))))</f>
        <v>3</v>
      </c>
      <c r="P71" s="152"/>
      <c r="Q71" s="153"/>
      <c r="R71" s="153"/>
      <c r="S71" s="153"/>
      <c r="T71" s="153"/>
    </row>
    <row r="72" spans="1:20" s="89" customFormat="1" ht="18" customHeight="1">
      <c r="A72" s="94" t="s">
        <v>108</v>
      </c>
      <c r="B72" s="90"/>
      <c r="C72" s="90"/>
      <c r="D72" s="90"/>
      <c r="E72" s="90"/>
      <c r="F72" s="91"/>
      <c r="G72" s="65" t="s">
        <v>52</v>
      </c>
      <c r="H72" s="24" t="s">
        <v>36</v>
      </c>
      <c r="I72" s="26">
        <v>2</v>
      </c>
      <c r="J72" s="26">
        <v>1</v>
      </c>
      <c r="K72" s="26" t="str">
        <f>CONCATENATE(G72,L72)</f>
        <v>CEL</v>
      </c>
      <c r="L72" s="2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32" t="str">
        <f>IF(L72="L","Baixa",IF(L72="A","Média",IF(L72="","","Alta")))</f>
        <v>Baixa</v>
      </c>
      <c r="N72" s="36">
        <f>IF(ISBLANK(G72),"",IF(G72="ALI",IF(L72="L",7,IF(L72="A",10,15)),IF(G72="AIE",IF(L72="L",5,IF(L72="A",7,10)),IF(G72="SE",IF(L72="L",4,IF(L72="A",5,7)),IF(OR(G72="EE",G72="CE"),IF(L72="L",3,IF(L72="A",4,6)))))))</f>
        <v>3</v>
      </c>
      <c r="O72" s="37">
        <f>IF(H72="I",N72*Contagem!$U$11,IF(H72="E",N72*Contagem!$U$13,IF(H72="A",N72*Contagem!$U$12,IF(H72="T",N72*Contagem!$U$14,""))))</f>
        <v>3</v>
      </c>
      <c r="P72" s="92"/>
      <c r="Q72" s="93"/>
      <c r="R72" s="93"/>
      <c r="S72" s="93"/>
      <c r="T72" s="93"/>
    </row>
    <row r="73" spans="1:20" ht="18" customHeight="1">
      <c r="A73" s="67" t="s">
        <v>90</v>
      </c>
      <c r="B73" s="17"/>
      <c r="C73" s="17"/>
      <c r="D73" s="17"/>
      <c r="E73" s="17"/>
      <c r="F73" s="19"/>
      <c r="G73" s="65" t="s">
        <v>52</v>
      </c>
      <c r="H73" s="24" t="s">
        <v>36</v>
      </c>
      <c r="I73" s="26">
        <v>2</v>
      </c>
      <c r="J73" s="26">
        <v>1</v>
      </c>
      <c r="K73" s="26" t="str">
        <f>CONCATENATE(G73,L73)</f>
        <v>CEL</v>
      </c>
      <c r="L73" s="2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32" t="str">
        <f>IF(L73="L","Baixa",IF(L73="A","Média",IF(L73="","","Alta")))</f>
        <v>Baixa</v>
      </c>
      <c r="N73" s="36">
        <f>IF(ISBLANK(G73),"",IF(G73="ALI",IF(L73="L",7,IF(L73="A",10,15)),IF(G73="AIE",IF(L73="L",5,IF(L73="A",7,10)),IF(G73="SE",IF(L73="L",4,IF(L73="A",5,7)),IF(OR(G73="EE",G73="CE"),IF(L73="L",3,IF(L73="A",4,6)))))))</f>
        <v>3</v>
      </c>
      <c r="O73" s="37">
        <f>IF(H73="I",N73*Contagem!$U$11,IF(H73="E",N73*Contagem!$U$13,IF(H73="A",N73*Contagem!$U$12,IF(H73="T",N73*Contagem!$U$14,""))))</f>
        <v>3</v>
      </c>
      <c r="P73" s="152"/>
      <c r="Q73" s="153"/>
      <c r="R73" s="153"/>
      <c r="S73" s="153"/>
      <c r="T73" s="153"/>
    </row>
    <row r="74" spans="1:20" ht="18" customHeight="1">
      <c r="A74" s="64"/>
      <c r="B74" s="17"/>
      <c r="C74" s="17"/>
      <c r="D74" s="17"/>
      <c r="E74" s="17"/>
      <c r="F74" s="19"/>
      <c r="G74" s="26"/>
      <c r="H74" s="24" t="s">
        <v>36</v>
      </c>
      <c r="I74" s="26"/>
      <c r="J74" s="26"/>
      <c r="K74" s="26" t="str">
        <f t="shared" si="28"/>
        <v/>
      </c>
      <c r="L74" s="29" t="str">
        <f t="shared" si="29"/>
        <v/>
      </c>
      <c r="M74" s="32" t="str">
        <f t="shared" si="35"/>
        <v/>
      </c>
      <c r="N74" s="36" t="str">
        <f t="shared" si="30"/>
        <v/>
      </c>
      <c r="O74" s="37"/>
      <c r="P74" s="152"/>
      <c r="Q74" s="153"/>
      <c r="R74" s="153"/>
      <c r="S74" s="153"/>
      <c r="T74" s="153"/>
    </row>
    <row r="75" spans="1:20" ht="18" customHeight="1">
      <c r="A75" s="80" t="s">
        <v>93</v>
      </c>
      <c r="B75" s="81"/>
      <c r="C75" s="81"/>
      <c r="D75" s="81"/>
      <c r="E75" s="81"/>
      <c r="F75" s="82"/>
      <c r="G75" s="65" t="s">
        <v>31</v>
      </c>
      <c r="H75" s="24" t="s">
        <v>36</v>
      </c>
      <c r="I75" s="26">
        <v>10</v>
      </c>
      <c r="J75" s="26">
        <v>3</v>
      </c>
      <c r="K75" s="26" t="str">
        <f t="shared" ref="K75:K80" si="36">CONCATENATE(G75,L75)</f>
        <v>ALIL</v>
      </c>
      <c r="L75" s="29" t="str">
        <f t="shared" ref="L75:L80" si="37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32" t="str">
        <f t="shared" ref="M75:M80" si="38">IF(L75="L","Baixa",IF(L75="A","Média",IF(L75="","","Alta")))</f>
        <v>Baixa</v>
      </c>
      <c r="N75" s="36">
        <f t="shared" ref="N75:N80" si="39">IF(ISBLANK(G75),"",IF(G75="ALI",IF(L75="L",7,IF(L75="A",10,15)),IF(G75="AIE",IF(L75="L",5,IF(L75="A",7,10)),IF(G75="SE",IF(L75="L",4,IF(L75="A",5,7)),IF(OR(G75="EE",G75="CE"),IF(L75="L",3,IF(L75="A",4,6)))))))</f>
        <v>7</v>
      </c>
      <c r="O75" s="37">
        <f>IF(H75="I",N75*Contagem!$U$11,IF(H75="E",N75*Contagem!$U$13,IF(H75="A",N75*Contagem!$U$12,IF(H75="T",N75*Contagem!$U$14,""))))</f>
        <v>7</v>
      </c>
      <c r="P75" s="152"/>
      <c r="Q75" s="153"/>
      <c r="R75" s="153"/>
      <c r="S75" s="153"/>
      <c r="T75" s="153"/>
    </row>
    <row r="76" spans="1:20" ht="18" customHeight="1">
      <c r="A76" s="79" t="s">
        <v>78</v>
      </c>
      <c r="B76" s="77"/>
      <c r="C76" s="77"/>
      <c r="D76" s="77"/>
      <c r="E76" s="77"/>
      <c r="F76" s="78"/>
      <c r="G76" s="65" t="s">
        <v>30</v>
      </c>
      <c r="H76" s="24" t="s">
        <v>36</v>
      </c>
      <c r="I76" s="26">
        <v>10</v>
      </c>
      <c r="J76" s="26">
        <v>3</v>
      </c>
      <c r="K76" s="26" t="str">
        <f t="shared" si="36"/>
        <v>EEH</v>
      </c>
      <c r="L76" s="29" t="str">
        <f t="shared" si="37"/>
        <v>H</v>
      </c>
      <c r="M76" s="32" t="str">
        <f t="shared" si="38"/>
        <v>Alta</v>
      </c>
      <c r="N76" s="36">
        <f t="shared" si="39"/>
        <v>6</v>
      </c>
      <c r="O76" s="37">
        <f>IF(H76="I",N76*Contagem!$U$11,IF(H76="E",N76*Contagem!$U$13,IF(H76="A",N76*Contagem!$U$12,IF(H76="T",N76*Contagem!$U$14,""))))</f>
        <v>6</v>
      </c>
      <c r="P76" s="152"/>
      <c r="Q76" s="153"/>
      <c r="R76" s="153"/>
      <c r="S76" s="153"/>
      <c r="T76" s="153"/>
    </row>
    <row r="77" spans="1:20" ht="18" customHeight="1">
      <c r="A77" s="79" t="s">
        <v>79</v>
      </c>
      <c r="B77" s="77"/>
      <c r="C77" s="77"/>
      <c r="D77" s="77"/>
      <c r="E77" s="77"/>
      <c r="F77" s="78"/>
      <c r="G77" s="65" t="s">
        <v>30</v>
      </c>
      <c r="H77" s="24" t="s">
        <v>36</v>
      </c>
      <c r="I77" s="26">
        <v>10</v>
      </c>
      <c r="J77" s="26">
        <v>3</v>
      </c>
      <c r="K77" s="26" t="str">
        <f t="shared" si="36"/>
        <v>EEH</v>
      </c>
      <c r="L77" s="29" t="str">
        <f t="shared" si="37"/>
        <v>H</v>
      </c>
      <c r="M77" s="32" t="str">
        <f t="shared" si="38"/>
        <v>Alta</v>
      </c>
      <c r="N77" s="36">
        <f t="shared" si="39"/>
        <v>6</v>
      </c>
      <c r="O77" s="37">
        <f>IF(H77="I",N77*Contagem!$U$11,IF(H77="E",N77*Contagem!$U$13,IF(H77="A",N77*Contagem!$U$12,IF(H77="T",N77*Contagem!$U$14,""))))</f>
        <v>6</v>
      </c>
      <c r="P77" s="152"/>
      <c r="Q77" s="153"/>
      <c r="R77" s="153"/>
      <c r="S77" s="153"/>
      <c r="T77" s="153"/>
    </row>
    <row r="78" spans="1:20" ht="18" customHeight="1">
      <c r="A78" s="79" t="s">
        <v>75</v>
      </c>
      <c r="B78" s="77"/>
      <c r="C78" s="77"/>
      <c r="D78" s="77"/>
      <c r="E78" s="77"/>
      <c r="F78" s="78"/>
      <c r="G78" s="65" t="s">
        <v>30</v>
      </c>
      <c r="H78" s="24" t="s">
        <v>36</v>
      </c>
      <c r="I78" s="26">
        <v>2</v>
      </c>
      <c r="J78" s="26">
        <v>1</v>
      </c>
      <c r="K78" s="26" t="str">
        <f t="shared" si="36"/>
        <v>EEL</v>
      </c>
      <c r="L78" s="29" t="str">
        <f t="shared" si="37"/>
        <v>L</v>
      </c>
      <c r="M78" s="32" t="str">
        <f t="shared" si="38"/>
        <v>Baixa</v>
      </c>
      <c r="N78" s="36">
        <f t="shared" si="39"/>
        <v>3</v>
      </c>
      <c r="O78" s="37">
        <f>IF(H78="I",N78*Contagem!$U$11,IF(H78="E",N78*Contagem!$U$13,IF(H78="A",N78*Contagem!$U$12,IF(H78="T",N78*Contagem!$U$14,""))))</f>
        <v>3</v>
      </c>
      <c r="P78" s="152"/>
      <c r="Q78" s="153"/>
      <c r="R78" s="153"/>
      <c r="S78" s="153"/>
      <c r="T78" s="153"/>
    </row>
    <row r="79" spans="1:20" ht="18" customHeight="1">
      <c r="A79" s="79" t="s">
        <v>76</v>
      </c>
      <c r="B79" s="77"/>
      <c r="C79" s="77"/>
      <c r="D79" s="77"/>
      <c r="E79" s="77"/>
      <c r="F79" s="78"/>
      <c r="G79" s="65" t="s">
        <v>52</v>
      </c>
      <c r="H79" s="24" t="s">
        <v>36</v>
      </c>
      <c r="I79" s="26">
        <v>2</v>
      </c>
      <c r="J79" s="26">
        <v>1</v>
      </c>
      <c r="K79" s="26" t="str">
        <f t="shared" si="36"/>
        <v>CEL</v>
      </c>
      <c r="L79" s="29" t="str">
        <f t="shared" si="37"/>
        <v>L</v>
      </c>
      <c r="M79" s="32" t="str">
        <f t="shared" si="38"/>
        <v>Baixa</v>
      </c>
      <c r="N79" s="36">
        <f t="shared" si="39"/>
        <v>3</v>
      </c>
      <c r="O79" s="37">
        <f>IF(H79="I",N79*Contagem!$U$11,IF(H79="E",N79*Contagem!$U$13,IF(H79="A",N79*Contagem!$U$12,IF(H79="T",N79*Contagem!$U$14,""))))</f>
        <v>3</v>
      </c>
      <c r="P79" s="152"/>
      <c r="Q79" s="153"/>
      <c r="R79" s="153"/>
      <c r="S79" s="153"/>
      <c r="T79" s="153"/>
    </row>
    <row r="80" spans="1:20" ht="18" customHeight="1">
      <c r="A80" s="79" t="s">
        <v>94</v>
      </c>
      <c r="B80" s="77"/>
      <c r="C80" s="77"/>
      <c r="D80" s="77"/>
      <c r="E80" s="77"/>
      <c r="F80" s="78"/>
      <c r="G80" s="65" t="s">
        <v>30</v>
      </c>
      <c r="H80" s="24" t="s">
        <v>36</v>
      </c>
      <c r="I80" s="26">
        <v>2</v>
      </c>
      <c r="J80" s="26">
        <v>1</v>
      </c>
      <c r="K80" s="26" t="str">
        <f t="shared" si="36"/>
        <v>EEL</v>
      </c>
      <c r="L80" s="29" t="str">
        <f t="shared" si="37"/>
        <v>L</v>
      </c>
      <c r="M80" s="32" t="str">
        <f t="shared" si="38"/>
        <v>Baixa</v>
      </c>
      <c r="N80" s="36">
        <f t="shared" si="39"/>
        <v>3</v>
      </c>
      <c r="O80" s="37">
        <f>IF(H80="I",N80*Contagem!$U$11,IF(H80="E",N80*Contagem!$U$13,IF(H80="A",N80*Contagem!$U$12,IF(H80="T",N80*Contagem!$U$14,""))))</f>
        <v>3</v>
      </c>
      <c r="P80" s="152"/>
      <c r="Q80" s="153"/>
      <c r="R80" s="153"/>
      <c r="S80" s="153"/>
      <c r="T80" s="153"/>
    </row>
    <row r="81" spans="1:20" s="105" customFormat="1" ht="18" customHeight="1">
      <c r="A81" s="79" t="s">
        <v>111</v>
      </c>
      <c r="B81" s="77"/>
      <c r="C81" s="77"/>
      <c r="D81" s="77"/>
      <c r="E81" s="77"/>
      <c r="F81" s="78"/>
      <c r="G81" s="65" t="s">
        <v>52</v>
      </c>
      <c r="H81" s="24" t="s">
        <v>36</v>
      </c>
      <c r="I81" s="26">
        <v>2</v>
      </c>
      <c r="J81" s="26">
        <v>1</v>
      </c>
      <c r="K81" s="26" t="str">
        <f>CONCATENATE(G81,L81)</f>
        <v>CEL</v>
      </c>
      <c r="L81" s="29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32" t="str">
        <f>IF(L81="L","Baixa",IF(L81="A","Média",IF(L81="","","Alta")))</f>
        <v>Baixa</v>
      </c>
      <c r="N81" s="36">
        <f>IF(ISBLANK(G81),"",IF(G81="ALI",IF(L81="L",7,IF(L81="A",10,15)),IF(G81="AIE",IF(L81="L",5,IF(L81="A",7,10)),IF(G81="SE",IF(L81="L",4,IF(L81="A",5,7)),IF(OR(G81="EE",G81="CE"),IF(L81="L",3,IF(L81="A",4,6)))))))</f>
        <v>3</v>
      </c>
      <c r="O81" s="37">
        <f>IF(H81="I",N81*Contagem!$U$11,IF(H81="E",N81*Contagem!$U$13,IF(H81="A",N81*Contagem!$U$12,IF(H81="T",N81*Contagem!$U$14,""))))</f>
        <v>3</v>
      </c>
      <c r="P81" s="106"/>
      <c r="Q81" s="107"/>
      <c r="R81" s="107"/>
      <c r="S81" s="107"/>
      <c r="T81" s="107"/>
    </row>
    <row r="82" spans="1:20" ht="18" customHeight="1">
      <c r="A82" s="118"/>
      <c r="B82" s="119"/>
      <c r="C82" s="119"/>
      <c r="D82" s="119"/>
      <c r="E82" s="119"/>
      <c r="F82" s="120"/>
      <c r="G82" s="26"/>
      <c r="H82" s="24" t="s">
        <v>36</v>
      </c>
      <c r="I82" s="26"/>
      <c r="J82" s="26"/>
      <c r="K82" s="26" t="str">
        <f t="shared" ref="K82" si="40">CONCATENATE(G82,L82)</f>
        <v/>
      </c>
      <c r="L82" s="29" t="str">
        <f t="shared" ref="L82" si="41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/>
      </c>
      <c r="M82" s="32" t="str">
        <f t="shared" ref="M82" si="42">IF(L82="L","Baixa",IF(L82="A","Média",IF(L82="","","Alta")))</f>
        <v/>
      </c>
      <c r="N82" s="36" t="str">
        <f t="shared" ref="N82" si="43">IF(ISBLANK(G82),"",IF(G82="ALI",IF(L82="L",7,IF(L82="A",10,15)),IF(G82="AIE",IF(L82="L",5,IF(L82="A",7,10)),IF(G82="SE",IF(L82="L",4,IF(L82="A",5,7)),IF(OR(G82="EE",G82="CE"),IF(L82="L",3,IF(L82="A",4,6)))))))</f>
        <v/>
      </c>
      <c r="O82" s="37"/>
      <c r="P82" s="152"/>
      <c r="Q82" s="153"/>
      <c r="R82" s="153"/>
      <c r="S82" s="153"/>
      <c r="T82" s="153"/>
    </row>
    <row r="83" spans="1:20" ht="18" customHeight="1">
      <c r="A83" s="79"/>
      <c r="B83" s="77"/>
      <c r="C83" s="77"/>
      <c r="D83" s="77"/>
      <c r="E83" s="77"/>
      <c r="F83" s="78"/>
      <c r="G83" s="65"/>
      <c r="H83" s="24" t="s">
        <v>36</v>
      </c>
      <c r="I83" s="26"/>
      <c r="J83" s="26"/>
      <c r="K83" s="26"/>
      <c r="L83" s="29"/>
      <c r="M83" s="32"/>
      <c r="N83" s="126">
        <v>5</v>
      </c>
      <c r="O83" s="127">
        <v>5</v>
      </c>
      <c r="P83" s="152"/>
      <c r="Q83" s="153"/>
      <c r="R83" s="153"/>
      <c r="S83" s="153"/>
      <c r="T83" s="153"/>
    </row>
    <row r="84" spans="1:20" ht="18" customHeight="1">
      <c r="A84" s="80" t="s">
        <v>95</v>
      </c>
      <c r="B84" s="81"/>
      <c r="C84" s="81"/>
      <c r="D84" s="81"/>
      <c r="E84" s="81"/>
      <c r="F84" s="82"/>
      <c r="G84" s="65" t="s">
        <v>31</v>
      </c>
      <c r="H84" s="24" t="s">
        <v>36</v>
      </c>
      <c r="I84" s="26">
        <v>10</v>
      </c>
      <c r="J84" s="26">
        <v>3</v>
      </c>
      <c r="K84" s="26" t="str">
        <f t="shared" ref="K84:K90" si="44">CONCATENATE(G84,L84)</f>
        <v>ALIL</v>
      </c>
      <c r="L84" s="29" t="str">
        <f t="shared" ref="L84:L90" si="45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32" t="str">
        <f t="shared" ref="M84:M90" si="46">IF(L84="L","Baixa",IF(L84="A","Média",IF(L84="","","Alta")))</f>
        <v>Baixa</v>
      </c>
      <c r="N84" s="36">
        <f t="shared" ref="N84:N90" si="47">IF(ISBLANK(G84),"",IF(G84="ALI",IF(L84="L",7,IF(L84="A",10,15)),IF(G84="AIE",IF(L84="L",5,IF(L84="A",7,10)),IF(G84="SE",IF(L84="L",4,IF(L84="A",5,7)),IF(OR(G84="EE",G84="CE"),IF(L84="L",3,IF(L84="A",4,6)))))))</f>
        <v>7</v>
      </c>
      <c r="O84" s="37">
        <f>IF(H84="I",N84*Contagem!$U$11,IF(H84="E",N84*Contagem!$U$13,IF(H84="A",N84*Contagem!$U$12,IF(H84="T",N84*Contagem!$U$14,""))))</f>
        <v>7</v>
      </c>
      <c r="P84" s="152"/>
      <c r="Q84" s="153"/>
      <c r="R84" s="153"/>
      <c r="S84" s="153"/>
      <c r="T84" s="153"/>
    </row>
    <row r="85" spans="1:20" ht="18" customHeight="1">
      <c r="A85" s="79" t="s">
        <v>78</v>
      </c>
      <c r="B85" s="77"/>
      <c r="C85" s="77"/>
      <c r="D85" s="77"/>
      <c r="E85" s="77"/>
      <c r="F85" s="78"/>
      <c r="G85" s="65" t="s">
        <v>30</v>
      </c>
      <c r="H85" s="24" t="s">
        <v>36</v>
      </c>
      <c r="I85" s="26">
        <v>10</v>
      </c>
      <c r="J85" s="26">
        <v>3</v>
      </c>
      <c r="K85" s="26" t="str">
        <f t="shared" si="44"/>
        <v>EEH</v>
      </c>
      <c r="L85" s="29" t="str">
        <f t="shared" si="45"/>
        <v>H</v>
      </c>
      <c r="M85" s="32" t="str">
        <f t="shared" si="46"/>
        <v>Alta</v>
      </c>
      <c r="N85" s="36">
        <f t="shared" si="47"/>
        <v>6</v>
      </c>
      <c r="O85" s="37">
        <f>IF(H85="I",N85*Contagem!$U$11,IF(H85="E",N85*Contagem!$U$13,IF(H85="A",N85*Contagem!$U$12,IF(H85="T",N85*Contagem!$U$14,""))))</f>
        <v>6</v>
      </c>
      <c r="P85" s="152"/>
      <c r="Q85" s="153"/>
      <c r="R85" s="153"/>
      <c r="S85" s="153"/>
      <c r="T85" s="153"/>
    </row>
    <row r="86" spans="1:20" ht="18" customHeight="1">
      <c r="A86" s="79" t="s">
        <v>79</v>
      </c>
      <c r="B86" s="77"/>
      <c r="C86" s="77"/>
      <c r="D86" s="77"/>
      <c r="E86" s="77"/>
      <c r="F86" s="78"/>
      <c r="G86" s="65" t="s">
        <v>30</v>
      </c>
      <c r="H86" s="24" t="s">
        <v>36</v>
      </c>
      <c r="I86" s="26">
        <v>10</v>
      </c>
      <c r="J86" s="26">
        <v>3</v>
      </c>
      <c r="K86" s="26" t="str">
        <f t="shared" si="44"/>
        <v>EEH</v>
      </c>
      <c r="L86" s="29" t="str">
        <f t="shared" si="45"/>
        <v>H</v>
      </c>
      <c r="M86" s="32" t="str">
        <f t="shared" si="46"/>
        <v>Alta</v>
      </c>
      <c r="N86" s="36">
        <f t="shared" si="47"/>
        <v>6</v>
      </c>
      <c r="O86" s="37">
        <f>IF(H86="I",N86*Contagem!$U$11,IF(H86="E",N86*Contagem!$U$13,IF(H86="A",N86*Contagem!$U$12,IF(H86="T",N86*Contagem!$U$14,""))))</f>
        <v>6</v>
      </c>
      <c r="P86" s="152"/>
      <c r="Q86" s="153"/>
      <c r="R86" s="153"/>
      <c r="S86" s="153"/>
      <c r="T86" s="153"/>
    </row>
    <row r="87" spans="1:20" ht="18" customHeight="1">
      <c r="A87" s="79" t="s">
        <v>75</v>
      </c>
      <c r="B87" s="77"/>
      <c r="C87" s="77"/>
      <c r="D87" s="77"/>
      <c r="E87" s="77"/>
      <c r="F87" s="78"/>
      <c r="G87" s="65" t="s">
        <v>30</v>
      </c>
      <c r="H87" s="24" t="s">
        <v>36</v>
      </c>
      <c r="I87" s="26">
        <v>2</v>
      </c>
      <c r="J87" s="26">
        <v>1</v>
      </c>
      <c r="K87" s="26" t="str">
        <f t="shared" si="44"/>
        <v>EEL</v>
      </c>
      <c r="L87" s="29" t="str">
        <f t="shared" si="45"/>
        <v>L</v>
      </c>
      <c r="M87" s="32" t="str">
        <f t="shared" si="46"/>
        <v>Baixa</v>
      </c>
      <c r="N87" s="36">
        <f t="shared" si="47"/>
        <v>3</v>
      </c>
      <c r="O87" s="37">
        <f>IF(H87="I",N87*Contagem!$U$11,IF(H87="E",N87*Contagem!$U$13,IF(H87="A",N87*Contagem!$U$12,IF(H87="T",N87*Contagem!$U$14,""))))</f>
        <v>3</v>
      </c>
      <c r="P87" s="152"/>
      <c r="Q87" s="153"/>
      <c r="R87" s="153"/>
      <c r="S87" s="153"/>
      <c r="T87" s="153"/>
    </row>
    <row r="88" spans="1:20" ht="18" customHeight="1">
      <c r="A88" s="79" t="s">
        <v>76</v>
      </c>
      <c r="B88" s="77"/>
      <c r="C88" s="77"/>
      <c r="D88" s="77"/>
      <c r="E88" s="77"/>
      <c r="F88" s="78"/>
      <c r="G88" s="65" t="s">
        <v>52</v>
      </c>
      <c r="H88" s="24" t="s">
        <v>36</v>
      </c>
      <c r="I88" s="26">
        <v>2</v>
      </c>
      <c r="J88" s="26">
        <v>1</v>
      </c>
      <c r="K88" s="26" t="str">
        <f t="shared" si="44"/>
        <v>CEL</v>
      </c>
      <c r="L88" s="29" t="str">
        <f t="shared" si="45"/>
        <v>L</v>
      </c>
      <c r="M88" s="32" t="str">
        <f t="shared" si="46"/>
        <v>Baixa</v>
      </c>
      <c r="N88" s="36">
        <f t="shared" si="47"/>
        <v>3</v>
      </c>
      <c r="O88" s="37">
        <f>IF(H88="I",N88*Contagem!$U$11,IF(H88="E",N88*Contagem!$U$13,IF(H88="A",N88*Contagem!$U$12,IF(H88="T",N88*Contagem!$U$14,""))))</f>
        <v>3</v>
      </c>
      <c r="P88" s="152"/>
      <c r="Q88" s="153"/>
      <c r="R88" s="153"/>
      <c r="S88" s="153"/>
      <c r="T88" s="153"/>
    </row>
    <row r="89" spans="1:20" ht="18" customHeight="1">
      <c r="A89" s="79" t="s">
        <v>94</v>
      </c>
      <c r="B89" s="77"/>
      <c r="C89" s="77"/>
      <c r="D89" s="77"/>
      <c r="E89" s="77"/>
      <c r="F89" s="78"/>
      <c r="G89" s="65" t="s">
        <v>30</v>
      </c>
      <c r="H89" s="24" t="s">
        <v>36</v>
      </c>
      <c r="I89" s="26">
        <v>2</v>
      </c>
      <c r="J89" s="26">
        <v>1</v>
      </c>
      <c r="K89" s="26" t="str">
        <f t="shared" si="44"/>
        <v>EEL</v>
      </c>
      <c r="L89" s="29" t="str">
        <f t="shared" si="45"/>
        <v>L</v>
      </c>
      <c r="M89" s="32" t="str">
        <f t="shared" si="46"/>
        <v>Baixa</v>
      </c>
      <c r="N89" s="36">
        <f t="shared" si="47"/>
        <v>3</v>
      </c>
      <c r="O89" s="37">
        <f>IF(H89="I",N89*Contagem!$U$11,IF(H89="E",N89*Contagem!$U$13,IF(H89="A",N89*Contagem!$U$12,IF(H89="T",N89*Contagem!$U$14,""))))</f>
        <v>3</v>
      </c>
      <c r="P89" s="152"/>
      <c r="Q89" s="153"/>
      <c r="R89" s="153"/>
      <c r="S89" s="153"/>
      <c r="T89" s="153"/>
    </row>
    <row r="90" spans="1:20" ht="18" customHeight="1">
      <c r="A90" s="79" t="s">
        <v>112</v>
      </c>
      <c r="B90" s="77"/>
      <c r="C90" s="77"/>
      <c r="D90" s="77"/>
      <c r="E90" s="77"/>
      <c r="F90" s="78"/>
      <c r="G90" s="65" t="s">
        <v>52</v>
      </c>
      <c r="H90" s="24" t="s">
        <v>36</v>
      </c>
      <c r="I90" s="26">
        <v>2</v>
      </c>
      <c r="J90" s="26">
        <v>1</v>
      </c>
      <c r="K90" s="26" t="str">
        <f t="shared" si="44"/>
        <v>CEL</v>
      </c>
      <c r="L90" s="29" t="str">
        <f t="shared" si="45"/>
        <v>L</v>
      </c>
      <c r="M90" s="32" t="str">
        <f t="shared" si="46"/>
        <v>Baixa</v>
      </c>
      <c r="N90" s="36">
        <f t="shared" si="47"/>
        <v>3</v>
      </c>
      <c r="O90" s="37">
        <f>IF(H90="I",N90*Contagem!$U$11,IF(H90="E",N90*Contagem!$U$13,IF(H90="A",N90*Contagem!$U$12,IF(H90="T",N90*Contagem!$U$14,""))))</f>
        <v>3</v>
      </c>
      <c r="P90" s="152"/>
      <c r="Q90" s="153"/>
      <c r="R90" s="153"/>
      <c r="S90" s="153"/>
      <c r="T90" s="153"/>
    </row>
    <row r="91" spans="1:20" ht="18" customHeight="1">
      <c r="A91" s="79"/>
      <c r="B91" s="77"/>
      <c r="C91" s="77"/>
      <c r="D91" s="77"/>
      <c r="E91" s="77"/>
      <c r="F91" s="78"/>
      <c r="G91" s="65"/>
      <c r="H91" s="24"/>
      <c r="I91" s="26"/>
      <c r="J91" s="26"/>
      <c r="K91" s="26"/>
      <c r="L91" s="29"/>
      <c r="M91" s="32"/>
      <c r="N91" s="36"/>
      <c r="O91" s="37"/>
      <c r="P91" s="152"/>
      <c r="Q91" s="153"/>
      <c r="R91" s="153"/>
      <c r="S91" s="153"/>
      <c r="T91" s="153"/>
    </row>
    <row r="92" spans="1:20" ht="18" customHeight="1">
      <c r="A92" s="123" t="s">
        <v>96</v>
      </c>
      <c r="B92" s="124"/>
      <c r="C92" s="124"/>
      <c r="D92" s="124"/>
      <c r="E92" s="124"/>
      <c r="F92" s="125"/>
      <c r="G92" s="65" t="s">
        <v>31</v>
      </c>
      <c r="H92" s="24" t="s">
        <v>36</v>
      </c>
      <c r="I92" s="26">
        <v>20</v>
      </c>
      <c r="J92" s="26">
        <v>3</v>
      </c>
      <c r="K92" s="26" t="str">
        <f t="shared" ref="K92:K98" si="48">CONCATENATE(G92,L92)</f>
        <v>ALIA</v>
      </c>
      <c r="L92" s="29" t="str">
        <f t="shared" ref="L92:L98" si="49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32" t="str">
        <f t="shared" ref="M92:M98" si="50">IF(L92="L","Baixa",IF(L92="A","Média",IF(L92="","","Alta")))</f>
        <v>Média</v>
      </c>
      <c r="N92" s="36">
        <f t="shared" ref="N92:N98" si="51">IF(ISBLANK(G92),"",IF(G92="ALI",IF(L92="L",7,IF(L92="A",10,15)),IF(G92="AIE",IF(L92="L",5,IF(L92="A",7,10)),IF(G92="SE",IF(L92="L",4,IF(L92="A",5,7)),IF(OR(G92="EE",G92="CE"),IF(L92="L",3,IF(L92="A",4,6)))))))</f>
        <v>10</v>
      </c>
      <c r="O92" s="37">
        <f>IF(H92="I",N92*Contagem!$U$11,IF(H92="E",N92*Contagem!$U$13,IF(H92="A",N92*Contagem!$U$12,IF(H92="T",N92*Contagem!$U$14,""))))</f>
        <v>10</v>
      </c>
      <c r="P92" s="152"/>
      <c r="Q92" s="153"/>
      <c r="R92" s="153"/>
      <c r="S92" s="153"/>
      <c r="T92" s="153"/>
    </row>
    <row r="93" spans="1:20" ht="18" customHeight="1">
      <c r="A93" s="122" t="s">
        <v>78</v>
      </c>
      <c r="B93" s="119"/>
      <c r="C93" s="119"/>
      <c r="D93" s="119"/>
      <c r="E93" s="119"/>
      <c r="F93" s="120"/>
      <c r="G93" s="65" t="s">
        <v>30</v>
      </c>
      <c r="H93" s="24" t="s">
        <v>36</v>
      </c>
      <c r="I93" s="26">
        <v>20</v>
      </c>
      <c r="J93" s="26">
        <v>3</v>
      </c>
      <c r="K93" s="26" t="str">
        <f t="shared" si="48"/>
        <v>EEH</v>
      </c>
      <c r="L93" s="29" t="str">
        <f t="shared" si="49"/>
        <v>H</v>
      </c>
      <c r="M93" s="32" t="str">
        <f t="shared" si="50"/>
        <v>Alta</v>
      </c>
      <c r="N93" s="36">
        <f t="shared" si="51"/>
        <v>6</v>
      </c>
      <c r="O93" s="37">
        <f>IF(H93="I",N93*Contagem!$U$11,IF(H93="E",N93*Contagem!$U$13,IF(H93="A",N93*Contagem!$U$12,IF(H93="T",N93*Contagem!$U$14,""))))</f>
        <v>6</v>
      </c>
      <c r="P93" s="152"/>
      <c r="Q93" s="153"/>
      <c r="R93" s="153"/>
      <c r="S93" s="153"/>
      <c r="T93" s="153"/>
    </row>
    <row r="94" spans="1:20" ht="18" customHeight="1">
      <c r="A94" s="122" t="s">
        <v>79</v>
      </c>
      <c r="B94" s="119"/>
      <c r="C94" s="119"/>
      <c r="D94" s="119"/>
      <c r="E94" s="119"/>
      <c r="F94" s="120"/>
      <c r="G94" s="65" t="s">
        <v>30</v>
      </c>
      <c r="H94" s="24" t="s">
        <v>36</v>
      </c>
      <c r="I94" s="26">
        <v>20</v>
      </c>
      <c r="J94" s="26">
        <v>3</v>
      </c>
      <c r="K94" s="26" t="str">
        <f t="shared" si="48"/>
        <v>EEH</v>
      </c>
      <c r="L94" s="29" t="str">
        <f t="shared" si="49"/>
        <v>H</v>
      </c>
      <c r="M94" s="32" t="str">
        <f t="shared" si="50"/>
        <v>Alta</v>
      </c>
      <c r="N94" s="36">
        <f t="shared" si="51"/>
        <v>6</v>
      </c>
      <c r="O94" s="37">
        <f>IF(H94="I",N94*Contagem!$U$11,IF(H94="E",N94*Contagem!$U$13,IF(H94="A",N94*Contagem!$U$12,IF(H94="T",N94*Contagem!$U$14,""))))</f>
        <v>6</v>
      </c>
      <c r="P94" s="152"/>
      <c r="Q94" s="153"/>
      <c r="R94" s="153"/>
      <c r="S94" s="153"/>
      <c r="T94" s="153"/>
    </row>
    <row r="95" spans="1:20" ht="18" customHeight="1">
      <c r="A95" s="122" t="s">
        <v>75</v>
      </c>
      <c r="B95" s="119"/>
      <c r="C95" s="119"/>
      <c r="D95" s="119"/>
      <c r="E95" s="119"/>
      <c r="F95" s="120"/>
      <c r="G95" s="65" t="s">
        <v>30</v>
      </c>
      <c r="H95" s="24" t="s">
        <v>36</v>
      </c>
      <c r="I95" s="26">
        <v>2</v>
      </c>
      <c r="J95" s="26">
        <v>1</v>
      </c>
      <c r="K95" s="26" t="str">
        <f t="shared" si="48"/>
        <v>EEL</v>
      </c>
      <c r="L95" s="29" t="str">
        <f t="shared" si="49"/>
        <v>L</v>
      </c>
      <c r="M95" s="32" t="str">
        <f t="shared" si="50"/>
        <v>Baixa</v>
      </c>
      <c r="N95" s="36">
        <f t="shared" si="51"/>
        <v>3</v>
      </c>
      <c r="O95" s="37">
        <f>IF(H95="I",N95*Contagem!$U$11,IF(H95="E",N95*Contagem!$U$13,IF(H95="A",N95*Contagem!$U$12,IF(H95="T",N95*Contagem!$U$14,""))))</f>
        <v>3</v>
      </c>
      <c r="P95" s="152"/>
      <c r="Q95" s="153"/>
      <c r="R95" s="153"/>
      <c r="S95" s="153"/>
      <c r="T95" s="153"/>
    </row>
    <row r="96" spans="1:20" ht="18" customHeight="1">
      <c r="A96" s="122" t="s">
        <v>76</v>
      </c>
      <c r="B96" s="119"/>
      <c r="C96" s="119"/>
      <c r="D96" s="119"/>
      <c r="E96" s="119"/>
      <c r="F96" s="120"/>
      <c r="G96" s="65" t="s">
        <v>52</v>
      </c>
      <c r="H96" s="24" t="s">
        <v>36</v>
      </c>
      <c r="I96" s="26">
        <v>2</v>
      </c>
      <c r="J96" s="26">
        <v>1</v>
      </c>
      <c r="K96" s="26" t="str">
        <f t="shared" si="48"/>
        <v>CEL</v>
      </c>
      <c r="L96" s="29" t="str">
        <f t="shared" si="49"/>
        <v>L</v>
      </c>
      <c r="M96" s="32" t="str">
        <f t="shared" si="50"/>
        <v>Baixa</v>
      </c>
      <c r="N96" s="36">
        <f t="shared" si="51"/>
        <v>3</v>
      </c>
      <c r="O96" s="37">
        <f>IF(H96="I",N96*Contagem!$U$11,IF(H96="E",N96*Contagem!$U$13,IF(H96="A",N96*Contagem!$U$12,IF(H96="T",N96*Contagem!$U$14,""))))</f>
        <v>3</v>
      </c>
      <c r="P96" s="152"/>
      <c r="Q96" s="153"/>
      <c r="R96" s="153"/>
      <c r="S96" s="153"/>
      <c r="T96" s="153"/>
    </row>
    <row r="97" spans="1:30" ht="18" customHeight="1">
      <c r="A97" s="79" t="s">
        <v>105</v>
      </c>
      <c r="B97" s="77"/>
      <c r="C97" s="77"/>
      <c r="D97" s="77"/>
      <c r="E97" s="77"/>
      <c r="F97" s="78"/>
      <c r="G97" s="65" t="s">
        <v>52</v>
      </c>
      <c r="H97" s="24" t="s">
        <v>36</v>
      </c>
      <c r="I97" s="26">
        <v>2</v>
      </c>
      <c r="J97" s="26">
        <v>1</v>
      </c>
      <c r="K97" s="26" t="str">
        <f t="shared" si="48"/>
        <v>CEL</v>
      </c>
      <c r="L97" s="29" t="str">
        <f t="shared" si="49"/>
        <v>L</v>
      </c>
      <c r="M97" s="32" t="str">
        <f t="shared" si="50"/>
        <v>Baixa</v>
      </c>
      <c r="N97" s="36">
        <f t="shared" si="51"/>
        <v>3</v>
      </c>
      <c r="O97" s="37">
        <f>IF(H97="I",N97*Contagem!$U$11,IF(H97="E",N97*Contagem!$U$13,IF(H97="A",N97*Contagem!$U$12,IF(H97="T",N97*Contagem!$U$14,""))))</f>
        <v>3</v>
      </c>
      <c r="P97" s="152"/>
      <c r="Q97" s="153"/>
      <c r="R97" s="153"/>
      <c r="S97" s="153"/>
      <c r="T97" s="153"/>
    </row>
    <row r="98" spans="1:30" ht="18" customHeight="1">
      <c r="A98" s="79" t="s">
        <v>113</v>
      </c>
      <c r="B98" s="77"/>
      <c r="C98" s="77"/>
      <c r="D98" s="77"/>
      <c r="E98" s="77"/>
      <c r="F98" s="78"/>
      <c r="G98" s="65" t="s">
        <v>49</v>
      </c>
      <c r="H98" s="24" t="s">
        <v>36</v>
      </c>
      <c r="I98" s="26">
        <v>20</v>
      </c>
      <c r="J98" s="26">
        <v>3</v>
      </c>
      <c r="K98" s="26" t="str">
        <f t="shared" si="48"/>
        <v>SEH</v>
      </c>
      <c r="L98" s="29" t="str">
        <f t="shared" si="49"/>
        <v>H</v>
      </c>
      <c r="M98" s="32" t="str">
        <f t="shared" si="50"/>
        <v>Alta</v>
      </c>
      <c r="N98" s="36">
        <f t="shared" si="51"/>
        <v>7</v>
      </c>
      <c r="O98" s="37">
        <f>IF(H98="I",N98*Contagem!$U$11,IF(H98="E",N98*Contagem!$U$13,IF(H98="A",N98*Contagem!$U$12,IF(H98="T",N98*Contagem!$U$14,""))))</f>
        <v>7</v>
      </c>
      <c r="P98" s="152"/>
      <c r="Q98" s="153"/>
      <c r="R98" s="153"/>
      <c r="S98" s="153"/>
      <c r="T98" s="153"/>
    </row>
    <row r="99" spans="1:30" ht="18" customHeight="1">
      <c r="A99" s="98"/>
      <c r="B99" s="121"/>
      <c r="C99" s="121"/>
      <c r="D99" s="121"/>
      <c r="E99" s="121"/>
      <c r="F99" s="121"/>
      <c r="G99" s="65"/>
      <c r="H99" s="24" t="s">
        <v>36</v>
      </c>
      <c r="I99" s="26"/>
      <c r="J99" s="26"/>
      <c r="K99" s="26" t="str">
        <f t="shared" ref="K99" si="52">CONCATENATE(G99,L99)</f>
        <v/>
      </c>
      <c r="L99" s="29" t="str">
        <f t="shared" ref="L99" si="53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/>
      </c>
      <c r="M99" s="32" t="str">
        <f t="shared" ref="M99" si="54">IF(L99="L","Baixa",IF(L99="A","Média",IF(L99="","","Alta")))</f>
        <v/>
      </c>
      <c r="N99" s="36" t="str">
        <f t="shared" ref="N99" si="55">IF(ISBLANK(G99),"",IF(G99="ALI",IF(L99="L",7,IF(L99="A",10,15)),IF(G99="AIE",IF(L99="L",5,IF(L99="A",7,10)),IF(G99="SE",IF(L99="L",4,IF(L99="A",5,7)),IF(OR(G99="EE",G99="CE"),IF(L99="L",3,IF(L99="A",4,6)))))))</f>
        <v/>
      </c>
      <c r="O99" s="37"/>
      <c r="P99" s="152"/>
      <c r="Q99" s="153"/>
      <c r="R99" s="153"/>
      <c r="S99" s="153"/>
      <c r="T99" s="153"/>
    </row>
    <row r="100" spans="1:30" ht="18" customHeight="1">
      <c r="A100" s="95" t="s">
        <v>98</v>
      </c>
      <c r="B100" s="96"/>
      <c r="C100" s="96"/>
      <c r="D100" s="96"/>
      <c r="E100" s="96"/>
      <c r="F100" s="97"/>
      <c r="G100" s="65"/>
      <c r="H100" s="24" t="s">
        <v>36</v>
      </c>
      <c r="I100" s="26"/>
      <c r="J100" s="26"/>
      <c r="K100" s="26" t="str">
        <f t="shared" ref="K100:K104" si="56">CONCATENATE(G100,L100)</f>
        <v/>
      </c>
      <c r="L100" s="29" t="str">
        <f t="shared" ref="L100:L104" si="57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32" t="str">
        <f t="shared" ref="M100:M104" si="58">IF(L100="L","Baixa",IF(L100="A","Média",IF(L100="","","Alta")))</f>
        <v/>
      </c>
      <c r="N100" s="126">
        <v>5</v>
      </c>
      <c r="O100" s="127">
        <v>5</v>
      </c>
      <c r="P100" s="152"/>
      <c r="Q100" s="153"/>
      <c r="R100" s="153"/>
      <c r="S100" s="153"/>
      <c r="T100" s="153"/>
    </row>
    <row r="101" spans="1:30" s="89" customFormat="1" ht="18" customHeight="1">
      <c r="A101" s="94" t="s">
        <v>99</v>
      </c>
      <c r="B101" s="90"/>
      <c r="C101" s="90"/>
      <c r="D101" s="90"/>
      <c r="E101" s="90"/>
      <c r="F101" s="91"/>
      <c r="G101" s="65" t="s">
        <v>49</v>
      </c>
      <c r="H101" s="24" t="s">
        <v>36</v>
      </c>
      <c r="I101" s="26">
        <v>10</v>
      </c>
      <c r="J101" s="26">
        <v>4</v>
      </c>
      <c r="K101" s="26" t="str">
        <f t="shared" si="56"/>
        <v>SEH</v>
      </c>
      <c r="L101" s="29" t="str">
        <f t="shared" si="57"/>
        <v>H</v>
      </c>
      <c r="M101" s="32" t="str">
        <f t="shared" si="58"/>
        <v>Alta</v>
      </c>
      <c r="N101" s="36">
        <f t="shared" ref="N101:N104" si="59">IF(ISBLANK(G101),"",IF(G101="ALI",IF(L101="L",7,IF(L101="A",10,15)),IF(G101="AIE",IF(L101="L",5,IF(L101="A",7,10)),IF(G101="SE",IF(L101="L",4,IF(L101="A",5,7)),IF(OR(G101="EE",G101="CE"),IF(L101="L",3,IF(L101="A",4,6)))))))</f>
        <v>7</v>
      </c>
      <c r="O101" s="37">
        <f>IF(H101="I",N101*Contagem!$U$11,IF(H101="E",N101*Contagem!$U$13,IF(H101="A",N101*Contagem!$U$12,IF(H101="T",N101*Contagem!$U$14,""))))</f>
        <v>7</v>
      </c>
      <c r="P101" s="92"/>
      <c r="Q101" s="93"/>
      <c r="R101" s="93"/>
      <c r="S101" s="93"/>
      <c r="T101" s="93"/>
    </row>
    <row r="102" spans="1:30" s="89" customFormat="1" ht="18" customHeight="1">
      <c r="A102" s="94" t="s">
        <v>100</v>
      </c>
      <c r="B102" s="90"/>
      <c r="C102" s="90"/>
      <c r="D102" s="90"/>
      <c r="E102" s="90"/>
      <c r="F102" s="91"/>
      <c r="G102" s="65" t="s">
        <v>49</v>
      </c>
      <c r="H102" s="24" t="s">
        <v>36</v>
      </c>
      <c r="I102" s="26">
        <v>10</v>
      </c>
      <c r="J102" s="26">
        <v>4</v>
      </c>
      <c r="K102" s="26" t="str">
        <f t="shared" si="56"/>
        <v>SEH</v>
      </c>
      <c r="L102" s="29" t="str">
        <f t="shared" si="57"/>
        <v>H</v>
      </c>
      <c r="M102" s="32" t="str">
        <f t="shared" si="58"/>
        <v>Alta</v>
      </c>
      <c r="N102" s="36">
        <f t="shared" si="59"/>
        <v>7</v>
      </c>
      <c r="O102" s="37">
        <f>IF(H102="I",N102*Contagem!$U$11,IF(H102="E",N102*Contagem!$U$13,IF(H102="A",N102*Contagem!$U$12,IF(H102="T",N102*Contagem!$U$14,""))))</f>
        <v>7</v>
      </c>
      <c r="P102" s="92"/>
      <c r="Q102" s="93"/>
      <c r="R102" s="93"/>
      <c r="S102" s="93"/>
      <c r="T102" s="93"/>
    </row>
    <row r="103" spans="1:30" s="89" customFormat="1" ht="18" customHeight="1">
      <c r="A103" s="94" t="s">
        <v>101</v>
      </c>
      <c r="B103" s="90"/>
      <c r="C103" s="90"/>
      <c r="D103" s="90"/>
      <c r="E103" s="90"/>
      <c r="F103" s="91"/>
      <c r="G103" s="65" t="s">
        <v>49</v>
      </c>
      <c r="H103" s="24" t="s">
        <v>36</v>
      </c>
      <c r="I103" s="26">
        <v>6</v>
      </c>
      <c r="J103" s="26">
        <v>2</v>
      </c>
      <c r="K103" s="26" t="str">
        <f t="shared" si="56"/>
        <v>SEA</v>
      </c>
      <c r="L103" s="29" t="str">
        <f t="shared" si="57"/>
        <v>A</v>
      </c>
      <c r="M103" s="32" t="str">
        <f t="shared" si="58"/>
        <v>Média</v>
      </c>
      <c r="N103" s="36">
        <f t="shared" si="59"/>
        <v>5</v>
      </c>
      <c r="O103" s="37">
        <f>IF(H103="I",N103*Contagem!$U$11,IF(H103="E",N103*Contagem!$U$13,IF(H103="A",N103*Contagem!$U$12,IF(H103="T",N103*Contagem!$U$14,""))))</f>
        <v>5</v>
      </c>
      <c r="P103" s="92"/>
      <c r="Q103" s="93"/>
      <c r="R103" s="93"/>
      <c r="S103" s="93"/>
      <c r="T103" s="93"/>
    </row>
    <row r="104" spans="1:30" s="89" customFormat="1" ht="18" customHeight="1">
      <c r="A104" s="94" t="s">
        <v>114</v>
      </c>
      <c r="B104" s="90"/>
      <c r="C104" s="90"/>
      <c r="D104" s="90"/>
      <c r="E104" s="90"/>
      <c r="F104" s="91"/>
      <c r="G104" s="65" t="s">
        <v>49</v>
      </c>
      <c r="H104" s="24" t="s">
        <v>36</v>
      </c>
      <c r="I104" s="26">
        <v>6</v>
      </c>
      <c r="J104" s="26">
        <v>2</v>
      </c>
      <c r="K104" s="26" t="str">
        <f t="shared" si="56"/>
        <v>SEA</v>
      </c>
      <c r="L104" s="29" t="str">
        <f t="shared" si="57"/>
        <v>A</v>
      </c>
      <c r="M104" s="32" t="str">
        <f t="shared" si="58"/>
        <v>Média</v>
      </c>
      <c r="N104" s="36">
        <f t="shared" si="59"/>
        <v>5</v>
      </c>
      <c r="O104" s="37">
        <f>IF(H104="I",N104*Contagem!$U$11,IF(H104="E",N104*Contagem!$U$13,IF(H104="A",N104*Contagem!$U$12,IF(H104="T",N104*Contagem!$U$14,""))))</f>
        <v>5</v>
      </c>
      <c r="P104" s="92"/>
      <c r="Q104" s="93"/>
      <c r="R104" s="93"/>
      <c r="S104" s="93"/>
      <c r="T104" s="93"/>
    </row>
    <row r="105" spans="1:30" s="89" customFormat="1" ht="18" customHeight="1">
      <c r="A105" s="94" t="s">
        <v>115</v>
      </c>
      <c r="B105" s="90"/>
      <c r="C105" s="90"/>
      <c r="D105" s="90"/>
      <c r="E105" s="90"/>
      <c r="F105" s="91"/>
      <c r="G105" s="65" t="s">
        <v>49</v>
      </c>
      <c r="H105" s="24" t="s">
        <v>36</v>
      </c>
      <c r="I105" s="26">
        <v>6</v>
      </c>
      <c r="J105" s="26">
        <v>2</v>
      </c>
      <c r="K105" s="26" t="str">
        <f t="shared" ref="K105:K110" si="60">CONCATENATE(G105,L105)</f>
        <v>SEA</v>
      </c>
      <c r="L105" s="29" t="str">
        <f t="shared" ref="L105:L110" si="61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A</v>
      </c>
      <c r="M105" s="32" t="str">
        <f t="shared" ref="M105:M110" si="62">IF(L105="L","Baixa",IF(L105="A","Média",IF(L105="","","Alta")))</f>
        <v>Média</v>
      </c>
      <c r="N105" s="36">
        <f t="shared" ref="N105:N110" si="63">IF(ISBLANK(G105),"",IF(G105="ALI",IF(L105="L",7,IF(L105="A",10,15)),IF(G105="AIE",IF(L105="L",5,IF(L105="A",7,10)),IF(G105="SE",IF(L105="L",4,IF(L105="A",5,7)),IF(OR(G105="EE",G105="CE"),IF(L105="L",3,IF(L105="A",4,6)))))))</f>
        <v>5</v>
      </c>
      <c r="O105" s="37">
        <f>IF(H105="I",N105*Contagem!$U$11,IF(H105="E",N105*Contagem!$U$13,IF(H105="A",N105*Contagem!$U$12,IF(H105="T",N105*Contagem!$U$14,""))))</f>
        <v>5</v>
      </c>
      <c r="P105" s="92"/>
      <c r="Q105" s="93"/>
      <c r="R105" s="93"/>
      <c r="S105" s="93"/>
      <c r="T105" s="93"/>
    </row>
    <row r="106" spans="1:30" s="89" customFormat="1" ht="18" customHeight="1">
      <c r="A106" s="94" t="s">
        <v>102</v>
      </c>
      <c r="B106" s="90"/>
      <c r="C106" s="90"/>
      <c r="D106" s="90"/>
      <c r="E106" s="90"/>
      <c r="F106" s="91"/>
      <c r="G106" s="65" t="s">
        <v>49</v>
      </c>
      <c r="H106" s="24" t="s">
        <v>36</v>
      </c>
      <c r="I106" s="26">
        <v>6</v>
      </c>
      <c r="J106" s="26">
        <v>2</v>
      </c>
      <c r="K106" s="26" t="str">
        <f t="shared" si="60"/>
        <v>SEA</v>
      </c>
      <c r="L106" s="29" t="str">
        <f t="shared" si="61"/>
        <v>A</v>
      </c>
      <c r="M106" s="32" t="str">
        <f t="shared" si="62"/>
        <v>Média</v>
      </c>
      <c r="N106" s="36">
        <f t="shared" si="63"/>
        <v>5</v>
      </c>
      <c r="O106" s="37">
        <f>IF(H106="I",N106*Contagem!$U$11,IF(H106="E",N106*Contagem!$U$13,IF(H106="A",N106*Contagem!$U$12,IF(H106="T",N106*Contagem!$U$14,""))))</f>
        <v>5</v>
      </c>
      <c r="P106" s="92"/>
      <c r="Q106" s="93"/>
      <c r="R106" s="93"/>
      <c r="S106" s="93"/>
      <c r="T106" s="93"/>
    </row>
    <row r="107" spans="1:30" s="89" customFormat="1" ht="18" customHeight="1">
      <c r="A107" s="94" t="s">
        <v>103</v>
      </c>
      <c r="B107" s="90"/>
      <c r="C107" s="90"/>
      <c r="D107" s="90"/>
      <c r="E107" s="90"/>
      <c r="F107" s="91"/>
      <c r="G107" s="65" t="s">
        <v>49</v>
      </c>
      <c r="H107" s="24" t="s">
        <v>36</v>
      </c>
      <c r="I107" s="26">
        <v>6</v>
      </c>
      <c r="J107" s="26">
        <v>2</v>
      </c>
      <c r="K107" s="26" t="str">
        <f t="shared" si="60"/>
        <v>SEA</v>
      </c>
      <c r="L107" s="29" t="str">
        <f t="shared" si="61"/>
        <v>A</v>
      </c>
      <c r="M107" s="32" t="str">
        <f t="shared" si="62"/>
        <v>Média</v>
      </c>
      <c r="N107" s="36">
        <f t="shared" si="63"/>
        <v>5</v>
      </c>
      <c r="O107" s="37">
        <f>IF(H107="I",N107*Contagem!$U$11,IF(H107="E",N107*Contagem!$U$13,IF(H107="A",N107*Contagem!$U$12,IF(H107="T",N107*Contagem!$U$14,""))))</f>
        <v>5</v>
      </c>
      <c r="P107" s="92"/>
      <c r="Q107" s="93"/>
      <c r="R107" s="93"/>
      <c r="S107" s="93"/>
      <c r="T107" s="93"/>
    </row>
    <row r="108" spans="1:30" s="89" customFormat="1" ht="18" customHeight="1">
      <c r="A108" s="94" t="s">
        <v>109</v>
      </c>
      <c r="B108" s="90"/>
      <c r="C108" s="90"/>
      <c r="D108" s="90"/>
      <c r="E108" s="90"/>
      <c r="F108" s="91"/>
      <c r="G108" s="65" t="s">
        <v>49</v>
      </c>
      <c r="H108" s="24" t="s">
        <v>36</v>
      </c>
      <c r="I108" s="26">
        <v>6</v>
      </c>
      <c r="J108" s="26">
        <v>2</v>
      </c>
      <c r="K108" s="26" t="str">
        <f t="shared" si="60"/>
        <v>SEA</v>
      </c>
      <c r="L108" s="29" t="str">
        <f t="shared" si="61"/>
        <v>A</v>
      </c>
      <c r="M108" s="32" t="str">
        <f t="shared" si="62"/>
        <v>Média</v>
      </c>
      <c r="N108" s="36">
        <f t="shared" si="63"/>
        <v>5</v>
      </c>
      <c r="O108" s="37">
        <f>IF(H108="I",N108*Contagem!$U$11,IF(H108="E",N108*Contagem!$U$13,IF(H108="A",N108*Contagem!$U$12,IF(H108="T",N108*Contagem!$U$14,""))))</f>
        <v>5</v>
      </c>
      <c r="P108" s="92"/>
      <c r="Q108" s="93"/>
      <c r="R108" s="93"/>
      <c r="S108" s="93"/>
      <c r="T108" s="93"/>
    </row>
    <row r="109" spans="1:30" s="89" customFormat="1" ht="18" customHeight="1">
      <c r="A109" s="94" t="s">
        <v>106</v>
      </c>
      <c r="B109" s="90"/>
      <c r="C109" s="90"/>
      <c r="D109" s="90"/>
      <c r="E109" s="90"/>
      <c r="F109" s="91"/>
      <c r="G109" s="65" t="s">
        <v>49</v>
      </c>
      <c r="H109" s="24" t="s">
        <v>36</v>
      </c>
      <c r="I109" s="26">
        <v>6</v>
      </c>
      <c r="J109" s="26">
        <v>2</v>
      </c>
      <c r="K109" s="26" t="str">
        <f t="shared" si="60"/>
        <v>SEA</v>
      </c>
      <c r="L109" s="29" t="str">
        <f t="shared" si="61"/>
        <v>A</v>
      </c>
      <c r="M109" s="32" t="str">
        <f t="shared" si="62"/>
        <v>Média</v>
      </c>
      <c r="N109" s="36">
        <f t="shared" si="63"/>
        <v>5</v>
      </c>
      <c r="O109" s="37">
        <f>IF(H109="I",N109*Contagem!$U$11,IF(H109="E",N109*Contagem!$U$13,IF(H109="A",N109*Contagem!$U$12,IF(H109="T",N109*Contagem!$U$14,""))))</f>
        <v>5</v>
      </c>
      <c r="P109" s="100"/>
      <c r="Q109" s="101"/>
      <c r="R109" s="101"/>
      <c r="S109" s="101"/>
      <c r="T109" s="101"/>
      <c r="U109" s="99"/>
    </row>
    <row r="110" spans="1:30" s="89" customFormat="1" ht="18" customHeight="1">
      <c r="A110" s="104" t="s">
        <v>110</v>
      </c>
      <c r="B110" s="102"/>
      <c r="C110" s="102"/>
      <c r="D110" s="102"/>
      <c r="E110" s="102"/>
      <c r="F110" s="103"/>
      <c r="G110" s="65" t="s">
        <v>49</v>
      </c>
      <c r="H110" s="24" t="s">
        <v>36</v>
      </c>
      <c r="I110" s="26">
        <v>5</v>
      </c>
      <c r="J110" s="26">
        <v>2</v>
      </c>
      <c r="K110" s="26" t="str">
        <f t="shared" si="60"/>
        <v>SEL</v>
      </c>
      <c r="L110" s="29" t="str">
        <f t="shared" si="61"/>
        <v>L</v>
      </c>
      <c r="M110" s="32" t="str">
        <f t="shared" si="62"/>
        <v>Baixa</v>
      </c>
      <c r="N110" s="36">
        <f t="shared" si="63"/>
        <v>4</v>
      </c>
      <c r="O110" s="37">
        <f>IF(H110="I",N110*Contagem!$U$11,IF(H110="E",N110*Contagem!$U$13,IF(H110="A",N110*Contagem!$U$12,IF(H110="T",N110*Contagem!$U$14,""))))</f>
        <v>4</v>
      </c>
      <c r="P110" s="100"/>
      <c r="Q110" s="101"/>
      <c r="R110" s="101"/>
      <c r="S110" s="101"/>
      <c r="T110" s="101"/>
      <c r="U110" s="99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spans="1:30" s="89" customFormat="1" ht="18" customHeight="1">
      <c r="A111" s="108" t="s">
        <v>116</v>
      </c>
      <c r="B111" s="109"/>
      <c r="C111" s="109"/>
      <c r="D111" s="109"/>
      <c r="E111" s="109"/>
      <c r="F111" s="110"/>
      <c r="G111" s="65" t="s">
        <v>52</v>
      </c>
      <c r="H111" s="24" t="s">
        <v>36</v>
      </c>
      <c r="I111" s="26">
        <v>5</v>
      </c>
      <c r="J111" s="26">
        <v>2</v>
      </c>
      <c r="K111" s="26" t="str">
        <f>CONCATENATE(G111,L111)</f>
        <v>CEL</v>
      </c>
      <c r="L111" s="29" t="str">
        <f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32" t="str">
        <f>IF(L111="L","Baixa",IF(L111="A","Média",IF(L111="","","Alta")))</f>
        <v>Baixa</v>
      </c>
      <c r="N111" s="36">
        <f>IF(ISBLANK(G111),"",IF(G111="ALI",IF(L111="L",7,IF(L111="A",10,15)),IF(G111="AIE",IF(L111="L",5,IF(L111="A",7,10)),IF(G111="SE",IF(L111="L",4,IF(L111="A",5,7)),IF(OR(G111="EE",G111="CE"),IF(L111="L",3,IF(L111="A",4,6)))))))</f>
        <v>3</v>
      </c>
      <c r="O111" s="37">
        <f>IF(H111="I",N111*Contagem!$U$11,IF(H111="E",N111*Contagem!$U$13,IF(H111="A",N111*Contagem!$U$12,IF(H111="T",N111*Contagem!$U$14,""))))</f>
        <v>3</v>
      </c>
      <c r="P111" s="92"/>
      <c r="Q111" s="93"/>
      <c r="R111" s="93"/>
      <c r="S111" s="93"/>
      <c r="T111" s="93"/>
    </row>
    <row r="112" spans="1:30" s="99" customFormat="1" ht="18" customHeight="1">
      <c r="A112" s="122"/>
      <c r="B112" s="116"/>
      <c r="C112" s="116"/>
      <c r="D112" s="116"/>
      <c r="E112" s="116"/>
      <c r="F112" s="117"/>
      <c r="G112" s="65"/>
      <c r="H112" s="24" t="s">
        <v>36</v>
      </c>
      <c r="I112" s="26"/>
      <c r="J112" s="26"/>
      <c r="K112" s="26"/>
      <c r="L112" s="29"/>
      <c r="M112" s="32"/>
      <c r="N112" s="36"/>
      <c r="O112" s="37"/>
      <c r="P112" s="100"/>
      <c r="Q112" s="101"/>
      <c r="R112" s="101"/>
      <c r="S112" s="101"/>
      <c r="T112" s="101"/>
    </row>
    <row r="113" spans="1:40" s="105" customFormat="1" ht="18" customHeight="1">
      <c r="A113" s="122"/>
      <c r="B113" s="116"/>
      <c r="C113" s="116"/>
      <c r="D113" s="116"/>
      <c r="E113" s="116"/>
      <c r="F113" s="117"/>
      <c r="G113" s="65"/>
      <c r="H113" s="24" t="s">
        <v>36</v>
      </c>
      <c r="I113" s="26"/>
      <c r="J113" s="26"/>
      <c r="K113" s="26"/>
      <c r="L113" s="29"/>
      <c r="M113" s="32"/>
      <c r="N113" s="36"/>
      <c r="O113" s="37"/>
      <c r="P113" s="106"/>
      <c r="Q113" s="107"/>
      <c r="R113" s="107"/>
      <c r="S113" s="107"/>
      <c r="T113" s="107"/>
    </row>
    <row r="114" spans="1:40" s="105" customFormat="1" ht="18" customHeight="1">
      <c r="A114" s="108"/>
      <c r="B114" s="116"/>
      <c r="C114" s="116"/>
      <c r="D114" s="116"/>
      <c r="E114" s="116"/>
      <c r="F114" s="117"/>
      <c r="G114" s="65"/>
      <c r="H114" s="24" t="s">
        <v>36</v>
      </c>
      <c r="I114" s="26"/>
      <c r="J114" s="26"/>
      <c r="K114" s="26"/>
      <c r="L114" s="29"/>
      <c r="M114" s="32"/>
      <c r="N114" s="36"/>
      <c r="O114" s="37"/>
      <c r="P114" s="106"/>
      <c r="Q114" s="107"/>
      <c r="R114" s="107"/>
      <c r="S114" s="107"/>
      <c r="T114" s="107"/>
    </row>
    <row r="115" spans="1:40" s="105" customFormat="1" ht="18" customHeight="1">
      <c r="A115" s="108"/>
      <c r="B115" s="116"/>
      <c r="C115" s="116"/>
      <c r="D115" s="116"/>
      <c r="E115" s="116"/>
      <c r="F115" s="117"/>
      <c r="G115" s="65"/>
      <c r="H115" s="24" t="s">
        <v>36</v>
      </c>
      <c r="I115" s="26"/>
      <c r="J115" s="26"/>
      <c r="K115" s="26"/>
      <c r="L115" s="29"/>
      <c r="M115" s="32"/>
      <c r="N115" s="36"/>
      <c r="O115" s="37"/>
      <c r="P115" s="106"/>
      <c r="Q115" s="107"/>
      <c r="R115" s="107"/>
      <c r="S115" s="107"/>
      <c r="T115" s="107"/>
    </row>
    <row r="116" spans="1:40" s="105" customFormat="1" ht="18" customHeight="1">
      <c r="A116" s="108"/>
      <c r="B116" s="116"/>
      <c r="C116" s="116"/>
      <c r="D116" s="116"/>
      <c r="E116" s="116"/>
      <c r="F116" s="117"/>
      <c r="G116" s="111" t="s">
        <v>52</v>
      </c>
      <c r="H116" s="24" t="s">
        <v>36</v>
      </c>
      <c r="I116" s="111">
        <v>2</v>
      </c>
      <c r="J116" s="111">
        <v>1</v>
      </c>
      <c r="K116" s="26" t="str">
        <f>CONCATENATE(G116,L116)</f>
        <v>CEL</v>
      </c>
      <c r="L116" s="29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112" t="str">
        <f>IF(L116="L","Baixa",IF(L116="A","Média",IF(L116="","","Alta")))</f>
        <v>Baixa</v>
      </c>
      <c r="N116" s="113">
        <f>IF(ISBLANK(G116),"",IF(G116="ALI",IF(L116="L",7,IF(L116="A",10,15)),IF(G116="AIE",IF(L116="L",5,IF(L116="A",7,10)),IF(G116="SE",IF(L116="L",4,IF(L116="A",5,7)),IF(OR(G116="EE",G116="CE"),IF(L116="L",3,IF(L116="A",4,6)))))))</f>
        <v>3</v>
      </c>
      <c r="O116" s="114">
        <f>IF(H116="I",N116*Contagem!$U$11,IF(H116="E",N116*Contagem!$U$13,IF(H116="A",N116*Contagem!$U$12,IF(H116="T",N116*Contagem!$U$14,""))))</f>
        <v>3</v>
      </c>
      <c r="P116" s="106"/>
      <c r="Q116" s="107"/>
      <c r="R116" s="107"/>
      <c r="S116" s="107"/>
      <c r="T116" s="107"/>
    </row>
    <row r="117" spans="1:40" s="105" customFormat="1" ht="18" customHeight="1">
      <c r="A117" s="108"/>
      <c r="B117" s="116"/>
      <c r="C117" s="116"/>
      <c r="D117" s="116"/>
      <c r="E117" s="116"/>
      <c r="F117" s="117"/>
      <c r="G117" s="111" t="s">
        <v>52</v>
      </c>
      <c r="H117" s="24" t="s">
        <v>36</v>
      </c>
      <c r="I117" s="111">
        <v>2</v>
      </c>
      <c r="J117" s="111">
        <v>1</v>
      </c>
      <c r="K117" s="26" t="str">
        <f>CONCATENATE(G117,L117)</f>
        <v>CEL</v>
      </c>
      <c r="L117" s="29" t="str">
        <f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L</v>
      </c>
      <c r="M117" s="112" t="str">
        <f>IF(L117="L","Baixa",IF(L117="A","Média",IF(L117="","","Alta")))</f>
        <v>Baixa</v>
      </c>
      <c r="N117" s="113">
        <f>IF(ISBLANK(G117),"",IF(G117="ALI",IF(L117="L",7,IF(L117="A",10,15)),IF(G117="AIE",IF(L117="L",5,IF(L117="A",7,10)),IF(G117="SE",IF(L117="L",4,IF(L117="A",5,7)),IF(OR(G117="EE",G117="CE"),IF(L117="L",3,IF(L117="A",4,6)))))))</f>
        <v>3</v>
      </c>
      <c r="O117" s="114">
        <f>IF(H117="I",N117*Contagem!$U$11,IF(H117="E",N117*Contagem!$U$13,IF(H117="A",N117*Contagem!$U$12,IF(H117="T",N117*Contagem!$U$14,""))))</f>
        <v>3</v>
      </c>
      <c r="P117" s="106"/>
      <c r="Q117" s="107"/>
      <c r="R117" s="107"/>
      <c r="S117" s="107"/>
      <c r="T117" s="107"/>
    </row>
    <row r="118" spans="1:40" ht="18" customHeight="1">
      <c r="A118" s="108"/>
      <c r="B118" s="109"/>
      <c r="C118" s="109"/>
      <c r="D118" s="109"/>
      <c r="E118" s="109"/>
      <c r="F118" s="110"/>
      <c r="G118" s="111" t="s">
        <v>52</v>
      </c>
      <c r="H118" s="115" t="s">
        <v>36</v>
      </c>
      <c r="I118" s="111">
        <v>2</v>
      </c>
      <c r="J118" s="111">
        <v>1</v>
      </c>
      <c r="K118" s="26" t="str">
        <f>CONCATENATE(G118,L118)</f>
        <v>CEL</v>
      </c>
      <c r="L118" s="29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L</v>
      </c>
      <c r="M118" s="112" t="str">
        <f>IF(L118="L","Baixa",IF(L118="A","Média",IF(L118="","","Alta")))</f>
        <v>Baixa</v>
      </c>
      <c r="N118" s="113"/>
      <c r="O118" s="114">
        <f>IF(H118="I",N118*Contagem!$U$11,IF(H118="E",N118*Contagem!$U$13,IF(H118="A",N118*Contagem!$U$12,IF(H118="T",N118*Contagem!$U$14,""))))</f>
        <v>0</v>
      </c>
      <c r="P118" s="106"/>
      <c r="Q118" s="107"/>
      <c r="R118" s="107"/>
      <c r="S118" s="107"/>
      <c r="T118" s="107"/>
      <c r="U118" s="105"/>
      <c r="V118" s="105"/>
      <c r="W118" s="105"/>
      <c r="X118" s="105"/>
      <c r="Y118" s="105"/>
      <c r="Z118" s="105"/>
      <c r="AA118" s="105"/>
    </row>
    <row r="119" spans="1:40" ht="18" customHeight="1"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</row>
    <row r="120" spans="1:40" ht="15" customHeight="1"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</row>
    <row r="122" spans="1:40" ht="15" customHeight="1"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</row>
  </sheetData>
  <mergeCells count="114">
    <mergeCell ref="A14:F14"/>
    <mergeCell ref="A16:F16"/>
    <mergeCell ref="A18:F18"/>
    <mergeCell ref="A15:F15"/>
    <mergeCell ref="A17:F17"/>
    <mergeCell ref="P23:T23"/>
    <mergeCell ref="A19:F19"/>
    <mergeCell ref="P21:T21"/>
    <mergeCell ref="P22:T22"/>
    <mergeCell ref="P66:T66"/>
    <mergeCell ref="P67:T67"/>
    <mergeCell ref="P60:T60"/>
    <mergeCell ref="P61:T61"/>
    <mergeCell ref="P77:T77"/>
    <mergeCell ref="P64:T64"/>
    <mergeCell ref="P27:T27"/>
    <mergeCell ref="A20:F20"/>
    <mergeCell ref="A21:F21"/>
    <mergeCell ref="P62:T62"/>
    <mergeCell ref="P63:T63"/>
    <mergeCell ref="A22:F22"/>
    <mergeCell ref="A24:F24"/>
    <mergeCell ref="P44:T44"/>
    <mergeCell ref="P45:T45"/>
    <mergeCell ref="P56:T56"/>
    <mergeCell ref="P49:T49"/>
    <mergeCell ref="P50:T50"/>
    <mergeCell ref="P51:T51"/>
    <mergeCell ref="P52:T52"/>
    <mergeCell ref="P46:T46"/>
    <mergeCell ref="P55:T55"/>
    <mergeCell ref="P65:T65"/>
    <mergeCell ref="P24:T24"/>
    <mergeCell ref="P43:T43"/>
    <mergeCell ref="P40:T40"/>
    <mergeCell ref="P41:T41"/>
    <mergeCell ref="P33:T33"/>
    <mergeCell ref="P34:T34"/>
    <mergeCell ref="P35:T35"/>
    <mergeCell ref="P36:T36"/>
    <mergeCell ref="P37:T37"/>
    <mergeCell ref="P38:T38"/>
    <mergeCell ref="P39:T39"/>
    <mergeCell ref="P91:T91"/>
    <mergeCell ref="A23:F23"/>
    <mergeCell ref="A25:F25"/>
    <mergeCell ref="P14:T14"/>
    <mergeCell ref="P17:T17"/>
    <mergeCell ref="P18:T18"/>
    <mergeCell ref="P68:T68"/>
    <mergeCell ref="P69:T69"/>
    <mergeCell ref="P70:T70"/>
    <mergeCell ref="P71:T71"/>
    <mergeCell ref="P73:T73"/>
    <mergeCell ref="P28:T28"/>
    <mergeCell ref="P30:T30"/>
    <mergeCell ref="P32:T32"/>
    <mergeCell ref="P19:T19"/>
    <mergeCell ref="P20:T20"/>
    <mergeCell ref="P25:T25"/>
    <mergeCell ref="P26:T26"/>
    <mergeCell ref="P53:T53"/>
    <mergeCell ref="P54:T54"/>
    <mergeCell ref="P47:T47"/>
    <mergeCell ref="P48:T48"/>
    <mergeCell ref="P57:T57"/>
    <mergeCell ref="P42:T42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6:E6"/>
    <mergeCell ref="A7:F7"/>
    <mergeCell ref="A10:F10"/>
    <mergeCell ref="A9:F9"/>
    <mergeCell ref="A8:F8"/>
    <mergeCell ref="A11:F11"/>
    <mergeCell ref="A12:F12"/>
    <mergeCell ref="A13:F13"/>
    <mergeCell ref="P99:T99"/>
    <mergeCell ref="P100:T100"/>
    <mergeCell ref="P79:T79"/>
    <mergeCell ref="P95:T95"/>
    <mergeCell ref="P96:T96"/>
    <mergeCell ref="P74:T74"/>
    <mergeCell ref="P93:T93"/>
    <mergeCell ref="P94:T94"/>
    <mergeCell ref="P97:T97"/>
    <mergeCell ref="P98:T98"/>
    <mergeCell ref="P80:T80"/>
    <mergeCell ref="P82:T82"/>
    <mergeCell ref="P83:T83"/>
    <mergeCell ref="P84:T84"/>
    <mergeCell ref="P78:T78"/>
    <mergeCell ref="P75:T75"/>
    <mergeCell ref="P76:T76"/>
    <mergeCell ref="P90:T90"/>
    <mergeCell ref="P85:T85"/>
    <mergeCell ref="P86:T86"/>
    <mergeCell ref="P87:T87"/>
    <mergeCell ref="P88:T88"/>
    <mergeCell ref="P89:T89"/>
    <mergeCell ref="P92:T92"/>
  </mergeCells>
  <conditionalFormatting sqref="H8:H15 H46:H51 H17:H23 H53:H57 H60:H71 H38:H44 H25:H28 H30:H36 H73 H98">
    <cfRule type="cellIs" dxfId="95" priority="199" operator="equal">
      <formula>"I"</formula>
    </cfRule>
  </conditionalFormatting>
  <conditionalFormatting sqref="H8:H15 H46:H51 H17:H23 H53:H57 H60:H71 H38:H44 H25:H28 H30:H36 H73 H98">
    <cfRule type="cellIs" dxfId="94" priority="200" operator="equal">
      <formula>"A"</formula>
    </cfRule>
  </conditionalFormatting>
  <conditionalFormatting sqref="H8:H15 H46:H51 H17:H23 H53:H57 H60:H71 H38:H44 H25:H28 H30:H36 H73 H98">
    <cfRule type="cellIs" dxfId="93" priority="201" operator="equal">
      <formula>"E"</formula>
    </cfRule>
  </conditionalFormatting>
  <conditionalFormatting sqref="H16">
    <cfRule type="cellIs" dxfId="92" priority="196" operator="equal">
      <formula>"I"</formula>
    </cfRule>
  </conditionalFormatting>
  <conditionalFormatting sqref="H16">
    <cfRule type="cellIs" dxfId="91" priority="197" operator="equal">
      <formula>"A"</formula>
    </cfRule>
  </conditionalFormatting>
  <conditionalFormatting sqref="H16">
    <cfRule type="cellIs" dxfId="90" priority="198" operator="equal">
      <formula>"E"</formula>
    </cfRule>
  </conditionalFormatting>
  <conditionalFormatting sqref="H24">
    <cfRule type="cellIs" dxfId="89" priority="193" operator="equal">
      <formula>"I"</formula>
    </cfRule>
  </conditionalFormatting>
  <conditionalFormatting sqref="H24">
    <cfRule type="cellIs" dxfId="88" priority="194" operator="equal">
      <formula>"A"</formula>
    </cfRule>
  </conditionalFormatting>
  <conditionalFormatting sqref="H24">
    <cfRule type="cellIs" dxfId="87" priority="195" operator="equal">
      <formula>"E"</formula>
    </cfRule>
  </conditionalFormatting>
  <conditionalFormatting sqref="H45">
    <cfRule type="cellIs" dxfId="86" priority="190" operator="equal">
      <formula>"I"</formula>
    </cfRule>
  </conditionalFormatting>
  <conditionalFormatting sqref="H45">
    <cfRule type="cellIs" dxfId="85" priority="191" operator="equal">
      <formula>"A"</formula>
    </cfRule>
  </conditionalFormatting>
  <conditionalFormatting sqref="H45">
    <cfRule type="cellIs" dxfId="84" priority="192" operator="equal">
      <formula>"E"</formula>
    </cfRule>
  </conditionalFormatting>
  <conditionalFormatting sqref="H52">
    <cfRule type="cellIs" dxfId="83" priority="187" operator="equal">
      <formula>"I"</formula>
    </cfRule>
  </conditionalFormatting>
  <conditionalFormatting sqref="H52">
    <cfRule type="cellIs" dxfId="82" priority="188" operator="equal">
      <formula>"A"</formula>
    </cfRule>
  </conditionalFormatting>
  <conditionalFormatting sqref="H52">
    <cfRule type="cellIs" dxfId="81" priority="189" operator="equal">
      <formula>"E"</formula>
    </cfRule>
  </conditionalFormatting>
  <conditionalFormatting sqref="H74">
    <cfRule type="cellIs" dxfId="80" priority="181" operator="equal">
      <formula>"I"</formula>
    </cfRule>
  </conditionalFormatting>
  <conditionalFormatting sqref="H74">
    <cfRule type="cellIs" dxfId="79" priority="182" operator="equal">
      <formula>"A"</formula>
    </cfRule>
  </conditionalFormatting>
  <conditionalFormatting sqref="H74">
    <cfRule type="cellIs" dxfId="78" priority="183" operator="equal">
      <formula>"E"</formula>
    </cfRule>
  </conditionalFormatting>
  <conditionalFormatting sqref="H75:H81">
    <cfRule type="cellIs" dxfId="77" priority="175" operator="equal">
      <formula>"I"</formula>
    </cfRule>
  </conditionalFormatting>
  <conditionalFormatting sqref="H75:H81">
    <cfRule type="cellIs" dxfId="76" priority="176" operator="equal">
      <formula>"A"</formula>
    </cfRule>
  </conditionalFormatting>
  <conditionalFormatting sqref="H75:H81">
    <cfRule type="cellIs" dxfId="75" priority="177" operator="equal">
      <formula>"E"</formula>
    </cfRule>
  </conditionalFormatting>
  <conditionalFormatting sqref="H83">
    <cfRule type="cellIs" dxfId="74" priority="169" operator="equal">
      <formula>"I"</formula>
    </cfRule>
  </conditionalFormatting>
  <conditionalFormatting sqref="H83">
    <cfRule type="cellIs" dxfId="73" priority="170" operator="equal">
      <formula>"A"</formula>
    </cfRule>
  </conditionalFormatting>
  <conditionalFormatting sqref="H83">
    <cfRule type="cellIs" dxfId="72" priority="171" operator="equal">
      <formula>"E"</formula>
    </cfRule>
  </conditionalFormatting>
  <conditionalFormatting sqref="H84:H90">
    <cfRule type="cellIs" dxfId="71" priority="166" operator="equal">
      <formula>"I"</formula>
    </cfRule>
  </conditionalFormatting>
  <conditionalFormatting sqref="H84:H90">
    <cfRule type="cellIs" dxfId="70" priority="167" operator="equal">
      <formula>"A"</formula>
    </cfRule>
  </conditionalFormatting>
  <conditionalFormatting sqref="H84:H90">
    <cfRule type="cellIs" dxfId="69" priority="168" operator="equal">
      <formula>"E"</formula>
    </cfRule>
  </conditionalFormatting>
  <conditionalFormatting sqref="H91">
    <cfRule type="cellIs" dxfId="68" priority="163" operator="equal">
      <formula>"I"</formula>
    </cfRule>
  </conditionalFormatting>
  <conditionalFormatting sqref="H91">
    <cfRule type="cellIs" dxfId="67" priority="164" operator="equal">
      <formula>"A"</formula>
    </cfRule>
  </conditionalFormatting>
  <conditionalFormatting sqref="H91">
    <cfRule type="cellIs" dxfId="66" priority="165" operator="equal">
      <formula>"E"</formula>
    </cfRule>
  </conditionalFormatting>
  <conditionalFormatting sqref="H92:H97">
    <cfRule type="cellIs" dxfId="65" priority="157" operator="equal">
      <formula>"I"</formula>
    </cfRule>
  </conditionalFormatting>
  <conditionalFormatting sqref="H92:H97">
    <cfRule type="cellIs" dxfId="64" priority="158" operator="equal">
      <formula>"A"</formula>
    </cfRule>
  </conditionalFormatting>
  <conditionalFormatting sqref="H92:H97">
    <cfRule type="cellIs" dxfId="63" priority="159" operator="equal">
      <formula>"E"</formula>
    </cfRule>
  </conditionalFormatting>
  <conditionalFormatting sqref="H58">
    <cfRule type="cellIs" dxfId="62" priority="148" operator="equal">
      <formula>"I"</formula>
    </cfRule>
  </conditionalFormatting>
  <conditionalFormatting sqref="H58">
    <cfRule type="cellIs" dxfId="61" priority="149" operator="equal">
      <formula>"A"</formula>
    </cfRule>
  </conditionalFormatting>
  <conditionalFormatting sqref="H58">
    <cfRule type="cellIs" dxfId="60" priority="150" operator="equal">
      <formula>"E"</formula>
    </cfRule>
  </conditionalFormatting>
  <conditionalFormatting sqref="H109">
    <cfRule type="cellIs" dxfId="59" priority="130" operator="equal">
      <formula>"I"</formula>
    </cfRule>
  </conditionalFormatting>
  <conditionalFormatting sqref="H109">
    <cfRule type="cellIs" dxfId="58" priority="131" operator="equal">
      <formula>"A"</formula>
    </cfRule>
  </conditionalFormatting>
  <conditionalFormatting sqref="H109">
    <cfRule type="cellIs" dxfId="57" priority="132" operator="equal">
      <formula>"E"</formula>
    </cfRule>
  </conditionalFormatting>
  <conditionalFormatting sqref="H106">
    <cfRule type="cellIs" dxfId="56" priority="127" operator="equal">
      <formula>"I"</formula>
    </cfRule>
  </conditionalFormatting>
  <conditionalFormatting sqref="H37">
    <cfRule type="cellIs" dxfId="55" priority="124" operator="equal">
      <formula>"I"</formula>
    </cfRule>
  </conditionalFormatting>
  <conditionalFormatting sqref="H100:H105">
    <cfRule type="cellIs" dxfId="54" priority="133" operator="equal">
      <formula>"I"</formula>
    </cfRule>
  </conditionalFormatting>
  <conditionalFormatting sqref="H100:H105">
    <cfRule type="cellIs" dxfId="53" priority="134" operator="equal">
      <formula>"A"</formula>
    </cfRule>
  </conditionalFormatting>
  <conditionalFormatting sqref="H100:H105">
    <cfRule type="cellIs" dxfId="52" priority="135" operator="equal">
      <formula>"E"</formula>
    </cfRule>
  </conditionalFormatting>
  <conditionalFormatting sqref="H106">
    <cfRule type="cellIs" dxfId="51" priority="128" operator="equal">
      <formula>"A"</formula>
    </cfRule>
  </conditionalFormatting>
  <conditionalFormatting sqref="H106">
    <cfRule type="cellIs" dxfId="50" priority="129" operator="equal">
      <formula>"E"</formula>
    </cfRule>
  </conditionalFormatting>
  <conditionalFormatting sqref="H37">
    <cfRule type="cellIs" dxfId="49" priority="125" operator="equal">
      <formula>"A"</formula>
    </cfRule>
  </conditionalFormatting>
  <conditionalFormatting sqref="H37">
    <cfRule type="cellIs" dxfId="48" priority="126" operator="equal">
      <formula>"E"</formula>
    </cfRule>
  </conditionalFormatting>
  <conditionalFormatting sqref="H59">
    <cfRule type="cellIs" dxfId="47" priority="118" operator="equal">
      <formula>"I"</formula>
    </cfRule>
  </conditionalFormatting>
  <conditionalFormatting sqref="H59">
    <cfRule type="cellIs" dxfId="46" priority="119" operator="equal">
      <formula>"A"</formula>
    </cfRule>
  </conditionalFormatting>
  <conditionalFormatting sqref="H59">
    <cfRule type="cellIs" dxfId="45" priority="120" operator="equal">
      <formula>"E"</formula>
    </cfRule>
  </conditionalFormatting>
  <conditionalFormatting sqref="H107">
    <cfRule type="cellIs" dxfId="44" priority="115" operator="equal">
      <formula>"I"</formula>
    </cfRule>
  </conditionalFormatting>
  <conditionalFormatting sqref="H107">
    <cfRule type="cellIs" dxfId="43" priority="116" operator="equal">
      <formula>"A"</formula>
    </cfRule>
  </conditionalFormatting>
  <conditionalFormatting sqref="H107">
    <cfRule type="cellIs" dxfId="42" priority="117" operator="equal">
      <formula>"E"</formula>
    </cfRule>
  </conditionalFormatting>
  <conditionalFormatting sqref="H29">
    <cfRule type="cellIs" dxfId="41" priority="112" operator="equal">
      <formula>"I"</formula>
    </cfRule>
  </conditionalFormatting>
  <conditionalFormatting sqref="H29">
    <cfRule type="cellIs" dxfId="40" priority="113" operator="equal">
      <formula>"A"</formula>
    </cfRule>
  </conditionalFormatting>
  <conditionalFormatting sqref="H29">
    <cfRule type="cellIs" dxfId="39" priority="114" operator="equal">
      <formula>"E"</formula>
    </cfRule>
  </conditionalFormatting>
  <conditionalFormatting sqref="H72">
    <cfRule type="cellIs" dxfId="38" priority="109" operator="equal">
      <formula>"I"</formula>
    </cfRule>
  </conditionalFormatting>
  <conditionalFormatting sqref="H72">
    <cfRule type="cellIs" dxfId="37" priority="110" operator="equal">
      <formula>"A"</formula>
    </cfRule>
  </conditionalFormatting>
  <conditionalFormatting sqref="H72">
    <cfRule type="cellIs" dxfId="36" priority="111" operator="equal">
      <formula>"E"</formula>
    </cfRule>
  </conditionalFormatting>
  <conditionalFormatting sqref="H108">
    <cfRule type="cellIs" dxfId="35" priority="106" operator="equal">
      <formula>"I"</formula>
    </cfRule>
  </conditionalFormatting>
  <conditionalFormatting sqref="H108">
    <cfRule type="cellIs" dxfId="34" priority="107" operator="equal">
      <formula>"A"</formula>
    </cfRule>
  </conditionalFormatting>
  <conditionalFormatting sqref="H108">
    <cfRule type="cellIs" dxfId="33" priority="108" operator="equal">
      <formula>"E"</formula>
    </cfRule>
  </conditionalFormatting>
  <conditionalFormatting sqref="H111">
    <cfRule type="cellIs" dxfId="32" priority="88" operator="equal">
      <formula>"I"</formula>
    </cfRule>
  </conditionalFormatting>
  <conditionalFormatting sqref="H111">
    <cfRule type="cellIs" dxfId="31" priority="89" operator="equal">
      <formula>"A"</formula>
    </cfRule>
  </conditionalFormatting>
  <conditionalFormatting sqref="H111">
    <cfRule type="cellIs" dxfId="30" priority="90" operator="equal">
      <formula>"E"</formula>
    </cfRule>
  </conditionalFormatting>
  <conditionalFormatting sqref="H110">
    <cfRule type="cellIs" dxfId="29" priority="97" operator="equal">
      <formula>"I"</formula>
    </cfRule>
  </conditionalFormatting>
  <conditionalFormatting sqref="H110">
    <cfRule type="cellIs" dxfId="28" priority="98" operator="equal">
      <formula>"A"</formula>
    </cfRule>
  </conditionalFormatting>
  <conditionalFormatting sqref="H110">
    <cfRule type="cellIs" dxfId="27" priority="99" operator="equal">
      <formula>"E"</formula>
    </cfRule>
  </conditionalFormatting>
  <conditionalFormatting sqref="H118">
    <cfRule type="cellIs" dxfId="26" priority="82" operator="equal">
      <formula>"I"</formula>
    </cfRule>
  </conditionalFormatting>
  <conditionalFormatting sqref="H118">
    <cfRule type="cellIs" dxfId="25" priority="83" operator="equal">
      <formula>"A"</formula>
    </cfRule>
  </conditionalFormatting>
  <conditionalFormatting sqref="H118">
    <cfRule type="cellIs" dxfId="24" priority="84" operator="equal">
      <formula>"E"</formula>
    </cfRule>
  </conditionalFormatting>
  <conditionalFormatting sqref="H116">
    <cfRule type="cellIs" dxfId="23" priority="43" operator="equal">
      <formula>"I"</formula>
    </cfRule>
  </conditionalFormatting>
  <conditionalFormatting sqref="H116">
    <cfRule type="cellIs" dxfId="22" priority="44" operator="equal">
      <formula>"A"</formula>
    </cfRule>
  </conditionalFormatting>
  <conditionalFormatting sqref="H116">
    <cfRule type="cellIs" dxfId="21" priority="45" operator="equal">
      <formula>"E"</formula>
    </cfRule>
  </conditionalFormatting>
  <conditionalFormatting sqref="H117">
    <cfRule type="cellIs" dxfId="20" priority="40" operator="equal">
      <formula>"I"</formula>
    </cfRule>
  </conditionalFormatting>
  <conditionalFormatting sqref="H117">
    <cfRule type="cellIs" dxfId="19" priority="41" operator="equal">
      <formula>"A"</formula>
    </cfRule>
  </conditionalFormatting>
  <conditionalFormatting sqref="H117">
    <cfRule type="cellIs" dxfId="18" priority="42" operator="equal">
      <formula>"E"</formula>
    </cfRule>
  </conditionalFormatting>
  <conditionalFormatting sqref="H115">
    <cfRule type="cellIs" dxfId="17" priority="34" operator="equal">
      <formula>"I"</formula>
    </cfRule>
  </conditionalFormatting>
  <conditionalFormatting sqref="H115">
    <cfRule type="cellIs" dxfId="16" priority="35" operator="equal">
      <formula>"A"</formula>
    </cfRule>
  </conditionalFormatting>
  <conditionalFormatting sqref="H115">
    <cfRule type="cellIs" dxfId="15" priority="36" operator="equal">
      <formula>"E"</formula>
    </cfRule>
  </conditionalFormatting>
  <conditionalFormatting sqref="H114">
    <cfRule type="cellIs" dxfId="14" priority="37" operator="equal">
      <formula>"I"</formula>
    </cfRule>
  </conditionalFormatting>
  <conditionalFormatting sqref="H114">
    <cfRule type="cellIs" dxfId="13" priority="38" operator="equal">
      <formula>"A"</formula>
    </cfRule>
  </conditionalFormatting>
  <conditionalFormatting sqref="H114">
    <cfRule type="cellIs" dxfId="12" priority="39" operator="equal">
      <formula>"E"</formula>
    </cfRule>
  </conditionalFormatting>
  <conditionalFormatting sqref="H82">
    <cfRule type="cellIs" dxfId="11" priority="28" operator="equal">
      <formula>"I"</formula>
    </cfRule>
  </conditionalFormatting>
  <conditionalFormatting sqref="H82">
    <cfRule type="cellIs" dxfId="10" priority="29" operator="equal">
      <formula>"A"</formula>
    </cfRule>
  </conditionalFormatting>
  <conditionalFormatting sqref="H82">
    <cfRule type="cellIs" dxfId="9" priority="30" operator="equal">
      <formula>"E"</formula>
    </cfRule>
  </conditionalFormatting>
  <conditionalFormatting sqref="H113">
    <cfRule type="cellIs" dxfId="8" priority="7" operator="equal">
      <formula>"I"</formula>
    </cfRule>
  </conditionalFormatting>
  <conditionalFormatting sqref="H113">
    <cfRule type="cellIs" dxfId="7" priority="8" operator="equal">
      <formula>"A"</formula>
    </cfRule>
  </conditionalFormatting>
  <conditionalFormatting sqref="H113">
    <cfRule type="cellIs" dxfId="6" priority="9" operator="equal">
      <formula>"E"</formula>
    </cfRule>
  </conditionalFormatting>
  <conditionalFormatting sqref="H112">
    <cfRule type="cellIs" dxfId="5" priority="10" operator="equal">
      <formula>"I"</formula>
    </cfRule>
  </conditionalFormatting>
  <conditionalFormatting sqref="H112">
    <cfRule type="cellIs" dxfId="4" priority="11" operator="equal">
      <formula>"A"</formula>
    </cfRule>
  </conditionalFormatting>
  <conditionalFormatting sqref="H112">
    <cfRule type="cellIs" dxfId="3" priority="12" operator="equal">
      <formula>"E"</formula>
    </cfRule>
  </conditionalFormatting>
  <conditionalFormatting sqref="H99">
    <cfRule type="cellIs" dxfId="2" priority="1" operator="equal">
      <formula>"I"</formula>
    </cfRule>
  </conditionalFormatting>
  <conditionalFormatting sqref="H99">
    <cfRule type="cellIs" dxfId="1" priority="2" operator="equal">
      <formula>"A"</formula>
    </cfRule>
  </conditionalFormatting>
  <conditionalFormatting sqref="H99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8"/>
    </row>
    <row r="2" spans="1:12" ht="12" customHeight="1">
      <c r="A2" s="155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89"/>
    </row>
    <row r="3" spans="1:12" ht="12" customHeight="1">
      <c r="A3" s="182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90"/>
    </row>
    <row r="4" spans="1:12" ht="12" customHeight="1">
      <c r="A4" s="184" t="str">
        <f>Contagem!A5&amp;" : "&amp;Contagem!F5</f>
        <v xml:space="preserve">Aplicação : </v>
      </c>
      <c r="B4" s="129"/>
      <c r="C4" s="129"/>
      <c r="D4" s="129"/>
      <c r="E4" s="130"/>
      <c r="F4" s="192" t="str">
        <f>Contagem!A6&amp;" : "&amp;Contagem!F6</f>
        <v xml:space="preserve">Projeto : </v>
      </c>
      <c r="G4" s="129"/>
      <c r="H4" s="129"/>
      <c r="I4" s="129"/>
      <c r="J4" s="129"/>
      <c r="K4" s="129"/>
      <c r="L4" s="193"/>
    </row>
    <row r="5" spans="1:12" ht="12" customHeight="1">
      <c r="A5" s="184" t="str">
        <f>Contagem!A7&amp;" : "&amp;Contagem!F7</f>
        <v xml:space="preserve">Responsável : </v>
      </c>
      <c r="B5" s="129"/>
      <c r="C5" s="129"/>
      <c r="D5" s="129"/>
      <c r="E5" s="129"/>
      <c r="F5" s="192" t="str">
        <f>Contagem!A8&amp;" : "&amp;Contagem!F8</f>
        <v xml:space="preserve">Revisor : </v>
      </c>
      <c r="G5" s="129"/>
      <c r="H5" s="129"/>
      <c r="I5" s="129"/>
      <c r="J5" s="129"/>
      <c r="K5" s="129"/>
      <c r="L5" s="193"/>
    </row>
    <row r="6" spans="1:12" ht="12" customHeight="1">
      <c r="A6" s="3" t="str">
        <f>Contagem!A4&amp;" : "&amp;Contagem!F4</f>
        <v xml:space="preserve">Empresa : </v>
      </c>
      <c r="B6" s="4"/>
      <c r="C6" s="4"/>
      <c r="D6" s="5"/>
      <c r="E6" s="5"/>
      <c r="F6" s="196" t="str">
        <f>Contagem!R4&amp;" = "&amp;VALUE(Contagem!T4)</f>
        <v>R$/PF = 400</v>
      </c>
      <c r="G6" s="130"/>
      <c r="H6" s="196" t="str">
        <f>" Custo= "&amp;DOLLAR(Contagem!W4)</f>
        <v xml:space="preserve"> Custo= R$ 171.200,00</v>
      </c>
      <c r="I6" s="129"/>
      <c r="J6" s="130"/>
      <c r="K6" s="195" t="str">
        <f>"PF  = "&amp;VALUE(Contagem!W5)</f>
        <v>PF  = 428</v>
      </c>
      <c r="L6" s="193"/>
    </row>
    <row r="7" spans="1:12" ht="12" customHeight="1">
      <c r="A7" s="181" t="s">
        <v>6</v>
      </c>
      <c r="B7" s="140"/>
      <c r="C7" s="183" t="s">
        <v>8</v>
      </c>
      <c r="D7" s="140"/>
      <c r="E7" s="140"/>
      <c r="F7" s="140"/>
      <c r="G7" s="191" t="s">
        <v>9</v>
      </c>
      <c r="H7" s="191"/>
      <c r="I7" s="191" t="s">
        <v>11</v>
      </c>
      <c r="J7" s="194"/>
      <c r="K7" s="191"/>
      <c r="L7" s="194"/>
    </row>
    <row r="8" spans="1:12" ht="12" customHeight="1">
      <c r="A8" s="182"/>
      <c r="B8" s="146"/>
      <c r="C8" s="146"/>
      <c r="D8" s="146"/>
      <c r="E8" s="146"/>
      <c r="F8" s="146"/>
      <c r="G8" s="146"/>
      <c r="H8" s="146"/>
      <c r="I8" s="146"/>
      <c r="J8" s="190"/>
      <c r="K8" s="146"/>
      <c r="L8" s="190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30</v>
      </c>
      <c r="C10" s="20">
        <f>COUNTIF(CF,"EEL")</f>
        <v>15</v>
      </c>
      <c r="D10" s="18"/>
      <c r="E10" s="25" t="s">
        <v>32</v>
      </c>
      <c r="F10" s="25" t="s">
        <v>38</v>
      </c>
      <c r="G10" s="20">
        <f>C10*3</f>
        <v>45</v>
      </c>
      <c r="H10" s="18"/>
      <c r="I10" s="27"/>
      <c r="J10" s="18"/>
      <c r="K10" s="18"/>
      <c r="L10" s="28"/>
    </row>
    <row r="11" spans="1:12" ht="12" customHeight="1">
      <c r="A11" s="16"/>
      <c r="B11" s="18"/>
      <c r="C11" s="20">
        <f>COUNTIF(CF,"EEA")</f>
        <v>8</v>
      </c>
      <c r="D11" s="18"/>
      <c r="E11" s="25" t="s">
        <v>40</v>
      </c>
      <c r="F11" s="25" t="s">
        <v>41</v>
      </c>
      <c r="G11" s="20">
        <f>C11*4</f>
        <v>32</v>
      </c>
      <c r="H11" s="18"/>
      <c r="I11" s="27"/>
      <c r="J11" s="18"/>
      <c r="K11" s="18"/>
      <c r="L11" s="28"/>
    </row>
    <row r="12" spans="1:12" ht="12" customHeight="1">
      <c r="A12" s="16"/>
      <c r="B12" s="18"/>
      <c r="C12" s="20">
        <f>COUNTIF(CF,"EEH")</f>
        <v>16</v>
      </c>
      <c r="D12" s="18"/>
      <c r="E12" s="25" t="s">
        <v>42</v>
      </c>
      <c r="F12" s="25" t="s">
        <v>43</v>
      </c>
      <c r="G12" s="20">
        <f>C12*6</f>
        <v>96</v>
      </c>
      <c r="H12" s="18"/>
      <c r="I12" s="27"/>
      <c r="J12" s="18"/>
      <c r="K12" s="18"/>
      <c r="L12" s="30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>
      <c r="A14" s="16"/>
      <c r="B14" s="31" t="s">
        <v>45</v>
      </c>
      <c r="C14" s="20">
        <f>SUM(C10:C12)</f>
        <v>39</v>
      </c>
      <c r="D14" s="18"/>
      <c r="E14" s="18"/>
      <c r="F14" s="31" t="s">
        <v>45</v>
      </c>
      <c r="G14" s="20">
        <f>SUM(G10:G12)</f>
        <v>173</v>
      </c>
      <c r="H14" s="18"/>
      <c r="I14" s="33">
        <f>IF($G$45&lt;&gt;0,G14/$G$45,"")</f>
        <v>0.4138755980861244</v>
      </c>
      <c r="J14" s="18"/>
      <c r="K14" s="18"/>
      <c r="L14" s="28"/>
    </row>
    <row r="15" spans="1:12" ht="6" customHeight="1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>
      <c r="A17" s="16"/>
      <c r="B17" s="18" t="s">
        <v>49</v>
      </c>
      <c r="C17" s="20">
        <f>COUNTIF(CF,"SEL")</f>
        <v>2</v>
      </c>
      <c r="D17" s="18"/>
      <c r="E17" s="25" t="s">
        <v>32</v>
      </c>
      <c r="F17" s="25" t="s">
        <v>41</v>
      </c>
      <c r="G17" s="20">
        <f>C17*4</f>
        <v>8</v>
      </c>
      <c r="H17" s="18"/>
      <c r="I17" s="18"/>
      <c r="J17" s="18"/>
      <c r="K17" s="18"/>
      <c r="L17" s="28"/>
    </row>
    <row r="18" spans="1:12" ht="12" customHeight="1">
      <c r="A18" s="16"/>
      <c r="B18" s="18"/>
      <c r="C18" s="20">
        <f>COUNTIF(CF,"SEA")</f>
        <v>7</v>
      </c>
      <c r="D18" s="18"/>
      <c r="E18" s="25" t="s">
        <v>40</v>
      </c>
      <c r="F18" s="25" t="s">
        <v>50</v>
      </c>
      <c r="G18" s="20">
        <f>C18*5</f>
        <v>35</v>
      </c>
      <c r="H18" s="18"/>
      <c r="I18" s="18"/>
      <c r="J18" s="18"/>
      <c r="K18" s="18"/>
      <c r="L18" s="28"/>
    </row>
    <row r="19" spans="1:12" ht="12" customHeight="1">
      <c r="A19" s="16"/>
      <c r="B19" s="18"/>
      <c r="C19" s="20">
        <f>COUNTIF(CF,"SEH")</f>
        <v>3</v>
      </c>
      <c r="D19" s="18"/>
      <c r="E19" s="25" t="s">
        <v>42</v>
      </c>
      <c r="F19" s="25" t="s">
        <v>51</v>
      </c>
      <c r="G19" s="20">
        <f>C19*7</f>
        <v>21</v>
      </c>
      <c r="H19" s="18"/>
      <c r="I19" s="18"/>
      <c r="J19" s="18"/>
      <c r="K19" s="18"/>
      <c r="L19" s="30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>
      <c r="A21" s="16"/>
      <c r="B21" s="31" t="s">
        <v>45</v>
      </c>
      <c r="C21" s="20">
        <f>SUM(C17:C19)</f>
        <v>12</v>
      </c>
      <c r="D21" s="18"/>
      <c r="E21" s="18"/>
      <c r="F21" s="31" t="s">
        <v>45</v>
      </c>
      <c r="G21" s="20">
        <f>SUM(G17:G19)</f>
        <v>64</v>
      </c>
      <c r="H21" s="18"/>
      <c r="I21" s="39">
        <f>IF($G$45&lt;&gt;0,G21/$G$45,"")</f>
        <v>0.15311004784688995</v>
      </c>
      <c r="J21" s="18"/>
      <c r="K21" s="18"/>
      <c r="L21" s="28"/>
    </row>
    <row r="22" spans="1:12" ht="6" customHeight="1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52</v>
      </c>
      <c r="C24" s="20">
        <f>COUNTIF(CF,"CEL")</f>
        <v>24</v>
      </c>
      <c r="D24" s="18"/>
      <c r="E24" s="25" t="s">
        <v>32</v>
      </c>
      <c r="F24" s="25" t="s">
        <v>38</v>
      </c>
      <c r="G24" s="20">
        <f>C24*3</f>
        <v>72</v>
      </c>
      <c r="H24" s="18"/>
      <c r="I24" s="18"/>
      <c r="J24" s="18"/>
      <c r="K24" s="18"/>
      <c r="L24" s="28"/>
    </row>
    <row r="25" spans="1:12" ht="12" customHeight="1">
      <c r="A25" s="16"/>
      <c r="B25" s="18"/>
      <c r="C25" s="20">
        <f>COUNTIF(CF,"CEA")</f>
        <v>4</v>
      </c>
      <c r="D25" s="18"/>
      <c r="E25" s="25" t="s">
        <v>40</v>
      </c>
      <c r="F25" s="25" t="s">
        <v>41</v>
      </c>
      <c r="G25" s="20">
        <f>C25*4</f>
        <v>16</v>
      </c>
      <c r="H25" s="18"/>
      <c r="I25" s="18"/>
      <c r="J25" s="18"/>
      <c r="K25" s="18"/>
      <c r="L25" s="28"/>
    </row>
    <row r="26" spans="1:12" ht="12" customHeight="1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>
      <c r="A28" s="16"/>
      <c r="B28" s="31" t="s">
        <v>45</v>
      </c>
      <c r="C28" s="20">
        <f>SUM(C24:C26)</f>
        <v>28</v>
      </c>
      <c r="D28" s="18"/>
      <c r="E28" s="18"/>
      <c r="F28" s="31" t="s">
        <v>45</v>
      </c>
      <c r="G28" s="20">
        <f>SUM(G24:G26)</f>
        <v>88</v>
      </c>
      <c r="H28" s="18"/>
      <c r="I28" s="43">
        <f>IF($G$45&lt;&gt;0,G28/$G$45,"")</f>
        <v>0.21052631578947367</v>
      </c>
      <c r="J28" s="18"/>
      <c r="K28" s="18"/>
      <c r="L28" s="28"/>
    </row>
    <row r="29" spans="1:12" ht="6" customHeight="1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31</v>
      </c>
      <c r="C31" s="20">
        <f>COUNTIF(CF,"ALIL")</f>
        <v>9</v>
      </c>
      <c r="D31" s="18"/>
      <c r="E31" s="18" t="s">
        <v>32</v>
      </c>
      <c r="F31" s="18" t="s">
        <v>51</v>
      </c>
      <c r="G31" s="20">
        <f>C31*7</f>
        <v>63</v>
      </c>
      <c r="H31" s="18"/>
      <c r="I31" s="18"/>
      <c r="J31" s="18"/>
      <c r="K31" s="18"/>
      <c r="L31" s="28"/>
    </row>
    <row r="32" spans="1:12" ht="12" customHeight="1">
      <c r="A32" s="16"/>
      <c r="B32" s="18"/>
      <c r="C32" s="20">
        <f>COUNTIF(CF,"ALIA")</f>
        <v>3</v>
      </c>
      <c r="D32" s="18"/>
      <c r="E32" s="18" t="s">
        <v>40</v>
      </c>
      <c r="F32" s="18" t="s">
        <v>56</v>
      </c>
      <c r="G32" s="20">
        <f>C32*10</f>
        <v>30</v>
      </c>
      <c r="H32" s="18"/>
      <c r="I32" s="18"/>
      <c r="J32" s="18"/>
      <c r="K32" s="18"/>
      <c r="L32" s="28"/>
    </row>
    <row r="33" spans="1:12" ht="12" customHeight="1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>
      <c r="A35" s="16"/>
      <c r="B35" s="31" t="s">
        <v>45</v>
      </c>
      <c r="C35" s="20">
        <f>SUM(C31:C33)</f>
        <v>12</v>
      </c>
      <c r="D35" s="18"/>
      <c r="E35" s="18"/>
      <c r="F35" s="31" t="s">
        <v>45</v>
      </c>
      <c r="G35" s="20">
        <f>SUM(G31:G33)</f>
        <v>93</v>
      </c>
      <c r="H35" s="18"/>
      <c r="I35" s="44">
        <f>IF($G$45&lt;&gt;0,G35/$G$45,"")</f>
        <v>0.22248803827751196</v>
      </c>
      <c r="J35" s="18"/>
      <c r="K35" s="18"/>
      <c r="L35" s="28"/>
    </row>
    <row r="36" spans="1:12" ht="6" customHeight="1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>
      <c r="A45" s="16"/>
      <c r="B45" s="18" t="s">
        <v>61</v>
      </c>
      <c r="C45" s="18"/>
      <c r="D45" s="18"/>
      <c r="E45" s="18"/>
      <c r="F45" s="18"/>
      <c r="G45" s="20">
        <f>SUM(G14+G21+G28+G35+G42)</f>
        <v>418</v>
      </c>
      <c r="H45" s="18"/>
      <c r="I45" s="18"/>
      <c r="J45" s="18"/>
      <c r="K45" s="18"/>
      <c r="L45" s="28"/>
    </row>
    <row r="46" spans="1:12" ht="12" customHeight="1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412</v>
      </c>
      <c r="H46" s="18"/>
      <c r="I46" s="18"/>
      <c r="J46" s="18"/>
      <c r="K46" s="18"/>
      <c r="L46" s="28"/>
    </row>
    <row r="47" spans="1:12" ht="12" customHeight="1">
      <c r="A47" s="16"/>
      <c r="B47" s="18" t="s">
        <v>64</v>
      </c>
      <c r="C47" s="18"/>
      <c r="D47" s="18"/>
      <c r="E47" s="18"/>
      <c r="F47" s="18"/>
      <c r="G47" s="20">
        <f>(C31+C32+C33)*35+(C38+C39+C40)*15</f>
        <v>420</v>
      </c>
      <c r="H47" s="18"/>
      <c r="I47" s="18"/>
      <c r="J47" s="18"/>
      <c r="K47" s="18"/>
      <c r="L47" s="28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>
      <c r="A55" s="16"/>
      <c r="B55" s="185" t="s">
        <v>68</v>
      </c>
      <c r="C55" s="129"/>
      <c r="D55" s="130"/>
      <c r="E55" s="47">
        <f>SUMIF(Funções!$H$8:$H$117,"I",Funções!$N$8:$N$117)</f>
        <v>428</v>
      </c>
      <c r="F55" s="47">
        <f>Contagem!U11</f>
        <v>1</v>
      </c>
      <c r="G55" s="47">
        <f t="shared" ref="G55:G58" si="0">F55*E55</f>
        <v>428</v>
      </c>
      <c r="H55" s="48"/>
      <c r="I55" s="48"/>
      <c r="J55" s="48"/>
      <c r="K55" s="49" t="s">
        <v>70</v>
      </c>
      <c r="L55" s="28"/>
    </row>
    <row r="56" spans="1:12" ht="12" customHeight="1">
      <c r="A56" s="16"/>
      <c r="B56" s="185" t="s">
        <v>72</v>
      </c>
      <c r="C56" s="129"/>
      <c r="D56" s="130"/>
      <c r="E56" s="47">
        <f>SUMIF(Funções!$H$8:$H$117,"A",Funções!$N$8:$N$117)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428</v>
      </c>
      <c r="L56" s="28"/>
    </row>
    <row r="57" spans="1:12" ht="12" customHeight="1">
      <c r="A57" s="16"/>
      <c r="B57" s="185" t="s">
        <v>73</v>
      </c>
      <c r="C57" s="129"/>
      <c r="D57" s="130"/>
      <c r="E57" s="47">
        <f>SUMIF(Funções!$H$8:$H$117,"E",Funções!$N$8:$N$117)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>
      <c r="A58" s="16"/>
      <c r="B58" s="185" t="s">
        <v>74</v>
      </c>
      <c r="C58" s="129"/>
      <c r="D58" s="130"/>
      <c r="E58" s="47">
        <f>SUMIF(Funções!$H$8:$H$117,"T",Funções!$N$8:$N$117)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Rick</cp:lastModifiedBy>
  <dcterms:created xsi:type="dcterms:W3CDTF">2016-08-03T20:27:04Z</dcterms:created>
  <dcterms:modified xsi:type="dcterms:W3CDTF">2016-10-26T13:46:29Z</dcterms:modified>
</cp:coreProperties>
</file>