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rb1\Desktop\"/>
    </mc:Choice>
  </mc:AlternateContent>
  <xr:revisionPtr revIDLastSave="0" documentId="13_ncr:1_{F9864B69-1C5A-41E6-BCC5-F82B30C9818E}" xr6:coauthVersionLast="47" xr6:coauthVersionMax="47" xr10:uidLastSave="{00000000-0000-0000-0000-000000000000}"/>
  <bookViews>
    <workbookView xWindow="-120" yWindow="-120" windowWidth="20640" windowHeight="11760" activeTab="2" xr2:uid="{00000000-000D-0000-FFFF-FFFF00000000}"/>
  </bookViews>
  <sheets>
    <sheet name="medidas" sheetId="7" r:id="rId1"/>
    <sheet name="Angulo de desfase" sheetId="2" r:id="rId2"/>
    <sheet name="100R-3C-3L" sheetId="1" r:id="rId3"/>
    <sheet name="200R-3C-3L" sheetId="8" r:id="rId4"/>
    <sheet name="50R-3C-3L" sheetId="3" r:id="rId5"/>
    <sheet name="100R-1C-3L" sheetId="4" r:id="rId6"/>
    <sheet name="100R-6C-3L" sheetId="9" r:id="rId7"/>
    <sheet name="100R-3C-1L" sheetId="5" r:id="rId8"/>
    <sheet name="100R-3C-6L" sheetId="10" r:id="rId9"/>
    <sheet name="Hoja6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0" l="1"/>
  <c r="O3" i="10"/>
  <c r="N4" i="10"/>
  <c r="O4" i="10"/>
  <c r="N5" i="10"/>
  <c r="O5" i="10"/>
  <c r="N6" i="10"/>
  <c r="O6" i="10"/>
  <c r="O2" i="10"/>
  <c r="N2" i="10"/>
  <c r="N3" i="5"/>
  <c r="O3" i="5"/>
  <c r="N4" i="5"/>
  <c r="O4" i="5"/>
  <c r="N5" i="5"/>
  <c r="O5" i="5"/>
  <c r="N6" i="5"/>
  <c r="O6" i="5"/>
  <c r="O2" i="5"/>
  <c r="N2" i="5"/>
  <c r="N3" i="9"/>
  <c r="O3" i="9"/>
  <c r="N4" i="9"/>
  <c r="O4" i="9"/>
  <c r="N5" i="9"/>
  <c r="S5" i="9" s="1"/>
  <c r="O5" i="9"/>
  <c r="N6" i="9"/>
  <c r="O6" i="9"/>
  <c r="O2" i="9"/>
  <c r="N2" i="9"/>
  <c r="N3" i="4"/>
  <c r="W3" i="4" s="1"/>
  <c r="O3" i="4"/>
  <c r="N4" i="4"/>
  <c r="O4" i="4"/>
  <c r="N5" i="4"/>
  <c r="O5" i="4"/>
  <c r="N6" i="4"/>
  <c r="W6" i="4" s="1"/>
  <c r="O6" i="4"/>
  <c r="O2" i="4"/>
  <c r="N2" i="4"/>
  <c r="N5" i="8"/>
  <c r="O5" i="8"/>
  <c r="N6" i="8"/>
  <c r="O6" i="8"/>
  <c r="N3" i="8"/>
  <c r="O3" i="8"/>
  <c r="N2" i="8"/>
  <c r="O2" i="8"/>
  <c r="O4" i="8"/>
  <c r="N4" i="8"/>
  <c r="O4" i="1"/>
  <c r="N4" i="1"/>
  <c r="N5" i="1"/>
  <c r="O5" i="1"/>
  <c r="N6" i="1"/>
  <c r="O6" i="1"/>
  <c r="N3" i="1"/>
  <c r="O3" i="1"/>
  <c r="N2" i="1"/>
  <c r="O2" i="1"/>
  <c r="O5" i="3"/>
  <c r="O4" i="3"/>
  <c r="O3" i="3"/>
  <c r="O2" i="3"/>
  <c r="O6" i="3"/>
  <c r="N6" i="3"/>
  <c r="N5" i="3"/>
  <c r="N4" i="3"/>
  <c r="N3" i="3"/>
  <c r="N2" i="3"/>
  <c r="L6" i="10"/>
  <c r="K6" i="10"/>
  <c r="J6" i="10"/>
  <c r="W5" i="10"/>
  <c r="L5" i="10"/>
  <c r="K5" i="10"/>
  <c r="J5" i="10"/>
  <c r="W4" i="10"/>
  <c r="L4" i="10"/>
  <c r="K4" i="10"/>
  <c r="Q4" i="10" s="1"/>
  <c r="J4" i="10"/>
  <c r="L3" i="10"/>
  <c r="K3" i="10"/>
  <c r="Q3" i="10" s="1"/>
  <c r="J3" i="10"/>
  <c r="P3" i="10" s="1"/>
  <c r="L2" i="10"/>
  <c r="K2" i="10"/>
  <c r="J2" i="10"/>
  <c r="P2" i="10" s="1"/>
  <c r="L6" i="9"/>
  <c r="K6" i="9"/>
  <c r="J6" i="9"/>
  <c r="L5" i="9"/>
  <c r="K5" i="9"/>
  <c r="J5" i="9"/>
  <c r="L4" i="9"/>
  <c r="K4" i="9"/>
  <c r="J4" i="9"/>
  <c r="L3" i="9"/>
  <c r="K3" i="9"/>
  <c r="Q3" i="9" s="1"/>
  <c r="J3" i="9"/>
  <c r="P3" i="9" s="1"/>
  <c r="L2" i="9"/>
  <c r="K2" i="9"/>
  <c r="J2" i="9"/>
  <c r="P2" i="9" s="1"/>
  <c r="L2" i="8"/>
  <c r="K2" i="8"/>
  <c r="J2" i="8"/>
  <c r="L3" i="8"/>
  <c r="K3" i="8"/>
  <c r="J3" i="8"/>
  <c r="L6" i="8"/>
  <c r="K6" i="8"/>
  <c r="J6" i="8"/>
  <c r="P6" i="8" s="1"/>
  <c r="L5" i="8"/>
  <c r="K5" i="8"/>
  <c r="T5" i="8" s="1"/>
  <c r="Z5" i="8" s="1"/>
  <c r="J5" i="8"/>
  <c r="P5" i="8" s="1"/>
  <c r="L4" i="8"/>
  <c r="K4" i="8"/>
  <c r="J4" i="8"/>
  <c r="P4" i="8" s="1"/>
  <c r="Q17" i="7"/>
  <c r="P17" i="7"/>
  <c r="G3" i="7"/>
  <c r="G2" i="7"/>
  <c r="G1" i="7"/>
  <c r="H17" i="2"/>
  <c r="H20" i="2"/>
  <c r="G20" i="2"/>
  <c r="G17" i="2"/>
  <c r="L6" i="4"/>
  <c r="J3" i="1"/>
  <c r="P3" i="1" s="1"/>
  <c r="K4" i="1"/>
  <c r="K2" i="1"/>
  <c r="L6" i="5"/>
  <c r="K6" i="5"/>
  <c r="J6" i="5"/>
  <c r="P6" i="5" s="1"/>
  <c r="L5" i="5"/>
  <c r="K5" i="5"/>
  <c r="J5" i="5"/>
  <c r="P5" i="5" s="1"/>
  <c r="L4" i="5"/>
  <c r="K4" i="5"/>
  <c r="J4" i="5"/>
  <c r="P4" i="5" s="1"/>
  <c r="L3" i="5"/>
  <c r="K3" i="5"/>
  <c r="J3" i="5"/>
  <c r="P3" i="5" s="1"/>
  <c r="L2" i="5"/>
  <c r="K2" i="5"/>
  <c r="J2" i="5"/>
  <c r="P2" i="5" s="1"/>
  <c r="K6" i="4"/>
  <c r="J6" i="4"/>
  <c r="P6" i="4" s="1"/>
  <c r="W5" i="4"/>
  <c r="L5" i="4"/>
  <c r="K5" i="4"/>
  <c r="J5" i="4"/>
  <c r="P5" i="4" s="1"/>
  <c r="L4" i="4"/>
  <c r="K4" i="4"/>
  <c r="J4" i="4"/>
  <c r="P4" i="4" s="1"/>
  <c r="L3" i="4"/>
  <c r="K3" i="4"/>
  <c r="J3" i="4"/>
  <c r="P3" i="4" s="1"/>
  <c r="L2" i="4"/>
  <c r="K2" i="4"/>
  <c r="J2" i="4"/>
  <c r="P2" i="4" s="1"/>
  <c r="L2" i="3"/>
  <c r="K2" i="3"/>
  <c r="J2" i="3"/>
  <c r="P2" i="3" s="1"/>
  <c r="L3" i="3"/>
  <c r="K3" i="3"/>
  <c r="J3" i="3"/>
  <c r="P3" i="3" s="1"/>
  <c r="L4" i="3"/>
  <c r="K4" i="3"/>
  <c r="J4" i="3"/>
  <c r="L5" i="3"/>
  <c r="K5" i="3"/>
  <c r="J5" i="3"/>
  <c r="P5" i="3" s="1"/>
  <c r="L6" i="3"/>
  <c r="K6" i="3"/>
  <c r="J6" i="3"/>
  <c r="P6" i="3" s="1"/>
  <c r="L3" i="1"/>
  <c r="J4" i="1"/>
  <c r="P4" i="1" s="1"/>
  <c r="L4" i="1"/>
  <c r="J5" i="1"/>
  <c r="P5" i="1" s="1"/>
  <c r="K5" i="1"/>
  <c r="L5" i="1"/>
  <c r="J6" i="1"/>
  <c r="P6" i="1" s="1"/>
  <c r="K6" i="1"/>
  <c r="L6" i="1"/>
  <c r="K3" i="1"/>
  <c r="J2" i="1"/>
  <c r="P2" i="1" s="1"/>
  <c r="L2" i="1"/>
  <c r="E5" i="6"/>
  <c r="W2" i="9" l="1"/>
  <c r="W3" i="8"/>
  <c r="W6" i="10"/>
  <c r="W3" i="9"/>
  <c r="R3" i="9"/>
  <c r="W4" i="8"/>
  <c r="S3" i="9"/>
  <c r="AA3" i="9" s="1"/>
  <c r="W6" i="9"/>
  <c r="T5" i="9"/>
  <c r="Z5" i="9" s="1"/>
  <c r="R2" i="9"/>
  <c r="W4" i="9"/>
  <c r="T4" i="9"/>
  <c r="Z4" i="9" s="1"/>
  <c r="T2" i="9"/>
  <c r="Z2" i="9" s="1"/>
  <c r="V5" i="9"/>
  <c r="Y5" i="9" s="1"/>
  <c r="T3" i="9"/>
  <c r="Z3" i="9" s="1"/>
  <c r="AB3" i="9" s="1"/>
  <c r="V3" i="9"/>
  <c r="Y3" i="9" s="1"/>
  <c r="V4" i="9"/>
  <c r="Y4" i="9" s="1"/>
  <c r="R4" i="9"/>
  <c r="S4" i="9"/>
  <c r="AA4" i="9" s="1"/>
  <c r="W2" i="8"/>
  <c r="R2" i="8"/>
  <c r="W5" i="8"/>
  <c r="V6" i="8"/>
  <c r="Y6" i="8" s="1"/>
  <c r="V4" i="8"/>
  <c r="X4" i="8" s="1"/>
  <c r="R4" i="8"/>
  <c r="V5" i="8"/>
  <c r="Y5" i="8" s="1"/>
  <c r="W3" i="10"/>
  <c r="V4" i="10"/>
  <c r="Y4" i="10" s="1"/>
  <c r="Q4" i="5"/>
  <c r="S2" i="5"/>
  <c r="AA2" i="5" s="1"/>
  <c r="T5" i="10"/>
  <c r="Z5" i="10" s="1"/>
  <c r="S3" i="10"/>
  <c r="AA3" i="10" s="1"/>
  <c r="T3" i="10"/>
  <c r="Z3" i="10" s="1"/>
  <c r="V6" i="10"/>
  <c r="Y6" i="10" s="1"/>
  <c r="V3" i="10"/>
  <c r="Y3" i="10" s="1"/>
  <c r="T4" i="10"/>
  <c r="Z4" i="10" s="1"/>
  <c r="R4" i="10"/>
  <c r="R2" i="10"/>
  <c r="S4" i="10"/>
  <c r="AA4" i="10" s="1"/>
  <c r="W2" i="10"/>
  <c r="W6" i="3"/>
  <c r="S5" i="3"/>
  <c r="AA5" i="3" s="1"/>
  <c r="S6" i="5"/>
  <c r="AA6" i="5" s="1"/>
  <c r="T2" i="10"/>
  <c r="Z2" i="10" s="1"/>
  <c r="S5" i="10"/>
  <c r="P5" i="10"/>
  <c r="S2" i="10"/>
  <c r="AA2" i="10" s="1"/>
  <c r="AB2" i="10" s="1"/>
  <c r="Q5" i="10"/>
  <c r="V2" i="10"/>
  <c r="Y2" i="10" s="1"/>
  <c r="V5" i="10"/>
  <c r="X5" i="10" s="1"/>
  <c r="P4" i="10"/>
  <c r="T6" i="10"/>
  <c r="Z6" i="10" s="1"/>
  <c r="X6" i="10"/>
  <c r="R3" i="10"/>
  <c r="P6" i="10"/>
  <c r="R5" i="10"/>
  <c r="Q6" i="10"/>
  <c r="R6" i="10"/>
  <c r="S6" i="10"/>
  <c r="Q2" i="10"/>
  <c r="S5" i="5"/>
  <c r="AA5" i="5" s="1"/>
  <c r="S3" i="5"/>
  <c r="AA3" i="5" s="1"/>
  <c r="R4" i="5"/>
  <c r="W4" i="5"/>
  <c r="Q5" i="5"/>
  <c r="Q3" i="5"/>
  <c r="R2" i="5"/>
  <c r="V2" i="5"/>
  <c r="Y2" i="5" s="1"/>
  <c r="W2" i="5"/>
  <c r="W6" i="5"/>
  <c r="V3" i="5"/>
  <c r="Y3" i="5" s="1"/>
  <c r="T2" i="5"/>
  <c r="Z2" i="5" s="1"/>
  <c r="W3" i="5"/>
  <c r="S4" i="5"/>
  <c r="AA4" i="5" s="1"/>
  <c r="T5" i="5"/>
  <c r="Z5" i="5" s="1"/>
  <c r="V5" i="5"/>
  <c r="Y5" i="5" s="1"/>
  <c r="W5" i="5"/>
  <c r="T3" i="5"/>
  <c r="Z3" i="5" s="1"/>
  <c r="R3" i="5"/>
  <c r="W5" i="9"/>
  <c r="S2" i="9"/>
  <c r="AA2" i="9" s="1"/>
  <c r="V2" i="9"/>
  <c r="Y2" i="9" s="1"/>
  <c r="P5" i="9"/>
  <c r="Q5" i="9"/>
  <c r="P4" i="9"/>
  <c r="Q4" i="9"/>
  <c r="V6" i="9"/>
  <c r="Y6" i="9" s="1"/>
  <c r="P6" i="9"/>
  <c r="AA5" i="9"/>
  <c r="AB5" i="9" s="1"/>
  <c r="U5" i="9"/>
  <c r="R5" i="9"/>
  <c r="Q6" i="9"/>
  <c r="R6" i="9"/>
  <c r="S6" i="9"/>
  <c r="T6" i="9"/>
  <c r="Z6" i="9" s="1"/>
  <c r="Q2" i="9"/>
  <c r="Q2" i="4"/>
  <c r="R2" i="4"/>
  <c r="R5" i="4"/>
  <c r="W2" i="4"/>
  <c r="V3" i="4"/>
  <c r="Y3" i="4" s="1"/>
  <c r="R6" i="4"/>
  <c r="V4" i="4"/>
  <c r="Y4" i="4" s="1"/>
  <c r="T5" i="4"/>
  <c r="Z5" i="4" s="1"/>
  <c r="S4" i="4"/>
  <c r="AA4" i="4" s="1"/>
  <c r="W4" i="4"/>
  <c r="S2" i="4"/>
  <c r="Q5" i="4"/>
  <c r="T2" i="4"/>
  <c r="Z2" i="4" s="1"/>
  <c r="V5" i="4"/>
  <c r="Y5" i="4" s="1"/>
  <c r="S5" i="4"/>
  <c r="AA5" i="4" s="1"/>
  <c r="Q3" i="4"/>
  <c r="V2" i="4"/>
  <c r="Y2" i="4" s="1"/>
  <c r="T6" i="4"/>
  <c r="Z6" i="4" s="1"/>
  <c r="T4" i="4"/>
  <c r="Z4" i="4" s="1"/>
  <c r="R4" i="4"/>
  <c r="S6" i="4"/>
  <c r="AA6" i="4" s="1"/>
  <c r="AB6" i="4" s="1"/>
  <c r="R5" i="3"/>
  <c r="R6" i="3"/>
  <c r="W2" i="3"/>
  <c r="R3" i="3"/>
  <c r="W5" i="3"/>
  <c r="Q4" i="8"/>
  <c r="R6" i="8"/>
  <c r="W6" i="8"/>
  <c r="X6" i="8" s="1"/>
  <c r="S4" i="8"/>
  <c r="AA4" i="8" s="1"/>
  <c r="T4" i="8"/>
  <c r="Z4" i="8" s="1"/>
  <c r="T3" i="8"/>
  <c r="Z3" i="8" s="1"/>
  <c r="R3" i="8"/>
  <c r="V2" i="8"/>
  <c r="Y2" i="8" s="1"/>
  <c r="R5" i="8"/>
  <c r="T2" i="8"/>
  <c r="Z2" i="8" s="1"/>
  <c r="Q5" i="8"/>
  <c r="S5" i="8"/>
  <c r="Q6" i="8"/>
  <c r="P3" i="8"/>
  <c r="S6" i="8"/>
  <c r="Q3" i="8"/>
  <c r="T6" i="8"/>
  <c r="Z6" i="8" s="1"/>
  <c r="P2" i="8"/>
  <c r="S3" i="8"/>
  <c r="Q2" i="8"/>
  <c r="S2" i="8"/>
  <c r="V3" i="8"/>
  <c r="Y3" i="8" s="1"/>
  <c r="T3" i="3"/>
  <c r="Z3" i="3" s="1"/>
  <c r="T2" i="3"/>
  <c r="Z2" i="3" s="1"/>
  <c r="S3" i="3"/>
  <c r="W4" i="3"/>
  <c r="T6" i="3"/>
  <c r="Z6" i="3" s="1"/>
  <c r="T5" i="3"/>
  <c r="Z5" i="3" s="1"/>
  <c r="V2" i="3"/>
  <c r="Y2" i="3" s="1"/>
  <c r="R2" i="3"/>
  <c r="V5" i="3"/>
  <c r="Y5" i="3" s="1"/>
  <c r="T4" i="3"/>
  <c r="Z4" i="3" s="1"/>
  <c r="R4" i="3"/>
  <c r="V4" i="3"/>
  <c r="Y4" i="3" s="1"/>
  <c r="S4" i="3"/>
  <c r="AA4" i="3" s="1"/>
  <c r="P4" i="3"/>
  <c r="V3" i="3"/>
  <c r="Y3" i="3" s="1"/>
  <c r="W3" i="3"/>
  <c r="Q3" i="3"/>
  <c r="V6" i="3"/>
  <c r="Y6" i="3" s="1"/>
  <c r="W2" i="1"/>
  <c r="W3" i="1"/>
  <c r="S5" i="1"/>
  <c r="AA5" i="1" s="1"/>
  <c r="W6" i="1"/>
  <c r="W5" i="1"/>
  <c r="Q5" i="1"/>
  <c r="S6" i="1"/>
  <c r="AA6" i="1" s="1"/>
  <c r="W4" i="1"/>
  <c r="V6" i="1"/>
  <c r="Q14" i="7"/>
  <c r="T4" i="5"/>
  <c r="V4" i="5"/>
  <c r="R5" i="5"/>
  <c r="V6" i="5"/>
  <c r="Y6" i="5" s="1"/>
  <c r="R6" i="5"/>
  <c r="T6" i="5"/>
  <c r="Z6" i="5" s="1"/>
  <c r="V6" i="4"/>
  <c r="Y6" i="4" s="1"/>
  <c r="V4" i="1"/>
  <c r="T2" i="1"/>
  <c r="V2" i="1"/>
  <c r="X2" i="1" s="1"/>
  <c r="V3" i="1"/>
  <c r="X3" i="1" s="1"/>
  <c r="V5" i="1"/>
  <c r="Y5" i="1" s="1"/>
  <c r="R2" i="1"/>
  <c r="S4" i="1"/>
  <c r="R6" i="1"/>
  <c r="T4" i="1"/>
  <c r="R5" i="1"/>
  <c r="R3" i="1"/>
  <c r="R4" i="1"/>
  <c r="Q2" i="1"/>
  <c r="S3" i="1"/>
  <c r="AA3" i="1" s="1"/>
  <c r="S2" i="1"/>
  <c r="Q3" i="1"/>
  <c r="Q6" i="1"/>
  <c r="Q6" i="5"/>
  <c r="Q2" i="5"/>
  <c r="R3" i="4"/>
  <c r="S3" i="4"/>
  <c r="AA3" i="4" s="1"/>
  <c r="S2" i="3"/>
  <c r="S6" i="3"/>
  <c r="Q6" i="3"/>
  <c r="Q4" i="4"/>
  <c r="Q6" i="4"/>
  <c r="T3" i="4"/>
  <c r="Z3" i="4" s="1"/>
  <c r="Q4" i="3"/>
  <c r="Q5" i="3"/>
  <c r="Q2" i="3"/>
  <c r="Q4" i="1"/>
  <c r="T3" i="1"/>
  <c r="T6" i="1"/>
  <c r="T5" i="1"/>
  <c r="Z5" i="1" s="1"/>
  <c r="Y4" i="8" l="1"/>
  <c r="X3" i="9"/>
  <c r="X5" i="8"/>
  <c r="AB4" i="9"/>
  <c r="X5" i="9"/>
  <c r="U4" i="10"/>
  <c r="X4" i="10"/>
  <c r="U3" i="9"/>
  <c r="AB2" i="9"/>
  <c r="U4" i="9"/>
  <c r="X4" i="9"/>
  <c r="X6" i="9"/>
  <c r="X6" i="1"/>
  <c r="Y6" i="1"/>
  <c r="Y3" i="1"/>
  <c r="AB3" i="10"/>
  <c r="U2" i="9"/>
  <c r="AB4" i="8"/>
  <c r="AB5" i="3"/>
  <c r="U3" i="3"/>
  <c r="U3" i="10"/>
  <c r="AB4" i="10"/>
  <c r="U5" i="10"/>
  <c r="X3" i="10"/>
  <c r="AB6" i="5"/>
  <c r="AB5" i="5"/>
  <c r="AA3" i="3"/>
  <c r="AB3" i="3" s="1"/>
  <c r="X3" i="3"/>
  <c r="X2" i="3"/>
  <c r="X2" i="5"/>
  <c r="Y5" i="10"/>
  <c r="U2" i="10"/>
  <c r="AA5" i="10"/>
  <c r="AB5" i="10" s="1"/>
  <c r="X2" i="10"/>
  <c r="AA6" i="10"/>
  <c r="AB6" i="10" s="1"/>
  <c r="U6" i="10"/>
  <c r="X5" i="5"/>
  <c r="AB3" i="5"/>
  <c r="U3" i="5"/>
  <c r="U5" i="5"/>
  <c r="X3" i="5"/>
  <c r="AB2" i="5"/>
  <c r="U2" i="5"/>
  <c r="X2" i="9"/>
  <c r="AA6" i="9"/>
  <c r="AB6" i="9" s="1"/>
  <c r="U6" i="9"/>
  <c r="U6" i="4"/>
  <c r="X2" i="4"/>
  <c r="U4" i="4"/>
  <c r="AB3" i="4"/>
  <c r="X4" i="4"/>
  <c r="AB5" i="4"/>
  <c r="X3" i="4"/>
  <c r="U2" i="4"/>
  <c r="AA2" i="4"/>
  <c r="AB2" i="4" s="1"/>
  <c r="U5" i="4"/>
  <c r="X5" i="4"/>
  <c r="AB4" i="4"/>
  <c r="X4" i="3"/>
  <c r="X6" i="3"/>
  <c r="AB4" i="3"/>
  <c r="X2" i="8"/>
  <c r="U4" i="8"/>
  <c r="U3" i="8"/>
  <c r="AA3" i="8"/>
  <c r="AB3" i="8" s="1"/>
  <c r="X3" i="8"/>
  <c r="U2" i="8"/>
  <c r="AA2" i="8"/>
  <c r="AB2" i="8" s="1"/>
  <c r="AA5" i="8"/>
  <c r="AB5" i="8" s="1"/>
  <c r="U5" i="8"/>
  <c r="AA6" i="8"/>
  <c r="AB6" i="8" s="1"/>
  <c r="U6" i="8"/>
  <c r="U5" i="3"/>
  <c r="U2" i="3"/>
  <c r="U4" i="3"/>
  <c r="X5" i="3"/>
  <c r="AA2" i="3"/>
  <c r="AB2" i="3" s="1"/>
  <c r="U6" i="3"/>
  <c r="AA6" i="3"/>
  <c r="AB6" i="3" s="1"/>
  <c r="Z4" i="1"/>
  <c r="X4" i="1"/>
  <c r="X5" i="1"/>
  <c r="AA4" i="1"/>
  <c r="P14" i="7"/>
  <c r="Y4" i="5"/>
  <c r="X4" i="5"/>
  <c r="U4" i="5"/>
  <c r="Z4" i="5"/>
  <c r="AB4" i="5" s="1"/>
  <c r="X6" i="5"/>
  <c r="U6" i="5"/>
  <c r="X6" i="4"/>
  <c r="Z2" i="1"/>
  <c r="Y4" i="1"/>
  <c r="Y2" i="1"/>
  <c r="U6" i="1"/>
  <c r="Z6" i="1"/>
  <c r="AB6" i="1" s="1"/>
  <c r="U3" i="1"/>
  <c r="Z3" i="1"/>
  <c r="U4" i="1"/>
  <c r="U2" i="1"/>
  <c r="AA2" i="1"/>
  <c r="AB5" i="1"/>
  <c r="AB3" i="1"/>
  <c r="U5" i="1"/>
  <c r="U3" i="4"/>
  <c r="AB4" i="1" l="1"/>
  <c r="AB2" i="1"/>
</calcChain>
</file>

<file path=xl/sharedStrings.xml><?xml version="1.0" encoding="utf-8"?>
<sst xmlns="http://schemas.openxmlformats.org/spreadsheetml/2006/main" count="231" uniqueCount="58">
  <si>
    <t>Rteo</t>
  </si>
  <si>
    <t>Rexp</t>
  </si>
  <si>
    <t>ohmios</t>
  </si>
  <si>
    <t>Cteo</t>
  </si>
  <si>
    <t>Cexp</t>
  </si>
  <si>
    <t>Micro faradios</t>
  </si>
  <si>
    <t>Lteo</t>
  </si>
  <si>
    <t>Lexp</t>
  </si>
  <si>
    <t>Mili henrios</t>
  </si>
  <si>
    <t>Vteo</t>
  </si>
  <si>
    <t>Vexp</t>
  </si>
  <si>
    <t>5 (rms)</t>
  </si>
  <si>
    <t>f</t>
  </si>
  <si>
    <t>Vr_exp</t>
  </si>
  <si>
    <t>Vl_exp</t>
  </si>
  <si>
    <t>Vc_exp</t>
  </si>
  <si>
    <t>Vcl_exp</t>
  </si>
  <si>
    <t>Iexp</t>
  </si>
  <si>
    <t>Medir desfase con el osciloscopio sólo si se ve que no se puede calcular el desfase con los voltajes</t>
  </si>
  <si>
    <t>Y si es posible medirlo con el osciloscopio</t>
  </si>
  <si>
    <t>Tomar Vin como desfase de 0° y medir el desfase a partir de este</t>
  </si>
  <si>
    <t>Usando frecuencia de resonancia</t>
  </si>
  <si>
    <t>Desfase Vr</t>
  </si>
  <si>
    <t>Desfase Vl</t>
  </si>
  <si>
    <t>Desfase Vc</t>
  </si>
  <si>
    <t>Desfase I</t>
  </si>
  <si>
    <t>Usando frecuencia distinta a la de resonancia</t>
  </si>
  <si>
    <t>Frecuencia:4700 Hz</t>
  </si>
  <si>
    <t>Colocar un voltaje AC con offset y sin offset y medir Vrms en ambos casos</t>
  </si>
  <si>
    <t>Vrms</t>
  </si>
  <si>
    <t>Con offset</t>
  </si>
  <si>
    <t>Voltios</t>
  </si>
  <si>
    <t>Sin offset</t>
  </si>
  <si>
    <t>Xr_exp</t>
  </si>
  <si>
    <t>Xc_exp</t>
  </si>
  <si>
    <t>Xr_teo</t>
  </si>
  <si>
    <t>Xi_teo</t>
  </si>
  <si>
    <t>Xi_exp</t>
  </si>
  <si>
    <t>Xc_teo</t>
  </si>
  <si>
    <t>Err_Xr</t>
  </si>
  <si>
    <t>Err_Xi</t>
  </si>
  <si>
    <t>Err_Xc</t>
  </si>
  <si>
    <t>phi_teo</t>
  </si>
  <si>
    <t>phi_exp</t>
  </si>
  <si>
    <t>Err_phi</t>
  </si>
  <si>
    <t>FDP(R/Z)</t>
  </si>
  <si>
    <t>FDP[Cos(phi)]</t>
  </si>
  <si>
    <t>Zexp</t>
  </si>
  <si>
    <t>FDP_teo</t>
  </si>
  <si>
    <t>Err_FDP</t>
  </si>
  <si>
    <t>Zteo</t>
  </si>
  <si>
    <t>Err_Z</t>
  </si>
  <si>
    <t>Err_R</t>
  </si>
  <si>
    <t>Err_C</t>
  </si>
  <si>
    <t>Err_I</t>
  </si>
  <si>
    <t>R</t>
  </si>
  <si>
    <t>C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</si>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</sst>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1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19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Result (user)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138112</xdr:colOff>
      <xdr:row>12</xdr:row>
      <xdr:rowOff>14287</xdr:rowOff>
    </xdr:from>
    <xdr:ext cx="551625" cy="1847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D090F86-5C43-1BFA-05B7-B4CC901AD746}"/>
                </a:ext>
              </a:extLst>
            </xdr:cNvPr>
            <xdr:cNvSpPr txBox="1"/>
          </xdr:nvSpPr>
          <xdr:spPr>
            <a:xfrm>
              <a:off x="3462337" y="2185987"/>
              <a:ext cx="551625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𝑽𝒍</m:t>
                        </m:r>
                      </m:e>
                      <m:sub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𝒆𝒙𝒑</m:t>
                        </m:r>
                      </m:sub>
                    </m:sSub>
                    <m:r>
                      <a:rPr lang="es-CO" sz="1100" b="1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1" i="1">
                        <a:latin typeface="Cambria Math" panose="02040503050406030204" pitchFamily="18" charset="0"/>
                      </a:rPr>
                      <m:t>𝑽</m:t>
                    </m:r>
                    <m:r>
                      <a:rPr lang="es-CO" sz="1100" b="1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D090F86-5C43-1BFA-05B7-B4CC901AD746}"/>
                </a:ext>
              </a:extLst>
            </xdr:cNvPr>
            <xdr:cNvSpPr txBox="1"/>
          </xdr:nvSpPr>
          <xdr:spPr>
            <a:xfrm>
              <a:off x="3462337" y="2185987"/>
              <a:ext cx="551625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1" i="0">
                  <a:latin typeface="Cambria Math" panose="02040503050406030204" pitchFamily="18" charset="0"/>
                </a:rPr>
                <a:t>〖𝑽𝒍〗_𝒆𝒙𝒑 [𝑽]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5</xdr:col>
      <xdr:colOff>109537</xdr:colOff>
      <xdr:row>12</xdr:row>
      <xdr:rowOff>23812</xdr:rowOff>
    </xdr:from>
    <xdr:ext cx="570669" cy="1847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763A23-5907-4322-9D92-6220DAC2FD78}"/>
                </a:ext>
              </a:extLst>
            </xdr:cNvPr>
            <xdr:cNvSpPr txBox="1"/>
          </xdr:nvSpPr>
          <xdr:spPr>
            <a:xfrm>
              <a:off x="4243387" y="2195512"/>
              <a:ext cx="57066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𝑽𝒄</m:t>
                        </m:r>
                      </m:e>
                      <m:sub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𝒆𝒙𝒑</m:t>
                        </m:r>
                      </m:sub>
                    </m:sSub>
                    <m:r>
                      <a:rPr lang="es-CO" sz="1100" b="1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1" i="1">
                        <a:latin typeface="Cambria Math" panose="02040503050406030204" pitchFamily="18" charset="0"/>
                      </a:rPr>
                      <m:t>𝑽</m:t>
                    </m:r>
                    <m:r>
                      <a:rPr lang="es-CO" sz="1100" b="1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763A23-5907-4322-9D92-6220DAC2FD78}"/>
                </a:ext>
              </a:extLst>
            </xdr:cNvPr>
            <xdr:cNvSpPr txBox="1"/>
          </xdr:nvSpPr>
          <xdr:spPr>
            <a:xfrm>
              <a:off x="4243387" y="2195512"/>
              <a:ext cx="570669" cy="1847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1" i="0">
                  <a:latin typeface="Cambria Math" panose="02040503050406030204" pitchFamily="18" charset="0"/>
                </a:rPr>
                <a:t>〖𝑽𝒄〗_𝒆𝒙𝒑 [𝑽]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6</xdr:col>
      <xdr:colOff>9526</xdr:colOff>
      <xdr:row>12</xdr:row>
      <xdr:rowOff>9525</xdr:rowOff>
    </xdr:from>
    <xdr:ext cx="800100" cy="1895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9EE5863-9938-427A-A45E-9CF06FE65731}"/>
                </a:ext>
              </a:extLst>
            </xdr:cNvPr>
            <xdr:cNvSpPr txBox="1"/>
          </xdr:nvSpPr>
          <xdr:spPr>
            <a:xfrm>
              <a:off x="4953001" y="2181225"/>
              <a:ext cx="800100" cy="189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𝑰</m:t>
                        </m:r>
                      </m:e>
                      <m:sub>
                        <m:r>
                          <a:rPr lang="es-CO" sz="1100" b="1" i="1">
                            <a:latin typeface="Cambria Math" panose="02040503050406030204" pitchFamily="18" charset="0"/>
                          </a:rPr>
                          <m:t>𝒆𝒙𝒑</m:t>
                        </m:r>
                      </m:sub>
                    </m:sSub>
                    <m:r>
                      <a:rPr lang="es-CO" sz="1100" b="1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1" i="1">
                        <a:latin typeface="Cambria Math" panose="02040503050406030204" pitchFamily="18" charset="0"/>
                      </a:rPr>
                      <m:t>𝑨</m:t>
                    </m:r>
                    <m:r>
                      <a:rPr lang="es-CO" sz="1100" b="1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79EE5863-9938-427A-A45E-9CF06FE65731}"/>
                </a:ext>
              </a:extLst>
            </xdr:cNvPr>
            <xdr:cNvSpPr txBox="1"/>
          </xdr:nvSpPr>
          <xdr:spPr>
            <a:xfrm>
              <a:off x="4953001" y="2181225"/>
              <a:ext cx="800100" cy="189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b="1" i="0">
                  <a:latin typeface="Cambria Math" panose="02040503050406030204" pitchFamily="18" charset="0"/>
                </a:rPr>
                <a:t>𝑰_𝒆𝒙𝒑 [𝑨]</a:t>
              </a:r>
              <a:endParaRPr lang="en-US" sz="1100" b="1"/>
            </a:p>
          </xdr:txBody>
        </xdr:sp>
      </mc:Fallback>
    </mc:AlternateContent>
    <xdr:clientData/>
  </xdr:oneCellAnchor>
  <xdr:oneCellAnchor>
    <xdr:from>
      <xdr:col>3</xdr:col>
      <xdr:colOff>19050</xdr:colOff>
      <xdr:row>12</xdr:row>
      <xdr:rowOff>9526</xdr:rowOff>
    </xdr:from>
    <xdr:ext cx="7715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DC457B6-80A4-49D5-87EE-C741F679DA2B}"/>
                </a:ext>
              </a:extLst>
            </xdr:cNvPr>
            <xdr:cNvSpPr txBox="1"/>
          </xdr:nvSpPr>
          <xdr:spPr>
            <a:xfrm>
              <a:off x="2533650" y="2181226"/>
              <a:ext cx="771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1" i="1">
                        <a:latin typeface="Cambria Math" panose="02040503050406030204" pitchFamily="18" charset="0"/>
                      </a:rPr>
                      <m:t>𝒇</m:t>
                    </m:r>
                    <m:r>
                      <a:rPr lang="es-CO" sz="1100" b="1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1" i="1">
                        <a:latin typeface="Cambria Math" panose="02040503050406030204" pitchFamily="18" charset="0"/>
                      </a:rPr>
                      <m:t>𝑯𝒛</m:t>
                    </m:r>
                    <m:r>
                      <a:rPr lang="es-CO" sz="1100" b="1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US" sz="1100" b="1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DC457B6-80A4-49D5-87EE-C741F679DA2B}"/>
                </a:ext>
              </a:extLst>
            </xdr:cNvPr>
            <xdr:cNvSpPr txBox="1"/>
          </xdr:nvSpPr>
          <xdr:spPr>
            <a:xfrm>
              <a:off x="2533650" y="2181226"/>
              <a:ext cx="771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b="1" i="0">
                  <a:latin typeface="Cambria Math" panose="02040503050406030204" pitchFamily="18" charset="0"/>
                </a:rPr>
                <a:t>𝒇[𝑯𝒛]</a:t>
              </a:r>
              <a:endParaRPr lang="en-US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17"/>
  <sheetViews>
    <sheetView workbookViewId="0">
      <selection activeCell="D2" sqref="D2"/>
    </sheetView>
  </sheetViews>
  <sheetFormatPr baseColWidth="10" defaultRowHeight="14.25"/>
  <cols>
    <col min="1" max="4" width="10.625" style="1" customWidth="1"/>
    <col min="5" max="5" width="12.625" style="1" customWidth="1"/>
    <col min="6" max="6" width="10.625" style="1" customWidth="1"/>
    <col min="8" max="18" width="10.625" style="1" customWidth="1"/>
    <col min="22" max="22" width="8.75" style="1" bestFit="1" customWidth="1"/>
    <col min="23" max="23" width="12.625" style="1" bestFit="1" customWidth="1"/>
    <col min="24" max="1022" width="10.625" style="1" customWidth="1"/>
    <col min="16383" max="16384" width="11" style="1"/>
  </cols>
  <sheetData>
    <row r="1" spans="1:21">
      <c r="A1" s="1" t="s">
        <v>0</v>
      </c>
      <c r="B1" s="1">
        <v>100</v>
      </c>
      <c r="C1" s="1" t="s">
        <v>1</v>
      </c>
      <c r="D1" s="1">
        <v>105</v>
      </c>
      <c r="E1" s="1" t="s">
        <v>2</v>
      </c>
      <c r="G1">
        <f>ABS((B1-D1)/B1*100)</f>
        <v>5</v>
      </c>
      <c r="H1" s="1" t="s">
        <v>52</v>
      </c>
    </row>
    <row r="2" spans="1:21">
      <c r="A2" s="1" t="s">
        <v>3</v>
      </c>
      <c r="B2" s="5">
        <v>3.0000000000000001E-6</v>
      </c>
      <c r="C2" s="1" t="s">
        <v>4</v>
      </c>
      <c r="D2" s="5">
        <v>2.9289999999999998E-6</v>
      </c>
      <c r="E2" s="1" t="s">
        <v>5</v>
      </c>
      <c r="G2">
        <f t="shared" ref="G2:G3" si="0">ABS((B2-D2)/B2*100)</f>
        <v>2.3666666666666747</v>
      </c>
      <c r="H2" s="1" t="s">
        <v>53</v>
      </c>
    </row>
    <row r="3" spans="1:21">
      <c r="A3" s="1" t="s">
        <v>6</v>
      </c>
      <c r="B3" s="5">
        <v>3.0000000000000001E-3</v>
      </c>
      <c r="C3" s="1" t="s">
        <v>7</v>
      </c>
      <c r="D3" s="5">
        <v>3.0999999999999999E-3</v>
      </c>
      <c r="E3" s="1" t="s">
        <v>8</v>
      </c>
      <c r="G3">
        <f t="shared" si="0"/>
        <v>3.3333333333333277</v>
      </c>
      <c r="H3" s="1" t="s">
        <v>54</v>
      </c>
    </row>
    <row r="4" spans="1:21">
      <c r="A4" s="1" t="s">
        <v>9</v>
      </c>
      <c r="B4" s="1">
        <v>5</v>
      </c>
      <c r="C4" s="1" t="s">
        <v>10</v>
      </c>
      <c r="D4" s="1" t="s">
        <v>11</v>
      </c>
    </row>
    <row r="6" spans="1:21">
      <c r="G6" s="1"/>
      <c r="S6" s="1"/>
      <c r="T6" s="1"/>
      <c r="U6" s="1"/>
    </row>
    <row r="7" spans="1:21">
      <c r="F7" s="4"/>
      <c r="H7"/>
      <c r="I7"/>
      <c r="K7" s="7"/>
      <c r="L7" s="7"/>
    </row>
    <row r="8" spans="1:21">
      <c r="F8" s="4"/>
      <c r="H8"/>
      <c r="I8"/>
      <c r="K8" s="5"/>
      <c r="L8" s="7"/>
      <c r="N8" s="7"/>
    </row>
    <row r="9" spans="1:21">
      <c r="F9" s="4"/>
      <c r="H9"/>
      <c r="I9"/>
      <c r="K9" s="7"/>
      <c r="L9" s="7"/>
    </row>
    <row r="10" spans="1:21">
      <c r="F10" s="4"/>
      <c r="H10"/>
      <c r="I10"/>
      <c r="K10" s="7"/>
      <c r="L10" s="7"/>
    </row>
    <row r="11" spans="1:21">
      <c r="F11" s="4"/>
      <c r="H11"/>
      <c r="I11"/>
      <c r="K11" s="7"/>
      <c r="L11" s="7"/>
    </row>
    <row r="14" spans="1:21">
      <c r="P14" s="1">
        <f>DEGREES(P11)</f>
        <v>0</v>
      </c>
      <c r="Q14" s="1">
        <f>DEGREES(Q11)</f>
        <v>0</v>
      </c>
    </row>
    <row r="17" spans="16:17">
      <c r="P17" s="1">
        <f>DEGREES(P7)</f>
        <v>0</v>
      </c>
      <c r="Q17" s="1">
        <f>DEGREES(Q7)</f>
        <v>0</v>
      </c>
    </row>
  </sheetData>
  <pageMargins left="0" right="0" top="0.39370078740157483" bottom="0.39370078740157483" header="0" footer="0"/>
  <headerFooter>
    <oddHeader>&amp;C&amp;A</oddHeader>
    <oddFooter>&amp;CPágina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9"/>
  <sheetViews>
    <sheetView workbookViewId="0">
      <selection activeCell="B24" sqref="B24"/>
    </sheetView>
  </sheetViews>
  <sheetFormatPr baseColWidth="10" defaultRowHeight="14.25"/>
  <cols>
    <col min="1" max="1024" width="10.625" style="3" customWidth="1"/>
  </cols>
  <sheetData>
    <row r="1" spans="1:5">
      <c r="A1" s="3" t="s">
        <v>28</v>
      </c>
    </row>
    <row r="3" spans="1:5" ht="15">
      <c r="A3" s="1"/>
      <c r="B3" s="2" t="s">
        <v>29</v>
      </c>
    </row>
    <row r="4" spans="1:5" ht="15">
      <c r="A4" s="2" t="s">
        <v>30</v>
      </c>
      <c r="B4" s="1">
        <v>5.09</v>
      </c>
      <c r="C4" s="3" t="s">
        <v>31</v>
      </c>
    </row>
    <row r="5" spans="1:5" ht="15">
      <c r="A5" s="2" t="s">
        <v>32</v>
      </c>
      <c r="B5" s="1">
        <v>5.07</v>
      </c>
      <c r="C5" s="3" t="s">
        <v>31</v>
      </c>
      <c r="E5" s="3">
        <f>SQRT(B4*B4-B5*B5)</f>
        <v>0.45077710678338068</v>
      </c>
    </row>
    <row r="9" spans="1:5">
      <c r="B9" s="3">
        <v>5.01</v>
      </c>
    </row>
  </sheetData>
  <pageMargins left="0" right="0" top="0.39370078740157483" bottom="0.39370078740157483" header="0" footer="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0"/>
  <sheetViews>
    <sheetView workbookViewId="0">
      <selection activeCell="H17" sqref="H17"/>
    </sheetView>
  </sheetViews>
  <sheetFormatPr baseColWidth="10" defaultRowHeight="14.25"/>
  <cols>
    <col min="1" max="7" width="10.625" customWidth="1"/>
  </cols>
  <sheetData>
    <row r="2" spans="1:10">
      <c r="A2" t="s">
        <v>18</v>
      </c>
    </row>
    <row r="3" spans="1:10">
      <c r="A3" t="s">
        <v>19</v>
      </c>
    </row>
    <row r="5" spans="1:10">
      <c r="A5" t="s">
        <v>20</v>
      </c>
    </row>
    <row r="7" spans="1:10">
      <c r="A7" t="s">
        <v>21</v>
      </c>
    </row>
    <row r="8" spans="1:10">
      <c r="A8" s="1" t="s">
        <v>22</v>
      </c>
      <c r="B8" s="1" t="s">
        <v>23</v>
      </c>
      <c r="C8" s="1" t="s">
        <v>24</v>
      </c>
      <c r="D8" s="1" t="s">
        <v>25</v>
      </c>
      <c r="H8" s="1"/>
      <c r="I8" s="7"/>
      <c r="J8" s="7"/>
    </row>
    <row r="9" spans="1:10">
      <c r="D9" s="1"/>
    </row>
    <row r="10" spans="1:10" ht="15">
      <c r="D10" s="1"/>
      <c r="E10" s="2"/>
    </row>
    <row r="11" spans="1:10">
      <c r="A11" s="10" t="s">
        <v>26</v>
      </c>
      <c r="B11" s="10"/>
      <c r="C11" s="10"/>
      <c r="D11" s="10"/>
      <c r="F11" s="10" t="s">
        <v>27</v>
      </c>
      <c r="G11" s="10"/>
    </row>
    <row r="12" spans="1:10">
      <c r="A12" s="1" t="s">
        <v>22</v>
      </c>
      <c r="B12" s="1" t="s">
        <v>23</v>
      </c>
      <c r="C12" s="1" t="s">
        <v>24</v>
      </c>
      <c r="D12" s="1" t="s">
        <v>25</v>
      </c>
    </row>
    <row r="13" spans="1:10">
      <c r="A13" s="1">
        <v>23.12</v>
      </c>
      <c r="D13" s="1"/>
    </row>
    <row r="14" spans="1:10">
      <c r="A14" s="1">
        <v>22.09</v>
      </c>
      <c r="B14" s="1">
        <v>90.1</v>
      </c>
      <c r="C14" s="1">
        <v>-89.8</v>
      </c>
    </row>
    <row r="17" spans="3:8">
      <c r="C17">
        <v>1674</v>
      </c>
      <c r="D17">
        <v>24.800417147140902</v>
      </c>
      <c r="E17">
        <v>23.403048919371301</v>
      </c>
      <c r="F17" s="1">
        <v>23.51</v>
      </c>
      <c r="G17" s="1">
        <f>ABS((D17-E17)/D17)*100</f>
        <v>5.6344545314661989</v>
      </c>
      <c r="H17" s="1">
        <f>ABS((D17-F17)/D17)*100</f>
        <v>5.2032074278624174</v>
      </c>
    </row>
    <row r="20" spans="3:8">
      <c r="C20">
        <v>852</v>
      </c>
      <c r="D20">
        <v>7.8718165943815005E-2</v>
      </c>
      <c r="E20">
        <v>0.123216540184781</v>
      </c>
      <c r="F20">
        <v>9.8000000000000004E-2</v>
      </c>
      <c r="G20" s="1">
        <f>ABS((D20-E20)/D20)*100</f>
        <v>56.528723335254853</v>
      </c>
      <c r="H20" s="1">
        <f>ABS((D20-F20)/D20)*100</f>
        <v>24.494770457364805</v>
      </c>
    </row>
  </sheetData>
  <mergeCells count="2">
    <mergeCell ref="A11:D11"/>
    <mergeCell ref="F11:G11"/>
  </mergeCells>
  <pageMargins left="0" right="0" top="0.39370078740157483" bottom="0.39370078740157483" header="0" footer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8"/>
  <sheetViews>
    <sheetView tabSelected="1" workbookViewId="0">
      <selection activeCell="G20" sqref="G20"/>
    </sheetView>
  </sheetViews>
  <sheetFormatPr baseColWidth="10" defaultRowHeight="14.25"/>
  <cols>
    <col min="1" max="3" width="11" style="1"/>
    <col min="4" max="7" width="10.625" style="1" customWidth="1"/>
    <col min="8" max="8" width="12.625" style="1" customWidth="1"/>
    <col min="9" max="9" width="10.625" style="1" customWidth="1"/>
    <col min="11" max="21" width="10.625" style="1" customWidth="1"/>
    <col min="25" max="25" width="8.75" style="1" bestFit="1" customWidth="1"/>
    <col min="26" max="26" width="12.625" style="1" bestFit="1" customWidth="1"/>
    <col min="27" max="1025" width="10.625" style="1" customWidth="1"/>
  </cols>
  <sheetData>
    <row r="1" spans="1:28">
      <c r="A1" s="1" t="s">
        <v>55</v>
      </c>
      <c r="B1" s="1" t="s">
        <v>56</v>
      </c>
      <c r="C1" s="1" t="s">
        <v>57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33</v>
      </c>
      <c r="K1" s="1" t="s">
        <v>37</v>
      </c>
      <c r="L1" s="1" t="s">
        <v>34</v>
      </c>
      <c r="M1" s="1" t="s">
        <v>35</v>
      </c>
      <c r="N1" s="1" t="s">
        <v>36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47</v>
      </c>
      <c r="W1" s="1" t="s">
        <v>50</v>
      </c>
      <c r="X1" s="1" t="s">
        <v>51</v>
      </c>
      <c r="Y1" s="1" t="s">
        <v>45</v>
      </c>
      <c r="Z1" s="1" t="s">
        <v>46</v>
      </c>
      <c r="AA1" s="1" t="s">
        <v>48</v>
      </c>
      <c r="AB1" s="1" t="s">
        <v>49</v>
      </c>
    </row>
    <row r="2" spans="1:28">
      <c r="A2" s="1">
        <v>100</v>
      </c>
      <c r="B2" s="5">
        <v>3.0000000000000001E-6</v>
      </c>
      <c r="C2" s="5">
        <v>3.0000000000000001E-3</v>
      </c>
      <c r="D2" s="1">
        <v>852</v>
      </c>
      <c r="E2" s="1">
        <v>4.3899999999999997</v>
      </c>
      <c r="F2" s="1">
        <v>0.66</v>
      </c>
      <c r="G2" s="1">
        <v>2.56</v>
      </c>
      <c r="H2" s="1">
        <v>1.94</v>
      </c>
      <c r="I2" s="4">
        <v>4.1200000000000001E-2</v>
      </c>
      <c r="J2">
        <f>E2/I2</f>
        <v>106.55339805825241</v>
      </c>
      <c r="K2">
        <f>F2/I2</f>
        <v>16.019417475728154</v>
      </c>
      <c r="L2">
        <f>G2/I2</f>
        <v>62.135922330097088</v>
      </c>
      <c r="M2" s="1">
        <v>100</v>
      </c>
      <c r="N2" s="7">
        <f>2*PI()*D2*C2</f>
        <v>16.059821645151022</v>
      </c>
      <c r="O2" s="7">
        <f>1/(2*PI()*D2*B2)</f>
        <v>62.267192132979403</v>
      </c>
      <c r="P2" s="1">
        <f t="shared" ref="P2:R6" si="0">ABS(J2-M2)/M2*100</f>
        <v>6.5533980582524114</v>
      </c>
      <c r="Q2" s="1">
        <f t="shared" si="0"/>
        <v>0.25158541804271356</v>
      </c>
      <c r="R2" s="1">
        <f t="shared" si="0"/>
        <v>0.21081696216841092</v>
      </c>
      <c r="S2" s="1">
        <f>ATAN((N2-O2)/M2)</f>
        <v>-0.43284893508566824</v>
      </c>
      <c r="T2" s="1">
        <f>ATAN((K2-L2)/J2)</f>
        <v>-0.4084602586483303</v>
      </c>
      <c r="U2" s="1">
        <f>ABS((S2-T2)/S2)*100</f>
        <v>5.6344545314662726</v>
      </c>
      <c r="V2">
        <f>SQRT(J2^2+(K2-L2)^2)</f>
        <v>116.10494674105588</v>
      </c>
      <c r="W2">
        <f>SQRT(M2^2+(N2-O2)^2)</f>
        <v>110.15952563169212</v>
      </c>
      <c r="X2">
        <f>ABS((W2-V2)/W2)*100</f>
        <v>5.3971012268532386</v>
      </c>
      <c r="Y2" s="1">
        <f>J2/V2</f>
        <v>0.91773349068316701</v>
      </c>
      <c r="Z2" s="1">
        <f>COS(T2)</f>
        <v>0.91773349068316701</v>
      </c>
      <c r="AA2" s="1">
        <f>COS(S2)</f>
        <v>0.90777442464976177</v>
      </c>
      <c r="AB2" s="1">
        <f>ABS((AA2-Z2)/AA2)*100</f>
        <v>1.0970859899746188</v>
      </c>
    </row>
    <row r="3" spans="1:28">
      <c r="A3" s="1">
        <v>100</v>
      </c>
      <c r="B3" s="5">
        <v>3.0000000000000001E-6</v>
      </c>
      <c r="C3" s="5">
        <v>3.0000000000000001E-3</v>
      </c>
      <c r="D3" s="1">
        <v>1233</v>
      </c>
      <c r="E3" s="1">
        <v>4.41</v>
      </c>
      <c r="F3" s="1">
        <v>1.02</v>
      </c>
      <c r="G3" s="1">
        <v>1.82</v>
      </c>
      <c r="H3" s="1">
        <v>0.9</v>
      </c>
      <c r="I3" s="4">
        <v>4.3999999999999997E-2</v>
      </c>
      <c r="J3">
        <f>E3/I3</f>
        <v>100.22727272727273</v>
      </c>
      <c r="K3">
        <f>F3/I3</f>
        <v>23.181818181818183</v>
      </c>
      <c r="L3">
        <f>G3/I3</f>
        <v>41.363636363636367</v>
      </c>
      <c r="M3" s="1">
        <v>100</v>
      </c>
      <c r="N3" s="7">
        <f>2*PI()*D3*C3</f>
        <v>23.24150245125729</v>
      </c>
      <c r="O3" s="7">
        <f>1/(2*PI()*D3*B3)</f>
        <v>43.026478262204741</v>
      </c>
      <c r="P3" s="1">
        <f t="shared" si="0"/>
        <v>0.22727272727273373</v>
      </c>
      <c r="Q3" s="1">
        <f t="shared" si="0"/>
        <v>0.25680039216172834</v>
      </c>
      <c r="R3" s="1">
        <f t="shared" si="0"/>
        <v>3.8646944061630184</v>
      </c>
      <c r="S3" s="1">
        <f>ATAN((N3-O3)/M3)</f>
        <v>-0.19532716722199922</v>
      </c>
      <c r="T3" s="1">
        <f>ATAN((K3-L3)/J3)</f>
        <v>-0.17945437788192126</v>
      </c>
      <c r="U3" s="1">
        <f>ABS((S3-T3)/S3)*100</f>
        <v>8.126257891221929</v>
      </c>
      <c r="V3">
        <f>SQRT(J3^2+(K3-L3)^2)</f>
        <v>101.86306843377439</v>
      </c>
      <c r="W3">
        <f>SQRT(M3^2+(N3-O3)^2)</f>
        <v>101.93843861782354</v>
      </c>
      <c r="X3">
        <f>ABS((W3-V3)/W3)*100</f>
        <v>7.3936961435831297E-2</v>
      </c>
      <c r="Y3" s="1">
        <f>J3/V3</f>
        <v>0.98394122883147628</v>
      </c>
      <c r="Z3" s="1">
        <f>COS(T3)</f>
        <v>0.98394122883147639</v>
      </c>
      <c r="AA3" s="1">
        <f>COS(S3)</f>
        <v>0.98098422298686649</v>
      </c>
      <c r="AB3" s="1">
        <f>ABS((AA3-Z3)/AA3)*100</f>
        <v>0.30143255878331116</v>
      </c>
    </row>
    <row r="4" spans="1:28">
      <c r="A4" s="1">
        <v>100</v>
      </c>
      <c r="B4" s="5">
        <v>3.0000000000000001E-6</v>
      </c>
      <c r="C4" s="5">
        <v>3.0000000000000001E-3</v>
      </c>
      <c r="D4" s="1">
        <v>1674</v>
      </c>
      <c r="E4" s="1">
        <v>4.6500000000000004</v>
      </c>
      <c r="F4" s="1">
        <v>1.43</v>
      </c>
      <c r="G4" s="1">
        <v>1.44</v>
      </c>
      <c r="H4" s="1">
        <v>0.36</v>
      </c>
      <c r="I4" s="4">
        <v>4.5499999999999999E-2</v>
      </c>
      <c r="J4">
        <f>E4/I4</f>
        <v>102.1978021978022</v>
      </c>
      <c r="K4">
        <f>F4/I4</f>
        <v>31.428571428571427</v>
      </c>
      <c r="L4">
        <f>G4/I4</f>
        <v>31.64835164835165</v>
      </c>
      <c r="M4" s="1">
        <v>100</v>
      </c>
      <c r="N4" s="7">
        <f>2*PI()*D4*C4</f>
        <v>31.554156612655884</v>
      </c>
      <c r="O4" s="7">
        <f>1/(2*PI()*D4*B4)</f>
        <v>31.691545816785212</v>
      </c>
      <c r="P4" s="1">
        <f t="shared" si="0"/>
        <v>2.1978021978022042</v>
      </c>
      <c r="Q4" s="1">
        <f t="shared" si="0"/>
        <v>0.3979988615321976</v>
      </c>
      <c r="R4" s="1">
        <f t="shared" si="0"/>
        <v>0.13629555555060505</v>
      </c>
      <c r="S4" s="1">
        <f>ATAN((N4-O4)/M4)</f>
        <v>-1.3738911768508418E-3</v>
      </c>
      <c r="T4" s="1">
        <f>ATAN((K4-L4)/J4)</f>
        <v>-2.1505343191403252E-3</v>
      </c>
      <c r="U4" s="1">
        <f>ABS((S4-T4)/S4)*100</f>
        <v>56.528723335254419</v>
      </c>
      <c r="V4">
        <f>SQRT(J4^2+(K4-L4)^2)</f>
        <v>102.19803852034593</v>
      </c>
      <c r="W4">
        <f>SQRT(M4^2+(N4-O4)^2)</f>
        <v>100.00009437892253</v>
      </c>
      <c r="X4">
        <f>ABS((W4-V4)/W4)*100</f>
        <v>2.1979420670293655</v>
      </c>
      <c r="Y4" s="1">
        <f>J4/V4</f>
        <v>0.99999768760196228</v>
      </c>
      <c r="Z4" s="1">
        <f>COS(T4)</f>
        <v>0.99999768760196228</v>
      </c>
      <c r="AA4" s="1">
        <f>COS(S4)</f>
        <v>0.99999905621166552</v>
      </c>
      <c r="AB4" s="1">
        <f>ABS((AA4-Z4)/AA4)*100</f>
        <v>1.3686109949130276E-4</v>
      </c>
    </row>
    <row r="5" spans="1:28">
      <c r="A5" s="1">
        <v>100</v>
      </c>
      <c r="B5" s="5">
        <v>3.0000000000000001E-6</v>
      </c>
      <c r="C5" s="5">
        <v>3.0000000000000001E-3</v>
      </c>
      <c r="D5" s="1">
        <v>2060</v>
      </c>
      <c r="E5" s="1">
        <v>4.6100000000000003</v>
      </c>
      <c r="F5" s="1">
        <v>1.69</v>
      </c>
      <c r="G5" s="1">
        <v>1.08</v>
      </c>
      <c r="H5" s="1">
        <v>0.63</v>
      </c>
      <c r="I5" s="4">
        <v>4.4600000000000001E-2</v>
      </c>
      <c r="J5">
        <f>E5/I5</f>
        <v>103.36322869955157</v>
      </c>
      <c r="K5">
        <f>F5/I5</f>
        <v>37.892376681614351</v>
      </c>
      <c r="L5">
        <f>G5/I5</f>
        <v>24.215246636771301</v>
      </c>
      <c r="M5" s="1">
        <v>100</v>
      </c>
      <c r="N5" s="7">
        <f>2*PI()*D5*C5</f>
        <v>38.830085198369844</v>
      </c>
      <c r="O5" s="7">
        <f>1/(2*PI()*D5*B5)</f>
        <v>25.753227037523516</v>
      </c>
      <c r="P5" s="1">
        <f t="shared" si="0"/>
        <v>3.3632286995515703</v>
      </c>
      <c r="Q5" s="7">
        <f t="shared" si="0"/>
        <v>2.4149020327023618</v>
      </c>
      <c r="R5" s="1">
        <f t="shared" si="0"/>
        <v>5.9719909994631495</v>
      </c>
      <c r="S5" s="1">
        <f>ATAN((N5-O5)/M5)</f>
        <v>0.13003073809526136</v>
      </c>
      <c r="T5" s="1">
        <f>ATAN((K5-L5)/J5)</f>
        <v>0.13155679054718697</v>
      </c>
      <c r="U5" s="1">
        <f>ABS((S5-T5)/S5)*100</f>
        <v>1.173609005285821</v>
      </c>
      <c r="V5">
        <f>SQRT(J5^2+(K5-L5)^2)</f>
        <v>104.26418816381467</v>
      </c>
      <c r="W5">
        <f>SQRT(M5^2+(N5-O5)^2)</f>
        <v>100.85139671496322</v>
      </c>
      <c r="X5">
        <f>ABS((W5-V5)/W5)*100</f>
        <v>3.3839803513054356</v>
      </c>
      <c r="Y5" s="1">
        <f>J5/V5</f>
        <v>0.99135887901560649</v>
      </c>
      <c r="Z5" s="1">
        <f>COS(T5)</f>
        <v>0.99135887901560649</v>
      </c>
      <c r="AA5" s="1">
        <f>COS(S5)</f>
        <v>0.99155790853973469</v>
      </c>
      <c r="AB5" s="1">
        <f>ABS((AA5-Z5)/AA5)*100</f>
        <v>2.0072405495843697E-2</v>
      </c>
    </row>
    <row r="6" spans="1:28">
      <c r="A6" s="1">
        <v>100</v>
      </c>
      <c r="B6" s="5">
        <v>3.0000000000000001E-6</v>
      </c>
      <c r="C6" s="5">
        <v>3.0000000000000001E-3</v>
      </c>
      <c r="D6" s="1">
        <v>2570</v>
      </c>
      <c r="E6" s="1">
        <v>4.42</v>
      </c>
      <c r="F6" s="1">
        <v>2.0099999999999998</v>
      </c>
      <c r="G6" s="1">
        <v>0.8</v>
      </c>
      <c r="H6" s="1">
        <v>1.1599999999999999</v>
      </c>
      <c r="I6" s="4">
        <v>4.2000000000000003E-2</v>
      </c>
      <c r="J6">
        <f>E6/I6</f>
        <v>105.23809523809523</v>
      </c>
      <c r="K6">
        <f>F6/I6</f>
        <v>47.857142857142847</v>
      </c>
      <c r="L6">
        <f>G6/I6</f>
        <v>19.047619047619047</v>
      </c>
      <c r="M6" s="1">
        <v>100</v>
      </c>
      <c r="N6" s="7">
        <f>2*PI()*D6*C6</f>
        <v>48.443358718354609</v>
      </c>
      <c r="O6" s="7">
        <f>1/(2*PI()*D6*B6)</f>
        <v>20.642664473656982</v>
      </c>
      <c r="P6" s="1">
        <f t="shared" si="0"/>
        <v>5.2380952380952266</v>
      </c>
      <c r="Q6" s="1">
        <f t="shared" si="0"/>
        <v>1.2101057332130283</v>
      </c>
      <c r="R6" s="1">
        <f t="shared" si="0"/>
        <v>7.7269357745626417</v>
      </c>
      <c r="S6" s="1">
        <f>ATAN((N6-O6)/M6)</f>
        <v>0.27115958662510409</v>
      </c>
      <c r="T6" s="1">
        <f>ATAN((K6-L6)/J6)</f>
        <v>0.26720898665786963</v>
      </c>
      <c r="U6" s="1">
        <f>ABS((S6-T6)/S6)*100</f>
        <v>1.4569280092230048</v>
      </c>
      <c r="V6">
        <f>SQRT(J6^2+(K6-L6)^2)</f>
        <v>109.11024402627794</v>
      </c>
      <c r="W6">
        <f>SQRT(M6^2+(N6-O6)^2)</f>
        <v>103.79247853523474</v>
      </c>
      <c r="X6">
        <f>ABS((W6-V6)/W6)*100</f>
        <v>5.123459393291169</v>
      </c>
      <c r="Y6" s="1">
        <f>J6/V6</f>
        <v>0.96451159263056774</v>
      </c>
      <c r="Z6" s="1">
        <f>COS(T6)</f>
        <v>0.96451159263056785</v>
      </c>
      <c r="AA6" s="1">
        <f>COS(S6)</f>
        <v>0.96346095026580081</v>
      </c>
      <c r="AB6" s="1">
        <f>ABS((AA6-Z6)/AA6)*100</f>
        <v>0.10904877509329131</v>
      </c>
    </row>
    <row r="7" spans="1:28">
      <c r="C7" s="5"/>
    </row>
    <row r="13" spans="1:28" ht="15">
      <c r="D13" s="11"/>
      <c r="E13" s="11"/>
      <c r="F13" s="11"/>
      <c r="G13" s="11"/>
    </row>
    <row r="14" spans="1:28">
      <c r="D14" s="12">
        <v>852</v>
      </c>
      <c r="E14" s="12">
        <v>0.66</v>
      </c>
      <c r="F14" s="12">
        <v>2.56</v>
      </c>
      <c r="G14" s="13">
        <v>4.1200000000000001E-2</v>
      </c>
    </row>
    <row r="15" spans="1:28">
      <c r="D15" s="12">
        <v>1233</v>
      </c>
      <c r="E15" s="12">
        <v>1.02</v>
      </c>
      <c r="F15" s="12">
        <v>1.82</v>
      </c>
      <c r="G15" s="13">
        <v>4.3999999999999997E-2</v>
      </c>
    </row>
    <row r="16" spans="1:28">
      <c r="D16" s="12">
        <v>1674</v>
      </c>
      <c r="E16" s="12">
        <v>1.43</v>
      </c>
      <c r="F16" s="12">
        <v>1.44</v>
      </c>
      <c r="G16" s="13">
        <v>4.5499999999999999E-2</v>
      </c>
    </row>
    <row r="17" spans="4:7">
      <c r="D17" s="12">
        <v>2060</v>
      </c>
      <c r="E17" s="12">
        <v>1.69</v>
      </c>
      <c r="F17" s="12">
        <v>1.08</v>
      </c>
      <c r="G17" s="13">
        <v>4.4600000000000001E-2</v>
      </c>
    </row>
    <row r="18" spans="4:7">
      <c r="D18" s="12">
        <v>2570</v>
      </c>
      <c r="E18" s="12">
        <v>2.0099999999999998</v>
      </c>
      <c r="F18" s="12">
        <v>0.8</v>
      </c>
      <c r="G18" s="13">
        <v>4.2000000000000003E-2</v>
      </c>
    </row>
  </sheetData>
  <sortState xmlns:xlrd2="http://schemas.microsoft.com/office/spreadsheetml/2017/richdata2" ref="A2:XFD6">
    <sortCondition ref="D2:D6"/>
  </sortState>
  <pageMargins left="0" right="0" top="0.39370078740157483" bottom="0.39370078740157483" header="0" footer="0"/>
  <pageSetup orientation="portrait" r:id="rId1"/>
  <headerFooter>
    <oddHeader>&amp;C&amp;A</oddHeader>
    <oddFooter>&amp;CPágina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FC6"/>
  <sheetViews>
    <sheetView workbookViewId="0">
      <selection activeCell="I5" sqref="I5"/>
    </sheetView>
  </sheetViews>
  <sheetFormatPr baseColWidth="10" defaultRowHeight="14.25"/>
  <cols>
    <col min="1" max="3" width="11" style="1"/>
    <col min="4" max="7" width="10.625" style="1" customWidth="1"/>
    <col min="8" max="8" width="14.125" style="1" customWidth="1"/>
    <col min="9" max="25" width="10.625" style="1" customWidth="1"/>
    <col min="26" max="26" width="12.625" style="1" bestFit="1" customWidth="1"/>
    <col min="27" max="1023" width="10.625" style="1" customWidth="1"/>
    <col min="16384" max="16384" width="11" style="1"/>
  </cols>
  <sheetData>
    <row r="1" spans="1:1023" customFormat="1">
      <c r="A1" s="1" t="s">
        <v>55</v>
      </c>
      <c r="B1" s="1" t="s">
        <v>56</v>
      </c>
      <c r="C1" s="1" t="s">
        <v>57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33</v>
      </c>
      <c r="K1" s="1" t="s">
        <v>37</v>
      </c>
      <c r="L1" s="1" t="s">
        <v>34</v>
      </c>
      <c r="M1" s="1" t="s">
        <v>35</v>
      </c>
      <c r="N1" s="1" t="s">
        <v>36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47</v>
      </c>
      <c r="W1" s="1" t="s">
        <v>50</v>
      </c>
      <c r="X1" s="1" t="s">
        <v>51</v>
      </c>
      <c r="Y1" s="1" t="s">
        <v>45</v>
      </c>
      <c r="Z1" s="1" t="s">
        <v>46</v>
      </c>
      <c r="AA1" s="1" t="s">
        <v>48</v>
      </c>
      <c r="AB1" s="1" t="s">
        <v>49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</row>
    <row r="2" spans="1:1023" customFormat="1">
      <c r="A2" s="1">
        <v>200</v>
      </c>
      <c r="B2" s="5">
        <v>3.0000000000000001E-6</v>
      </c>
      <c r="C2" s="5">
        <v>3.0000000000000001E-3</v>
      </c>
      <c r="D2" s="1">
        <v>795</v>
      </c>
      <c r="E2" s="1">
        <v>4.9000000000000004</v>
      </c>
      <c r="F2" s="1">
        <v>0.35</v>
      </c>
      <c r="G2" s="1">
        <v>1.53</v>
      </c>
      <c r="H2" s="1">
        <v>1.21</v>
      </c>
      <c r="I2" s="7">
        <v>2.29E-2</v>
      </c>
      <c r="J2">
        <f>E2/I2</f>
        <v>213.97379912663757</v>
      </c>
      <c r="K2">
        <f>F2/I2</f>
        <v>15.283842794759824</v>
      </c>
      <c r="L2">
        <f>G2/I2</f>
        <v>66.812227074235807</v>
      </c>
      <c r="M2" s="1">
        <v>200</v>
      </c>
      <c r="N2" s="7">
        <f>2*PI()*D2*C2</f>
        <v>14.985396957623312</v>
      </c>
      <c r="O2" s="7">
        <f>1/(2*PI()*D2*B2)</f>
        <v>66.731632323645854</v>
      </c>
      <c r="P2" s="1">
        <f t="shared" ref="P2:R6" si="0">ABS(J2-M2)/M2*100</f>
        <v>6.9868995633187865</v>
      </c>
      <c r="Q2" s="1">
        <f t="shared" si="0"/>
        <v>1.9915777872316422</v>
      </c>
      <c r="R2" s="1">
        <f t="shared" si="0"/>
        <v>0.12077443302910833</v>
      </c>
      <c r="S2" s="1">
        <f>ATAN((N2-O2)/M2)</f>
        <v>-0.2531792099525092</v>
      </c>
      <c r="T2" s="1">
        <f>ATAN((K2-L2)/J2)</f>
        <v>-0.23631670459914761</v>
      </c>
      <c r="U2" s="1">
        <f>ABS((S2-T2)/S2)*100</f>
        <v>6.6603041207548692</v>
      </c>
      <c r="V2">
        <f>SQRT(J2^2+(K2-L2)^2)</f>
        <v>220.09080194124422</v>
      </c>
      <c r="W2">
        <f>SQRT(M2^2+(N2-O2)^2)</f>
        <v>206.58575186724713</v>
      </c>
      <c r="X2">
        <f>ABS((W2-V2)/W2)*100</f>
        <v>6.5372611382587014</v>
      </c>
      <c r="Y2" s="1">
        <f>J2/V2</f>
        <v>0.97220691296204353</v>
      </c>
      <c r="Z2" s="1">
        <f>COS(T2)</f>
        <v>0.97220691296204342</v>
      </c>
      <c r="AA2" s="1">
        <f>COS(S2)</f>
        <v>0.96812097732916658</v>
      </c>
      <c r="AB2" s="1">
        <f>ABS((AA2-Z2)/AA2)*100</f>
        <v>0.42204804239951987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</row>
    <row r="3" spans="1:1023" customFormat="1">
      <c r="A3" s="1">
        <v>200</v>
      </c>
      <c r="B3" s="5">
        <v>3.0000000000000001E-6</v>
      </c>
      <c r="C3" s="5">
        <v>3.0000000000000001E-3</v>
      </c>
      <c r="D3" s="1">
        <v>1204</v>
      </c>
      <c r="E3" s="1">
        <v>4.96</v>
      </c>
      <c r="F3" s="1">
        <v>0.54</v>
      </c>
      <c r="G3" s="1">
        <v>1.02</v>
      </c>
      <c r="H3" s="1">
        <v>0.53</v>
      </c>
      <c r="I3" s="7">
        <v>2.3800000000000002E-2</v>
      </c>
      <c r="J3">
        <f>E3/I3</f>
        <v>208.40336134453779</v>
      </c>
      <c r="K3">
        <f>F3/I3</f>
        <v>22.689075630252102</v>
      </c>
      <c r="L3">
        <f>G3/I3</f>
        <v>42.857142857142854</v>
      </c>
      <c r="M3" s="1">
        <v>200</v>
      </c>
      <c r="N3" s="7">
        <f>2*PI()*D3*C3</f>
        <v>22.694865329532664</v>
      </c>
      <c r="O3" s="7">
        <f>1/(2*PI()*D3*B3)</f>
        <v>44.062830313370803</v>
      </c>
      <c r="P3" s="1">
        <f t="shared" si="0"/>
        <v>4.2016806722688926</v>
      </c>
      <c r="Q3" s="1">
        <f t="shared" si="0"/>
        <v>2.5511053696486555E-2</v>
      </c>
      <c r="R3" s="1">
        <f t="shared" si="0"/>
        <v>2.7362914448600111</v>
      </c>
      <c r="S3" s="1">
        <f>ATAN((N3-O3)/M3)</f>
        <v>-0.10643607002297796</v>
      </c>
      <c r="T3" s="1">
        <f>ATAN((K3-L3)/J3)</f>
        <v>-9.6473775182586902E-2</v>
      </c>
      <c r="U3" s="1">
        <f>ABS((S3-T3)/S3)*100</f>
        <v>9.3598860219475863</v>
      </c>
      <c r="V3">
        <f>SQRT(J3^2+(K3-L3)^2)</f>
        <v>209.37696137677224</v>
      </c>
      <c r="W3">
        <f>SQRT(M3^2+(N3-O3)^2)</f>
        <v>201.13823586665598</v>
      </c>
      <c r="X3">
        <f>ABS((W3-V3)/W3)*100</f>
        <v>4.096051392027773</v>
      </c>
      <c r="Y3" s="1">
        <f>J3/V3</f>
        <v>0.99535001355530006</v>
      </c>
      <c r="Z3" s="1">
        <f>COS(T3)</f>
        <v>0.99535001355530006</v>
      </c>
      <c r="AA3" s="1">
        <f>COS(S3)</f>
        <v>0.99434102689748871</v>
      </c>
      <c r="AB3" s="1">
        <f>ABS((AA3-Z3)/AA3)*100</f>
        <v>0.10147289818258415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</row>
    <row r="4" spans="1:1023" customFormat="1">
      <c r="A4" s="1">
        <v>200</v>
      </c>
      <c r="B4" s="5">
        <v>3.0000000000000001E-6</v>
      </c>
      <c r="C4" s="5">
        <v>3.0000000000000001E-3</v>
      </c>
      <c r="D4" s="1">
        <v>1672</v>
      </c>
      <c r="E4" s="1">
        <v>5</v>
      </c>
      <c r="F4" s="1">
        <v>0.71</v>
      </c>
      <c r="G4" s="1">
        <v>0.72</v>
      </c>
      <c r="H4" s="1">
        <v>0.14000000000000001</v>
      </c>
      <c r="I4" s="7">
        <v>2.4E-2</v>
      </c>
      <c r="J4">
        <f>E4/I4</f>
        <v>208.33333333333334</v>
      </c>
      <c r="K4">
        <f>F4/I4</f>
        <v>29.583333333333332</v>
      </c>
      <c r="L4">
        <f>G4/I4</f>
        <v>30</v>
      </c>
      <c r="M4" s="1">
        <v>200</v>
      </c>
      <c r="N4" s="7">
        <f>2*PI()*D4*C4</f>
        <v>31.516457500812809</v>
      </c>
      <c r="O4" s="7">
        <f>1/(2*PI()*D4*B4)</f>
        <v>31.729454364412945</v>
      </c>
      <c r="P4" s="1">
        <f t="shared" si="0"/>
        <v>4.1666666666666714</v>
      </c>
      <c r="Q4" s="1">
        <f t="shared" si="0"/>
        <v>6.1336975052783824</v>
      </c>
      <c r="R4" s="1">
        <f t="shared" si="0"/>
        <v>5.4506274975615794</v>
      </c>
      <c r="S4" s="1">
        <f>ATAN((N4-O4)/M4)</f>
        <v>-1.0649839153688647E-3</v>
      </c>
      <c r="T4" s="1">
        <f>ATAN((K4-L4)/J4)</f>
        <v>-1.9999973333397389E-3</v>
      </c>
      <c r="U4" s="1">
        <f>ABS((S4-T4)/S4)*100</f>
        <v>87.796013111336592</v>
      </c>
      <c r="V4">
        <f>SQRT(J4^2+(K4-L4)^2)</f>
        <v>208.33374999958335</v>
      </c>
      <c r="W4">
        <f>SQRT(M4^2+(N4-O4)^2)</f>
        <v>200.00011341912759</v>
      </c>
      <c r="X4">
        <f>ABS((W4-V4)/W4)*100</f>
        <v>4.1668159272447438</v>
      </c>
      <c r="Y4" s="1">
        <f>J4/V4</f>
        <v>0.99999800000599992</v>
      </c>
      <c r="Z4" s="1">
        <f>COS(T4)</f>
        <v>0.99999800000600003</v>
      </c>
      <c r="AA4" s="1">
        <f>COS(S4)</f>
        <v>0.99999943290468363</v>
      </c>
      <c r="AB4" s="1">
        <f>ABS((AA4-Z4)/AA4)*100</f>
        <v>1.4328994961860112E-4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</row>
    <row r="5" spans="1:1023" customFormat="1">
      <c r="A5" s="1">
        <v>200</v>
      </c>
      <c r="B5" s="5">
        <v>3.0000000000000001E-6</v>
      </c>
      <c r="C5" s="5">
        <v>3.0000000000000001E-3</v>
      </c>
      <c r="D5" s="1">
        <v>2085</v>
      </c>
      <c r="E5" s="1">
        <v>4.87</v>
      </c>
      <c r="F5" s="1">
        <v>0.86</v>
      </c>
      <c r="G5" s="1">
        <v>0.54</v>
      </c>
      <c r="H5" s="1">
        <v>0.31</v>
      </c>
      <c r="I5" s="7">
        <v>2.3199999999999998E-2</v>
      </c>
      <c r="J5">
        <f>E5/I5</f>
        <v>209.91379310344828</v>
      </c>
      <c r="K5">
        <f>F5/I5</f>
        <v>37.068965517241381</v>
      </c>
      <c r="L5">
        <f>G5/I5</f>
        <v>23.27586206896552</v>
      </c>
      <c r="M5" s="1">
        <v>200</v>
      </c>
      <c r="N5" s="7">
        <f>2*PI()*D5*C5</f>
        <v>39.301324096408315</v>
      </c>
      <c r="O5" s="7">
        <f>1/(2*PI()*D5*B5)</f>
        <v>25.444435346426111</v>
      </c>
      <c r="P5" s="1">
        <f t="shared" si="0"/>
        <v>4.9568965517241423</v>
      </c>
      <c r="Q5" s="1">
        <f t="shared" si="0"/>
        <v>5.6801103537652722</v>
      </c>
      <c r="R5" s="1">
        <f t="shared" si="0"/>
        <v>8.5227801204289104</v>
      </c>
      <c r="S5" s="1">
        <f>ATAN((N5-O5)/M5)</f>
        <v>6.9173899139273909E-2</v>
      </c>
      <c r="T5" s="1">
        <f>ATAN((K5-L5)/J5)</f>
        <v>6.5614095644967507E-2</v>
      </c>
      <c r="U5" s="1">
        <f>ABS((S5-T5)/S5)*100</f>
        <v>5.1461657338978899</v>
      </c>
      <c r="V5">
        <f>SQRT(J5^2+(K5-L5)^2)</f>
        <v>210.36646652404497</v>
      </c>
      <c r="W5">
        <f>SQRT(M5^2+(N5-O5)^2)</f>
        <v>200.47945871292995</v>
      </c>
      <c r="X5">
        <f>ABS((W5-V5)/W5)*100</f>
        <v>4.9316812179109037</v>
      </c>
      <c r="Y5" s="1">
        <f>J5/V5</f>
        <v>0.99784816740007876</v>
      </c>
      <c r="Z5" s="1">
        <f>COS(T5)</f>
        <v>0.99784816740007876</v>
      </c>
      <c r="AA5" s="1">
        <f>COS(S5)</f>
        <v>0.99760843970744906</v>
      </c>
      <c r="AB5" s="1">
        <f>ABS((AA5-Z5)/AA5)*100</f>
        <v>2.4030239028450823E-2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</row>
    <row r="6" spans="1:1023" customFormat="1">
      <c r="A6" s="1">
        <v>200</v>
      </c>
      <c r="B6" s="5">
        <v>3.0000000000000001E-6</v>
      </c>
      <c r="C6" s="5">
        <v>3.0000000000000001E-3</v>
      </c>
      <c r="D6" s="1">
        <v>2616</v>
      </c>
      <c r="E6" s="1">
        <v>4.72</v>
      </c>
      <c r="F6" s="1">
        <v>1.04</v>
      </c>
      <c r="G6" s="1">
        <v>0.45</v>
      </c>
      <c r="H6" s="1">
        <v>0.6</v>
      </c>
      <c r="I6" s="7">
        <v>2.3E-2</v>
      </c>
      <c r="J6">
        <f>E6/I6</f>
        <v>205.21739130434781</v>
      </c>
      <c r="K6">
        <f>F6/I6</f>
        <v>45.217391304347828</v>
      </c>
      <c r="L6">
        <f>G6/I6</f>
        <v>19.565217391304348</v>
      </c>
      <c r="M6" s="1">
        <v>200</v>
      </c>
      <c r="N6" s="7">
        <f>2*PI()*D6*C6</f>
        <v>49.310438290745395</v>
      </c>
      <c r="O6" s="7">
        <f>1/(2*PI()*D6*B6)</f>
        <v>20.27968184147494</v>
      </c>
      <c r="P6" s="1">
        <f t="shared" si="0"/>
        <v>2.6086956521739069</v>
      </c>
      <c r="Q6" s="1">
        <f t="shared" si="0"/>
        <v>8.3005690646350487</v>
      </c>
      <c r="R6" s="1">
        <f t="shared" si="0"/>
        <v>3.523055518106831</v>
      </c>
      <c r="S6" s="1">
        <f>ATAN((N6-O6)/M6)</f>
        <v>0.14414703397281611</v>
      </c>
      <c r="T6" s="1">
        <f>ATAN((K6-L6)/J6)</f>
        <v>0.12435499454676147</v>
      </c>
      <c r="U6" s="1">
        <f>ABS((S6-T6)/S6)*100</f>
        <v>13.73045208116257</v>
      </c>
      <c r="V6">
        <f>SQRT(J6^2+(K6-L6)^2)</f>
        <v>206.81443789113669</v>
      </c>
      <c r="W6">
        <f>SQRT(M6^2+(N6-O6)^2)</f>
        <v>202.0959792277344</v>
      </c>
      <c r="X6">
        <f>ABS((W6-V6)/W6)*100</f>
        <v>2.3347612760198624</v>
      </c>
      <c r="Y6" s="1">
        <f>J6/V6</f>
        <v>0.99227787671366763</v>
      </c>
      <c r="Z6" s="1">
        <f>COS(T6)</f>
        <v>0.99227787671366763</v>
      </c>
      <c r="AA6" s="1">
        <f>COS(S6)</f>
        <v>0.98962879303317297</v>
      </c>
      <c r="AB6" s="1">
        <f>ABS((AA6-Z6)/AA6)*100</f>
        <v>0.26768458023288921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</row>
  </sheetData>
  <sortState xmlns:xlrd2="http://schemas.microsoft.com/office/spreadsheetml/2017/richdata2" ref="A2:XFD6">
    <sortCondition ref="D2:D6"/>
  </sortState>
  <pageMargins left="0" right="0" top="0.39370078740157483" bottom="0.39370078740157483" header="0" footer="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C6"/>
  <sheetViews>
    <sheetView workbookViewId="0">
      <selection activeCell="F22" sqref="F22"/>
    </sheetView>
  </sheetViews>
  <sheetFormatPr baseColWidth="10" defaultRowHeight="14.25"/>
  <cols>
    <col min="1" max="3" width="11" style="1"/>
    <col min="4" max="7" width="10.625" style="1" customWidth="1"/>
    <col min="8" max="8" width="14.125" style="1" customWidth="1"/>
    <col min="9" max="25" width="10.625" style="1" customWidth="1"/>
    <col min="26" max="26" width="12.625" style="1" bestFit="1" customWidth="1"/>
    <col min="27" max="1023" width="10.625" style="1" customWidth="1"/>
    <col min="16384" max="16384" width="11" style="1"/>
  </cols>
  <sheetData>
    <row r="1" spans="1:1023" customFormat="1">
      <c r="A1" s="1" t="s">
        <v>55</v>
      </c>
      <c r="B1" s="1" t="s">
        <v>56</v>
      </c>
      <c r="C1" s="1" t="s">
        <v>57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33</v>
      </c>
      <c r="K1" s="1" t="s">
        <v>37</v>
      </c>
      <c r="L1" s="1" t="s">
        <v>34</v>
      </c>
      <c r="M1" s="1" t="s">
        <v>35</v>
      </c>
      <c r="N1" s="1" t="s">
        <v>36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47</v>
      </c>
      <c r="W1" s="1" t="s">
        <v>50</v>
      </c>
      <c r="X1" s="1" t="s">
        <v>51</v>
      </c>
      <c r="Y1" s="1" t="s">
        <v>45</v>
      </c>
      <c r="Z1" s="1" t="s">
        <v>46</v>
      </c>
      <c r="AA1" s="1" t="s">
        <v>48</v>
      </c>
      <c r="AB1" s="1" t="s">
        <v>49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</row>
    <row r="2" spans="1:1023" customFormat="1">
      <c r="A2" s="1">
        <v>50</v>
      </c>
      <c r="B2" s="5">
        <v>3.0000000000000001E-6</v>
      </c>
      <c r="C2" s="5">
        <v>3.0000000000000001E-3</v>
      </c>
      <c r="D2" s="1">
        <v>795</v>
      </c>
      <c r="E2" s="1">
        <v>3.38</v>
      </c>
      <c r="F2" s="1">
        <v>1.1000000000000001</v>
      </c>
      <c r="G2" s="1">
        <v>4.32</v>
      </c>
      <c r="H2" s="1">
        <v>3.43</v>
      </c>
      <c r="I2" s="5">
        <v>6.5600000000000006E-2</v>
      </c>
      <c r="J2">
        <f>E2/I2</f>
        <v>51.524390243902431</v>
      </c>
      <c r="K2">
        <f>F2/I2</f>
        <v>16.76829268292683</v>
      </c>
      <c r="L2">
        <f>G2/I2</f>
        <v>65.853658536585371</v>
      </c>
      <c r="M2" s="1">
        <v>50</v>
      </c>
      <c r="N2" s="7">
        <f>2*PI()*D2*C2</f>
        <v>14.985396957623312</v>
      </c>
      <c r="O2" s="7">
        <f>1/(2*PI()*D2*B2)</f>
        <v>66.731632323645854</v>
      </c>
      <c r="P2" s="1">
        <f t="shared" ref="P2:R6" si="0">ABS(J2-M2)/M2*100</f>
        <v>3.0487804878048621</v>
      </c>
      <c r="Q2" s="1">
        <f t="shared" si="0"/>
        <v>11.89755420123543</v>
      </c>
      <c r="R2" s="1">
        <f t="shared" si="0"/>
        <v>1.3156785717489183</v>
      </c>
      <c r="S2" s="1">
        <f>ATAN((N2-O2)/M2)</f>
        <v>-0.8025591319084262</v>
      </c>
      <c r="T2" s="1">
        <f>ATAN((K2-L2)/J2)</f>
        <v>-0.76116048653271118</v>
      </c>
      <c r="U2" s="1">
        <f>ABS((S2-T2)/S2)*100</f>
        <v>5.1583296145758277</v>
      </c>
      <c r="V2">
        <f>SQRT(J2^2+(K2-L2)^2)</f>
        <v>71.162742576389334</v>
      </c>
      <c r="W2">
        <f>SQRT(M2^2+(N2-O2)^2)</f>
        <v>71.956048213863184</v>
      </c>
      <c r="X2">
        <f>ABS((W2-V2)/W2)*100</f>
        <v>1.102486388796724</v>
      </c>
      <c r="Y2" s="1">
        <f>J2/V2</f>
        <v>0.72403603878242606</v>
      </c>
      <c r="Z2" s="1">
        <f>COS(T2)</f>
        <v>0.72403603878242595</v>
      </c>
      <c r="AA2" s="1">
        <f>COS(S2)</f>
        <v>0.69486862106981184</v>
      </c>
      <c r="AB2" s="1">
        <f>ABS((AA2-Z2)/AA2)*100</f>
        <v>4.1975442304054953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</row>
    <row r="3" spans="1:1023" customFormat="1">
      <c r="A3" s="1">
        <v>50</v>
      </c>
      <c r="B3" s="5">
        <v>3.0000000000000001E-6</v>
      </c>
      <c r="C3" s="5">
        <v>3.0000000000000001E-3</v>
      </c>
      <c r="D3" s="1">
        <v>1266</v>
      </c>
      <c r="E3" s="1">
        <v>4.16</v>
      </c>
      <c r="F3" s="1">
        <v>2.1</v>
      </c>
      <c r="G3" s="1">
        <v>3.55</v>
      </c>
      <c r="H3" s="1">
        <v>1.65</v>
      </c>
      <c r="I3" s="5">
        <v>8.48E-2</v>
      </c>
      <c r="J3">
        <f>E3/I3</f>
        <v>49.056603773584904</v>
      </c>
      <c r="K3">
        <f>F3/I3</f>
        <v>24.764150943396228</v>
      </c>
      <c r="L3">
        <f>G3/I3</f>
        <v>41.863207547169807</v>
      </c>
      <c r="M3" s="1">
        <v>50</v>
      </c>
      <c r="N3" s="7">
        <f>2*PI()*D3*C3</f>
        <v>23.863537796668069</v>
      </c>
      <c r="O3" s="7">
        <f>1/(2*PI()*D3*B3)</f>
        <v>41.904934989967174</v>
      </c>
      <c r="P3" s="1">
        <f t="shared" si="0"/>
        <v>1.8867924528301927</v>
      </c>
      <c r="Q3" s="1">
        <f t="shared" si="0"/>
        <v>3.7740135364753251</v>
      </c>
      <c r="R3" s="1">
        <f t="shared" si="0"/>
        <v>9.9576440835326324E-2</v>
      </c>
      <c r="S3" s="1">
        <f>ATAN((N3-O3)/M3)</f>
        <v>-0.34628834024142002</v>
      </c>
      <c r="T3" s="1">
        <f>ATAN((K3-L3)/J3)</f>
        <v>-0.33538933535993304</v>
      </c>
      <c r="U3" s="1">
        <f>ABS((S3-T3)/S3)*100</f>
        <v>3.1473785325513939</v>
      </c>
      <c r="V3">
        <f>SQRT(J3^2+(K3-L3)^2)</f>
        <v>51.951208942021339</v>
      </c>
      <c r="W3">
        <f>SQRT(M3^2+(N3-O3)^2)</f>
        <v>53.155357328178887</v>
      </c>
      <c r="X3">
        <f>ABS((W3-V3)/W3)*100</f>
        <v>2.2653377696686117</v>
      </c>
      <c r="Y3" s="1">
        <f>J3/V3</f>
        <v>0.94428223659497745</v>
      </c>
      <c r="Z3" s="1">
        <f>COS(T3)</f>
        <v>0.94428223659497756</v>
      </c>
      <c r="AA3" s="1">
        <f>COS(S3)</f>
        <v>0.94063895933014152</v>
      </c>
      <c r="AB3" s="1">
        <f>ABS((AA3-Z3)/AA3)*100</f>
        <v>0.38731940971598011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</row>
    <row r="4" spans="1:1023" customFormat="1">
      <c r="A4" s="1">
        <v>50</v>
      </c>
      <c r="B4" s="5">
        <v>3.0000000000000001E-6</v>
      </c>
      <c r="C4" s="5">
        <v>3.0000000000000001E-3</v>
      </c>
      <c r="D4" s="1">
        <v>1681</v>
      </c>
      <c r="E4" s="1">
        <v>4.28</v>
      </c>
      <c r="F4" s="1">
        <v>2.87</v>
      </c>
      <c r="G4" s="1">
        <v>2.73</v>
      </c>
      <c r="H4" s="1">
        <v>0.67</v>
      </c>
      <c r="I4" s="5">
        <v>8.8499999999999995E-2</v>
      </c>
      <c r="J4">
        <f>E4/I4</f>
        <v>48.361581920903959</v>
      </c>
      <c r="K4">
        <f>F4/I4</f>
        <v>32.429378531073446</v>
      </c>
      <c r="L4">
        <f>G4/I4</f>
        <v>30.847457627118647</v>
      </c>
      <c r="M4" s="1">
        <v>50</v>
      </c>
      <c r="N4" s="7">
        <f>2*PI()*D4*C4</f>
        <v>31.686103504106651</v>
      </c>
      <c r="O4" s="7">
        <f>1/(2*PI()*D4*B4)</f>
        <v>31.559576262521386</v>
      </c>
      <c r="P4" s="1">
        <f t="shared" si="0"/>
        <v>3.2768361581920828</v>
      </c>
      <c r="Q4" s="1">
        <f t="shared" si="0"/>
        <v>2.3457444897586224</v>
      </c>
      <c r="R4" s="1">
        <f t="shared" si="0"/>
        <v>2.2564264788574366</v>
      </c>
      <c r="S4" s="1">
        <f>ATAN((N4-O4)/M4)</f>
        <v>2.5305394301455555E-3</v>
      </c>
      <c r="T4" s="1">
        <f>ATAN((K4-L4)/J4)</f>
        <v>3.2698621600429537E-2</v>
      </c>
      <c r="U4" s="1">
        <f>ABS((S4-T4)/S4)*100</f>
        <v>1192.1601304014744</v>
      </c>
      <c r="V4">
        <f>SQRT(J4^2+(K4-L4)^2)</f>
        <v>48.387447542091678</v>
      </c>
      <c r="W4">
        <f>SQRT(M4^2+(N4-O4)^2)</f>
        <v>50.00016009117234</v>
      </c>
      <c r="X4">
        <f>ABS((W4-V4)/W4)*100</f>
        <v>3.2254147709526846</v>
      </c>
      <c r="Y4" s="1">
        <f>J4/V4</f>
        <v>0.99946544770386536</v>
      </c>
      <c r="Z4" s="1">
        <f>COS(T4)</f>
        <v>0.99946544770386536</v>
      </c>
      <c r="AA4" s="1">
        <f>COS(S4)</f>
        <v>0.99999679818680487</v>
      </c>
      <c r="AB4" s="1">
        <f>ABS((AA4-Z4)/AA4)*100</f>
        <v>5.3135218422994242E-2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</row>
    <row r="5" spans="1:1023" customFormat="1">
      <c r="A5" s="1">
        <v>50</v>
      </c>
      <c r="B5" s="5">
        <v>3.0000000000000001E-6</v>
      </c>
      <c r="C5" s="5">
        <v>3.0000000000000001E-3</v>
      </c>
      <c r="D5" s="1">
        <v>2091</v>
      </c>
      <c r="E5" s="1">
        <v>4.0999999999999996</v>
      </c>
      <c r="F5" s="1">
        <v>3.3</v>
      </c>
      <c r="G5" s="1">
        <v>2.02</v>
      </c>
      <c r="H5" s="1">
        <v>1.32</v>
      </c>
      <c r="I5" s="5">
        <v>8.48E-2</v>
      </c>
      <c r="J5">
        <f>E5/I5</f>
        <v>48.349056603773583</v>
      </c>
      <c r="K5">
        <f>F5/I5</f>
        <v>38.915094339622641</v>
      </c>
      <c r="L5">
        <f>G5/I5</f>
        <v>23.820754716981131</v>
      </c>
      <c r="M5" s="1">
        <v>50</v>
      </c>
      <c r="N5" s="7">
        <f>2*PI()*D5*C5</f>
        <v>39.414421431937541</v>
      </c>
      <c r="O5" s="7">
        <f>1/(2*PI()*D5*B5)</f>
        <v>25.371424054183858</v>
      </c>
      <c r="P5" s="1">
        <f t="shared" si="0"/>
        <v>3.3018867924528337</v>
      </c>
      <c r="Q5" s="1">
        <f t="shared" si="0"/>
        <v>1.2668639400863935</v>
      </c>
      <c r="R5" s="1">
        <f t="shared" si="0"/>
        <v>6.1118734758091557</v>
      </c>
      <c r="S5" s="1">
        <f>ATAN((N5-O5)/M5)</f>
        <v>0.27380595402009278</v>
      </c>
      <c r="T5" s="1">
        <f>ATAN((K5-L5)/J5)</f>
        <v>0.3026070906043381</v>
      </c>
      <c r="U5" s="1">
        <f>ABS((S5-T5)/S5)*100</f>
        <v>10.518813108838314</v>
      </c>
      <c r="V5">
        <f>SQRT(J5^2+(K5-L5)^2)</f>
        <v>50.650472486626889</v>
      </c>
      <c r="W5">
        <f>SQRT(M5^2+(N5-O5)^2)</f>
        <v>51.934629827809466</v>
      </c>
      <c r="X5">
        <f>ABS((W5-V5)/W5)*100</f>
        <v>2.4726417526036726</v>
      </c>
      <c r="Y5" s="1">
        <f>J5/V5</f>
        <v>0.95456279537252209</v>
      </c>
      <c r="Z5" s="1">
        <f>COS(T5)</f>
        <v>0.95456279537252209</v>
      </c>
      <c r="AA5" s="1">
        <f>COS(S5)</f>
        <v>0.96274875099285817</v>
      </c>
      <c r="AB5" s="1">
        <f>ABS((AA5-Z5)/AA5)*100</f>
        <v>0.85026914985806179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</row>
    <row r="6" spans="1:1023" customFormat="1">
      <c r="A6" s="1">
        <v>50</v>
      </c>
      <c r="B6" s="5">
        <v>3.0000000000000001E-6</v>
      </c>
      <c r="C6" s="5">
        <v>3.0000000000000001E-3</v>
      </c>
      <c r="D6" s="1">
        <v>2546</v>
      </c>
      <c r="E6" s="1">
        <v>3.79</v>
      </c>
      <c r="F6" s="1">
        <v>3.69</v>
      </c>
      <c r="G6" s="1">
        <v>1.54</v>
      </c>
      <c r="H6" s="1">
        <v>2.12</v>
      </c>
      <c r="I6" s="5">
        <v>7.9299999999999995E-2</v>
      </c>
      <c r="J6">
        <f>E6/I6</f>
        <v>47.793190416141236</v>
      </c>
      <c r="K6">
        <f>F6/I6</f>
        <v>46.532156368221941</v>
      </c>
      <c r="L6">
        <f>G6/I6</f>
        <v>19.419924337957127</v>
      </c>
      <c r="M6" s="1">
        <v>50</v>
      </c>
      <c r="N6" s="7">
        <f>2*PI()*D6*C6</f>
        <v>47.990969376237679</v>
      </c>
      <c r="O6" s="7">
        <f>1/(2*PI()*D6*B6)</f>
        <v>20.837253612450294</v>
      </c>
      <c r="P6" s="1">
        <f t="shared" si="0"/>
        <v>4.4136191677175276</v>
      </c>
      <c r="Q6" s="1">
        <f t="shared" si="0"/>
        <v>3.0397656621165425</v>
      </c>
      <c r="R6" s="1">
        <f t="shared" si="0"/>
        <v>6.8019005808246726</v>
      </c>
      <c r="S6" s="1">
        <f>ATAN((N6-O6)/M6)</f>
        <v>0.4975104414335163</v>
      </c>
      <c r="T6" s="1">
        <f>ATAN((K6-L6)/J6)</f>
        <v>0.51601489760829955</v>
      </c>
      <c r="U6" s="1">
        <f>ABS((S6-T6)/S6)*100</f>
        <v>3.7194106160797125</v>
      </c>
      <c r="V6">
        <f>SQRT(J6^2+(K6-L6)^2)</f>
        <v>54.947813203224491</v>
      </c>
      <c r="W6">
        <f>SQRT(M6^2+(N6-O6)^2)</f>
        <v>56.897489222113798</v>
      </c>
      <c r="X6">
        <f>ABS((W6-V6)/W6)*100</f>
        <v>3.4266468442539724</v>
      </c>
      <c r="Y6" s="1">
        <f>J6/V6</f>
        <v>0.86979240173540884</v>
      </c>
      <c r="Z6" s="1">
        <f>COS(T6)</f>
        <v>0.86979240173540884</v>
      </c>
      <c r="AA6" s="1">
        <f>COS(S6)</f>
        <v>0.87877339903018048</v>
      </c>
      <c r="AB6" s="1">
        <f>ABS((AA6-Z6)/AA6)*100</f>
        <v>1.0219923935662054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</row>
  </sheetData>
  <sortState xmlns:xlrd2="http://schemas.microsoft.com/office/spreadsheetml/2017/richdata2" ref="A2:XFD6">
    <sortCondition ref="D2:D6"/>
  </sortState>
  <pageMargins left="0" right="0" top="0.39370078740157483" bottom="0.39370078740157483" header="0" footer="0"/>
  <headerFooter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FD6"/>
  <sheetViews>
    <sheetView topLeftCell="E1" workbookViewId="0">
      <selection activeCell="G17" sqref="G17"/>
    </sheetView>
  </sheetViews>
  <sheetFormatPr baseColWidth="10" defaultRowHeight="14.25"/>
  <cols>
    <col min="1" max="3" width="11" style="1"/>
    <col min="4" max="1023" width="10.625" style="1" customWidth="1"/>
    <col min="1024" max="1025" width="11" style="1"/>
    <col min="16384" max="16384" width="11" style="1"/>
  </cols>
  <sheetData>
    <row r="1" spans="1:1025 16384:16384" customFormat="1">
      <c r="A1" s="1" t="s">
        <v>55</v>
      </c>
      <c r="B1" s="1" t="s">
        <v>56</v>
      </c>
      <c r="C1" s="1" t="s">
        <v>57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33</v>
      </c>
      <c r="K1" s="1" t="s">
        <v>37</v>
      </c>
      <c r="L1" s="1" t="s">
        <v>34</v>
      </c>
      <c r="M1" s="1" t="s">
        <v>35</v>
      </c>
      <c r="N1" s="1" t="s">
        <v>36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47</v>
      </c>
      <c r="W1" s="1" t="s">
        <v>50</v>
      </c>
      <c r="X1" s="1" t="s">
        <v>51</v>
      </c>
      <c r="Y1" s="1" t="s">
        <v>45</v>
      </c>
      <c r="Z1" s="1" t="s">
        <v>46</v>
      </c>
      <c r="AA1" s="1" t="s">
        <v>48</v>
      </c>
      <c r="AB1" s="1" t="s">
        <v>49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XFD1" s="1"/>
    </row>
    <row r="2" spans="1:1025 16384:16384" customFormat="1">
      <c r="A2" s="1">
        <v>100</v>
      </c>
      <c r="B2" s="5">
        <v>9.9999999999999995E-7</v>
      </c>
      <c r="C2" s="5">
        <v>3.0000000000000001E-3</v>
      </c>
      <c r="D2" s="1">
        <v>944</v>
      </c>
      <c r="E2" s="1">
        <v>2.91</v>
      </c>
      <c r="F2" s="1">
        <v>0.52</v>
      </c>
      <c r="G2" s="1">
        <v>4.6399999999999997</v>
      </c>
      <c r="H2" s="1">
        <v>4.17</v>
      </c>
      <c r="I2" s="5">
        <v>2.6800000000000001E-2</v>
      </c>
      <c r="J2">
        <f>E2/I2</f>
        <v>108.58208955223881</v>
      </c>
      <c r="K2">
        <f>F2/I2</f>
        <v>19.402985074626866</v>
      </c>
      <c r="L2">
        <f>G2/I2</f>
        <v>173.13432835820893</v>
      </c>
      <c r="M2" s="1">
        <v>100</v>
      </c>
      <c r="N2" s="7">
        <f>2*PI()*D2*C2</f>
        <v>17.79398078993259</v>
      </c>
      <c r="O2" s="7">
        <f>1/(2*PI()*D2*B2)</f>
        <v>168.59633802107558</v>
      </c>
      <c r="P2" s="1">
        <f t="shared" ref="P2:R6" si="0">ABS(J2-M2)/M2*100</f>
        <v>8.5820895522388128</v>
      </c>
      <c r="Q2" s="1">
        <f t="shared" si="0"/>
        <v>9.0424076753225009</v>
      </c>
      <c r="R2" s="1">
        <f t="shared" si="0"/>
        <v>2.6916304294616853</v>
      </c>
      <c r="S2" s="1">
        <f>ATAN((N2-O2)/M2)</f>
        <v>-0.98525340110142889</v>
      </c>
      <c r="T2" s="1">
        <f>ATAN((K2-L2)/J2)</f>
        <v>-0.95584755170978275</v>
      </c>
      <c r="U2" s="1">
        <f>ABS((S2-T2)/S2)*100</f>
        <v>2.9845976028880412</v>
      </c>
      <c r="V2">
        <f>SQRT(J2^2+(K2-L2)^2)</f>
        <v>188.21104133207743</v>
      </c>
      <c r="W2">
        <f>SQRT(M2^2+(N2-O2)^2)</f>
        <v>180.94571270541135</v>
      </c>
      <c r="X2">
        <f>ABS((W2-V2)/W2)*100</f>
        <v>4.0151979939388749</v>
      </c>
      <c r="Y2" s="1">
        <f>J2/V2</f>
        <v>0.57691668237814908</v>
      </c>
      <c r="Z2" s="1">
        <f>COS(T2)</f>
        <v>0.57691668237814908</v>
      </c>
      <c r="AA2" s="1">
        <f>COS(S2)</f>
        <v>0.55265194463493572</v>
      </c>
      <c r="AB2" s="1">
        <f>ABS((AA2-Z2)/AA2)*100</f>
        <v>4.390600264555637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XFD2" s="1"/>
    </row>
    <row r="3" spans="1:1025 16384:16384" customFormat="1">
      <c r="A3" s="1">
        <v>100</v>
      </c>
      <c r="B3" s="5">
        <v>9.9999999999999995E-7</v>
      </c>
      <c r="C3" s="5">
        <v>3.0000000000000001E-3</v>
      </c>
      <c r="D3" s="1">
        <v>1957</v>
      </c>
      <c r="E3" s="1">
        <v>4.28</v>
      </c>
      <c r="F3" s="1">
        <v>1.5</v>
      </c>
      <c r="G3" s="1">
        <v>3.3</v>
      </c>
      <c r="H3" s="1">
        <v>1.88</v>
      </c>
      <c r="I3" s="5">
        <v>4.2000000000000003E-2</v>
      </c>
      <c r="J3">
        <f>E3/I3</f>
        <v>101.9047619047619</v>
      </c>
      <c r="K3">
        <f>F3/I3</f>
        <v>35.714285714285715</v>
      </c>
      <c r="L3">
        <f>G3/I3</f>
        <v>78.571428571428569</v>
      </c>
      <c r="M3" s="1">
        <v>100</v>
      </c>
      <c r="N3" s="7">
        <f>2*PI()*D3*C3</f>
        <v>36.888580938451348</v>
      </c>
      <c r="O3" s="7">
        <f>1/(2*PI()*D3*B3)</f>
        <v>81.325980118495323</v>
      </c>
      <c r="P3" s="1">
        <f t="shared" si="0"/>
        <v>1.904761904761898</v>
      </c>
      <c r="Q3" s="1">
        <f t="shared" si="0"/>
        <v>3.1833570017912747</v>
      </c>
      <c r="R3" s="1">
        <f t="shared" si="0"/>
        <v>3.3870499231036111</v>
      </c>
      <c r="S3" s="1">
        <f>ATAN((N3-O3)/M3)</f>
        <v>-0.41816549645164175</v>
      </c>
      <c r="T3" s="1">
        <f>ATAN((K3-L3)/J3)</f>
        <v>-0.39810456019137191</v>
      </c>
      <c r="U3" s="1">
        <f>ABS((S3-T3)/S3)*100</f>
        <v>4.797367652400216</v>
      </c>
      <c r="V3">
        <f>SQRT(J3^2+(K3-L3)^2)</f>
        <v>110.55005740723865</v>
      </c>
      <c r="W3">
        <f>SQRT(M3^2+(N3-O3)^2)</f>
        <v>109.42889218979865</v>
      </c>
      <c r="X3">
        <f>ABS((W3-V3)/W3)*100</f>
        <v>1.0245605114007794</v>
      </c>
      <c r="Y3" s="1">
        <f>J3/V3</f>
        <v>0.92179745804536617</v>
      </c>
      <c r="Z3" s="1">
        <f>COS(T3)</f>
        <v>0.92179745804536617</v>
      </c>
      <c r="AA3" s="1">
        <f>COS(S3)</f>
        <v>0.91383544143493001</v>
      </c>
      <c r="AB3" s="1">
        <f>ABS((AA3-Z3)/AA3)*100</f>
        <v>0.87127465727680464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XFD3" s="1"/>
    </row>
    <row r="4" spans="1:1025 16384:16384" customFormat="1">
      <c r="A4" s="1">
        <v>100</v>
      </c>
      <c r="B4" s="5">
        <v>9.9999999999999995E-7</v>
      </c>
      <c r="C4" s="5">
        <v>3.0000000000000001E-3</v>
      </c>
      <c r="D4" s="1">
        <v>2951</v>
      </c>
      <c r="E4" s="1">
        <v>4.4800000000000004</v>
      </c>
      <c r="F4" s="1">
        <v>2.27</v>
      </c>
      <c r="G4" s="1">
        <v>2.2599999999999998</v>
      </c>
      <c r="H4" s="1">
        <v>0.32</v>
      </c>
      <c r="I4" s="5">
        <v>4.3999999999999997E-2</v>
      </c>
      <c r="J4">
        <f>E4/I4</f>
        <v>101.81818181818183</v>
      </c>
      <c r="K4">
        <f>F4/I4</f>
        <v>51.590909090909093</v>
      </c>
      <c r="L4">
        <f>G4/I4</f>
        <v>51.36363636363636</v>
      </c>
      <c r="M4" s="1">
        <v>100</v>
      </c>
      <c r="N4" s="7">
        <f>2*PI()*D4*C4</f>
        <v>55.625039524460881</v>
      </c>
      <c r="O4" s="7">
        <f>1/(2*PI()*D4*B4)</f>
        <v>53.932545947778834</v>
      </c>
      <c r="P4" s="1">
        <f t="shared" si="0"/>
        <v>1.8181818181818272</v>
      </c>
      <c r="Q4" s="1">
        <f t="shared" si="0"/>
        <v>7.2523641655621569</v>
      </c>
      <c r="R4" s="1">
        <f t="shared" si="0"/>
        <v>4.7631899050897166</v>
      </c>
      <c r="S4" s="1">
        <f>ATAN((N4-O4)/M4)</f>
        <v>1.6923319975769575E-2</v>
      </c>
      <c r="T4" s="1">
        <f>ATAN((K4-L4)/J4)</f>
        <v>2.2321391499652123E-3</v>
      </c>
      <c r="U4" s="1">
        <f>ABS((S4-T4)/S4)*100</f>
        <v>86.810276274624982</v>
      </c>
      <c r="V4">
        <f>SQRT(J4^2+(K4-L4)^2)</f>
        <v>101.81843547046327</v>
      </c>
      <c r="W4">
        <f>SQRT(M4^2+(N4-O4)^2)</f>
        <v>100.0143216469877</v>
      </c>
      <c r="X4">
        <f>ABS((W4-V4)/W4)*100</f>
        <v>1.803855481661323</v>
      </c>
      <c r="Y4" s="1">
        <f>J4/V4</f>
        <v>0.99999750877844207</v>
      </c>
      <c r="Z4" s="1">
        <f>COS(T4)</f>
        <v>0.99999750877844196</v>
      </c>
      <c r="AA4" s="1">
        <f>COS(S4)</f>
        <v>0.99985680403814325</v>
      </c>
      <c r="AB4" s="1">
        <f>ABS((AA4-Z4)/AA4)*100</f>
        <v>1.4072489153490325E-2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XFD4" s="1"/>
    </row>
    <row r="5" spans="1:1025 16384:16384" customFormat="1">
      <c r="A5" s="1">
        <v>100</v>
      </c>
      <c r="B5" s="5">
        <v>9.9999999999999995E-7</v>
      </c>
      <c r="C5" s="5">
        <v>3.0000000000000001E-3</v>
      </c>
      <c r="D5" s="1">
        <v>4096</v>
      </c>
      <c r="E5" s="1">
        <v>3.96</v>
      </c>
      <c r="F5" s="1">
        <v>2.84</v>
      </c>
      <c r="G5" s="1">
        <v>1.43</v>
      </c>
      <c r="H5" s="1">
        <v>1.35</v>
      </c>
      <c r="I5" s="5">
        <v>4.1200000000000001E-2</v>
      </c>
      <c r="J5">
        <f>E5/I5</f>
        <v>96.116504854368927</v>
      </c>
      <c r="K5">
        <f>F5/I5</f>
        <v>68.932038834951456</v>
      </c>
      <c r="L5">
        <f>G5/I5</f>
        <v>34.708737864077669</v>
      </c>
      <c r="M5" s="1">
        <v>100</v>
      </c>
      <c r="N5" s="7">
        <f>2*PI()*D5*C5</f>
        <v>77.207781054622757</v>
      </c>
      <c r="O5" s="7">
        <f>1/(2*PI()*D5*B5)</f>
        <v>38.856187278294762</v>
      </c>
      <c r="P5" s="1">
        <f t="shared" si="0"/>
        <v>3.8834951456310733</v>
      </c>
      <c r="Q5" s="1">
        <f t="shared" si="0"/>
        <v>10.71879298514796</v>
      </c>
      <c r="R5" s="1">
        <f t="shared" si="0"/>
        <v>10.67384554359989</v>
      </c>
      <c r="S5" s="1">
        <f>ATAN((N5-O5)/M5)</f>
        <v>0.36621571561124755</v>
      </c>
      <c r="T5" s="1">
        <f>ATAN((K5-L5)/J5)</f>
        <v>0.34206378709117691</v>
      </c>
      <c r="U5" s="1">
        <f>ABS((S5-T5)/S5)*100</f>
        <v>6.5950005667448934</v>
      </c>
      <c r="V5">
        <f>SQRT(J5^2+(K5-L5)^2)</f>
        <v>102.02752978859645</v>
      </c>
      <c r="W5">
        <f>SQRT(M5^2+(N5-O5)^2)</f>
        <v>107.10202960347894</v>
      </c>
      <c r="X5">
        <f>ABS((W5-V5)/W5)*100</f>
        <v>4.7380052774626913</v>
      </c>
      <c r="Y5" s="1">
        <f>J5/V5</f>
        <v>0.94206441196336599</v>
      </c>
      <c r="Z5" s="1">
        <f>COS(T5)</f>
        <v>0.94206441196336599</v>
      </c>
      <c r="AA5" s="1">
        <f>COS(S5)</f>
        <v>0.93368912214107791</v>
      </c>
      <c r="AB5" s="1">
        <f>ABS((AA5-Z5)/AA5)*100</f>
        <v>0.89701053848441381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XFD5" s="1"/>
    </row>
    <row r="6" spans="1:1025 16384:16384" customFormat="1">
      <c r="A6" s="1">
        <v>100</v>
      </c>
      <c r="B6" s="5">
        <v>9.9999999999999995E-7</v>
      </c>
      <c r="C6" s="5">
        <v>3.0000000000000001E-3</v>
      </c>
      <c r="D6" s="1">
        <v>5316</v>
      </c>
      <c r="E6" s="1">
        <v>3.41</v>
      </c>
      <c r="F6" s="1">
        <v>3.22</v>
      </c>
      <c r="G6" s="1">
        <v>0.98</v>
      </c>
      <c r="H6" s="1">
        <v>2.0699999999999998</v>
      </c>
      <c r="I6" s="5">
        <v>3.5999999999999997E-2</v>
      </c>
      <c r="J6">
        <f>E6/I6</f>
        <v>94.722222222222229</v>
      </c>
      <c r="K6">
        <f>F6/I6</f>
        <v>89.444444444444457</v>
      </c>
      <c r="L6" s="6">
        <f>G6/I6</f>
        <v>27.222222222222225</v>
      </c>
      <c r="M6" s="1">
        <v>100</v>
      </c>
      <c r="N6" s="7">
        <f>2*PI()*D6*C6</f>
        <v>100.20423927890003</v>
      </c>
      <c r="O6" s="7">
        <f>1/(2*PI()*D6*B6)</f>
        <v>29.938853102312894</v>
      </c>
      <c r="P6" s="1">
        <f t="shared" si="0"/>
        <v>5.2777777777777715</v>
      </c>
      <c r="Q6" s="1">
        <f t="shared" si="0"/>
        <v>10.737863898659688</v>
      </c>
      <c r="R6" s="1">
        <f t="shared" si="0"/>
        <v>9.0739310247018068</v>
      </c>
      <c r="S6" s="1">
        <f>ATAN((N6-O6)/M6)</f>
        <v>0.61250485989697689</v>
      </c>
      <c r="T6" s="1">
        <f>ATAN((K6-L6)/J6)</f>
        <v>0.58120461173436799</v>
      </c>
      <c r="U6" s="1">
        <f>ABS((S6-T6)/S6)*100</f>
        <v>5.110204050931709</v>
      </c>
      <c r="V6">
        <f>SQRT(J6^2+(K6-L6)^2)</f>
        <v>113.33095041067844</v>
      </c>
      <c r="W6">
        <f>SQRT(M6^2+(N6-O6)^2)</f>
        <v>122.21793851372605</v>
      </c>
      <c r="X6">
        <f>ABS((W6-V6)/W6)*100</f>
        <v>7.2714269370936364</v>
      </c>
      <c r="Y6" s="1">
        <f>J6/V6</f>
        <v>0.8358018871188887</v>
      </c>
      <c r="Z6" s="1">
        <f>COS(T6)</f>
        <v>0.8358018871188887</v>
      </c>
      <c r="AA6" s="1">
        <f>COS(S6)</f>
        <v>0.81821049525204681</v>
      </c>
      <c r="AB6" s="1">
        <f>ABS((AA6-Z6)/AA6)*100</f>
        <v>2.1499836495525426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XFD6" s="1"/>
    </row>
  </sheetData>
  <sortState xmlns:xlrd2="http://schemas.microsoft.com/office/spreadsheetml/2017/richdata2" ref="A2:XFD6">
    <sortCondition ref="D2:D6"/>
  </sortState>
  <pageMargins left="0" right="0" top="0.39370078740157483" bottom="0.39370078740157483" header="0" footer="0"/>
  <headerFooter>
    <oddHeader>&amp;C&amp;A</oddHeader>
    <oddFooter>&amp;CPágina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FD6"/>
  <sheetViews>
    <sheetView workbookViewId="0">
      <selection activeCell="A2" sqref="A2:XFD6"/>
    </sheetView>
  </sheetViews>
  <sheetFormatPr baseColWidth="10" defaultRowHeight="14.25"/>
  <cols>
    <col min="1" max="3" width="11" style="1"/>
    <col min="4" max="1023" width="10.625" style="1" customWidth="1"/>
    <col min="1024" max="1025" width="11" style="1"/>
    <col min="16384" max="16384" width="11" style="1"/>
  </cols>
  <sheetData>
    <row r="1" spans="1:1025 16384:16384" customFormat="1">
      <c r="A1" s="1" t="s">
        <v>55</v>
      </c>
      <c r="B1" s="1" t="s">
        <v>56</v>
      </c>
      <c r="C1" s="1" t="s">
        <v>57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33</v>
      </c>
      <c r="K1" s="1" t="s">
        <v>37</v>
      </c>
      <c r="L1" s="1" t="s">
        <v>34</v>
      </c>
      <c r="M1" s="1" t="s">
        <v>35</v>
      </c>
      <c r="N1" s="1" t="s">
        <v>36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47</v>
      </c>
      <c r="W1" s="1" t="s">
        <v>50</v>
      </c>
      <c r="X1" s="1" t="s">
        <v>51</v>
      </c>
      <c r="Y1" s="1" t="s">
        <v>45</v>
      </c>
      <c r="Z1" s="1" t="s">
        <v>46</v>
      </c>
      <c r="AA1" s="1" t="s">
        <v>48</v>
      </c>
      <c r="AB1" s="1" t="s">
        <v>49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XFD1" s="1"/>
    </row>
    <row r="2" spans="1:1025 16384:16384" customFormat="1">
      <c r="A2" s="1">
        <v>100</v>
      </c>
      <c r="B2" s="5">
        <v>6.0000000000000002E-6</v>
      </c>
      <c r="C2" s="5">
        <v>3.0000000000000001E-3</v>
      </c>
      <c r="D2" s="1">
        <v>422</v>
      </c>
      <c r="E2" s="1">
        <v>4.42</v>
      </c>
      <c r="F2" s="1">
        <v>0.34</v>
      </c>
      <c r="G2" s="1">
        <v>2.57</v>
      </c>
      <c r="H2" s="1">
        <v>2.29</v>
      </c>
      <c r="I2" s="5">
        <v>4.1599999999999998E-2</v>
      </c>
      <c r="J2">
        <f>E2/I2</f>
        <v>106.25</v>
      </c>
      <c r="K2" s="8">
        <f>F2/I2</f>
        <v>8.1730769230769234</v>
      </c>
      <c r="L2">
        <f>G2/I2</f>
        <v>61.778846153846153</v>
      </c>
      <c r="M2" s="1">
        <v>100</v>
      </c>
      <c r="N2" s="7">
        <f>2*PI()*D2*C2</f>
        <v>7.954512598889357</v>
      </c>
      <c r="O2" s="7">
        <f>1/(2*PI()*D2*B2)</f>
        <v>62.857402484950761</v>
      </c>
      <c r="P2" s="1">
        <f t="shared" ref="P2:R6" si="0">ABS(J2-M2)/M2*100</f>
        <v>6.25</v>
      </c>
      <c r="Q2" s="1">
        <f t="shared" si="0"/>
        <v>2.7476771388618233</v>
      </c>
      <c r="R2" s="1">
        <f t="shared" si="0"/>
        <v>1.7158779848766963</v>
      </c>
      <c r="S2" s="1">
        <f>ATAN((N2-O2)/M2)</f>
        <v>-0.50209733811851942</v>
      </c>
      <c r="T2" s="1">
        <f>ATAN((K2-L2)/J2)</f>
        <v>-0.46726096274204476</v>
      </c>
      <c r="U2" s="1">
        <f>ABS((S2-T2)/S2)*100</f>
        <v>6.9381716913726352</v>
      </c>
      <c r="V2">
        <f>SQRT(J2^2+(K2-L2)^2)</f>
        <v>119.00689473649199</v>
      </c>
      <c r="W2">
        <f>SQRT(M2^2+(N2-O2)^2)</f>
        <v>114.0803546533801</v>
      </c>
      <c r="X2">
        <f>ABS((W2-V2)/W2)*100</f>
        <v>4.3184824399263206</v>
      </c>
      <c r="Y2" s="1">
        <f>J2/V2</f>
        <v>0.89280541463804586</v>
      </c>
      <c r="Z2" s="1">
        <f>COS(T2)</f>
        <v>0.89280541463804575</v>
      </c>
      <c r="AA2" s="1">
        <f>COS(S2)</f>
        <v>0.8765751150041422</v>
      </c>
      <c r="AB2" s="1">
        <f>ABS((AA2-Z2)/AA2)*100</f>
        <v>1.8515583383663416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XFD2" s="1"/>
    </row>
    <row r="3" spans="1:1025 16384:16384" customFormat="1">
      <c r="A3" s="1">
        <v>100</v>
      </c>
      <c r="B3" s="5">
        <v>6.0000000000000002E-6</v>
      </c>
      <c r="C3" s="5">
        <v>3.0000000000000001E-3</v>
      </c>
      <c r="D3" s="1">
        <v>851</v>
      </c>
      <c r="E3" s="1">
        <v>4.83</v>
      </c>
      <c r="F3" s="1">
        <v>0.77</v>
      </c>
      <c r="G3" s="1">
        <v>1.4</v>
      </c>
      <c r="H3" s="1">
        <v>0.73</v>
      </c>
      <c r="I3" s="5">
        <v>4.58E-2</v>
      </c>
      <c r="J3">
        <f>E3/I3</f>
        <v>105.4585152838428</v>
      </c>
      <c r="K3">
        <f>F3/I3</f>
        <v>16.812227074235807</v>
      </c>
      <c r="L3">
        <f>G3/I3</f>
        <v>30.567685589519648</v>
      </c>
      <c r="M3" s="1">
        <v>100</v>
      </c>
      <c r="N3" s="7">
        <f>2*PI()*D3*C3</f>
        <v>16.040972089229484</v>
      </c>
      <c r="O3" s="7">
        <f>1/(2*PI()*D3*B3)</f>
        <v>31.170180785721762</v>
      </c>
      <c r="P3" s="1">
        <f t="shared" si="0"/>
        <v>5.4585152838428002</v>
      </c>
      <c r="Q3" s="1">
        <f t="shared" si="0"/>
        <v>4.8080314629072411</v>
      </c>
      <c r="R3" s="1">
        <f t="shared" si="0"/>
        <v>1.9329217252345889</v>
      </c>
      <c r="S3" s="1">
        <f>ATAN((N3-O3)/M3)</f>
        <v>-0.15015336219258979</v>
      </c>
      <c r="T3" s="1">
        <f>ATAN((K3-L3)/J3)</f>
        <v>-0.12970253715591207</v>
      </c>
      <c r="U3" s="1">
        <f>ABS((S3-T3)/S3)*100</f>
        <v>13.619958113523342</v>
      </c>
      <c r="V3">
        <f>SQRT(J3^2+(K3-L3)^2)</f>
        <v>106.35182689939181</v>
      </c>
      <c r="W3">
        <f>SQRT(M3^2+(N3-O3)^2)</f>
        <v>101.13798967639221</v>
      </c>
      <c r="X3">
        <f>ABS((W3-V3)/W3)*100</f>
        <v>5.1551718989888355</v>
      </c>
      <c r="Y3" s="1">
        <f>J3/V3</f>
        <v>0.99160041118622178</v>
      </c>
      <c r="Z3" s="1">
        <f>COS(T3)</f>
        <v>0.99160041118622178</v>
      </c>
      <c r="AA3" s="1">
        <f>COS(S3)</f>
        <v>0.98874814814855028</v>
      </c>
      <c r="AB3" s="1">
        <f>ABS((AA3-Z3)/AA3)*100</f>
        <v>0.28847214965837514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XFD3" s="1"/>
    </row>
    <row r="4" spans="1:1025 16384:16384" customFormat="1">
      <c r="A4" s="1">
        <v>100</v>
      </c>
      <c r="B4" s="5">
        <v>6.0000000000000002E-6</v>
      </c>
      <c r="C4" s="5">
        <v>3.0000000000000001E-3</v>
      </c>
      <c r="D4" s="1">
        <v>1168</v>
      </c>
      <c r="E4" s="1">
        <v>4.8099999999999996</v>
      </c>
      <c r="F4" s="1">
        <v>1.04</v>
      </c>
      <c r="G4" s="1">
        <v>1.02</v>
      </c>
      <c r="H4" s="1">
        <v>0.32</v>
      </c>
      <c r="I4" s="5">
        <v>4.6600000000000003E-2</v>
      </c>
      <c r="J4">
        <f>E4/I4</f>
        <v>103.21888412017167</v>
      </c>
      <c r="K4">
        <f>F4/I4</f>
        <v>22.317596566523605</v>
      </c>
      <c r="L4">
        <f>G4/I4</f>
        <v>21.888412017167383</v>
      </c>
      <c r="M4" s="1">
        <v>100</v>
      </c>
      <c r="N4" s="7">
        <f>2*PI()*D4*C4</f>
        <v>22.016281316357269</v>
      </c>
      <c r="O4" s="7">
        <f>1/(2*PI()*D4*B4)</f>
        <v>22.710465623843515</v>
      </c>
      <c r="P4" s="1">
        <f t="shared" si="0"/>
        <v>3.2188841201716651</v>
      </c>
      <c r="Q4" s="1">
        <f t="shared" si="0"/>
        <v>1.3686019261684781</v>
      </c>
      <c r="R4" s="1">
        <f t="shared" si="0"/>
        <v>3.6197126923415661</v>
      </c>
      <c r="S4" s="1">
        <f>ATAN((N4-O4)/M4)</f>
        <v>-6.9417315708323862E-3</v>
      </c>
      <c r="T4" s="1">
        <f>ATAN((K4-L4)/J4)</f>
        <v>4.157980195676726E-3</v>
      </c>
      <c r="U4" s="1">
        <f>ABS((S4-T4)/S4)*100</f>
        <v>159.89831432185645</v>
      </c>
      <c r="V4">
        <f>SQRT(J4^2+(K4-L4)^2)</f>
        <v>103.21977639188546</v>
      </c>
      <c r="W4">
        <f>SQRT(M4^2+(N4-O4)^2)</f>
        <v>100.00240943023702</v>
      </c>
      <c r="X4">
        <f>ABS((W4-V4)/W4)*100</f>
        <v>3.2172894433037778</v>
      </c>
      <c r="Y4" s="1">
        <f>J4/V4</f>
        <v>0.99999135561280028</v>
      </c>
      <c r="Z4" s="1">
        <f>COS(T4)</f>
        <v>0.99999135561280039</v>
      </c>
      <c r="AA4" s="1">
        <f>COS(S4)</f>
        <v>0.99997590627815114</v>
      </c>
      <c r="AB4" s="1">
        <f>ABS((AA4-Z4)/AA4)*100</f>
        <v>1.5449706890193922E-3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XFD4" s="1"/>
    </row>
    <row r="5" spans="1:1025 16384:16384" customFormat="1">
      <c r="A5" s="1">
        <v>100</v>
      </c>
      <c r="B5" s="5">
        <v>6.0000000000000002E-6</v>
      </c>
      <c r="C5" s="5">
        <v>3.0000000000000001E-3</v>
      </c>
      <c r="D5" s="1">
        <v>1890</v>
      </c>
      <c r="E5" s="1">
        <v>4.62</v>
      </c>
      <c r="F5" s="1">
        <v>1.54</v>
      </c>
      <c r="G5" s="1">
        <v>0.56000000000000005</v>
      </c>
      <c r="H5" s="1">
        <v>0.95</v>
      </c>
      <c r="I5" s="5">
        <v>4.4499999999999998E-2</v>
      </c>
      <c r="J5">
        <f>E5/I5</f>
        <v>103.82022471910113</v>
      </c>
      <c r="K5">
        <f>F5/I5</f>
        <v>34.606741573033709</v>
      </c>
      <c r="L5">
        <f>G5/I5</f>
        <v>12.584269662921351</v>
      </c>
      <c r="M5" s="1">
        <v>100</v>
      </c>
      <c r="N5" s="7">
        <f>2*PI()*D5*C5</f>
        <v>35.625660691708255</v>
      </c>
      <c r="O5" s="7">
        <f>1/(2*PI()*D5*B5)</f>
        <v>14.03482743314774</v>
      </c>
      <c r="P5" s="1">
        <f t="shared" si="0"/>
        <v>3.8202247191011338</v>
      </c>
      <c r="Q5" s="1">
        <f t="shared" si="0"/>
        <v>2.8600707997864467</v>
      </c>
      <c r="R5" s="1">
        <f t="shared" si="0"/>
        <v>10.335415787161248</v>
      </c>
      <c r="S5" s="1">
        <f>ATAN((N5-O5)/M5)</f>
        <v>0.21264419781020921</v>
      </c>
      <c r="T5" s="1">
        <f>ATAN((K5-L5)/J5)</f>
        <v>0.2090229428062646</v>
      </c>
      <c r="U5" s="1">
        <f>ABS((S5-T5)/S5)*100</f>
        <v>1.7029644077929094</v>
      </c>
      <c r="V5">
        <f>SQRT(J5^2+(K5-L5)^2)</f>
        <v>106.13024229575821</v>
      </c>
      <c r="W5">
        <f>SQRT(M5^2+(N5-O5)^2)</f>
        <v>102.30427205546678</v>
      </c>
      <c r="X5">
        <f>ABS((W5-V5)/W5)*100</f>
        <v>3.7397951849137656</v>
      </c>
      <c r="Y5" s="1">
        <f>J5/V5</f>
        <v>0.97823412510244123</v>
      </c>
      <c r="Z5" s="1">
        <f>COS(T5)</f>
        <v>0.97823412510244112</v>
      </c>
      <c r="AA5" s="1">
        <f>COS(S5)</f>
        <v>0.9774762870682715</v>
      </c>
      <c r="AB5" s="1">
        <f>ABS((AA5-Z5)/AA5)*100</f>
        <v>7.7530068421669165E-2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XFD5" s="1"/>
    </row>
    <row r="6" spans="1:1025 16384:16384" customFormat="1">
      <c r="A6" s="1">
        <v>100</v>
      </c>
      <c r="B6" s="5">
        <v>6.0000000000000002E-6</v>
      </c>
      <c r="C6" s="5">
        <v>3.0000000000000001E-3</v>
      </c>
      <c r="D6" s="1">
        <v>2314</v>
      </c>
      <c r="E6" s="1">
        <v>4.47</v>
      </c>
      <c r="F6" s="1">
        <v>1.83</v>
      </c>
      <c r="G6" s="1">
        <v>0.45</v>
      </c>
      <c r="H6" s="1">
        <v>1.35</v>
      </c>
      <c r="I6" s="5">
        <v>4.41E-2</v>
      </c>
      <c r="J6">
        <f>E6/I6</f>
        <v>101.36054421768706</v>
      </c>
      <c r="K6">
        <f>F6/I6</f>
        <v>41.496598639455783</v>
      </c>
      <c r="L6">
        <f>G6/I6</f>
        <v>10.204081632653061</v>
      </c>
      <c r="M6" s="1">
        <v>100</v>
      </c>
      <c r="N6" s="7">
        <f>2*PI()*D6*C6</f>
        <v>43.617872402440689</v>
      </c>
      <c r="O6" s="7">
        <f>1/(2*PI()*D6*B6)</f>
        <v>11.463190945829396</v>
      </c>
      <c r="P6" s="1">
        <f t="shared" si="0"/>
        <v>1.3605442176870639</v>
      </c>
      <c r="Q6" s="1">
        <f t="shared" si="0"/>
        <v>4.863313238694805</v>
      </c>
      <c r="R6" s="1">
        <f t="shared" si="0"/>
        <v>10.983933872570024</v>
      </c>
      <c r="S6" s="1">
        <f>ATAN((N6-O6)/M6)</f>
        <v>0.31110544757223985</v>
      </c>
      <c r="T6" s="1">
        <f>ATAN((K6-L6)/J6)</f>
        <v>0.29944188274470301</v>
      </c>
      <c r="U6" s="1">
        <f>ABS((S6-T6)/S6)*100</f>
        <v>3.7490712292424608</v>
      </c>
      <c r="V6">
        <f>SQRT(J6^2+(K6-L6)^2)</f>
        <v>106.08101406343518</v>
      </c>
      <c r="W6">
        <f>SQRT(M6^2+(N6-O6)^2)</f>
        <v>105.04248445070282</v>
      </c>
      <c r="X6">
        <f>ABS((W6-V6)/W6)*100</f>
        <v>0.98867578976556925</v>
      </c>
      <c r="Y6" s="1">
        <f>J6/V6</f>
        <v>0.95550127525246575</v>
      </c>
      <c r="Z6" s="1">
        <f>COS(T6)</f>
        <v>0.95550127525246575</v>
      </c>
      <c r="AA6" s="1">
        <f>COS(S6)</f>
        <v>0.95199576174277101</v>
      </c>
      <c r="AB6" s="1">
        <f>ABS((AA6-Z6)/AA6)*100</f>
        <v>0.36822784833383904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XFD6" s="1"/>
    </row>
  </sheetData>
  <sortState xmlns:xlrd2="http://schemas.microsoft.com/office/spreadsheetml/2017/richdata2" ref="A2:XFD6">
    <sortCondition ref="D2:D6"/>
  </sortState>
  <pageMargins left="0" right="0" top="0.39370078740157483" bottom="0.39370078740157483" header="0" footer="0"/>
  <headerFooter>
    <oddHeader>&amp;C&amp;A</oddHeader>
    <oddFooter>&amp;CPágina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FC6"/>
  <sheetViews>
    <sheetView workbookViewId="0">
      <selection activeCell="A2" sqref="A2:XFD6"/>
    </sheetView>
  </sheetViews>
  <sheetFormatPr baseColWidth="10" defaultRowHeight="14.25"/>
  <cols>
    <col min="1" max="3" width="11" style="1"/>
    <col min="4" max="1023" width="10.625" style="1" customWidth="1"/>
    <col min="1024" max="1024" width="11" style="1"/>
    <col min="16384" max="16384" width="11" style="1"/>
  </cols>
  <sheetData>
    <row r="1" spans="1:1024" customFormat="1">
      <c r="A1" s="1" t="s">
        <v>55</v>
      </c>
      <c r="B1" s="1" t="s">
        <v>56</v>
      </c>
      <c r="C1" s="1" t="s">
        <v>57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33</v>
      </c>
      <c r="K1" s="1" t="s">
        <v>37</v>
      </c>
      <c r="L1" s="1" t="s">
        <v>34</v>
      </c>
      <c r="M1" s="1" t="s">
        <v>35</v>
      </c>
      <c r="N1" s="1" t="s">
        <v>36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47</v>
      </c>
      <c r="W1" s="1" t="s">
        <v>50</v>
      </c>
      <c r="X1" s="1" t="s">
        <v>51</v>
      </c>
      <c r="Y1" s="1" t="s">
        <v>45</v>
      </c>
      <c r="Z1" s="1" t="s">
        <v>46</v>
      </c>
      <c r="AA1" s="1" t="s">
        <v>48</v>
      </c>
      <c r="AB1" s="1" t="s">
        <v>49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customFormat="1">
      <c r="A2" s="1">
        <v>100</v>
      </c>
      <c r="B2" s="5">
        <v>3.0000000000000001E-6</v>
      </c>
      <c r="C2" s="5">
        <v>1E-3</v>
      </c>
      <c r="D2" s="1">
        <v>1079</v>
      </c>
      <c r="E2" s="1">
        <v>4.5599999999999996</v>
      </c>
      <c r="F2" s="1">
        <v>0.41</v>
      </c>
      <c r="G2" s="1">
        <v>2.15</v>
      </c>
      <c r="H2" s="1">
        <v>1.86</v>
      </c>
      <c r="I2" s="5">
        <v>4.3999999999999997E-2</v>
      </c>
      <c r="J2">
        <f>E2/I2</f>
        <v>103.63636363636364</v>
      </c>
      <c r="K2">
        <f>F2/I2</f>
        <v>9.3181818181818183</v>
      </c>
      <c r="L2">
        <f>G2/I2</f>
        <v>48.863636363636367</v>
      </c>
      <c r="M2" s="1">
        <v>100</v>
      </c>
      <c r="N2" s="7">
        <f>2*PI()*D2*C2</f>
        <v>6.7795569464467738</v>
      </c>
      <c r="O2" s="7">
        <f>1/(2*PI()*D2*B2)</f>
        <v>49.167421406208007</v>
      </c>
      <c r="P2" s="1">
        <f t="shared" ref="P2:R6" si="0">ABS(J2-M2)/M2*100</f>
        <v>3.6363636363636402</v>
      </c>
      <c r="Q2" s="1">
        <f t="shared" si="0"/>
        <v>37.445291658263308</v>
      </c>
      <c r="R2" s="1">
        <f t="shared" si="0"/>
        <v>0.61785839867795722</v>
      </c>
      <c r="S2" s="1">
        <f>ATAN((N2-O2)/M2)</f>
        <v>-0.40092046605466036</v>
      </c>
      <c r="T2" s="1">
        <f>ATAN((K2-L2)/J2)</f>
        <v>-0.36452600240693456</v>
      </c>
      <c r="U2" s="1">
        <f>ABS((S2-T2)/S2)*100</f>
        <v>9.0777265640422282</v>
      </c>
      <c r="V2">
        <f>SQRT(J2^2+(K2-L2)^2)</f>
        <v>110.92492435415589</v>
      </c>
      <c r="W2">
        <f>SQRT(M2^2+(N2-O2)^2)</f>
        <v>108.61275732370986</v>
      </c>
      <c r="X2">
        <f>ABS((W2-V2)/W2)*100</f>
        <v>2.1288171734328065</v>
      </c>
      <c r="Y2" s="1">
        <f>J2/V2</f>
        <v>0.93429284932823864</v>
      </c>
      <c r="Z2" s="1">
        <f>COS(T2)</f>
        <v>0.93429284932823864</v>
      </c>
      <c r="AA2" s="1">
        <f>COS(S2)</f>
        <v>0.92070215750033524</v>
      </c>
      <c r="AB2" s="1">
        <f>ABS((AA2-Z2)/AA2)*100</f>
        <v>1.4761225133653986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customFormat="1">
      <c r="A3" s="1">
        <v>100</v>
      </c>
      <c r="B3" s="5">
        <v>3.0000000000000001E-6</v>
      </c>
      <c r="C3" s="5">
        <v>1E-3</v>
      </c>
      <c r="D3" s="1">
        <v>2131</v>
      </c>
      <c r="E3" s="1">
        <v>4.7300000000000004</v>
      </c>
      <c r="F3" s="1">
        <v>0.63</v>
      </c>
      <c r="G3" s="1">
        <v>1.0900000000000001</v>
      </c>
      <c r="H3" s="1">
        <v>0.52</v>
      </c>
      <c r="I3" s="5">
        <v>4.6300000000000001E-2</v>
      </c>
      <c r="J3">
        <f>E3/I3</f>
        <v>102.15982721382291</v>
      </c>
      <c r="K3">
        <f>F3/I3</f>
        <v>13.606911447084233</v>
      </c>
      <c r="L3">
        <f>G3/I3</f>
        <v>23.542116630669547</v>
      </c>
      <c r="M3" s="1">
        <v>100</v>
      </c>
      <c r="N3" s="7">
        <f>2*PI()*D3*C3</f>
        <v>13.389467889599699</v>
      </c>
      <c r="O3" s="7">
        <f>1/(2*PI()*D3*B3)</f>
        <v>24.895188971045727</v>
      </c>
      <c r="P3" s="1">
        <f t="shared" si="0"/>
        <v>2.1598272138229078</v>
      </c>
      <c r="Q3" s="1">
        <f t="shared" si="0"/>
        <v>1.6239895362341783</v>
      </c>
      <c r="R3" s="1">
        <f t="shared" si="0"/>
        <v>5.4350755961317114</v>
      </c>
      <c r="S3" s="1">
        <f>ATAN((N3-O3)/M3)</f>
        <v>-0.11455349047779186</v>
      </c>
      <c r="T3" s="1">
        <f>ATAN((K3-L3)/J3)</f>
        <v>-9.6946716164824309E-2</v>
      </c>
      <c r="U3" s="1">
        <f>ABS((S3-T3)/S3)*100</f>
        <v>15.369915171970181</v>
      </c>
      <c r="V3">
        <f>SQRT(J3^2+(K3-L3)^2)</f>
        <v>102.64179752127343</v>
      </c>
      <c r="W3">
        <f>SQRT(M3^2+(N3-O3)^2)</f>
        <v>100.65973185740179</v>
      </c>
      <c r="X3">
        <f>ABS((W3-V3)/W3)*100</f>
        <v>1.9690750484806605</v>
      </c>
      <c r="Y3" s="1">
        <f>J3/V3</f>
        <v>0.99530434658112221</v>
      </c>
      <c r="Z3" s="1">
        <f>COS(T3)</f>
        <v>0.99530434658112232</v>
      </c>
      <c r="AA3" s="1">
        <f>COS(S3)</f>
        <v>0.99344592077459137</v>
      </c>
      <c r="AB3" s="1">
        <f>ABS((AA3-Z3)/AA3)*100</f>
        <v>0.18706864336228113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customFormat="1">
      <c r="A4" s="1">
        <v>100</v>
      </c>
      <c r="B4" s="5">
        <v>3.0000000000000001E-6</v>
      </c>
      <c r="C4" s="5">
        <v>1E-3</v>
      </c>
      <c r="D4" s="1">
        <v>2960</v>
      </c>
      <c r="E4" s="1">
        <v>4.59</v>
      </c>
      <c r="F4" s="1">
        <v>0.8</v>
      </c>
      <c r="G4" s="1">
        <v>0.75</v>
      </c>
      <c r="H4" s="1">
        <v>0.25</v>
      </c>
      <c r="I4" s="5">
        <v>4.65E-2</v>
      </c>
      <c r="J4">
        <f>E4/I4</f>
        <v>98.709677419354833</v>
      </c>
      <c r="K4">
        <f>F4/I4</f>
        <v>17.20430107526882</v>
      </c>
      <c r="L4">
        <f>G4/I4</f>
        <v>16.129032258064516</v>
      </c>
      <c r="M4" s="1">
        <v>100</v>
      </c>
      <c r="N4" s="7">
        <f>2*PI()*D4*C4</f>
        <v>18.598228509251573</v>
      </c>
      <c r="O4" s="7">
        <f>1/(2*PI()*D4*B4)</f>
        <v>17.922853951790017</v>
      </c>
      <c r="P4" s="1">
        <f t="shared" si="0"/>
        <v>1.2903225806451672</v>
      </c>
      <c r="Q4" s="1">
        <f t="shared" si="0"/>
        <v>7.4949473455998934</v>
      </c>
      <c r="R4" s="1">
        <f t="shared" si="0"/>
        <v>10.008571729427869</v>
      </c>
      <c r="S4" s="1">
        <f>ATAN((N4-O4)/M4)</f>
        <v>6.7536428910483122E-3</v>
      </c>
      <c r="T4" s="1">
        <f>ATAN((K4-L4)/J4)</f>
        <v>1.0892815343628579E-2</v>
      </c>
      <c r="U4" s="1">
        <f>ABS((S4-T4)/S4)*100</f>
        <v>61.287997001834029</v>
      </c>
      <c r="V4">
        <f>SQRT(J4^2+(K4-L4)^2)</f>
        <v>98.715533829597163</v>
      </c>
      <c r="W4">
        <f>SQRT(M4^2+(N4-O4)^2)</f>
        <v>100.00228062795802</v>
      </c>
      <c r="X4">
        <f>ABS((W4-V4)/W4)*100</f>
        <v>1.2867174531228753</v>
      </c>
      <c r="Y4" s="1">
        <f>J4/V4</f>
        <v>0.99994067387355223</v>
      </c>
      <c r="Z4" s="1">
        <f>COS(T4)</f>
        <v>0.99994067387355234</v>
      </c>
      <c r="AA4" s="1">
        <f>COS(S4)</f>
        <v>0.99997719424053444</v>
      </c>
      <c r="AB4" s="1">
        <f>ABS((AA4-Z4)/AA4)*100</f>
        <v>3.6521199875795473E-3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>
      <c r="A5" s="1">
        <v>100</v>
      </c>
      <c r="B5" s="5">
        <v>3.0000000000000001E-6</v>
      </c>
      <c r="C5" s="5">
        <v>1E-3</v>
      </c>
      <c r="D5" s="1">
        <v>4110</v>
      </c>
      <c r="E5" s="1">
        <v>4.3499999999999996</v>
      </c>
      <c r="F5" s="1">
        <v>1.02</v>
      </c>
      <c r="G5" s="1">
        <v>0.55000000000000004</v>
      </c>
      <c r="H5" s="1">
        <v>0.5</v>
      </c>
      <c r="I5" s="5">
        <v>4.6100000000000002E-2</v>
      </c>
      <c r="J5">
        <f>E5/I5</f>
        <v>94.360086767895865</v>
      </c>
      <c r="K5">
        <f>F5/I5</f>
        <v>22.125813449023859</v>
      </c>
      <c r="L5">
        <f>G5/I5</f>
        <v>11.930585683297181</v>
      </c>
      <c r="M5" s="1">
        <v>100</v>
      </c>
      <c r="N5" s="7">
        <f>2*PI()*D5*C5</f>
        <v>25.823891612508099</v>
      </c>
      <c r="O5" s="7">
        <f>1/(2*PI()*D5*B5)</f>
        <v>12.907943478661425</v>
      </c>
      <c r="P5" s="1">
        <f t="shared" si="0"/>
        <v>5.639913232104135</v>
      </c>
      <c r="Q5" s="1">
        <f t="shared" si="0"/>
        <v>14.320375174177983</v>
      </c>
      <c r="R5" s="1">
        <f t="shared" si="0"/>
        <v>7.5717545322378257</v>
      </c>
      <c r="S5" s="1">
        <f>ATAN((N5-O5)/M5)</f>
        <v>0.12844836544576854</v>
      </c>
      <c r="T5" s="1">
        <f>ATAN((K5-L5)/J5)</f>
        <v>0.10762845708850188</v>
      </c>
      <c r="U5" s="1">
        <f>ABS((S5-T5)/S5)*100</f>
        <v>16.208776409892824</v>
      </c>
      <c r="V5">
        <f>SQRT(J5^2+(K5-L5)^2)</f>
        <v>94.909265322411386</v>
      </c>
      <c r="W5">
        <f>SQRT(M5^2+(N5-O5)^2)</f>
        <v>100.8306586123299</v>
      </c>
      <c r="X5">
        <f>ABS((W5-V5)/W5)*100</f>
        <v>5.8726119331272777</v>
      </c>
      <c r="Y5" s="1">
        <f>J5/V5</f>
        <v>0.9942136465533693</v>
      </c>
      <c r="Z5" s="1">
        <f>COS(T5)</f>
        <v>0.9942136465533693</v>
      </c>
      <c r="AA5" s="1">
        <f>COS(S5)</f>
        <v>0.99176184482218266</v>
      </c>
      <c r="AB5" s="1">
        <f>ABS((AA5-Z5)/AA5)*100</f>
        <v>0.24721678334239977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>
      <c r="A6" s="1">
        <v>100</v>
      </c>
      <c r="B6" s="5">
        <v>3.0000000000000001E-6</v>
      </c>
      <c r="C6" s="5">
        <v>1E-3</v>
      </c>
      <c r="D6" s="1">
        <v>5747</v>
      </c>
      <c r="E6" s="1">
        <v>3.87</v>
      </c>
      <c r="F6" s="1">
        <v>1.43</v>
      </c>
      <c r="G6" s="1">
        <v>0.37</v>
      </c>
      <c r="H6" s="1">
        <v>0.9</v>
      </c>
      <c r="I6" s="5">
        <v>4.4200000000000003E-2</v>
      </c>
      <c r="J6">
        <f>E6/I6</f>
        <v>87.556561085972845</v>
      </c>
      <c r="K6">
        <f>F6/I6</f>
        <v>32.352941176470587</v>
      </c>
      <c r="L6">
        <f>G6/I6</f>
        <v>8.3710407239818991</v>
      </c>
      <c r="M6" s="1">
        <v>100</v>
      </c>
      <c r="N6" s="7">
        <f>2*PI()*D6*C6</f>
        <v>36.109465960361085</v>
      </c>
      <c r="O6" s="7">
        <f>1/(2*PI()*D6*B6)</f>
        <v>9.2311897855052099</v>
      </c>
      <c r="P6" s="1">
        <f t="shared" si="0"/>
        <v>12.443438914027155</v>
      </c>
      <c r="Q6" s="1">
        <f t="shared" si="0"/>
        <v>10.40315796421414</v>
      </c>
      <c r="R6" s="1">
        <f t="shared" si="0"/>
        <v>9.3178569773737561</v>
      </c>
      <c r="S6" s="1">
        <f>ATAN((N6-O6)/M6)</f>
        <v>0.2625769563641584</v>
      </c>
      <c r="T6" s="1">
        <f>ATAN((K6-L6)/J6)</f>
        <v>0.26734494489066263</v>
      </c>
      <c r="U6" s="1">
        <f>ABS((S6-T6)/S6)*100</f>
        <v>1.8158442357339539</v>
      </c>
      <c r="V6">
        <f>SQRT(J6^2+(K6-L6)^2)</f>
        <v>90.781512096432792</v>
      </c>
      <c r="W6">
        <f>SQRT(M6^2+(N6-O6)^2)</f>
        <v>103.54922370608011</v>
      </c>
      <c r="X6">
        <f>ABS((W6-V6)/W6)*100</f>
        <v>12.330089162124388</v>
      </c>
      <c r="Y6" s="1">
        <f>J6/V6</f>
        <v>0.96447568523606175</v>
      </c>
      <c r="Z6" s="1">
        <f>COS(T6)</f>
        <v>0.96447568523606186</v>
      </c>
      <c r="AA6" s="1">
        <f>COS(S6)</f>
        <v>0.96572428475027072</v>
      </c>
      <c r="AB6" s="1">
        <f>ABS((AA6-Z6)/AA6)*100</f>
        <v>0.12929151041611608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</sheetData>
  <sortState xmlns:xlrd2="http://schemas.microsoft.com/office/spreadsheetml/2017/richdata2" ref="A2:XFD6">
    <sortCondition ref="D2:D6"/>
  </sortState>
  <pageMargins left="0" right="0" top="0.39370078740157483" bottom="0.39370078740157483" header="0" footer="0"/>
  <headerFooter>
    <oddHeader>&amp;C&amp;A</oddHeader>
    <oddFooter>&amp;CPágina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FC6"/>
  <sheetViews>
    <sheetView workbookViewId="0">
      <selection activeCell="A2" sqref="A2:XFD6"/>
    </sheetView>
  </sheetViews>
  <sheetFormatPr baseColWidth="10" defaultRowHeight="14.25"/>
  <cols>
    <col min="1" max="3" width="11" style="1"/>
    <col min="4" max="1023" width="10.625" style="1" customWidth="1"/>
    <col min="1024" max="1024" width="11" style="1"/>
    <col min="16384" max="16384" width="11" style="1"/>
  </cols>
  <sheetData>
    <row r="1" spans="1:1024" customFormat="1">
      <c r="A1" s="1" t="s">
        <v>55</v>
      </c>
      <c r="B1" s="1" t="s">
        <v>56</v>
      </c>
      <c r="C1" s="1" t="s">
        <v>57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33</v>
      </c>
      <c r="K1" s="1" t="s">
        <v>37</v>
      </c>
      <c r="L1" s="1" t="s">
        <v>34</v>
      </c>
      <c r="M1" s="1" t="s">
        <v>35</v>
      </c>
      <c r="N1" s="1" t="s">
        <v>36</v>
      </c>
      <c r="O1" s="1" t="s">
        <v>38</v>
      </c>
      <c r="P1" s="1" t="s">
        <v>39</v>
      </c>
      <c r="Q1" s="1" t="s">
        <v>40</v>
      </c>
      <c r="R1" s="1" t="s">
        <v>41</v>
      </c>
      <c r="S1" s="1" t="s">
        <v>42</v>
      </c>
      <c r="T1" s="1" t="s">
        <v>43</v>
      </c>
      <c r="U1" s="1" t="s">
        <v>44</v>
      </c>
      <c r="V1" s="1" t="s">
        <v>47</v>
      </c>
      <c r="W1" s="1" t="s">
        <v>50</v>
      </c>
      <c r="X1" s="1" t="s">
        <v>51</v>
      </c>
      <c r="Y1" s="1" t="s">
        <v>45</v>
      </c>
      <c r="Z1" s="1" t="s">
        <v>46</v>
      </c>
      <c r="AA1" s="1" t="s">
        <v>48</v>
      </c>
      <c r="AB1" s="1" t="s">
        <v>49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customFormat="1">
      <c r="A2" s="1">
        <v>100</v>
      </c>
      <c r="B2" s="5">
        <v>3.0000000000000001E-6</v>
      </c>
      <c r="C2" s="5">
        <v>6.0000000000000001E-3</v>
      </c>
      <c r="D2" s="1">
        <v>378</v>
      </c>
      <c r="E2" s="1">
        <v>3.21</v>
      </c>
      <c r="F2" s="1">
        <v>0.43</v>
      </c>
      <c r="G2" s="1">
        <v>4.29</v>
      </c>
      <c r="H2" s="1">
        <v>3.9</v>
      </c>
      <c r="I2" s="5">
        <v>3.0300000000000001E-2</v>
      </c>
      <c r="J2">
        <f>E2/I2</f>
        <v>105.94059405940594</v>
      </c>
      <c r="K2" s="8">
        <f>F2/I2</f>
        <v>14.19141914191419</v>
      </c>
      <c r="L2">
        <f>G2/I2</f>
        <v>141.58415841584159</v>
      </c>
      <c r="M2" s="1">
        <v>100</v>
      </c>
      <c r="N2" s="9">
        <f>2*PI()*D2*C2</f>
        <v>14.250264276683303</v>
      </c>
      <c r="O2" s="9">
        <f>1/(2*PI()*D2*B2)</f>
        <v>140.34827433147737</v>
      </c>
      <c r="P2" s="1">
        <f t="shared" ref="P2:R6" si="0">ABS(J2-M2)/M2*100</f>
        <v>5.9405940594059388</v>
      </c>
      <c r="Q2" s="1">
        <f t="shared" si="0"/>
        <v>0.41294065588241152</v>
      </c>
      <c r="R2" s="1">
        <f t="shared" si="0"/>
        <v>0.88058374087684166</v>
      </c>
      <c r="S2" s="1">
        <f>ATAN((N2-O2)/M2)</f>
        <v>-0.90031744767802457</v>
      </c>
      <c r="T2" s="1">
        <f>ATAN((K2-L2)/J2)</f>
        <v>-0.87707819816575228</v>
      </c>
      <c r="U2" s="1">
        <f>ABS((S2-T2)/S2)*100</f>
        <v>2.5812283847444903</v>
      </c>
      <c r="V2">
        <f>SQRT(J2^2+(K2-L2)^2)</f>
        <v>165.68741499997722</v>
      </c>
      <c r="W2">
        <f>SQRT(M2^2+(N2-O2)^2)</f>
        <v>160.93696946251643</v>
      </c>
      <c r="X2">
        <f>ABS((W2-V2)/W2)*100</f>
        <v>2.9517428800392631</v>
      </c>
      <c r="Y2" s="1">
        <f>J2/V2</f>
        <v>0.63940036761042174</v>
      </c>
      <c r="Z2" s="1">
        <f>COS(T2)</f>
        <v>0.63940036761042174</v>
      </c>
      <c r="AA2" s="1">
        <f>COS(S2)</f>
        <v>0.62136127164548627</v>
      </c>
      <c r="AB2" s="1">
        <f>ABS((AA2-Z2)/AA2)*100</f>
        <v>2.9031574364402233</v>
      </c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customFormat="1">
      <c r="A3" s="1">
        <v>100</v>
      </c>
      <c r="B3" s="5">
        <v>3.0000000000000001E-6</v>
      </c>
      <c r="C3" s="5">
        <v>6.0000000000000001E-3</v>
      </c>
      <c r="D3" s="1">
        <v>788</v>
      </c>
      <c r="E3" s="1">
        <v>4.43</v>
      </c>
      <c r="F3" s="1">
        <v>1.28</v>
      </c>
      <c r="G3" s="1">
        <v>2.83</v>
      </c>
      <c r="H3" s="1">
        <v>1.66</v>
      </c>
      <c r="I3" s="5">
        <v>4.1500000000000002E-2</v>
      </c>
      <c r="J3">
        <f>E3/I3</f>
        <v>106.74698795180721</v>
      </c>
      <c r="K3">
        <f>F3/I3</f>
        <v>30.843373493975903</v>
      </c>
      <c r="L3">
        <f>G3/I3</f>
        <v>68.192771084337352</v>
      </c>
      <c r="M3" s="1">
        <v>100</v>
      </c>
      <c r="N3" s="9">
        <f>2*PI()*D3*C3</f>
        <v>29.706900132345083</v>
      </c>
      <c r="O3" s="9">
        <f>1/(2*PI()*D3*B3)</f>
        <v>67.324426011800071</v>
      </c>
      <c r="P3" s="1">
        <f t="shared" si="0"/>
        <v>6.7469879518072133</v>
      </c>
      <c r="Q3" s="1">
        <f t="shared" si="0"/>
        <v>3.825620837474792</v>
      </c>
      <c r="R3" s="1">
        <f t="shared" si="0"/>
        <v>1.289792017513947</v>
      </c>
      <c r="S3" s="1">
        <f>ATAN((N3-O3)/M3)</f>
        <v>-0.35980063581616556</v>
      </c>
      <c r="T3" s="1">
        <f>ATAN((K3-L3)/J3)</f>
        <v>-0.3365742663453366</v>
      </c>
      <c r="U3" s="1">
        <f>ABS((S3-T3)/S3)*100</f>
        <v>6.455344198640077</v>
      </c>
      <c r="V3">
        <f>SQRT(J3^2+(K3-L3)^2)</f>
        <v>113.09242652426454</v>
      </c>
      <c r="W3">
        <f>SQRT(M3^2+(N3-O3)^2)</f>
        <v>106.84136957794703</v>
      </c>
      <c r="X3">
        <f>ABS((W3-V3)/W3)*100</f>
        <v>5.8507832415579362</v>
      </c>
      <c r="Y3" s="1">
        <f>J3/V3</f>
        <v>0.943891569334257</v>
      </c>
      <c r="Z3" s="1">
        <f>COS(T3)</f>
        <v>0.94389156933425711</v>
      </c>
      <c r="AA3" s="1">
        <f>COS(S3)</f>
        <v>0.93596703594335851</v>
      </c>
      <c r="AB3" s="1">
        <f>ABS((AA3-Z3)/AA3)*100</f>
        <v>0.84666800074977944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customFormat="1">
      <c r="A4" s="1">
        <v>100</v>
      </c>
      <c r="B4" s="5">
        <v>3.0000000000000001E-6</v>
      </c>
      <c r="C4" s="5">
        <v>6.0000000000000001E-3</v>
      </c>
      <c r="D4" s="1">
        <v>1198</v>
      </c>
      <c r="E4" s="1">
        <v>4.62</v>
      </c>
      <c r="F4" s="1">
        <v>2.0099999999999998</v>
      </c>
      <c r="G4" s="1">
        <v>1.95</v>
      </c>
      <c r="H4" s="1">
        <v>0.53</v>
      </c>
      <c r="I4" s="5">
        <v>4.4499999999999998E-2</v>
      </c>
      <c r="J4">
        <f>E4/I4</f>
        <v>103.82022471910113</v>
      </c>
      <c r="K4">
        <f>F4/I4</f>
        <v>45.168539325842694</v>
      </c>
      <c r="L4">
        <f>G4/I4</f>
        <v>43.820224719101127</v>
      </c>
      <c r="M4" s="1">
        <v>100</v>
      </c>
      <c r="N4" s="9">
        <f>2*PI()*D4*C4</f>
        <v>45.163535988006871</v>
      </c>
      <c r="O4" s="9">
        <f>1/(2*PI()*D4*B4)</f>
        <v>44.283512268195693</v>
      </c>
      <c r="P4" s="1">
        <f t="shared" si="0"/>
        <v>3.8202247191011338</v>
      </c>
      <c r="Q4" s="1">
        <f t="shared" si="0"/>
        <v>1.1078268621731169E-2</v>
      </c>
      <c r="R4" s="1">
        <f t="shared" si="0"/>
        <v>1.0461851948163978</v>
      </c>
      <c r="S4" s="1">
        <f>ATAN((N4-O4)/M4)</f>
        <v>8.8000100329647998E-3</v>
      </c>
      <c r="T4" s="1">
        <f>ATAN((K4-L4)/J4)</f>
        <v>1.298628292017243E-2</v>
      </c>
      <c r="U4" s="1">
        <f>ABS((S4-T4)/S4)*100</f>
        <v>47.571228572761505</v>
      </c>
      <c r="V4">
        <f>SQRT(J4^2+(K4-L4)^2)</f>
        <v>103.82897963961415</v>
      </c>
      <c r="W4">
        <f>SQRT(M4^2+(N4-O4)^2)</f>
        <v>100.00387213377005</v>
      </c>
      <c r="X4">
        <f>ABS((W4-V4)/W4)*100</f>
        <v>3.8249593982995496</v>
      </c>
      <c r="Y4" s="1">
        <f>J4/V4</f>
        <v>0.99991567941297888</v>
      </c>
      <c r="Z4" s="1">
        <f>COS(T4)</f>
        <v>0.99991567941297888</v>
      </c>
      <c r="AA4" s="1">
        <f>COS(S4)</f>
        <v>0.99996128016158337</v>
      </c>
      <c r="AB4" s="1">
        <f>ABS((AA4-Z4)/AA4)*100</f>
        <v>4.560251432647682E-3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>
      <c r="A5" s="1">
        <v>100</v>
      </c>
      <c r="B5" s="5">
        <v>3.0000000000000001E-6</v>
      </c>
      <c r="C5" s="5">
        <v>6.0000000000000001E-3</v>
      </c>
      <c r="D5" s="1">
        <v>1879</v>
      </c>
      <c r="E5" s="1">
        <v>4.26</v>
      </c>
      <c r="F5" s="1">
        <v>2.84</v>
      </c>
      <c r="G5" s="1">
        <v>1.1100000000000001</v>
      </c>
      <c r="H5" s="1">
        <v>1.7</v>
      </c>
      <c r="I5" s="5">
        <v>4.1500000000000002E-2</v>
      </c>
      <c r="J5">
        <f>E5/I5</f>
        <v>102.65060240963854</v>
      </c>
      <c r="K5">
        <f>F5/I5</f>
        <v>68.433734939759034</v>
      </c>
      <c r="L5">
        <f>G5/I5</f>
        <v>26.746987951807231</v>
      </c>
      <c r="M5" s="1">
        <v>100</v>
      </c>
      <c r="N5" s="9">
        <f>2*PI()*D5*C5</f>
        <v>70.836631153142648</v>
      </c>
      <c r="O5" s="9">
        <f>1/(2*PI()*D5*B5)</f>
        <v>28.233979615379699</v>
      </c>
      <c r="P5" s="1">
        <f t="shared" si="0"/>
        <v>2.6506024096385374</v>
      </c>
      <c r="Q5" s="1">
        <f t="shared" si="0"/>
        <v>3.3921661353273</v>
      </c>
      <c r="R5" s="1">
        <f t="shared" si="0"/>
        <v>5.266674000014044</v>
      </c>
      <c r="S5" s="1">
        <f>ATAN((N5-O5)/M5)</f>
        <v>0.40273979381419711</v>
      </c>
      <c r="T5" s="1">
        <f>ATAN((K5-L5)/J5)</f>
        <v>0.38575673274487654</v>
      </c>
      <c r="U5" s="1">
        <f>ABS((S5-T5)/S5)*100</f>
        <v>4.2168818006485989</v>
      </c>
      <c r="V5">
        <f>SQRT(J5^2+(K5-L5)^2)</f>
        <v>110.79228786111062</v>
      </c>
      <c r="W5">
        <f>SQRT(M5^2+(N5-O5)^2)</f>
        <v>108.6967613043188</v>
      </c>
      <c r="X5">
        <f>ABS((W5-V5)/W5)*100</f>
        <v>1.9278647603169792</v>
      </c>
      <c r="Y5" s="1">
        <f>J5/V5</f>
        <v>0.92651396944091891</v>
      </c>
      <c r="Z5" s="1">
        <f>COS(T5)</f>
        <v>0.92651396944091902</v>
      </c>
      <c r="AA5" s="1">
        <f>COS(S5)</f>
        <v>0.91999061241603663</v>
      </c>
      <c r="AB5" s="1">
        <f>ABS((AA5-Z5)/AA5)*100</f>
        <v>0.70906778143649141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>
      <c r="A6" s="1">
        <v>100</v>
      </c>
      <c r="B6" s="5">
        <v>3.0000000000000001E-6</v>
      </c>
      <c r="C6" s="5">
        <v>6.0000000000000001E-3</v>
      </c>
      <c r="D6" s="1">
        <v>2416</v>
      </c>
      <c r="E6" s="1">
        <v>3.88</v>
      </c>
      <c r="F6" s="1">
        <v>3.25</v>
      </c>
      <c r="G6" s="1">
        <v>0.75</v>
      </c>
      <c r="H6" s="1">
        <v>2.44</v>
      </c>
      <c r="I6" s="5">
        <v>3.7600000000000001E-2</v>
      </c>
      <c r="J6">
        <f>E6/I6</f>
        <v>103.19148936170212</v>
      </c>
      <c r="K6">
        <f>F6/I6</f>
        <v>86.436170212765958</v>
      </c>
      <c r="L6">
        <f>G6/I6</f>
        <v>19.946808510638299</v>
      </c>
      <c r="M6" s="1">
        <v>100</v>
      </c>
      <c r="N6" s="9">
        <f>2*PI()*D6*C6</f>
        <v>91.081054212875287</v>
      </c>
      <c r="O6" s="9">
        <f>1/(2*PI()*D6*B6)</f>
        <v>21.958463450868564</v>
      </c>
      <c r="P6" s="1">
        <f t="shared" si="0"/>
        <v>3.1914893617021245</v>
      </c>
      <c r="Q6" s="1">
        <f t="shared" si="0"/>
        <v>5.0997257774962428</v>
      </c>
      <c r="R6" s="1">
        <f t="shared" si="0"/>
        <v>9.1611826334355584</v>
      </c>
      <c r="S6" s="1">
        <f>ATAN((N6-O6)/M6)</f>
        <v>0.60481300686694051</v>
      </c>
      <c r="T6" s="1">
        <f>ATAN((K6-L6)/J6)</f>
        <v>0.57237887492709072</v>
      </c>
      <c r="U6" s="1">
        <f>ABS((S6-T6)/S6)*100</f>
        <v>5.3626710357744223</v>
      </c>
      <c r="V6">
        <f>SQRT(J6^2+(K6-L6)^2)</f>
        <v>122.75715334041696</v>
      </c>
      <c r="W6">
        <f>SQRT(M6^2+(N6-O6)^2)</f>
        <v>121.56452012676995</v>
      </c>
      <c r="X6">
        <f>ABS((W6-V6)/W6)*100</f>
        <v>0.98107014481142329</v>
      </c>
      <c r="Y6" s="1">
        <f>J6/V6</f>
        <v>0.84061487704543425</v>
      </c>
      <c r="Z6" s="1">
        <f>COS(T6)</f>
        <v>0.84061487704543425</v>
      </c>
      <c r="AA6" s="1">
        <f>COS(S6)</f>
        <v>0.82260843785438353</v>
      </c>
      <c r="AB6" s="1">
        <f>ABS((AA6-Z6)/AA6)*100</f>
        <v>2.188944139451944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</sheetData>
  <sortState xmlns:xlrd2="http://schemas.microsoft.com/office/spreadsheetml/2017/richdata2" ref="A2:XFD6">
    <sortCondition ref="D2:D6"/>
  </sortState>
  <pageMargins left="0" right="0" top="0.39370078740157483" bottom="0.39370078740157483" header="0" footer="0"/>
  <pageSetup orientation="portrait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medidas</vt:lpstr>
      <vt:lpstr>Angulo de desfase</vt:lpstr>
      <vt:lpstr>100R-3C-3L</vt:lpstr>
      <vt:lpstr>200R-3C-3L</vt:lpstr>
      <vt:lpstr>50R-3C-3L</vt:lpstr>
      <vt:lpstr>100R-1C-3L</vt:lpstr>
      <vt:lpstr>100R-6C-3L</vt:lpstr>
      <vt:lpstr>100R-3C-1L</vt:lpstr>
      <vt:lpstr>100R-3C-6L</vt:lpstr>
      <vt:lpstr>Hoja6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Barajas</dc:creator>
  <cp:lastModifiedBy>Brian Barajas</cp:lastModifiedBy>
  <cp:revision>10</cp:revision>
  <dcterms:created xsi:type="dcterms:W3CDTF">2022-09-05T12:29:26Z</dcterms:created>
  <dcterms:modified xsi:type="dcterms:W3CDTF">2022-09-20T04:17:56Z</dcterms:modified>
</cp:coreProperties>
</file>